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62x39-ammo" sheetId="1" r:id="rId5"/>
    <sheet state="visible" name="Model" sheetId="2" r:id="rId6"/>
    <sheet state="visible" name="chromedom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Damage formula: MAX(MIN(a × distance + b, c) × d, 0). Distances and weights are on the Model sheet.</t>
      </text>
    </comment>
    <comment authorId="0" ref="AJ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Linearly interpolates effective velocity between pen_low/pen_high and clamps to those endpoints.</t>
      </text>
    </comment>
    <comment authorId="0" ref="M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Direct values from calibers.csv. Edit these cells on this sheet to tune the ammo model.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Damage distance weights should total 100%.</t>
      </text>
    </comment>
  </commentList>
</comments>
</file>

<file path=xl/sharedStrings.xml><?xml version="1.0" encoding="utf-8"?>
<sst xmlns="http://schemas.openxmlformats.org/spreadsheetml/2006/main" count="160" uniqueCount="128">
  <si>
    <t>balancing.csv inputs</t>
  </si>
  <si>
    <t>calibers.csv damage inputs</t>
  </si>
  <si>
    <t>calculated torso damage by range</t>
  </si>
  <si>
    <t>calibers.csv traits &amp; penetration inputs</t>
  </si>
  <si>
    <t>penetration model</t>
  </si>
  <si>
    <t>7.62x39 ammo scoring model</t>
  </si>
  <si>
    <t>source audit</t>
  </si>
  <si>
    <t>7.62x39mm Tula 57-N-231 123gr FMJ</t>
  </si>
  <si>
    <t>weighted score</t>
  </si>
  <si>
    <t>Assumption</t>
  </si>
  <si>
    <t>Steel Case Ball Ammo, Steel Core</t>
  </si>
  <si>
    <t>Value</t>
  </si>
  <si>
    <t>Purpose</t>
  </si>
  <si>
    <t>AKM Base Velocity</t>
  </si>
  <si>
    <t>studs/s; add bullet_velocity modifier</t>
  </si>
  <si>
    <t>Damage reference</t>
  </si>
  <si>
    <t>weighted damage scores above/below this</t>
  </si>
  <si>
    <t>Velocity-drop reference</t>
  </si>
  <si>
    <t>lower is better</t>
  </si>
  <si>
    <t>Suppression reference</t>
  </si>
  <si>
    <t>higher is better</t>
  </si>
  <si>
    <t>Penetration reference</t>
  </si>
  <si>
    <t>Damage distance weights</t>
  </si>
  <si>
    <t>name</t>
  </si>
  <si>
    <t>pretty_name</t>
  </si>
  <si>
    <t>ergonomics</t>
  </si>
  <si>
    <t>weight</t>
  </si>
  <si>
    <t>horizontal_recoil</t>
  </si>
  <si>
    <t>vertical_recoil</t>
  </si>
  <si>
    <t>barrel_deviation</t>
  </si>
  <si>
    <t>bullet_damage</t>
  </si>
  <si>
    <t>Distance (studs)</t>
  </si>
  <si>
    <t>bullet_velocity</t>
  </si>
  <si>
    <t>Weight</t>
  </si>
  <si>
    <t>Rationale</t>
  </si>
  <si>
    <t>fire_rate</t>
  </si>
  <si>
    <t>muzzle_loudness</t>
  </si>
  <si>
    <t>price</t>
  </si>
  <si>
    <t>damage_torso_a</t>
  </si>
  <si>
    <t>damage_torso_b</t>
  </si>
  <si>
    <t>damage_torso_c</t>
  </si>
  <si>
    <t>damage_torso_d</t>
  </si>
  <si>
    <t>damage_arm_d</t>
  </si>
  <si>
    <t>damage_leg_d</t>
  </si>
  <si>
    <t>damage_head_d</t>
  </si>
  <si>
    <t>damage_25</t>
  </si>
  <si>
    <t>damage_75</t>
  </si>
  <si>
    <t>damage_150</t>
  </si>
  <si>
    <t>damage_250</t>
  </si>
  <si>
    <t>damage_375</t>
  </si>
  <si>
    <t>damage_400</t>
  </si>
  <si>
    <t>damage_500</t>
  </si>
  <si>
    <t>weighted_damage</t>
  </si>
  <si>
    <t>velocity_drop</t>
  </si>
  <si>
    <t>suppression</t>
  </si>
  <si>
    <t>bullet_penetration_ability</t>
  </si>
  <si>
    <t>pen_low</t>
  </si>
  <si>
    <t>pen_high</t>
  </si>
  <si>
    <t>Red Army Standard - 7.62×39 - 122 Grain - HP</t>
  </si>
  <si>
    <t>pen_velocity_low</t>
  </si>
  <si>
    <t>pen_velocity_high</t>
  </si>
  <si>
    <t>Bad piercing and accuracy, good CQC dmg. Slightly better than subsonic at cqc 1 taps, maybe maximum 50st. Also steel case</t>
  </si>
  <si>
    <t>effective_velocity</t>
  </si>
  <si>
    <t>close</t>
  </si>
  <si>
    <t>penetration</t>
  </si>
  <si>
    <t>calibers_row</t>
  </si>
  <si>
    <t>source_file</t>
  </si>
  <si>
    <t>balance_score</t>
  </si>
  <si>
    <t>damage_score</t>
  </si>
  <si>
    <t>velocity_drop_score</t>
  </si>
  <si>
    <t>suppression_score</t>
  </si>
  <si>
    <t>penetration_score</t>
  </si>
  <si>
    <t>strength</t>
  </si>
  <si>
    <t>7.62x39_tsniitekhmash_8m3_124gr_hp</t>
  </si>
  <si>
    <t>common</t>
  </si>
  <si>
    <t>TsNIITekhMash 8M3 Effect 124gr Hollow Point</t>
  </si>
  <si>
    <t>medium</t>
  </si>
  <si>
    <t>long</t>
  </si>
  <si>
    <t>very long</t>
  </si>
  <si>
    <t>upper edge</t>
  </si>
  <si>
    <t>Weight check</t>
  </si>
  <si>
    <t>&lt; HOLE !</t>
  </si>
  <si>
    <t>balancing.csv stat weights</t>
  </si>
  <si>
    <t>Stat</t>
  </si>
  <si>
    <t>Interpretation</t>
  </si>
  <si>
    <t>fractional modifier</t>
  </si>
  <si>
    <t>7.62×39 Sellior &amp; Bellot Sv43 123gr Red Tracer</t>
  </si>
  <si>
    <t>Copy stats of Tula Steel Case and tweak</t>
  </si>
  <si>
    <t>despite being a green tip... it's red tracer</t>
  </si>
  <si>
    <t>excluded from performance strength</t>
  </si>
  <si>
    <t>muzzle loudness</t>
  </si>
  <si>
    <t>fractional modifier, lower = better</t>
  </si>
  <si>
    <t>Ammo-specific metric weights</t>
  </si>
  <si>
    <t>points per damage above reference</t>
  </si>
  <si>
    <t>small effect; lower is better</t>
  </si>
  <si>
    <t>moderate effect; higher is better</t>
  </si>
  <si>
    <t>7.62×39 PPU Rifle Line 123gr JSP</t>
  </si>
  <si>
    <t>Exposed nose, better performance, flesh dmg</t>
  </si>
  <si>
    <t>brass case horray</t>
  </si>
  <si>
    <t>calibers.csv</t>
  </si>
  <si>
    <t>7N27 Armor piercing</t>
  </si>
  <si>
    <t>AP</t>
  </si>
  <si>
    <t>steel case</t>
  </si>
  <si>
    <t>7N23 Armor piercing</t>
  </si>
  <si>
    <t>AP but more</t>
  </si>
  <si>
    <t>hardened steel core</t>
  </si>
  <si>
    <t>7.62x39_pga_rifle_123gr_jsp</t>
  </si>
  <si>
    <t>Prva Garda Rifle Line 123gr JSP</t>
  </si>
  <si>
    <t>7.62x39mm 123gr. Controlled Chaos® Solid Monolithic Hunting Ammo</t>
  </si>
  <si>
    <t>FMJ accuracy</t>
  </si>
  <si>
    <t>nickel plated brass case</t>
  </si>
  <si>
    <t>Hornady 255gr Sub-X (Subsonic)</t>
  </si>
  <si>
    <t>Quiet, good with suppressors, low recoil</t>
  </si>
  <si>
    <t>brass caseeeeee</t>
  </si>
  <si>
    <t>7.62x39_underworld_controlled_chase_123gr_hunting</t>
  </si>
  <si>
    <t>Underworld Controlled Chase 123gr Monolithic Hunting</t>
  </si>
  <si>
    <t>7.62x39_hawthorne_sub_x_255gr_subsonic</t>
  </si>
  <si>
    <t>Hawthorne Sub X 255gr Subsonic</t>
  </si>
  <si>
    <t>7.62x39_s&amp;b_sv43_123gr_red_tracer</t>
  </si>
  <si>
    <t>Serrano &amp; Belmonte Sv43 123gr Red Tracer</t>
  </si>
  <si>
    <t>7.62x39_kazarov_57n231_ps_gzh_123gr</t>
  </si>
  <si>
    <t>Kazarov 57-N-231 PS gzh 123gr</t>
  </si>
  <si>
    <t>7.62x39_laukaa_s405_123gr_fmj</t>
  </si>
  <si>
    <t>Laukaa S405 123gr FMJ</t>
  </si>
  <si>
    <t>7.62x39_kazarov_7n27_pp_gzh_122gr</t>
  </si>
  <si>
    <t>Kazarov 7N27 PP gzh 122gr</t>
  </si>
  <si>
    <t>7.62x39_kazarov_7n23_bp_gzh_122gr</t>
  </si>
  <si>
    <t>Kazarov 7N23 BP gzh 122gr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</si>
</sst>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0"/>
    <numFmt numFmtId="166" formatCode="0.0000"/>
  </numFmts>
  <fonts count="22">
    <font>
      <sz val="11.0"/>
      <color rgb="FF000000"/>
      <name val="Carlito"/>
      <scheme val="minor"/>
    </font>
    <font>
      <b/>
      <sz val="10.0"/>
      <color rgb="FFFFFFFF"/>
      <name val="Aptos"/>
    </font>
    <font/>
    <font>
      <b/>
      <sz val="16.0"/>
      <color rgb="FFFFFFFF"/>
      <name val="Play"/>
    </font>
    <font>
      <sz val="10.0"/>
      <color rgb="FF1F2933"/>
      <name val="Aptos"/>
    </font>
    <font>
      <sz val="12.0"/>
      <color rgb="FF0000FF"/>
      <name val="Comic Sans MS"/>
    </font>
    <font>
      <sz val="12.0"/>
      <color theme="1"/>
      <name val="Comic Sans MS"/>
    </font>
    <font>
      <sz val="10.0"/>
      <color rgb="FF1F2933"/>
      <name val="Arial"/>
    </font>
    <font>
      <sz val="12.0"/>
      <color rgb="FF000000"/>
      <name val="Comic Sans MS"/>
    </font>
    <font>
      <b/>
      <sz val="9.0"/>
      <color rgb="FFFFFFFF"/>
      <name val="Aptos"/>
    </font>
    <font>
      <b/>
      <sz val="10.0"/>
      <color rgb="FFFFFFFF"/>
      <name val="Carlito"/>
    </font>
    <font>
      <b/>
      <sz val="9.0"/>
      <color rgb="FFFFFFFF"/>
      <name val="Arial"/>
    </font>
    <font>
      <sz val="10.0"/>
      <color theme="1"/>
      <name val="Carlito"/>
      <scheme val="minor"/>
    </font>
    <font>
      <sz val="10.0"/>
      <color rgb="FF1F2933"/>
      <name val="Carlito"/>
      <scheme val="minor"/>
    </font>
    <font>
      <sz val="10.0"/>
      <color rgb="FF1F2933"/>
      <name val="Carlito"/>
    </font>
    <font>
      <sz val="11.0"/>
      <color theme="1"/>
      <name val="Carlito"/>
    </font>
    <font>
      <sz val="9.0"/>
      <color rgb="FF1F2933"/>
      <name val="Carlito"/>
      <scheme val="minor"/>
    </font>
    <font>
      <sz val="10.0"/>
      <color rgb="FF000000"/>
      <name val="Carlito"/>
      <scheme val="minor"/>
    </font>
    <font>
      <color rgb="FF1F2933"/>
      <name val="Carlito"/>
    </font>
    <font>
      <sz val="17.0"/>
      <color theme="1"/>
      <name val="Carlito"/>
      <scheme val="minor"/>
    </font>
    <font>
      <color theme="1"/>
      <name val="Arial"/>
    </font>
    <font>
      <color theme="1"/>
      <name val="Carlito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2F6B9A"/>
        <bgColor rgb="FF2F6B9A"/>
      </patternFill>
    </fill>
    <fill>
      <patternFill patternType="solid">
        <fgColor rgb="FF385B47"/>
        <bgColor rgb="FF385B47"/>
      </patternFill>
    </fill>
    <fill>
      <patternFill patternType="solid">
        <fgColor rgb="FF9A642D"/>
        <bgColor rgb="FF9A642D"/>
      </patternFill>
    </fill>
    <fill>
      <patternFill patternType="solid">
        <fgColor rgb="FF2C6E73"/>
        <bgColor rgb="FF2C6E73"/>
      </patternFill>
    </fill>
    <fill>
      <patternFill patternType="solid">
        <fgColor rgb="FF17324D"/>
        <bgColor rgb="FF17324D"/>
      </patternFill>
    </fill>
    <fill>
      <patternFill patternType="solid">
        <fgColor rgb="FF52616B"/>
        <bgColor rgb="FF52616B"/>
      </patternFill>
    </fill>
    <fill>
      <patternFill patternType="solid">
        <fgColor rgb="FFFFFF00"/>
        <bgColor rgb="FFFFFF00"/>
      </patternFill>
    </fill>
    <fill>
      <patternFill patternType="solid">
        <fgColor rgb="FFEAF3F8"/>
        <bgColor rgb="FFEAF3F8"/>
      </patternFill>
    </fill>
    <fill>
      <patternFill patternType="solid">
        <fgColor rgb="FF684A86"/>
        <bgColor rgb="FF684A86"/>
      </patternFill>
    </fill>
    <fill>
      <patternFill patternType="solid">
        <fgColor rgb="FF156082"/>
        <bgColor rgb="FF156082"/>
      </patternFill>
    </fill>
    <fill>
      <patternFill patternType="solid">
        <fgColor rgb="FFF5F7F9"/>
        <bgColor rgb="FFF5F7F9"/>
      </patternFill>
    </fill>
    <fill>
      <patternFill patternType="solid">
        <fgColor rgb="FFC1E4F5"/>
        <bgColor rgb="FFC1E4F5"/>
      </patternFill>
    </fill>
    <fill>
      <patternFill patternType="solid">
        <fgColor rgb="FFFFF5D9"/>
        <bgColor rgb="FFFFF5D9"/>
      </patternFill>
    </fill>
    <fill>
      <patternFill patternType="solid">
        <fgColor rgb="FFEDF7EE"/>
        <bgColor rgb="FFEDF7EE"/>
      </patternFill>
    </fill>
    <fill>
      <patternFill patternType="solid">
        <fgColor rgb="FFF1ECF7"/>
        <bgColor rgb="FFF1ECF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n">
        <color rgb="FFD8E0E7"/>
      </bottom>
    </border>
    <border>
      <left/>
      <right/>
      <top style="thin">
        <color rgb="FFD8E0E7"/>
      </top>
      <bottom style="thin">
        <color rgb="FFD8E0E7"/>
      </bottom>
    </border>
    <border>
      <top style="thin">
        <color rgb="FFD8E0E7"/>
      </top>
      <bottom style="thin">
        <color rgb="FFD8E0E7"/>
      </bottom>
    </border>
    <border>
      <left/>
      <top style="thin">
        <color rgb="FFD8E0E7"/>
      </top>
      <bottom style="thin">
        <color rgb="FFD8E0E7"/>
      </bottom>
    </border>
    <border>
      <right/>
      <top style="thin">
        <color rgb="FFD8E0E7"/>
      </top>
      <bottom style="thin">
        <color rgb="FFD8E0E7"/>
      </bottom>
    </border>
    <border>
      <left/>
      <right/>
      <top style="thin">
        <color rgb="FFD8E0E7"/>
      </top>
    </border>
    <border>
      <left/>
      <right/>
      <top style="thin">
        <color rgb="FFD8E0E7"/>
      </top>
      <bottom/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4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left" readingOrder="0" vertical="center"/>
    </xf>
    <xf borderId="1" fillId="7" fontId="1" numFmtId="0" xfId="0" applyAlignment="1" applyBorder="1" applyFill="1" applyFont="1">
      <alignment horizontal="center" vertical="center"/>
    </xf>
    <xf borderId="0" fillId="0" fontId="4" numFmtId="0" xfId="0" applyFont="1"/>
    <xf borderId="0" fillId="8" fontId="5" numFmtId="0" xfId="0" applyAlignment="1" applyFill="1" applyFont="1">
      <alignment horizontal="left" shrinkToFit="0" vertical="bottom" wrapText="0"/>
    </xf>
    <xf borderId="5" fillId="2" fontId="1" numFmtId="0" xfId="0" applyAlignment="1" applyBorder="1" applyFill="1" applyFont="1">
      <alignment horizontal="center"/>
    </xf>
    <xf borderId="0" fillId="0" fontId="6" numFmtId="0" xfId="0" applyAlignment="1" applyFont="1">
      <alignment horizontal="left" readingOrder="0" shrinkToFit="0" wrapText="0"/>
    </xf>
    <xf borderId="0" fillId="0" fontId="6" numFmtId="0" xfId="0" applyAlignment="1" applyFont="1">
      <alignment horizontal="left" shrinkToFit="0" wrapText="0"/>
    </xf>
    <xf borderId="6" fillId="9" fontId="7" numFmtId="0" xfId="0" applyAlignment="1" applyBorder="1" applyFill="1" applyFont="1">
      <alignment readingOrder="0"/>
    </xf>
    <xf borderId="6" fillId="9" fontId="7" numFmtId="3" xfId="0" applyAlignment="1" applyBorder="1" applyFill="1" applyFont="1" applyNumberFormat="1">
      <alignment readingOrder="0"/>
    </xf>
    <xf borderId="0" fillId="0" fontId="6" numFmtId="0" xfId="0" applyAlignment="1" applyFont="1">
      <alignment horizontal="left" shrinkToFit="0" vertical="bottom" wrapText="0"/>
    </xf>
    <xf borderId="7" fillId="0" fontId="4" numFmtId="0" xfId="0" applyBorder="1" applyFont="1"/>
    <xf borderId="6" fillId="9" fontId="4" numFmtId="0" xfId="0" applyBorder="1" applyFill="1" applyFont="1"/>
    <xf borderId="6" fillId="9" fontId="7" numFmtId="2" xfId="0" applyAlignment="1" applyBorder="1" applyFill="1" applyFont="1" applyNumberFormat="1">
      <alignment readingOrder="0"/>
    </xf>
    <xf borderId="6" fillId="9" fontId="4" numFmtId="2" xfId="0" applyBorder="1" applyFill="1" applyFont="1" applyNumberFormat="1"/>
    <xf borderId="1" fillId="10" fontId="1" numFmtId="0" xfId="0" applyAlignment="1" applyBorder="1" applyFill="1" applyFont="1">
      <alignment horizontal="center" vertical="center"/>
    </xf>
    <xf borderId="8" fillId="10" fontId="1" numFmtId="0" xfId="0" applyBorder="1" applyFill="1" applyFont="1"/>
    <xf borderId="0" fillId="0" fontId="8" numFmtId="0" xfId="0" applyAlignment="1" applyFont="1">
      <alignment horizontal="left" readingOrder="0" shrinkToFit="0" wrapText="0"/>
    </xf>
    <xf borderId="7" fillId="0" fontId="2" numFmtId="0" xfId="0" applyBorder="1" applyFont="1"/>
    <xf borderId="5" fillId="6" fontId="9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0" fillId="0" fontId="5" numFmtId="0" xfId="0" applyAlignment="1" applyFont="1">
      <alignment horizontal="left" shrinkToFit="0" vertical="bottom" wrapText="0"/>
    </xf>
    <xf borderId="6" fillId="2" fontId="1" numFmtId="0" xfId="0" applyAlignment="1" applyBorder="1" applyFill="1" applyFont="1">
      <alignment horizontal="center"/>
    </xf>
    <xf borderId="5" fillId="11" fontId="10" numFmtId="0" xfId="0" applyAlignment="1" applyBorder="1" applyFill="1" applyFont="1">
      <alignment horizontal="center" shrinkToFit="0" vertical="center" wrapText="1"/>
    </xf>
    <xf borderId="5" fillId="6" fontId="11" numFmtId="0" xfId="0" applyAlignment="1" applyBorder="1" applyFill="1" applyFont="1">
      <alignment horizontal="center" readingOrder="0" shrinkToFit="0" vertical="center" wrapText="1"/>
    </xf>
    <xf borderId="6" fillId="12" fontId="4" numFmtId="0" xfId="0" applyBorder="1" applyFill="1" applyFont="1"/>
    <xf borderId="6" fillId="12" fontId="4" numFmtId="164" xfId="0" applyBorder="1" applyFill="1" applyFont="1" applyNumberFormat="1"/>
    <xf borderId="6" fillId="12" fontId="7" numFmtId="164" xfId="0" applyAlignment="1" applyBorder="1" applyFill="1" applyFont="1" applyNumberFormat="1">
      <alignment readingOrder="0"/>
    </xf>
    <xf borderId="0" fillId="0" fontId="12" numFmtId="0" xfId="0" applyAlignment="1" applyFont="1">
      <alignment readingOrder="0"/>
    </xf>
    <xf borderId="10" fillId="9" fontId="13" numFmtId="1" xfId="0" applyAlignment="1" applyBorder="1" applyFill="1" applyFont="1" applyNumberFormat="1">
      <alignment horizontal="right" readingOrder="0"/>
    </xf>
    <xf borderId="10" fillId="9" fontId="13" numFmtId="2" xfId="0" applyAlignment="1" applyBorder="1" applyFill="1" applyFont="1" applyNumberFormat="1">
      <alignment horizontal="right" readingOrder="0"/>
    </xf>
    <xf borderId="10" fillId="9" fontId="13" numFmtId="165" xfId="0" applyAlignment="1" applyBorder="1" applyFill="1" applyFont="1" applyNumberFormat="1">
      <alignment horizontal="right"/>
    </xf>
    <xf borderId="10" fillId="9" fontId="13" numFmtId="2" xfId="0" applyAlignment="1" applyBorder="1" applyFill="1" applyFont="1" applyNumberFormat="1">
      <alignment horizontal="right"/>
    </xf>
    <xf borderId="0" fillId="13" fontId="14" numFmtId="2" xfId="0" applyAlignment="1" applyFill="1" applyFont="1" applyNumberFormat="1">
      <alignment horizontal="right" vertical="bottom"/>
    </xf>
    <xf borderId="10" fillId="9" fontId="13" numFmtId="0" xfId="0" applyAlignment="1" applyBorder="1" applyFill="1" applyFont="1">
      <alignment horizontal="right" readingOrder="0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horizontal="right" readingOrder="0" vertical="bottom"/>
    </xf>
    <xf borderId="0" fillId="0" fontId="12" numFmtId="0" xfId="0" applyAlignment="1" applyFont="1">
      <alignment horizontal="right" vertical="bottom"/>
    </xf>
    <xf borderId="10" fillId="14" fontId="13" numFmtId="0" xfId="0" applyAlignment="1" applyBorder="1" applyFill="1" applyFont="1">
      <alignment horizontal="right" readingOrder="0"/>
    </xf>
    <xf borderId="6" fillId="12" fontId="4" numFmtId="165" xfId="0" applyBorder="1" applyFill="1" applyFont="1" applyNumberFormat="1"/>
    <xf borderId="10" fillId="15" fontId="13" numFmtId="2" xfId="0" applyAlignment="1" applyBorder="1" applyFill="1" applyFont="1" applyNumberFormat="1">
      <alignment horizontal="right"/>
    </xf>
    <xf borderId="6" fillId="12" fontId="7" numFmtId="165" xfId="0" applyAlignment="1" applyBorder="1" applyFill="1" applyFont="1" applyNumberFormat="1">
      <alignment readingOrder="0"/>
    </xf>
    <xf borderId="6" fillId="12" fontId="4" numFmtId="166" xfId="0" applyBorder="1" applyFill="1" applyFont="1" applyNumberFormat="1"/>
    <xf borderId="7" fillId="0" fontId="15" numFmtId="0" xfId="0" applyAlignment="1" applyBorder="1" applyFont="1">
      <alignment vertical="bottom"/>
    </xf>
    <xf borderId="7" fillId="0" fontId="15" numFmtId="165" xfId="0" applyAlignment="1" applyBorder="1" applyFont="1" applyNumberFormat="1">
      <alignment horizontal="right" vertical="bottom"/>
    </xf>
    <xf borderId="6" fillId="16" fontId="4" numFmtId="0" xfId="0" applyBorder="1" applyFill="1" applyFont="1"/>
    <xf borderId="6" fillId="16" fontId="4" numFmtId="165" xfId="0" applyBorder="1" applyFill="1" applyFont="1" applyNumberFormat="1"/>
    <xf borderId="11" fillId="16" fontId="4" numFmtId="0" xfId="0" applyBorder="1" applyFill="1" applyFont="1"/>
    <xf borderId="0" fillId="0" fontId="12" numFmtId="2" xfId="0" applyAlignment="1" applyFont="1" applyNumberFormat="1">
      <alignment horizontal="right" readingOrder="0" vertical="bottom"/>
    </xf>
    <xf borderId="11" fillId="16" fontId="4" numFmtId="165" xfId="0" applyBorder="1" applyFill="1" applyFont="1" applyNumberFormat="1"/>
    <xf borderId="10" fillId="14" fontId="13" numFmtId="0" xfId="0" applyAlignment="1" applyBorder="1" applyFill="1" applyFont="1">
      <alignment horizontal="right"/>
    </xf>
    <xf borderId="10" fillId="14" fontId="13" numFmtId="2" xfId="0" applyAlignment="1" applyBorder="1" applyFill="1" applyFont="1" applyNumberFormat="1">
      <alignment horizontal="right" readingOrder="0"/>
    </xf>
    <xf borderId="10" fillId="14" fontId="13" numFmtId="3" xfId="0" applyAlignment="1" applyBorder="1" applyFill="1" applyFont="1" applyNumberFormat="1">
      <alignment horizontal="right"/>
    </xf>
    <xf borderId="10" fillId="15" fontId="13" numFmtId="3" xfId="0" applyAlignment="1" applyBorder="1" applyFill="1" applyFont="1" applyNumberFormat="1">
      <alignment horizontal="right"/>
    </xf>
    <xf borderId="10" fillId="15" fontId="16" numFmtId="2" xfId="0" applyAlignment="1" applyBorder="1" applyFill="1" applyFont="1" applyNumberFormat="1">
      <alignment horizontal="right"/>
    </xf>
    <xf borderId="10" fillId="15" fontId="17" numFmtId="2" xfId="0" applyAlignment="1" applyBorder="1" applyFill="1" applyFont="1" applyNumberFormat="1">
      <alignment horizontal="right" readingOrder="0"/>
    </xf>
    <xf borderId="10" fillId="12" fontId="13" numFmtId="0" xfId="0" applyAlignment="1" applyBorder="1" applyFill="1" applyFont="1">
      <alignment horizontal="right"/>
    </xf>
    <xf borderId="0" fillId="13" fontId="18" numFmtId="2" xfId="0" applyAlignment="1" applyFill="1" applyFont="1" applyNumberFormat="1">
      <alignment horizontal="right" vertical="bottom"/>
    </xf>
    <xf borderId="10" fillId="16" fontId="13" numFmtId="2" xfId="0" applyAlignment="1" applyBorder="1" applyFill="1" applyFont="1" applyNumberFormat="1">
      <alignment horizontal="right"/>
    </xf>
    <xf borderId="0" fillId="9" fontId="13" numFmtId="1" xfId="0" applyAlignment="1" applyFill="1" applyFont="1" applyNumberFormat="1">
      <alignment horizontal="right" readingOrder="0"/>
    </xf>
    <xf borderId="0" fillId="9" fontId="13" numFmtId="2" xfId="0" applyAlignment="1" applyFill="1" applyFont="1" applyNumberFormat="1">
      <alignment horizontal="right" readingOrder="0"/>
    </xf>
    <xf borderId="0" fillId="9" fontId="13" numFmtId="165" xfId="0" applyAlignment="1" applyFill="1" applyFont="1" applyNumberFormat="1">
      <alignment horizontal="right"/>
    </xf>
    <xf borderId="0" fillId="9" fontId="13" numFmtId="2" xfId="0" applyAlignment="1" applyFill="1" applyFont="1" applyNumberFormat="1">
      <alignment horizontal="right"/>
    </xf>
    <xf borderId="0" fillId="17" fontId="14" numFmtId="2" xfId="0" applyAlignment="1" applyFill="1" applyFont="1" applyNumberFormat="1">
      <alignment horizontal="right" vertical="bottom"/>
    </xf>
    <xf borderId="0" fillId="9" fontId="13" numFmtId="0" xfId="0" applyAlignment="1" applyFill="1" applyFont="1">
      <alignment horizontal="right" readingOrder="0"/>
    </xf>
    <xf borderId="0" fillId="14" fontId="13" numFmtId="0" xfId="0" applyAlignment="1" applyFill="1" applyFont="1">
      <alignment horizontal="right" readingOrder="0"/>
    </xf>
    <xf borderId="0" fillId="15" fontId="13" numFmtId="2" xfId="0" applyAlignment="1" applyFill="1" applyFont="1" applyNumberFormat="1">
      <alignment horizontal="right"/>
    </xf>
    <xf borderId="0" fillId="14" fontId="13" numFmtId="0" xfId="0" applyAlignment="1" applyFill="1" applyFont="1">
      <alignment horizontal="right"/>
    </xf>
    <xf borderId="0" fillId="14" fontId="13" numFmtId="2" xfId="0" applyAlignment="1" applyFill="1" applyFont="1" applyNumberFormat="1">
      <alignment horizontal="right" readingOrder="0"/>
    </xf>
    <xf borderId="0" fillId="14" fontId="13" numFmtId="3" xfId="0" applyAlignment="1" applyFill="1" applyFont="1" applyNumberFormat="1">
      <alignment horizontal="right"/>
    </xf>
    <xf borderId="0" fillId="15" fontId="13" numFmtId="3" xfId="0" applyAlignment="1" applyFill="1" applyFont="1" applyNumberFormat="1">
      <alignment horizontal="right"/>
    </xf>
    <xf borderId="0" fillId="15" fontId="16" numFmtId="2" xfId="0" applyAlignment="1" applyFill="1" applyFont="1" applyNumberFormat="1">
      <alignment horizontal="right"/>
    </xf>
    <xf borderId="0" fillId="15" fontId="17" numFmtId="2" xfId="0" applyAlignment="1" applyFill="1" applyFont="1" applyNumberFormat="1">
      <alignment horizontal="right" readingOrder="0"/>
    </xf>
    <xf borderId="0" fillId="12" fontId="13" numFmtId="0" xfId="0" applyAlignment="1" applyFill="1" applyFont="1">
      <alignment horizontal="right"/>
    </xf>
    <xf borderId="0" fillId="17" fontId="18" numFmtId="2" xfId="0" applyAlignment="1" applyFill="1" applyFont="1" applyNumberFormat="1">
      <alignment horizontal="right" vertical="bottom"/>
    </xf>
    <xf borderId="0" fillId="16" fontId="13" numFmtId="2" xfId="0" applyAlignment="1" applyFill="1" applyFont="1" applyNumberFormat="1">
      <alignment horizontal="right"/>
    </xf>
    <xf borderId="0" fillId="13" fontId="14" numFmtId="2" xfId="0" applyAlignment="1" applyFill="1" applyFont="1" applyNumberFormat="1">
      <alignment horizontal="right" readingOrder="0" vertical="bottom"/>
    </xf>
    <xf borderId="0" fillId="18" fontId="12" numFmtId="0" xfId="0" applyAlignment="1" applyFill="1" applyFont="1">
      <alignment readingOrder="0"/>
    </xf>
    <xf borderId="0" fillId="17" fontId="13" numFmtId="0" xfId="0" applyAlignment="1" applyFill="1" applyFont="1">
      <alignment horizontal="right" readingOrder="0"/>
    </xf>
    <xf borderId="0" fillId="17" fontId="13" numFmtId="0" xfId="0" applyAlignment="1" applyFill="1" applyFont="1">
      <alignment horizontal="right"/>
    </xf>
    <xf borderId="0" fillId="17" fontId="13" numFmtId="0" xfId="0" applyAlignment="1" applyFill="1" applyFont="1">
      <alignment horizontal="right" readingOrder="0"/>
    </xf>
    <xf borderId="0" fillId="17" fontId="14" numFmtId="0" xfId="0" applyAlignment="1" applyFill="1" applyFont="1">
      <alignment horizontal="right" vertical="bottom"/>
    </xf>
    <xf borderId="0" fillId="17" fontId="12" numFmtId="0" xfId="0" applyAlignment="1" applyFill="1" applyFont="1">
      <alignment vertical="bottom"/>
    </xf>
    <xf borderId="0" fillId="17" fontId="12" numFmtId="0" xfId="0" applyAlignment="1" applyFill="1" applyFont="1">
      <alignment readingOrder="0" vertical="bottom"/>
    </xf>
    <xf borderId="0" fillId="17" fontId="12" numFmtId="0" xfId="0" applyAlignment="1" applyFill="1" applyFont="1">
      <alignment horizontal="right" vertical="bottom"/>
    </xf>
    <xf borderId="0" fillId="17" fontId="12" numFmtId="0" xfId="0" applyAlignment="1" applyFill="1" applyFont="1">
      <alignment horizontal="right" readingOrder="0" vertical="bottom"/>
    </xf>
    <xf borderId="0" fillId="17" fontId="12" numFmtId="0" xfId="0" applyFill="1" applyFont="1"/>
    <xf borderId="0" fillId="0" fontId="12" numFmtId="0" xfId="0" applyFont="1"/>
    <xf borderId="0" fillId="17" fontId="19" numFmtId="0" xfId="0" applyAlignment="1" applyFill="1" applyFont="1">
      <alignment readingOrder="0"/>
    </xf>
    <xf borderId="0" fillId="17" fontId="12" numFmtId="0" xfId="0" applyAlignment="1" applyFill="1" applyFont="1">
      <alignment readingOrder="0" vertical="bottom"/>
    </xf>
    <xf borderId="0" fillId="17" fontId="12" numFmtId="0" xfId="0" applyAlignment="1" applyFill="1" applyFont="1">
      <alignment readingOrder="0" shrinkToFit="0" vertical="bottom" wrapText="0"/>
    </xf>
    <xf borderId="6" fillId="17" fontId="13" numFmtId="1" xfId="0" applyAlignment="1" applyBorder="1" applyFill="1" applyFont="1" applyNumberFormat="1">
      <alignment horizontal="right" readingOrder="0"/>
    </xf>
    <xf borderId="6" fillId="17" fontId="13" numFmtId="2" xfId="0" applyAlignment="1" applyBorder="1" applyFill="1" applyFont="1" applyNumberFormat="1">
      <alignment horizontal="right"/>
    </xf>
    <xf borderId="6" fillId="17" fontId="13" numFmtId="2" xfId="0" applyAlignment="1" applyBorder="1" applyFill="1" applyFont="1" applyNumberFormat="1">
      <alignment horizontal="right" readingOrder="0"/>
    </xf>
    <xf borderId="6" fillId="17" fontId="13" numFmtId="165" xfId="0" applyAlignment="1" applyBorder="1" applyFill="1" applyFont="1" applyNumberFormat="1">
      <alignment horizontal="right"/>
    </xf>
    <xf borderId="6" fillId="17" fontId="13" numFmtId="0" xfId="0" applyAlignment="1" applyBorder="1" applyFill="1" applyFont="1">
      <alignment horizontal="right" readingOrder="0"/>
    </xf>
    <xf borderId="0" fillId="17" fontId="20" numFmtId="0" xfId="0" applyAlignment="1" applyFill="1" applyFont="1">
      <alignment horizontal="right" vertical="bottom"/>
    </xf>
    <xf borderId="0" fillId="17" fontId="12" numFmtId="0" xfId="0" applyAlignment="1" applyFill="1" applyFont="1">
      <alignment horizontal="right" readingOrder="0" vertical="bottom"/>
    </xf>
    <xf borderId="0" fillId="17" fontId="20" numFmtId="2" xfId="0" applyAlignment="1" applyFill="1" applyFont="1" applyNumberFormat="1">
      <alignment horizontal="right" vertical="bottom"/>
    </xf>
    <xf borderId="6" fillId="17" fontId="13" numFmtId="0" xfId="0" applyAlignment="1" applyBorder="1" applyFill="1" applyFont="1">
      <alignment horizontal="right"/>
    </xf>
    <xf borderId="6" fillId="17" fontId="13" numFmtId="3" xfId="0" applyAlignment="1" applyBorder="1" applyFill="1" applyFont="1" applyNumberFormat="1">
      <alignment horizontal="right"/>
    </xf>
    <xf borderId="11" fillId="17" fontId="13" numFmtId="0" xfId="0" applyAlignment="1" applyBorder="1" applyFill="1" applyFont="1">
      <alignment horizontal="right"/>
    </xf>
    <xf borderId="11" fillId="17" fontId="13" numFmtId="2" xfId="0" applyAlignment="1" applyBorder="1" applyFill="1" applyFont="1" applyNumberFormat="1">
      <alignment horizontal="right"/>
    </xf>
    <xf borderId="0" fillId="17" fontId="21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762x39-ammo-style">
      <tableStyleElement dxfId="1" type="headerRow"/>
      <tableStyleElement dxfId="2" type="firstRowStripe"/>
      <tableStyleElement dxfId="3" type="secondRowStripe"/>
    </tableStyle>
    <tableStyle count="2" pivot="0" name="762x39-ammo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4.png"/><Relationship Id="rId10" Type="http://schemas.openxmlformats.org/officeDocument/2006/relationships/image" Target="../media/image16.png"/><Relationship Id="rId13" Type="http://schemas.openxmlformats.org/officeDocument/2006/relationships/image" Target="../media/image5.png"/><Relationship Id="rId12" Type="http://schemas.openxmlformats.org/officeDocument/2006/relationships/image" Target="../media/image15.png"/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2.png"/><Relationship Id="rId4" Type="http://schemas.openxmlformats.org/officeDocument/2006/relationships/image" Target="../media/image13.png"/><Relationship Id="rId9" Type="http://schemas.openxmlformats.org/officeDocument/2006/relationships/image" Target="../media/image11.png"/><Relationship Id="rId15" Type="http://schemas.openxmlformats.org/officeDocument/2006/relationships/image" Target="../media/image8.png"/><Relationship Id="rId14" Type="http://schemas.openxmlformats.org/officeDocument/2006/relationships/image" Target="../media/image1.png"/><Relationship Id="rId16" Type="http://schemas.openxmlformats.org/officeDocument/2006/relationships/image" Target="../media/image10.png"/><Relationship Id="rId5" Type="http://schemas.openxmlformats.org/officeDocument/2006/relationships/image" Target="../media/image4.png"/><Relationship Id="rId6" Type="http://schemas.openxmlformats.org/officeDocument/2006/relationships/image" Target="../media/image3.png"/><Relationship Id="rId7" Type="http://schemas.openxmlformats.org/officeDocument/2006/relationships/image" Target="../media/image9.png"/><Relationship Id="rId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76200</xdr:rowOff>
    </xdr:from>
    <xdr:ext cx="3009900" cy="30099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52</xdr:row>
      <xdr:rowOff>57150</xdr:rowOff>
    </xdr:from>
    <xdr:ext cx="1428750" cy="330517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657225</xdr:colOff>
      <xdr:row>52</xdr:row>
      <xdr:rowOff>57150</xdr:rowOff>
    </xdr:from>
    <xdr:ext cx="2581275" cy="33051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</xdr:row>
      <xdr:rowOff>76200</xdr:rowOff>
    </xdr:from>
    <xdr:ext cx="4295775" cy="1390650"/>
    <xdr:pic>
      <xdr:nvPicPr>
        <xdr:cNvPr id="0" name="image1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638175</xdr:colOff>
      <xdr:row>1</xdr:row>
      <xdr:rowOff>76200</xdr:rowOff>
    </xdr:from>
    <xdr:ext cx="1590675" cy="201930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390525</xdr:colOff>
      <xdr:row>1</xdr:row>
      <xdr:rowOff>276225</xdr:rowOff>
    </xdr:from>
    <xdr:ext cx="3971925" cy="261937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13</xdr:row>
      <xdr:rowOff>247650</xdr:rowOff>
    </xdr:from>
    <xdr:ext cx="2847975" cy="2847975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13</xdr:row>
      <xdr:rowOff>209550</xdr:rowOff>
    </xdr:from>
    <xdr:ext cx="2924175" cy="2924175"/>
    <xdr:pic>
      <xdr:nvPicPr>
        <xdr:cNvPr id="0" name="image1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13</xdr:row>
      <xdr:rowOff>209550</xdr:rowOff>
    </xdr:from>
    <xdr:ext cx="3190875" cy="2924175"/>
    <xdr:pic>
      <xdr:nvPicPr>
        <xdr:cNvPr id="0" name="image1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47625</xdr:rowOff>
    </xdr:from>
    <xdr:ext cx="3971925" cy="3009900"/>
    <xdr:pic>
      <xdr:nvPicPr>
        <xdr:cNvPr id="0" name="image1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285750</xdr:rowOff>
    </xdr:from>
    <xdr:ext cx="3362325" cy="3381375"/>
    <xdr:pic>
      <xdr:nvPicPr>
        <xdr:cNvPr id="0" name="image1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285750</xdr:rowOff>
    </xdr:from>
    <xdr:ext cx="5476875" cy="1771650"/>
    <xdr:pic>
      <xdr:nvPicPr>
        <xdr:cNvPr id="0" name="image15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64</xdr:row>
      <xdr:rowOff>285750</xdr:rowOff>
    </xdr:from>
    <xdr:ext cx="2228850" cy="2971800"/>
    <xdr:pic>
      <xdr:nvPicPr>
        <xdr:cNvPr id="0" name="image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123825</xdr:rowOff>
    </xdr:from>
    <xdr:ext cx="4505325" cy="3381375"/>
    <xdr:pic>
      <xdr:nvPicPr>
        <xdr:cNvPr id="0" name="image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91</xdr:row>
      <xdr:rowOff>19050</xdr:rowOff>
    </xdr:from>
    <xdr:ext cx="3009900" cy="3057525"/>
    <xdr:pic>
      <xdr:nvPicPr>
        <xdr:cNvPr id="0" name="image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91</xdr:row>
      <xdr:rowOff>19050</xdr:rowOff>
    </xdr:from>
    <xdr:ext cx="4124325" cy="3057525"/>
    <xdr:pic>
      <xdr:nvPicPr>
        <xdr:cNvPr id="0" name="image10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AR13" displayName="Table_1" name="Table_1" id="1">
  <tableColumns count="44">
    <tableColumn name="name" id="1"/>
    <tableColumn name="pretty_name" id="2"/>
    <tableColumn name="ergonomics" id="3"/>
    <tableColumn name="weight" id="4"/>
    <tableColumn name="horizontal_recoil" id="5"/>
    <tableColumn name="vertical_recoil" id="6"/>
    <tableColumn name="barrel_deviation" id="7"/>
    <tableColumn name="bullet_damage" id="8"/>
    <tableColumn name="bullet_velocity" id="9"/>
    <tableColumn name="fire_rate" id="10"/>
    <tableColumn name="muzzle_loudness" id="11"/>
    <tableColumn name="price" id="12"/>
    <tableColumn name="damage_torso_a" id="13"/>
    <tableColumn name="damage_torso_b" id="14"/>
    <tableColumn name="damage_torso_c" id="15"/>
    <tableColumn name="damage_torso_d" id="16"/>
    <tableColumn name="damage_arm_d" id="17"/>
    <tableColumn name="damage_leg_d" id="18"/>
    <tableColumn name="damage_head_d" id="19"/>
    <tableColumn name="damage_25" id="20"/>
    <tableColumn name="damage_75" id="21"/>
    <tableColumn name="damage_150" id="22"/>
    <tableColumn name="damage_250" id="23"/>
    <tableColumn name="damage_375" id="24"/>
    <tableColumn name="damage_400" id="25"/>
    <tableColumn name="damage_500" id="26"/>
    <tableColumn name="weighted_damage" id="27"/>
    <tableColumn name="velocity_drop" id="28"/>
    <tableColumn name="suppression" id="29"/>
    <tableColumn name="bullet_penetration_ability" id="30"/>
    <tableColumn name="pen_low" id="31"/>
    <tableColumn name="pen_high" id="32"/>
    <tableColumn name="pen_velocity_low" id="33"/>
    <tableColumn name="pen_velocity_high" id="34"/>
    <tableColumn name="effective_velocity" id="35"/>
    <tableColumn name="penetration" id="36"/>
    <tableColumn name="calibers_row" id="37"/>
    <tableColumn name="source_file" id="38"/>
    <tableColumn name="balance_score" id="39"/>
    <tableColumn name="damage_score" id="40"/>
    <tableColumn name="velocity_drop_score" id="41"/>
    <tableColumn name="suppression_score" id="42"/>
    <tableColumn name="penetration_score" id="43"/>
    <tableColumn name="strength" id="44"/>
  </tableColumns>
  <tableStyleInfo name="762x39-am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0:AR32" displayName="Table_2" name="Table_2" id="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762x39-amm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13"/>
    <col customWidth="1" min="2" max="2" width="20.25"/>
    <col customWidth="1" min="3" max="8" width="5.63"/>
    <col customWidth="1" min="9" max="9" width="8.0"/>
    <col customWidth="1" min="10" max="29" width="5.63"/>
    <col customWidth="1" min="30" max="30" width="24.88"/>
    <col customWidth="1" min="31" max="37" width="5.63"/>
    <col customWidth="1" min="38" max="38" width="9.63"/>
    <col customWidth="1" min="39" max="44" width="5.63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 t="s">
        <v>1</v>
      </c>
      <c r="N1" s="2"/>
      <c r="O1" s="2"/>
      <c r="P1" s="3"/>
      <c r="Q1" s="5"/>
      <c r="R1" s="5"/>
      <c r="S1" s="5"/>
      <c r="T1" s="6" t="s">
        <v>2</v>
      </c>
      <c r="U1" s="2"/>
      <c r="V1" s="2"/>
      <c r="W1" s="2"/>
      <c r="X1" s="2"/>
      <c r="Y1" s="2"/>
      <c r="Z1" s="2"/>
      <c r="AA1" s="3"/>
      <c r="AB1" s="4" t="s">
        <v>3</v>
      </c>
      <c r="AC1" s="2"/>
      <c r="AD1" s="2"/>
      <c r="AE1" s="2"/>
      <c r="AF1" s="2"/>
      <c r="AG1" s="2"/>
      <c r="AH1" s="3"/>
      <c r="AI1" s="7" t="s">
        <v>4</v>
      </c>
      <c r="AJ1" s="3"/>
      <c r="AK1" s="9" t="s">
        <v>6</v>
      </c>
      <c r="AL1" s="3"/>
      <c r="AM1" s="22" t="s">
        <v>8</v>
      </c>
      <c r="AN1" s="2"/>
      <c r="AO1" s="2"/>
      <c r="AP1" s="2"/>
      <c r="AQ1" s="2"/>
      <c r="AR1" s="3"/>
    </row>
    <row r="2" ht="45.75" customHeight="1">
      <c r="A2" s="26" t="s">
        <v>23</v>
      </c>
      <c r="B2" s="26" t="s">
        <v>24</v>
      </c>
      <c r="C2" s="26" t="s">
        <v>25</v>
      </c>
      <c r="D2" s="26" t="s">
        <v>26</v>
      </c>
      <c r="E2" s="26" t="s">
        <v>27</v>
      </c>
      <c r="F2" s="26" t="s">
        <v>28</v>
      </c>
      <c r="G2" s="26" t="s">
        <v>29</v>
      </c>
      <c r="H2" s="26" t="s">
        <v>30</v>
      </c>
      <c r="I2" s="26" t="s">
        <v>32</v>
      </c>
      <c r="J2" s="26" t="s">
        <v>35</v>
      </c>
      <c r="K2" s="30" t="s">
        <v>36</v>
      </c>
      <c r="L2" s="26" t="s">
        <v>37</v>
      </c>
      <c r="M2" s="31" t="s">
        <v>38</v>
      </c>
      <c r="N2" s="26" t="s">
        <v>39</v>
      </c>
      <c r="O2" s="26" t="s">
        <v>40</v>
      </c>
      <c r="P2" s="26" t="s">
        <v>41</v>
      </c>
      <c r="Q2" s="26" t="s">
        <v>42</v>
      </c>
      <c r="R2" s="26" t="s">
        <v>43</v>
      </c>
      <c r="S2" s="26" t="s">
        <v>44</v>
      </c>
      <c r="T2" s="26" t="s">
        <v>45</v>
      </c>
      <c r="U2" s="26" t="s">
        <v>46</v>
      </c>
      <c r="V2" s="26" t="s">
        <v>47</v>
      </c>
      <c r="W2" s="26" t="s">
        <v>48</v>
      </c>
      <c r="X2" s="26" t="s">
        <v>49</v>
      </c>
      <c r="Y2" s="26" t="s">
        <v>50</v>
      </c>
      <c r="Z2" s="26" t="s">
        <v>51</v>
      </c>
      <c r="AA2" s="26" t="s">
        <v>52</v>
      </c>
      <c r="AB2" s="26" t="s">
        <v>53</v>
      </c>
      <c r="AC2" s="26" t="s">
        <v>54</v>
      </c>
      <c r="AD2" s="26" t="s">
        <v>55</v>
      </c>
      <c r="AE2" s="26" t="s">
        <v>56</v>
      </c>
      <c r="AF2" s="26" t="s">
        <v>57</v>
      </c>
      <c r="AG2" s="26" t="s">
        <v>59</v>
      </c>
      <c r="AH2" s="26" t="s">
        <v>60</v>
      </c>
      <c r="AI2" s="26" t="s">
        <v>62</v>
      </c>
      <c r="AJ2" s="26" t="s">
        <v>64</v>
      </c>
      <c r="AK2" s="26" t="s">
        <v>65</v>
      </c>
      <c r="AL2" s="26" t="s">
        <v>66</v>
      </c>
      <c r="AM2" s="26" t="s">
        <v>67</v>
      </c>
      <c r="AN2" s="26" t="s">
        <v>68</v>
      </c>
      <c r="AO2" s="26" t="s">
        <v>69</v>
      </c>
      <c r="AP2" s="26" t="s">
        <v>70</v>
      </c>
      <c r="AQ2" s="26" t="s">
        <v>71</v>
      </c>
      <c r="AR2" s="26" t="s">
        <v>72</v>
      </c>
    </row>
    <row r="3" ht="14.25" customHeight="1">
      <c r="A3" s="35" t="s">
        <v>73</v>
      </c>
      <c r="B3" s="35" t="s">
        <v>75</v>
      </c>
      <c r="C3" s="36">
        <v>-2.0</v>
      </c>
      <c r="D3" s="37">
        <v>0.02</v>
      </c>
      <c r="E3" s="36">
        <v>3.0</v>
      </c>
      <c r="F3" s="36">
        <v>5.0</v>
      </c>
      <c r="G3" s="37">
        <v>0.1</v>
      </c>
      <c r="H3" s="38"/>
      <c r="I3" s="36">
        <v>-50.0</v>
      </c>
      <c r="J3" s="39"/>
      <c r="K3" s="40">
        <v>0.0</v>
      </c>
      <c r="L3" s="41">
        <v>2000.0</v>
      </c>
      <c r="M3" s="42">
        <v>-0.09</v>
      </c>
      <c r="N3" s="42">
        <v>97.5</v>
      </c>
      <c r="O3" s="42">
        <v>97.5</v>
      </c>
      <c r="P3" s="43">
        <v>1.0</v>
      </c>
      <c r="Q3" s="42">
        <v>0.35</v>
      </c>
      <c r="R3" s="44">
        <v>0.55</v>
      </c>
      <c r="S3" s="45">
        <v>2.5</v>
      </c>
      <c r="T3" s="47">
        <f>MAX(MIN($M3*Model!$A$13+$N3,$O3)*$P3,0)</f>
        <v>95.25</v>
      </c>
      <c r="U3" s="47">
        <f>MAX(MIN($M3*Model!$A$14+$N3,$O3)*$P3,0)</f>
        <v>90.75</v>
      </c>
      <c r="V3" s="47">
        <f>MAX(MIN($M3*Model!$A$15+$N3,$O3)*$P3,0)</f>
        <v>84</v>
      </c>
      <c r="W3" s="47">
        <f>MAX(MIN($M3*Model!$A$16+$N3,$O3)*$P3,0)</f>
        <v>75</v>
      </c>
      <c r="X3" s="47">
        <f>MAX(MIN($M3*Model!$A$17+$N3,$O3)*$P3,0)</f>
        <v>63.75</v>
      </c>
      <c r="Y3" s="47">
        <f>MAX(MIN($M3*Model!$A$18+$N3,$O3)*$P3,0)</f>
        <v>61.5</v>
      </c>
      <c r="Z3" s="47">
        <f>MAX(MIN($M3*Model!$A$19+$N3,$O3)*$P3,0)</f>
        <v>52.5</v>
      </c>
      <c r="AA3" s="47">
        <f>T3*Model!$B$13+U3*Model!$B$14+V3*Model!$B$15+W3*Model!$B$16+X3*Model!$B$17+Y3*Model!$B$18+Z3*Model!$B$19</f>
        <v>83.325</v>
      </c>
      <c r="AB3" s="55">
        <v>0.55</v>
      </c>
      <c r="AC3" s="55">
        <v>0.55</v>
      </c>
      <c r="AD3" s="57" t="str">
        <f>CONCATENATE("stat(bullet_velocity;",'762x39-ammo'!$AE3,";",'762x39-ammo'!$AF3,";",'762x39-ammo'!$AG3,";",'762x39-ammo'!$AH3,")")</f>
        <v>stat(bullet_velocity;0.05;0.35;1500;3000)</v>
      </c>
      <c r="AE3" s="58">
        <v>0.05</v>
      </c>
      <c r="AF3" s="58">
        <v>0.35</v>
      </c>
      <c r="AG3" s="59">
        <v>1500.0</v>
      </c>
      <c r="AH3" s="59">
        <v>3000.0</v>
      </c>
      <c r="AI3" s="60">
        <f>Model!$B$4+IF(I3="",0,I3)</f>
        <v>1793</v>
      </c>
      <c r="AJ3" s="61">
        <f t="shared" ref="AJ3:AJ11" si="1">MAX(AE3,MIN(AF3,AE3+(AI3-AG3)*(AF3-AE3)/(AH3-AG3)))</f>
        <v>0.1086</v>
      </c>
      <c r="AK3" s="62">
        <v>45.0</v>
      </c>
      <c r="AL3" s="63" t="s">
        <v>99</v>
      </c>
      <c r="AM3" s="64">
        <f>C3*Model!$B$24+D3*Model!$B$25+E3*Model!$B$26+F3*Model!$B$27+G3*Model!$B$28+H3*Model!$B$29+I3*Model!$B$30+J3*Model!$B$31+L3*Model!$B$32+K3*Model!$B$33</f>
        <v>-10.05</v>
      </c>
      <c r="AN3" s="64">
        <f>(AA3-Model!$B$5)*Model!$B$35</f>
        <v>9.4875</v>
      </c>
      <c r="AO3" s="65">
        <f>(Model!$B$6-AB3)*Model!$B$36</f>
        <v>-0.4</v>
      </c>
      <c r="AP3" s="65">
        <f>(AC3-Model!$B$7)*Model!$B$37</f>
        <v>0.15</v>
      </c>
      <c r="AQ3" s="65">
        <f>(AJ3-Model!$B$8)*Model!$B$38</f>
        <v>-1.7656</v>
      </c>
      <c r="AR3" s="65">
        <f t="shared" ref="AR3:AR11" si="2">SUM(AM3:AQ3)</f>
        <v>-2.5781</v>
      </c>
    </row>
    <row r="4" ht="14.25" customHeight="1">
      <c r="A4" s="35" t="s">
        <v>106</v>
      </c>
      <c r="B4" s="35" t="s">
        <v>107</v>
      </c>
      <c r="C4" s="66">
        <v>-1.0</v>
      </c>
      <c r="D4" s="67">
        <v>0.01</v>
      </c>
      <c r="E4" s="66">
        <v>2.0</v>
      </c>
      <c r="F4" s="66">
        <v>4.0</v>
      </c>
      <c r="G4" s="67">
        <v>0.05</v>
      </c>
      <c r="H4" s="68"/>
      <c r="I4" s="66">
        <v>75.0</v>
      </c>
      <c r="J4" s="69"/>
      <c r="K4" s="70">
        <v>0.0</v>
      </c>
      <c r="L4" s="71">
        <v>1000.0</v>
      </c>
      <c r="M4" s="42">
        <v>-0.08</v>
      </c>
      <c r="N4" s="42">
        <v>96.5</v>
      </c>
      <c r="O4" s="42">
        <v>96.0</v>
      </c>
      <c r="P4" s="43">
        <v>1.0</v>
      </c>
      <c r="Q4" s="42">
        <v>0.35</v>
      </c>
      <c r="R4" s="42">
        <v>0.55</v>
      </c>
      <c r="S4" s="72">
        <v>2.5</v>
      </c>
      <c r="T4" s="73">
        <f>MAX(MIN($M4*Model!$A$13+$N4,$O4)*$P4,0)</f>
        <v>94.5</v>
      </c>
      <c r="U4" s="73">
        <f>MAX(MIN($M4*Model!$A$14+$N4,$O4)*$P4,0)</f>
        <v>90.5</v>
      </c>
      <c r="V4" s="73">
        <f>MAX(MIN($M4*Model!$A$15+$N4,$O4)*$P4,0)</f>
        <v>84.5</v>
      </c>
      <c r="W4" s="73">
        <f>MAX(MIN($M4*Model!$A$16+$N4,$O4)*$P4,0)</f>
        <v>76.5</v>
      </c>
      <c r="X4" s="73">
        <f>MAX(MIN($M4*Model!$A$17+$N4,$O4)*$P4,0)</f>
        <v>66.5</v>
      </c>
      <c r="Y4" s="73">
        <f>MAX(MIN($M4*Model!$A$18+$N4,$O4)*$P4,0)</f>
        <v>64.5</v>
      </c>
      <c r="Z4" s="73">
        <f>MAX(MIN($M4*Model!$A$19+$N4,$O4)*$P4,0)</f>
        <v>56.5</v>
      </c>
      <c r="AA4" s="73">
        <f>T4*Model!$B$13+U4*Model!$B$14+V4*Model!$B$15+W4*Model!$B$16+X4*Model!$B$17+Y4*Model!$B$18+Z4*Model!$B$19</f>
        <v>83.9</v>
      </c>
      <c r="AB4" s="55">
        <v>0.5</v>
      </c>
      <c r="AC4" s="55">
        <v>0.6</v>
      </c>
      <c r="AD4" s="74" t="str">
        <f>CONCATENATE("stat(bullet_velocity;",'762x39-ammo'!$AE4,";",'762x39-ammo'!$AF4,";",'762x39-ammo'!$AG4,";",'762x39-ammo'!$AH4,")")</f>
        <v>stat(bullet_velocity;0.1;0.4;1500;3000)</v>
      </c>
      <c r="AE4" s="75">
        <v>0.1</v>
      </c>
      <c r="AF4" s="75">
        <v>0.4</v>
      </c>
      <c r="AG4" s="76">
        <v>1500.0</v>
      </c>
      <c r="AH4" s="76">
        <v>3000.0</v>
      </c>
      <c r="AI4" s="77">
        <f>Model!$B$4+IF(I4="",0,I4)</f>
        <v>1918</v>
      </c>
      <c r="AJ4" s="78">
        <f t="shared" si="1"/>
        <v>0.1836</v>
      </c>
      <c r="AK4" s="79">
        <v>44.0</v>
      </c>
      <c r="AL4" s="80" t="s">
        <v>99</v>
      </c>
      <c r="AM4" s="81">
        <f>C4*Model!$B$24+D4*Model!$B$25+E4*Model!$B$26+F4*Model!$B$27+G4*Model!$B$28+H4*Model!$B$29+I4*Model!$B$30+J4*Model!$B$31+L4*Model!$B$32+K4*Model!$B$33</f>
        <v>-5.825</v>
      </c>
      <c r="AN4" s="81">
        <f>(AA4-Model!$B$5)*Model!$B$35</f>
        <v>10.35</v>
      </c>
      <c r="AO4" s="82">
        <f>(Model!$B$6-AB4)*Model!$B$36</f>
        <v>-0.3</v>
      </c>
      <c r="AP4" s="82">
        <f>(AC4-Model!$B$7)*Model!$B$37</f>
        <v>0.3</v>
      </c>
      <c r="AQ4" s="82">
        <f>(AJ4-Model!$B$8)*Model!$B$38</f>
        <v>-1.4656</v>
      </c>
      <c r="AR4" s="82">
        <f t="shared" si="2"/>
        <v>3.0594</v>
      </c>
    </row>
    <row r="5" ht="14.25" customHeight="1">
      <c r="A5" s="35" t="s">
        <v>114</v>
      </c>
      <c r="B5" s="35" t="s">
        <v>115</v>
      </c>
      <c r="C5" s="66">
        <v>0.0</v>
      </c>
      <c r="D5" s="67">
        <v>0.01</v>
      </c>
      <c r="E5" s="66">
        <v>2.0</v>
      </c>
      <c r="F5" s="66">
        <v>1.0</v>
      </c>
      <c r="G5" s="67">
        <v>-0.05</v>
      </c>
      <c r="H5" s="68"/>
      <c r="I5" s="66">
        <v>125.0</v>
      </c>
      <c r="J5" s="69"/>
      <c r="K5" s="70">
        <v>0.0</v>
      </c>
      <c r="L5" s="71">
        <v>1500.0</v>
      </c>
      <c r="M5" s="42">
        <v>-0.06</v>
      </c>
      <c r="N5" s="42">
        <v>93.5</v>
      </c>
      <c r="O5" s="42">
        <v>93.5</v>
      </c>
      <c r="P5" s="43">
        <v>1.0</v>
      </c>
      <c r="Q5" s="43">
        <v>0.35</v>
      </c>
      <c r="R5" s="43">
        <v>0.55</v>
      </c>
      <c r="S5" s="72">
        <v>2.5</v>
      </c>
      <c r="T5" s="73">
        <f>MAX(MIN($M5*Model!$A$13+$N5,$O5)*$P5,0)</f>
        <v>92</v>
      </c>
      <c r="U5" s="73">
        <f>MAX(MIN($M5*Model!$A$14+$N5,$O5)*$P5,0)</f>
        <v>89</v>
      </c>
      <c r="V5" s="73">
        <f>MAX(MIN($M5*Model!$A$15+$N5,$O5)*$P5,0)</f>
        <v>84.5</v>
      </c>
      <c r="W5" s="73">
        <f>MAX(MIN($M5*Model!$A$16+$N5,$O5)*$P5,0)</f>
        <v>78.5</v>
      </c>
      <c r="X5" s="73">
        <f>MAX(MIN($M5*Model!$A$17+$N5,$O5)*$P5,0)</f>
        <v>71</v>
      </c>
      <c r="Y5" s="73">
        <f>MAX(MIN($M5*Model!$A$18+$N5,$O5)*$P5,0)</f>
        <v>69.5</v>
      </c>
      <c r="Z5" s="73">
        <f>MAX(MIN($M5*Model!$A$19+$N5,$O5)*$P5,0)</f>
        <v>63.5</v>
      </c>
      <c r="AA5" s="73">
        <f>T5*Model!$B$13+U5*Model!$B$14+V5*Model!$B$15+W5*Model!$B$16+X5*Model!$B$17+Y5*Model!$B$18+Z5*Model!$B$19</f>
        <v>84.05</v>
      </c>
      <c r="AB5" s="55">
        <v>0.35</v>
      </c>
      <c r="AC5" s="55">
        <v>0.55</v>
      </c>
      <c r="AD5" s="74" t="str">
        <f>CONCATENATE("stat(bullet_velocity;",'762x39-ammo'!$AE5,";",'762x39-ammo'!$AF5,";",'762x39-ammo'!$AG5,";",'762x39-ammo'!$AH5,")")</f>
        <v>stat(bullet_velocity;0.2;0.5;1500;3000)</v>
      </c>
      <c r="AE5" s="75">
        <v>0.2</v>
      </c>
      <c r="AF5" s="75">
        <v>0.5</v>
      </c>
      <c r="AG5" s="76">
        <v>1500.0</v>
      </c>
      <c r="AH5" s="76">
        <v>3000.0</v>
      </c>
      <c r="AI5" s="77">
        <f>Model!$B$4+IF(I5="",0,I5)</f>
        <v>1968</v>
      </c>
      <c r="AJ5" s="78">
        <f t="shared" si="1"/>
        <v>0.2936</v>
      </c>
      <c r="AK5" s="79">
        <v>46.0</v>
      </c>
      <c r="AL5" s="80" t="s">
        <v>99</v>
      </c>
      <c r="AM5" s="81">
        <f>C5*Model!$B$24+D5*Model!$B$25+E5*Model!$B$26+F5*Model!$B$27+G5*Model!$B$28+H5*Model!$B$29+I5*Model!$B$30+J5*Model!$B$31+L5*Model!$B$32+K5*Model!$B$33</f>
        <v>-0.775</v>
      </c>
      <c r="AN5" s="81">
        <f>(AA5-Model!$B$5)*Model!$B$35</f>
        <v>10.575</v>
      </c>
      <c r="AO5" s="82">
        <f>(Model!$B$6-AB5)*Model!$B$36</f>
        <v>0</v>
      </c>
      <c r="AP5" s="82">
        <f>(AC5-Model!$B$7)*Model!$B$37</f>
        <v>0.15</v>
      </c>
      <c r="AQ5" s="82">
        <f>(AJ5-Model!$B$8)*Model!$B$38</f>
        <v>-1.0256</v>
      </c>
      <c r="AR5" s="82">
        <f t="shared" si="2"/>
        <v>8.9244</v>
      </c>
    </row>
    <row r="6" ht="14.25" customHeight="1">
      <c r="A6" s="35" t="s">
        <v>116</v>
      </c>
      <c r="B6" s="35" t="s">
        <v>117</v>
      </c>
      <c r="C6" s="66">
        <v>1.0</v>
      </c>
      <c r="D6" s="67">
        <v>0.11</v>
      </c>
      <c r="E6" s="66">
        <v>-3.0</v>
      </c>
      <c r="F6" s="66">
        <v>-4.0</v>
      </c>
      <c r="G6" s="67">
        <v>0.05</v>
      </c>
      <c r="H6" s="68"/>
      <c r="I6" s="66">
        <v>-1000.0</v>
      </c>
      <c r="J6" s="69"/>
      <c r="K6" s="83">
        <v>-0.6</v>
      </c>
      <c r="L6" s="71">
        <v>1500.0</v>
      </c>
      <c r="M6" s="42">
        <v>-0.1</v>
      </c>
      <c r="N6" s="42">
        <v>96.0</v>
      </c>
      <c r="O6" s="42">
        <v>97.0</v>
      </c>
      <c r="P6" s="43">
        <v>1.0</v>
      </c>
      <c r="Q6" s="42">
        <v>0.3</v>
      </c>
      <c r="R6" s="44">
        <v>0.5</v>
      </c>
      <c r="S6" s="72">
        <v>2.5</v>
      </c>
      <c r="T6" s="73">
        <f>MAX(MIN($M6*Model!$A$13+$N6,$O6)*$P6,0)</f>
        <v>93.5</v>
      </c>
      <c r="U6" s="73">
        <f>MAX(MIN($M6*Model!$A$14+$N6,$O6)*$P6,0)</f>
        <v>88.5</v>
      </c>
      <c r="V6" s="73">
        <f>MAX(MIN($M6*Model!$A$15+$N6,$O6)*$P6,0)</f>
        <v>81</v>
      </c>
      <c r="W6" s="73">
        <f>MAX(MIN($M6*Model!$A$16+$N6,$O6)*$P6,0)</f>
        <v>71</v>
      </c>
      <c r="X6" s="73">
        <f>MAX(MIN($M6*Model!$A$17+$N6,$O6)*$P6,0)</f>
        <v>58.5</v>
      </c>
      <c r="Y6" s="73">
        <f>MAX(MIN($M6*Model!$A$18+$N6,$O6)*$P6,0)</f>
        <v>56</v>
      </c>
      <c r="Z6" s="73">
        <f>MAX(MIN($M6*Model!$A$19+$N6,$O6)*$P6,0)</f>
        <v>46</v>
      </c>
      <c r="AA6" s="73">
        <f>T6*Model!$B$13+U6*Model!$B$14+V6*Model!$B$15+W6*Model!$B$16+X6*Model!$B$17+Y6*Model!$B$18+Z6*Model!$B$19</f>
        <v>80.25</v>
      </c>
      <c r="AB6" s="55">
        <v>0.6</v>
      </c>
      <c r="AC6" s="55">
        <v>0.3</v>
      </c>
      <c r="AD6" s="74" t="str">
        <f>CONCATENATE("stat(bullet_velocity;",'762x39-ammo'!$AE6,";",'762x39-ammo'!$AF6,";",'762x39-ammo'!$AG6,";",'762x39-ammo'!$AH6,")")</f>
        <v>stat(bullet_velocity;0.05;0.2;1500;3000)</v>
      </c>
      <c r="AE6" s="75">
        <v>0.05</v>
      </c>
      <c r="AF6" s="75">
        <v>0.2</v>
      </c>
      <c r="AG6" s="76">
        <v>1500.0</v>
      </c>
      <c r="AH6" s="76">
        <v>3000.0</v>
      </c>
      <c r="AI6" s="77">
        <f>Model!$B$4+IF(I6="",0,I6)</f>
        <v>843</v>
      </c>
      <c r="AJ6" s="78">
        <f t="shared" si="1"/>
        <v>0.05</v>
      </c>
      <c r="AK6" s="79">
        <v>47.0</v>
      </c>
      <c r="AL6" s="80" t="s">
        <v>99</v>
      </c>
      <c r="AM6" s="64">
        <f>C6*Model!$B$24+D6*Model!$B$25+E6*Model!$B$26+F6*Model!$B$27+G6*Model!$B$28+H6*Model!$B$29+I6*Model!$B$30+J6*Model!$B$31+L6*Model!$B$32+K6*Model!$B$33</f>
        <v>3.6</v>
      </c>
      <c r="AN6" s="64">
        <f>(AA6-Model!$B$5)*Model!$B$35</f>
        <v>4.875</v>
      </c>
      <c r="AO6" s="82">
        <f>(Model!$B$6-AB6)*Model!$B$36</f>
        <v>-0.5</v>
      </c>
      <c r="AP6" s="82">
        <f>(AC6-Model!$B$7)*Model!$B$37</f>
        <v>-0.6</v>
      </c>
      <c r="AQ6" s="82">
        <f>(AJ6-Model!$B$8)*Model!$B$38</f>
        <v>-2</v>
      </c>
      <c r="AR6" s="82">
        <f t="shared" si="2"/>
        <v>5.375</v>
      </c>
    </row>
    <row r="7" ht="14.25" customHeight="1">
      <c r="A7" s="35" t="s">
        <v>118</v>
      </c>
      <c r="B7" s="35" t="s">
        <v>119</v>
      </c>
      <c r="C7" s="66">
        <v>2.0</v>
      </c>
      <c r="D7" s="67">
        <v>0.01</v>
      </c>
      <c r="E7" s="66">
        <v>-1.0</v>
      </c>
      <c r="F7" s="66">
        <v>-2.0</v>
      </c>
      <c r="G7" s="67">
        <v>0.1</v>
      </c>
      <c r="H7" s="68"/>
      <c r="I7" s="66">
        <v>-75.0</v>
      </c>
      <c r="J7" s="69"/>
      <c r="K7" s="70">
        <v>0.0</v>
      </c>
      <c r="L7" s="71">
        <v>1000.0</v>
      </c>
      <c r="M7" s="42">
        <v>-0.054</v>
      </c>
      <c r="N7" s="42">
        <v>92.5</v>
      </c>
      <c r="O7" s="42">
        <v>91.5</v>
      </c>
      <c r="P7" s="43">
        <v>1.0</v>
      </c>
      <c r="Q7" s="42">
        <v>0.3</v>
      </c>
      <c r="R7" s="44">
        <v>0.5</v>
      </c>
      <c r="S7" s="72">
        <v>2.5</v>
      </c>
      <c r="T7" s="73">
        <f>MAX(MIN($M7*Model!$A$13+$N7,$O7)*$P7,0)</f>
        <v>91.15</v>
      </c>
      <c r="U7" s="73">
        <f>MAX(MIN($M7*Model!$A$14+$N7,$O7)*$P7,0)</f>
        <v>88.45</v>
      </c>
      <c r="V7" s="73">
        <f>MAX(MIN($M7*Model!$A$15+$N7,$O7)*$P7,0)</f>
        <v>84.4</v>
      </c>
      <c r="W7" s="73">
        <f>MAX(MIN($M7*Model!$A$16+$N7,$O7)*$P7,0)</f>
        <v>79</v>
      </c>
      <c r="X7" s="73">
        <f>MAX(MIN($M7*Model!$A$17+$N7,$O7)*$P7,0)</f>
        <v>72.25</v>
      </c>
      <c r="Y7" s="73">
        <f>MAX(MIN($M7*Model!$A$18+$N7,$O7)*$P7,0)</f>
        <v>70.9</v>
      </c>
      <c r="Z7" s="73">
        <f>MAX(MIN($M7*Model!$A$19+$N7,$O7)*$P7,0)</f>
        <v>65.5</v>
      </c>
      <c r="AA7" s="73">
        <f>T7*Model!$B$13+U7*Model!$B$14+V7*Model!$B$15+W7*Model!$B$16+X7*Model!$B$17+Y7*Model!$B$18+Z7*Model!$B$19</f>
        <v>83.995</v>
      </c>
      <c r="AB7" s="55">
        <v>0.5</v>
      </c>
      <c r="AC7" s="55">
        <v>1.15</v>
      </c>
      <c r="AD7" s="74" t="str">
        <f>CONCATENATE("stat(bullet_velocity;",'762x39-ammo'!$AE7,";",'762x39-ammo'!$AF7,";",'762x39-ammo'!$AG7,";",'762x39-ammo'!$AH7,")")</f>
        <v>stat(bullet_velocity;0.35;0.65;1500;3000)</v>
      </c>
      <c r="AE7" s="75">
        <v>0.35</v>
      </c>
      <c r="AF7" s="75">
        <v>0.65</v>
      </c>
      <c r="AG7" s="76">
        <v>1500.0</v>
      </c>
      <c r="AH7" s="76">
        <v>3000.0</v>
      </c>
      <c r="AI7" s="77">
        <f>Model!$B$4+IF(I7="",0,I7)</f>
        <v>1768</v>
      </c>
      <c r="AJ7" s="78">
        <f t="shared" si="1"/>
        <v>0.4036</v>
      </c>
      <c r="AK7" s="79">
        <v>43.0</v>
      </c>
      <c r="AL7" s="80" t="s">
        <v>99</v>
      </c>
      <c r="AM7" s="81">
        <f>C7*Model!$B$24+D7*Model!$B$25+E7*Model!$B$26+F7*Model!$B$27+G7*Model!$B$28+H7*Model!$B$29+I7*Model!$B$30+J7*Model!$B$31+L7*Model!$B$32+K7*Model!$B$33</f>
        <v>1.425</v>
      </c>
      <c r="AN7" s="81">
        <f>(AA7-Model!$B$5)*Model!$B$35</f>
        <v>10.4925</v>
      </c>
      <c r="AO7" s="82">
        <f>(Model!$B$6-AB7)*Model!$B$36</f>
        <v>-0.3</v>
      </c>
      <c r="AP7" s="82">
        <f>(AC7-Model!$B$7)*Model!$B$37</f>
        <v>1.95</v>
      </c>
      <c r="AQ7" s="82">
        <f>(AJ7-Model!$B$8)*Model!$B$38</f>
        <v>-0.5856</v>
      </c>
      <c r="AR7" s="82">
        <f t="shared" si="2"/>
        <v>12.9819</v>
      </c>
    </row>
    <row r="8" ht="14.25" customHeight="1">
      <c r="A8" s="84" t="s">
        <v>120</v>
      </c>
      <c r="B8" s="35" t="s">
        <v>121</v>
      </c>
      <c r="C8" s="66">
        <v>0.0</v>
      </c>
      <c r="D8" s="67">
        <v>0.0</v>
      </c>
      <c r="E8" s="66">
        <v>0.0</v>
      </c>
      <c r="F8" s="66">
        <v>0.0</v>
      </c>
      <c r="G8" s="67">
        <v>0.0</v>
      </c>
      <c r="H8" s="68"/>
      <c r="I8" s="66">
        <v>0.0</v>
      </c>
      <c r="J8" s="69"/>
      <c r="K8" s="40">
        <v>0.0</v>
      </c>
      <c r="L8" s="71">
        <v>0.0</v>
      </c>
      <c r="M8" s="42">
        <v>-0.05</v>
      </c>
      <c r="N8" s="42">
        <v>92.0</v>
      </c>
      <c r="O8" s="42">
        <v>91.0</v>
      </c>
      <c r="P8" s="43">
        <v>1.0</v>
      </c>
      <c r="Q8" s="42">
        <v>0.3</v>
      </c>
      <c r="R8" s="44">
        <v>0.5</v>
      </c>
      <c r="S8" s="72">
        <v>2.5</v>
      </c>
      <c r="T8" s="73">
        <f>MAX(MIN($M8*Model!$A$13+$N8,$O8)*$P8,0)</f>
        <v>90.75</v>
      </c>
      <c r="U8" s="73">
        <f>MAX(MIN($M8*Model!$A$14+$N8,$O8)*$P8,0)</f>
        <v>88.25</v>
      </c>
      <c r="V8" s="73">
        <f>MAX(MIN($M8*Model!$A$15+$N8,$O8)*$P8,0)</f>
        <v>84.5</v>
      </c>
      <c r="W8" s="73">
        <f>MAX(MIN($M8*Model!$A$16+$N8,$O8)*$P8,0)</f>
        <v>79.5</v>
      </c>
      <c r="X8" s="73">
        <f>MAX(MIN($M8*Model!$A$17+$N8,$O8)*$P8,0)</f>
        <v>73.25</v>
      </c>
      <c r="Y8" s="73">
        <f>MAX(MIN($M8*Model!$A$18+$N8,$O8)*$P8,0)</f>
        <v>72</v>
      </c>
      <c r="Z8" s="73">
        <f>MAX(MIN($M8*Model!$A$19+$N8,$O8)*$P8,0)</f>
        <v>67</v>
      </c>
      <c r="AA8" s="73">
        <f>T8*Model!$B$13+U8*Model!$B$14+V8*Model!$B$15+W8*Model!$B$16+X8*Model!$B$17+Y8*Model!$B$18+Z8*Model!$B$19</f>
        <v>84.125</v>
      </c>
      <c r="AB8" s="55">
        <v>0.4</v>
      </c>
      <c r="AC8" s="55">
        <v>0.6</v>
      </c>
      <c r="AD8" s="74" t="str">
        <f>CONCATENATE("stat(bullet_velocity;",'762x39-ammo'!$AE8,";",'762x39-ammo'!$AF8,";",'762x39-ammo'!$AG8,";",'762x39-ammo'!$AH8,")")</f>
        <v>stat(bullet_velocity;0.4;0.7;1500;3000)</v>
      </c>
      <c r="AE8" s="75">
        <v>0.4</v>
      </c>
      <c r="AF8" s="75">
        <v>0.7</v>
      </c>
      <c r="AG8" s="76">
        <v>1500.0</v>
      </c>
      <c r="AH8" s="76">
        <v>3000.0</v>
      </c>
      <c r="AI8" s="77">
        <f>Model!$B$4+IF(I8="",0,I8)</f>
        <v>1843</v>
      </c>
      <c r="AJ8" s="78">
        <f t="shared" si="1"/>
        <v>0.4686</v>
      </c>
      <c r="AK8" s="79">
        <v>42.0</v>
      </c>
      <c r="AL8" s="80" t="s">
        <v>99</v>
      </c>
      <c r="AM8" s="64">
        <f>C8*Model!$B$24+D8*Model!$B$25+E8*Model!$B$26+F8*Model!$B$27+G8*Model!$B$28+H8*Model!$B$29+I8*Model!$B$30+J8*Model!$B$31+L8*Model!$B$32+K8*Model!$B$33</f>
        <v>0</v>
      </c>
      <c r="AN8" s="64">
        <f>(AA8-Model!$B$5)*Model!$B$35</f>
        <v>10.6875</v>
      </c>
      <c r="AO8" s="82">
        <f>(Model!$B$6-AB8)*Model!$B$36</f>
        <v>-0.1</v>
      </c>
      <c r="AP8" s="82">
        <f>(AC8-Model!$B$7)*Model!$B$37</f>
        <v>0.3</v>
      </c>
      <c r="AQ8" s="82">
        <f>(AJ8-Model!$B$8)*Model!$B$38</f>
        <v>-0.3256</v>
      </c>
      <c r="AR8" s="82">
        <f t="shared" si="2"/>
        <v>10.5619</v>
      </c>
    </row>
    <row r="9" ht="14.25" customHeight="1">
      <c r="A9" s="35" t="s">
        <v>122</v>
      </c>
      <c r="B9" s="35" t="s">
        <v>123</v>
      </c>
      <c r="C9" s="66">
        <v>-1.0</v>
      </c>
      <c r="D9" s="67">
        <v>0.0</v>
      </c>
      <c r="E9" s="66">
        <v>1.0</v>
      </c>
      <c r="F9" s="66">
        <v>3.0</v>
      </c>
      <c r="G9" s="67">
        <v>-0.15</v>
      </c>
      <c r="H9" s="68"/>
      <c r="I9" s="66">
        <v>-50.0</v>
      </c>
      <c r="J9" s="69"/>
      <c r="K9" s="40">
        <v>0.0</v>
      </c>
      <c r="L9" s="71">
        <v>4000.0</v>
      </c>
      <c r="M9" s="43">
        <v>-0.034</v>
      </c>
      <c r="N9" s="43">
        <v>89.0</v>
      </c>
      <c r="O9" s="43">
        <v>88.5</v>
      </c>
      <c r="P9" s="43">
        <v>1.0</v>
      </c>
      <c r="Q9" s="42">
        <v>0.3</v>
      </c>
      <c r="R9" s="44">
        <v>0.5</v>
      </c>
      <c r="S9" s="72">
        <v>2.5</v>
      </c>
      <c r="T9" s="73">
        <f>MAX(MIN($M9*Model!$A$13+$N9,$O9)*$P9,0)</f>
        <v>88.15</v>
      </c>
      <c r="U9" s="73">
        <f>MAX(MIN($M9*Model!$A$14+$N9,$O9)*$P9,0)</f>
        <v>86.45</v>
      </c>
      <c r="V9" s="73">
        <f>MAX(MIN($M9*Model!$A$15+$N9,$O9)*$P9,0)</f>
        <v>83.9</v>
      </c>
      <c r="W9" s="73">
        <f>MAX(MIN($M9*Model!$A$16+$N9,$O9)*$P9,0)</f>
        <v>80.5</v>
      </c>
      <c r="X9" s="73">
        <f>MAX(MIN($M9*Model!$A$17+$N9,$O9)*$P9,0)</f>
        <v>76.25</v>
      </c>
      <c r="Y9" s="73">
        <f>MAX(MIN($M9*Model!$A$18+$N9,$O9)*$P9,0)</f>
        <v>75.4</v>
      </c>
      <c r="Z9" s="73">
        <f>MAX(MIN($M9*Model!$A$19+$N9,$O9)*$P9,0)</f>
        <v>72</v>
      </c>
      <c r="AA9" s="73">
        <f>T9*Model!$B$13+U9*Model!$B$14+V9*Model!$B$15+W9*Model!$B$16+X9*Model!$B$17+Y9*Model!$B$18+Z9*Model!$B$19</f>
        <v>83.645</v>
      </c>
      <c r="AB9" s="55">
        <v>0.25</v>
      </c>
      <c r="AC9" s="55">
        <v>0.65</v>
      </c>
      <c r="AD9" s="74" t="str">
        <f>CONCATENATE("stat(bullet_velocity;",'762x39-ammo'!$AE9,";",'762x39-ammo'!$AF9,";",'762x39-ammo'!$AG9,";",'762x39-ammo'!$AH9,")")</f>
        <v>stat(bullet_velocity;0.4;0.7;1500;3000)</v>
      </c>
      <c r="AE9" s="75">
        <v>0.4</v>
      </c>
      <c r="AF9" s="75">
        <v>0.7</v>
      </c>
      <c r="AG9" s="76">
        <v>1500.0</v>
      </c>
      <c r="AH9" s="76">
        <v>3000.0</v>
      </c>
      <c r="AI9" s="77">
        <f>Model!$B$4+IF(I9="",0,I9)</f>
        <v>1793</v>
      </c>
      <c r="AJ9" s="78">
        <f t="shared" si="1"/>
        <v>0.4586</v>
      </c>
      <c r="AK9" s="79">
        <v>48.0</v>
      </c>
      <c r="AL9" s="80" t="s">
        <v>99</v>
      </c>
      <c r="AM9" s="64">
        <f>C9*Model!$B$24+D9*Model!$B$25+E9*Model!$B$26+F9*Model!$B$27+G9*Model!$B$28+H9*Model!$B$29+I9*Model!$B$30+J9*Model!$B$31+L9*Model!$B$32+K9*Model!$B$33</f>
        <v>-0.85</v>
      </c>
      <c r="AN9" s="64">
        <f>(AA9-Model!$B$5)*Model!$B$35</f>
        <v>9.9675</v>
      </c>
      <c r="AO9" s="82">
        <f>(Model!$B$6-AB9)*Model!$B$36</f>
        <v>0.2</v>
      </c>
      <c r="AP9" s="82">
        <f>(AC9-Model!$B$7)*Model!$B$37</f>
        <v>0.45</v>
      </c>
      <c r="AQ9" s="82">
        <f>(AJ9-Model!$B$8)*Model!$B$38</f>
        <v>-0.3656</v>
      </c>
      <c r="AR9" s="82">
        <f t="shared" si="2"/>
        <v>9.4019</v>
      </c>
    </row>
    <row r="10" ht="14.25" customHeight="1">
      <c r="A10" s="35" t="s">
        <v>124</v>
      </c>
      <c r="B10" s="35" t="s">
        <v>125</v>
      </c>
      <c r="C10" s="66">
        <v>0.0</v>
      </c>
      <c r="D10" s="67">
        <v>-0.02</v>
      </c>
      <c r="E10" s="66">
        <v>1.0</v>
      </c>
      <c r="F10" s="66">
        <v>2.0</v>
      </c>
      <c r="G10" s="67">
        <v>-0.05</v>
      </c>
      <c r="H10" s="68"/>
      <c r="I10" s="66">
        <v>100.0</v>
      </c>
      <c r="J10" s="69"/>
      <c r="K10" s="40">
        <v>0.0</v>
      </c>
      <c r="L10" s="71">
        <v>3000.0</v>
      </c>
      <c r="M10" s="42">
        <v>-0.04</v>
      </c>
      <c r="N10" s="42">
        <v>89.5</v>
      </c>
      <c r="O10" s="43">
        <v>87.0</v>
      </c>
      <c r="P10" s="43">
        <v>1.0</v>
      </c>
      <c r="Q10" s="42">
        <v>0.25</v>
      </c>
      <c r="R10" s="44">
        <v>0.45</v>
      </c>
      <c r="S10" s="72">
        <v>2.5</v>
      </c>
      <c r="T10" s="73">
        <f>MAX(MIN($M10*Model!$A$13+$N10,$O10)*$P10,0)</f>
        <v>87</v>
      </c>
      <c r="U10" s="73">
        <f>MAX(MIN($M10*Model!$A$14+$N10,$O10)*$P10,0)</f>
        <v>86.5</v>
      </c>
      <c r="V10" s="73">
        <f>MAX(MIN($M10*Model!$A$15+$N10,$O10)*$P10,0)</f>
        <v>83.5</v>
      </c>
      <c r="W10" s="73">
        <f>MAX(MIN($M10*Model!$A$16+$N10,$O10)*$P10,0)</f>
        <v>79.5</v>
      </c>
      <c r="X10" s="73">
        <f>MAX(MIN($M10*Model!$A$17+$N10,$O10)*$P10,0)</f>
        <v>74.5</v>
      </c>
      <c r="Y10" s="73">
        <f>MAX(MIN($M10*Model!$A$18+$N10,$O10)*$P10,0)</f>
        <v>73.5</v>
      </c>
      <c r="Z10" s="73">
        <f>MAX(MIN($M10*Model!$A$19+$N10,$O10)*$P10,0)</f>
        <v>69.5</v>
      </c>
      <c r="AA10" s="73">
        <f>T10*Model!$B$13+U10*Model!$B$14+V10*Model!$B$15+W10*Model!$B$16+X10*Model!$B$17+Y10*Model!$B$18+Z10*Model!$B$19</f>
        <v>82.9</v>
      </c>
      <c r="AB10" s="55">
        <v>0.4</v>
      </c>
      <c r="AC10" s="55">
        <v>0.65</v>
      </c>
      <c r="AD10" s="74" t="str">
        <f>CONCATENATE("stat(bullet_velocity;",'762x39-ammo'!$AE10,";",'762x39-ammo'!$AF10,";",'762x39-ammo'!$AG10,";",'762x39-ammo'!$AH10,")")</f>
        <v>stat(bullet_velocity;1.05;1.45;1500;3000)</v>
      </c>
      <c r="AE10" s="75">
        <v>1.05</v>
      </c>
      <c r="AF10" s="75">
        <v>1.45</v>
      </c>
      <c r="AG10" s="76">
        <v>1500.0</v>
      </c>
      <c r="AH10" s="76">
        <v>3000.0</v>
      </c>
      <c r="AI10" s="77">
        <f>Model!$B$4+IF(I10="",0,I10)</f>
        <v>1943</v>
      </c>
      <c r="AJ10" s="78">
        <f t="shared" si="1"/>
        <v>1.168133333</v>
      </c>
      <c r="AK10" s="79">
        <v>49.0</v>
      </c>
      <c r="AL10" s="80" t="s">
        <v>99</v>
      </c>
      <c r="AM10" s="64">
        <f>C10*Model!$B$24+D10*Model!$B$25+E10*Model!$B$26+F10*Model!$B$27+G10*Model!$B$28+H10*Model!$B$29+I10*Model!$B$30+J10*Model!$B$31+L10*Model!$B$32+K10*Model!$B$33</f>
        <v>-0.1</v>
      </c>
      <c r="AN10" s="64">
        <f>(AA10-Model!$B$5)*Model!$B$35</f>
        <v>8.85</v>
      </c>
      <c r="AO10" s="82">
        <f>(Model!$B$6-AB10)*Model!$B$36</f>
        <v>-0.1</v>
      </c>
      <c r="AP10" s="82">
        <f>(AC10-Model!$B$7)*Model!$B$37</f>
        <v>0.45</v>
      </c>
      <c r="AQ10" s="82">
        <f>(AJ10-Model!$B$8)*Model!$B$38</f>
        <v>2.472533333</v>
      </c>
      <c r="AR10" s="82">
        <f t="shared" si="2"/>
        <v>11.57253333</v>
      </c>
    </row>
    <row r="11" ht="14.25" customHeight="1">
      <c r="A11" s="35" t="s">
        <v>126</v>
      </c>
      <c r="B11" s="35" t="s">
        <v>127</v>
      </c>
      <c r="C11" s="66">
        <v>-2.0</v>
      </c>
      <c r="D11" s="67">
        <v>-0.05</v>
      </c>
      <c r="E11" s="66">
        <v>2.0</v>
      </c>
      <c r="F11" s="66">
        <v>1.0</v>
      </c>
      <c r="G11" s="67">
        <v>-0.1</v>
      </c>
      <c r="H11" s="68"/>
      <c r="I11" s="66">
        <v>100.0</v>
      </c>
      <c r="J11" s="69"/>
      <c r="K11" s="70">
        <v>0.0</v>
      </c>
      <c r="L11" s="71">
        <v>5000.0</v>
      </c>
      <c r="M11" s="42">
        <v>-0.038</v>
      </c>
      <c r="N11" s="42">
        <v>88.5</v>
      </c>
      <c r="O11" s="43">
        <v>86.0</v>
      </c>
      <c r="P11" s="43">
        <v>1.0</v>
      </c>
      <c r="Q11" s="42">
        <v>0.25</v>
      </c>
      <c r="R11" s="44">
        <v>0.45</v>
      </c>
      <c r="S11" s="72">
        <v>2.5</v>
      </c>
      <c r="T11" s="73">
        <f>MAX(MIN($M11*Model!$A$13+$N11,$O11)*$P11,0)</f>
        <v>86</v>
      </c>
      <c r="U11" s="73">
        <f>MAX(MIN($M11*Model!$A$14+$N11,$O11)*$P11,0)</f>
        <v>85.65</v>
      </c>
      <c r="V11" s="73">
        <f>MAX(MIN($M11*Model!$A$15+$N11,$O11)*$P11,0)</f>
        <v>82.8</v>
      </c>
      <c r="W11" s="73">
        <f>MAX(MIN($M11*Model!$A$16+$N11,$O11)*$P11,0)</f>
        <v>79</v>
      </c>
      <c r="X11" s="73">
        <f>MAX(MIN($M11*Model!$A$17+$N11,$O11)*$P11,0)</f>
        <v>74.25</v>
      </c>
      <c r="Y11" s="73">
        <f>MAX(MIN($M11*Model!$A$18+$N11,$O11)*$P11,0)</f>
        <v>73.3</v>
      </c>
      <c r="Z11" s="73">
        <f>MAX(MIN($M11*Model!$A$19+$N11,$O11)*$P11,0)</f>
        <v>69.5</v>
      </c>
      <c r="AA11" s="73">
        <f>T11*Model!$B$13+U11*Model!$B$14+V11*Model!$B$15+W11*Model!$B$16+X11*Model!$B$17+Y11*Model!$B$18+Z11*Model!$B$19</f>
        <v>82.205</v>
      </c>
      <c r="AB11" s="55">
        <v>0.35</v>
      </c>
      <c r="AC11" s="55">
        <v>0.7</v>
      </c>
      <c r="AD11" s="74" t="str">
        <f>CONCATENATE("stat(bullet_velocity;",'762x39-ammo'!$AE11,";",'762x39-ammo'!$AF11,";",'762x39-ammo'!$AG11,";",'762x39-ammo'!$AH11,")")</f>
        <v>stat(bullet_velocity;1.3;1.7;1500;3000)</v>
      </c>
      <c r="AE11" s="75">
        <v>1.3</v>
      </c>
      <c r="AF11" s="75">
        <v>1.7</v>
      </c>
      <c r="AG11" s="76">
        <v>1500.0</v>
      </c>
      <c r="AH11" s="76">
        <v>3000.0</v>
      </c>
      <c r="AI11" s="77">
        <f>Model!$B$4+IF(I11="",0,I11)</f>
        <v>1943</v>
      </c>
      <c r="AJ11" s="78">
        <f t="shared" si="1"/>
        <v>1.418133333</v>
      </c>
      <c r="AK11" s="79">
        <v>50.0</v>
      </c>
      <c r="AL11" s="80" t="s">
        <v>99</v>
      </c>
      <c r="AM11" s="81">
        <f>C11*Model!$B$24+D11*Model!$B$25+E11*Model!$B$26+F11*Model!$B$27+G11*Model!$B$28+H11*Model!$B$29+I11*Model!$B$30+J11*Model!$B$31+L11*Model!$B$32+K11*Model!$B$33</f>
        <v>-0.7</v>
      </c>
      <c r="AN11" s="81">
        <f>(AA11-Model!$B$5)*Model!$B$35</f>
        <v>7.8075</v>
      </c>
      <c r="AO11" s="82">
        <f>(Model!$B$6-AB11)*Model!$B$36</f>
        <v>0</v>
      </c>
      <c r="AP11" s="82">
        <f>(AC11-Model!$B$7)*Model!$B$37</f>
        <v>0.6</v>
      </c>
      <c r="AQ11" s="82">
        <f>(AJ11-Model!$B$8)*Model!$B$38</f>
        <v>3.472533333</v>
      </c>
      <c r="AR11" s="82">
        <f t="shared" si="2"/>
        <v>11.18003333</v>
      </c>
    </row>
    <row r="12" ht="14.25" customHeight="1">
      <c r="A12" s="35"/>
      <c r="B12" s="35"/>
      <c r="C12" s="85"/>
      <c r="D12" s="85"/>
      <c r="E12" s="85"/>
      <c r="F12" s="85"/>
      <c r="G12" s="85"/>
      <c r="H12" s="86"/>
      <c r="I12" s="87"/>
      <c r="J12" s="86"/>
      <c r="K12" s="88"/>
      <c r="L12" s="85"/>
      <c r="M12" s="85"/>
      <c r="N12" s="85"/>
      <c r="O12" s="85"/>
      <c r="P12" s="85"/>
      <c r="Q12" s="85"/>
      <c r="R12" s="85"/>
      <c r="S12" s="85"/>
      <c r="T12" s="86"/>
      <c r="U12" s="86"/>
      <c r="V12" s="86"/>
      <c r="W12" s="86"/>
      <c r="X12" s="86"/>
      <c r="Y12" s="86"/>
      <c r="Z12" s="86"/>
      <c r="AA12" s="86"/>
      <c r="AB12" s="85"/>
      <c r="AC12" s="85"/>
      <c r="AD12" s="86"/>
      <c r="AE12" s="85"/>
      <c r="AF12" s="85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</row>
    <row r="13" ht="14.25" customHeight="1">
      <c r="A13" s="89"/>
      <c r="B13" s="90"/>
      <c r="C13" s="87"/>
      <c r="D13" s="86"/>
      <c r="E13" s="87"/>
      <c r="F13" s="87"/>
      <c r="G13" s="87"/>
      <c r="H13" s="86"/>
      <c r="I13" s="87"/>
      <c r="J13" s="86"/>
      <c r="K13" s="88"/>
      <c r="L13" s="87"/>
      <c r="M13" s="91"/>
      <c r="N13" s="91"/>
      <c r="O13" s="91"/>
      <c r="P13" s="92"/>
      <c r="Q13" s="91"/>
      <c r="R13" s="91"/>
      <c r="S13" s="87"/>
      <c r="T13" s="86"/>
      <c r="U13" s="86"/>
      <c r="V13" s="86"/>
      <c r="W13" s="86"/>
      <c r="X13" s="86"/>
      <c r="Y13" s="86"/>
      <c r="Z13" s="86"/>
      <c r="AA13" s="86"/>
      <c r="AB13" s="92"/>
      <c r="AC13" s="92"/>
      <c r="AD13" s="86"/>
      <c r="AE13" s="85"/>
      <c r="AF13" s="87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</row>
    <row r="14" ht="14.25" customHeight="1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</row>
    <row r="15" ht="14.25" customHeight="1">
      <c r="A15" s="35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</row>
    <row r="16" ht="14.25" customHeight="1">
      <c r="A16" s="35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</row>
    <row r="17" ht="14.25" customHeight="1">
      <c r="A17" s="35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</row>
    <row r="18" ht="14.25" customHeight="1">
      <c r="A18" s="35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</row>
    <row r="19" ht="14.2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</row>
    <row r="20" ht="14.2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</row>
    <row r="21" ht="14.2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</row>
    <row r="22" ht="14.2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</row>
    <row r="23" ht="14.2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</row>
    <row r="24" ht="14.2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</row>
    <row r="25" ht="14.2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</row>
    <row r="26" ht="14.2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</row>
    <row r="27" ht="14.2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</row>
    <row r="28" ht="14.25" customHeight="1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</row>
    <row r="29" ht="14.25" customHeight="1">
      <c r="A29" s="95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</row>
    <row r="30" ht="14.25" customHeight="1">
      <c r="A30" s="96"/>
      <c r="B30" s="97"/>
      <c r="C30" s="98"/>
      <c r="D30" s="99"/>
      <c r="E30" s="98"/>
      <c r="F30" s="98"/>
      <c r="G30" s="100"/>
      <c r="H30" s="101"/>
      <c r="I30" s="98"/>
      <c r="J30" s="99"/>
      <c r="K30" s="99"/>
      <c r="L30" s="102"/>
      <c r="M30" s="103"/>
      <c r="N30" s="103"/>
      <c r="O30" s="103"/>
      <c r="P30" s="103"/>
      <c r="Q30" s="104"/>
      <c r="R30" s="104"/>
      <c r="S30" s="102"/>
      <c r="T30" s="99"/>
      <c r="U30" s="99"/>
      <c r="V30" s="99"/>
      <c r="W30" s="99"/>
      <c r="X30" s="99"/>
      <c r="Y30" s="99"/>
      <c r="Z30" s="99"/>
      <c r="AA30" s="99"/>
      <c r="AB30" s="105"/>
      <c r="AC30" s="105"/>
      <c r="AD30" s="106"/>
      <c r="AE30" s="100"/>
      <c r="AF30" s="100"/>
      <c r="AG30" s="107"/>
      <c r="AH30" s="107"/>
      <c r="AI30" s="107"/>
      <c r="AJ30" s="99"/>
      <c r="AK30" s="99"/>
      <c r="AL30" s="106"/>
      <c r="AM30" s="99"/>
      <c r="AN30" s="99"/>
      <c r="AO30" s="99"/>
      <c r="AP30" s="99"/>
      <c r="AQ30" s="99"/>
      <c r="AR30" s="99"/>
    </row>
    <row r="31" ht="14.25" customHeight="1">
      <c r="A31" s="96"/>
      <c r="B31" s="97"/>
      <c r="C31" s="98"/>
      <c r="D31" s="100"/>
      <c r="E31" s="98"/>
      <c r="F31" s="98"/>
      <c r="G31" s="100"/>
      <c r="H31" s="101"/>
      <c r="I31" s="98"/>
      <c r="J31" s="99"/>
      <c r="K31" s="99"/>
      <c r="L31" s="102"/>
      <c r="M31" s="103"/>
      <c r="N31" s="103"/>
      <c r="O31" s="103"/>
      <c r="P31" s="103"/>
      <c r="Q31" s="104"/>
      <c r="R31" s="104"/>
      <c r="S31" s="102"/>
      <c r="T31" s="99"/>
      <c r="U31" s="99"/>
      <c r="V31" s="99"/>
      <c r="W31" s="99"/>
      <c r="X31" s="99"/>
      <c r="Y31" s="99"/>
      <c r="Z31" s="99"/>
      <c r="AA31" s="99"/>
      <c r="AB31" s="105"/>
      <c r="AC31" s="105"/>
      <c r="AD31" s="106"/>
      <c r="AE31" s="100"/>
      <c r="AF31" s="100"/>
      <c r="AG31" s="107"/>
      <c r="AH31" s="107"/>
      <c r="AI31" s="107"/>
      <c r="AJ31" s="99"/>
      <c r="AK31" s="99"/>
      <c r="AL31" s="108"/>
      <c r="AM31" s="109"/>
      <c r="AN31" s="109"/>
      <c r="AO31" s="109"/>
      <c r="AP31" s="109"/>
      <c r="AQ31" s="109"/>
      <c r="AR31" s="109"/>
    </row>
    <row r="32" ht="14.25" customHeight="1">
      <c r="A32" s="96"/>
      <c r="B32" s="97"/>
      <c r="C32" s="98"/>
      <c r="D32" s="100"/>
      <c r="E32" s="98"/>
      <c r="F32" s="98"/>
      <c r="G32" s="100"/>
      <c r="H32" s="101"/>
      <c r="I32" s="98"/>
      <c r="J32" s="99"/>
      <c r="K32" s="99"/>
      <c r="L32" s="102"/>
      <c r="M32" s="103"/>
      <c r="N32" s="103"/>
      <c r="O32" s="103"/>
      <c r="P32" s="103"/>
      <c r="Q32" s="104"/>
      <c r="R32" s="104"/>
      <c r="S32" s="102"/>
      <c r="T32" s="99"/>
      <c r="U32" s="99"/>
      <c r="V32" s="99"/>
      <c r="W32" s="99"/>
      <c r="X32" s="99"/>
      <c r="Y32" s="99"/>
      <c r="Z32" s="99"/>
      <c r="AA32" s="99"/>
      <c r="AB32" s="105"/>
      <c r="AC32" s="105"/>
      <c r="AD32" s="106"/>
      <c r="AE32" s="100"/>
      <c r="AF32" s="100"/>
      <c r="AG32" s="107"/>
      <c r="AH32" s="107"/>
      <c r="AI32" s="107"/>
      <c r="AJ32" s="99"/>
      <c r="AK32" s="99"/>
      <c r="AL32" s="106"/>
      <c r="AM32" s="99"/>
      <c r="AN32" s="99"/>
      <c r="AO32" s="99"/>
      <c r="AP32" s="99"/>
      <c r="AQ32" s="99"/>
      <c r="AR32" s="99"/>
    </row>
    <row r="33" ht="14.25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</row>
    <row r="34" ht="14.25" customHeight="1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</row>
    <row r="35" ht="14.25" customHeight="1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7">
    <mergeCell ref="A1:L1"/>
    <mergeCell ref="M1:P1"/>
    <mergeCell ref="T1:AA1"/>
    <mergeCell ref="AB1:AH1"/>
    <mergeCell ref="AI1:AJ1"/>
    <mergeCell ref="AK1:AL1"/>
    <mergeCell ref="AM1:AR1"/>
  </mergeCells>
  <conditionalFormatting sqref="AR3:AR11 AR30:AR32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rintOptions/>
  <pageMargins bottom="0.75" footer="0.0" header="0.0" left="0.7" right="0.7" top="0.75"/>
  <pageSetup orientation="landscape"/>
  <drawing r:id="rId2"/>
  <legacy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16.0"/>
    <col customWidth="1" min="3" max="3" width="42.0"/>
    <col customWidth="1" min="4" max="26" width="8.63"/>
  </cols>
  <sheetData>
    <row r="1" ht="31.5" customHeight="1">
      <c r="A1" s="8" t="s">
        <v>5</v>
      </c>
      <c r="B1" s="2"/>
      <c r="C1" s="3"/>
    </row>
    <row r="2" ht="14.25" customHeight="1">
      <c r="A2" s="10"/>
      <c r="B2" s="10"/>
      <c r="C2" s="10"/>
    </row>
    <row r="3" ht="14.25" customHeight="1">
      <c r="A3" s="12" t="s">
        <v>9</v>
      </c>
      <c r="B3" s="12" t="s">
        <v>11</v>
      </c>
      <c r="C3" s="12" t="s">
        <v>12</v>
      </c>
    </row>
    <row r="4" ht="14.25" customHeight="1">
      <c r="A4" s="15" t="s">
        <v>13</v>
      </c>
      <c r="B4" s="16">
        <v>1843.0</v>
      </c>
      <c r="C4" s="18" t="s">
        <v>14</v>
      </c>
    </row>
    <row r="5" ht="14.25" customHeight="1">
      <c r="A5" s="19" t="s">
        <v>15</v>
      </c>
      <c r="B5" s="20">
        <v>77.0</v>
      </c>
      <c r="C5" s="18" t="s">
        <v>16</v>
      </c>
    </row>
    <row r="6" ht="14.25" customHeight="1">
      <c r="A6" s="19" t="s">
        <v>17</v>
      </c>
      <c r="B6" s="21">
        <v>0.35</v>
      </c>
      <c r="C6" s="18" t="s">
        <v>18</v>
      </c>
    </row>
    <row r="7" ht="14.25" customHeight="1">
      <c r="A7" s="19" t="s">
        <v>19</v>
      </c>
      <c r="B7" s="20">
        <v>0.5</v>
      </c>
      <c r="C7" s="18" t="s">
        <v>20</v>
      </c>
    </row>
    <row r="8" ht="14.25" customHeight="1">
      <c r="A8" s="19" t="s">
        <v>21</v>
      </c>
      <c r="B8" s="20">
        <v>0.55</v>
      </c>
      <c r="C8" s="18" t="s">
        <v>20</v>
      </c>
    </row>
    <row r="9" ht="14.25" customHeight="1">
      <c r="A9" s="18"/>
      <c r="B9" s="18"/>
      <c r="C9" s="18"/>
    </row>
    <row r="10" ht="14.25" customHeight="1">
      <c r="A10" s="23" t="s">
        <v>22</v>
      </c>
      <c r="B10" s="25"/>
      <c r="C10" s="27"/>
    </row>
    <row r="11" ht="14.25" customHeight="1">
      <c r="A11" s="18"/>
      <c r="B11" s="18"/>
      <c r="C11" s="18"/>
    </row>
    <row r="12" ht="14.25" customHeight="1">
      <c r="A12" s="29" t="s">
        <v>31</v>
      </c>
      <c r="B12" s="29" t="s">
        <v>33</v>
      </c>
      <c r="C12" s="29" t="s">
        <v>34</v>
      </c>
    </row>
    <row r="13" ht="14.25" customHeight="1">
      <c r="A13" s="32">
        <v>25.0</v>
      </c>
      <c r="B13" s="33">
        <v>0.2</v>
      </c>
      <c r="C13" s="32" t="s">
        <v>63</v>
      </c>
    </row>
    <row r="14" ht="14.25" customHeight="1">
      <c r="A14" s="32">
        <v>75.0</v>
      </c>
      <c r="B14" s="33">
        <v>0.2</v>
      </c>
      <c r="C14" s="32" t="s">
        <v>63</v>
      </c>
    </row>
    <row r="15" ht="14.25" customHeight="1">
      <c r="A15" s="32">
        <v>150.0</v>
      </c>
      <c r="B15" s="34">
        <v>0.25</v>
      </c>
      <c r="C15" s="32" t="s">
        <v>74</v>
      </c>
    </row>
    <row r="16" ht="14.25" customHeight="1">
      <c r="A16" s="32">
        <v>250.0</v>
      </c>
      <c r="B16" s="34">
        <v>0.25</v>
      </c>
      <c r="C16" s="32" t="s">
        <v>76</v>
      </c>
    </row>
    <row r="17" ht="14.25" customHeight="1">
      <c r="A17" s="32">
        <v>375.0</v>
      </c>
      <c r="B17" s="34">
        <v>0.1</v>
      </c>
      <c r="C17" s="32" t="s">
        <v>77</v>
      </c>
    </row>
    <row r="18" ht="14.25" customHeight="1">
      <c r="A18" s="32">
        <v>400.0</v>
      </c>
      <c r="B18" s="33">
        <v>0.0</v>
      </c>
      <c r="C18" s="32" t="s">
        <v>78</v>
      </c>
    </row>
    <row r="19" ht="14.25" customHeight="1">
      <c r="A19" s="32">
        <v>500.0</v>
      </c>
      <c r="B19" s="34">
        <v>0.0</v>
      </c>
      <c r="C19" s="32" t="s">
        <v>79</v>
      </c>
    </row>
    <row r="20" ht="14.25" customHeight="1">
      <c r="A20" s="32" t="s">
        <v>80</v>
      </c>
      <c r="B20" s="33">
        <f>SUM(B13:B19)</f>
        <v>1</v>
      </c>
      <c r="C20" s="32"/>
    </row>
    <row r="21" ht="14.25" customHeight="1">
      <c r="A21" s="18"/>
      <c r="B21" s="18"/>
      <c r="C21" s="18"/>
    </row>
    <row r="22" ht="14.25" customHeight="1">
      <c r="A22" s="23" t="s">
        <v>82</v>
      </c>
      <c r="B22" s="25"/>
      <c r="C22" s="27"/>
    </row>
    <row r="23" ht="14.25" customHeight="1">
      <c r="A23" s="29" t="s">
        <v>83</v>
      </c>
      <c r="B23" s="29" t="s">
        <v>33</v>
      </c>
      <c r="C23" s="29" t="s">
        <v>84</v>
      </c>
    </row>
    <row r="24" ht="14.25" customHeight="1">
      <c r="A24" s="32" t="s">
        <v>25</v>
      </c>
      <c r="B24" s="46">
        <v>1.0</v>
      </c>
      <c r="C24" s="32" t="s">
        <v>20</v>
      </c>
    </row>
    <row r="25" ht="14.25" customHeight="1">
      <c r="A25" s="32" t="s">
        <v>26</v>
      </c>
      <c r="B25" s="46">
        <v>-20.0</v>
      </c>
      <c r="C25" s="32" t="s">
        <v>18</v>
      </c>
    </row>
    <row r="26" ht="14.25" customHeight="1">
      <c r="A26" s="32" t="s">
        <v>27</v>
      </c>
      <c r="B26" s="46">
        <v>-0.8</v>
      </c>
      <c r="C26" s="32" t="s">
        <v>18</v>
      </c>
    </row>
    <row r="27" ht="14.25" customHeight="1">
      <c r="A27" s="32" t="s">
        <v>28</v>
      </c>
      <c r="B27" s="46">
        <v>-0.6</v>
      </c>
      <c r="C27" s="32" t="s">
        <v>18</v>
      </c>
    </row>
    <row r="28" ht="14.25" customHeight="1">
      <c r="A28" s="32" t="s">
        <v>29</v>
      </c>
      <c r="B28" s="48">
        <v>-20.0</v>
      </c>
      <c r="C28" s="32" t="s">
        <v>18</v>
      </c>
    </row>
    <row r="29" ht="14.25" customHeight="1">
      <c r="A29" s="32" t="s">
        <v>30</v>
      </c>
      <c r="B29" s="46">
        <v>10.0</v>
      </c>
      <c r="C29" s="32" t="s">
        <v>85</v>
      </c>
    </row>
    <row r="30" ht="14.25" customHeight="1">
      <c r="A30" s="32" t="s">
        <v>32</v>
      </c>
      <c r="B30" s="49">
        <v>0.005</v>
      </c>
      <c r="C30" s="32" t="str">
        <f>CONCAT("1 point per +", 1/B30)</f>
        <v>1 point per +200</v>
      </c>
    </row>
    <row r="31" ht="14.25" customHeight="1">
      <c r="A31" s="32" t="s">
        <v>35</v>
      </c>
      <c r="B31" s="46">
        <v>10.0</v>
      </c>
      <c r="C31" s="32" t="s">
        <v>85</v>
      </c>
    </row>
    <row r="32" ht="14.25" customHeight="1">
      <c r="A32" s="32" t="s">
        <v>37</v>
      </c>
      <c r="B32" s="46">
        <v>0.0</v>
      </c>
      <c r="C32" s="32" t="s">
        <v>89</v>
      </c>
    </row>
    <row r="33" ht="14.25" customHeight="1">
      <c r="A33" s="50" t="s">
        <v>90</v>
      </c>
      <c r="B33" s="51">
        <v>-10.0</v>
      </c>
      <c r="C33" s="50" t="s">
        <v>91</v>
      </c>
    </row>
    <row r="34" ht="14.25" customHeight="1">
      <c r="A34" s="23" t="s">
        <v>92</v>
      </c>
      <c r="B34" s="25"/>
      <c r="C34" s="27"/>
    </row>
    <row r="35" ht="14.25" customHeight="1">
      <c r="A35" s="52" t="s">
        <v>52</v>
      </c>
      <c r="B35" s="53">
        <v>1.5</v>
      </c>
      <c r="C35" s="52" t="s">
        <v>93</v>
      </c>
    </row>
    <row r="36" ht="14.25" customHeight="1">
      <c r="A36" s="52" t="s">
        <v>53</v>
      </c>
      <c r="B36" s="53">
        <v>2.0</v>
      </c>
      <c r="C36" s="52" t="s">
        <v>94</v>
      </c>
    </row>
    <row r="37" ht="14.25" customHeight="1">
      <c r="A37" s="52" t="s">
        <v>54</v>
      </c>
      <c r="B37" s="53">
        <v>3.0</v>
      </c>
      <c r="C37" s="52" t="s">
        <v>95</v>
      </c>
    </row>
    <row r="38" ht="14.25" customHeight="1">
      <c r="A38" s="54" t="s">
        <v>64</v>
      </c>
      <c r="B38" s="56">
        <v>4.0</v>
      </c>
      <c r="C38" s="54" t="s">
        <v>95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10:C10"/>
    <mergeCell ref="A22:C22"/>
    <mergeCell ref="A34:C34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2.5" customHeight="1">
      <c r="A1" s="11" t="s">
        <v>7</v>
      </c>
      <c r="B1" s="11"/>
      <c r="C1" s="11"/>
      <c r="D1" s="13" t="s">
        <v>10</v>
      </c>
      <c r="E1" s="14"/>
      <c r="F1" s="1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ht="22.5" customHeight="1">
      <c r="A2" s="17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ht="22.5" customHeight="1">
      <c r="A3" s="17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ht="22.5" customHeight="1">
      <c r="A4" s="17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ht="22.5" customHeight="1">
      <c r="A5" s="17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24"/>
      <c r="N5" s="14"/>
      <c r="O5" s="14"/>
      <c r="P5" s="14"/>
      <c r="Q5" s="14"/>
      <c r="R5" s="14"/>
      <c r="S5" s="14"/>
      <c r="T5" s="14"/>
    </row>
    <row r="6" ht="22.5" customHeight="1">
      <c r="A6" s="28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7"/>
      <c r="N6" s="14"/>
      <c r="O6" s="14"/>
      <c r="P6" s="14"/>
      <c r="Q6" s="14"/>
      <c r="R6" s="14"/>
      <c r="S6" s="14"/>
      <c r="T6" s="14"/>
    </row>
    <row r="7" ht="22.5" customHeight="1">
      <c r="A7" s="28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7"/>
      <c r="N7" s="14"/>
      <c r="O7" s="14"/>
      <c r="P7" s="14"/>
      <c r="Q7" s="14"/>
      <c r="R7" s="14"/>
      <c r="S7" s="14"/>
      <c r="T7" s="14"/>
    </row>
    <row r="8" ht="22.5" customHeight="1">
      <c r="A8" s="2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7"/>
      <c r="N8" s="14"/>
      <c r="O8" s="14"/>
      <c r="P8" s="14"/>
      <c r="Q8" s="14"/>
      <c r="R8" s="14"/>
      <c r="S8" s="14"/>
      <c r="T8" s="14"/>
    </row>
    <row r="9" ht="22.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7"/>
      <c r="N9" s="14"/>
      <c r="O9" s="14"/>
      <c r="P9" s="14"/>
      <c r="Q9" s="14"/>
      <c r="R9" s="14"/>
      <c r="S9" s="14"/>
      <c r="T9" s="14"/>
    </row>
    <row r="10" ht="22.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28"/>
      <c r="N10" s="14"/>
      <c r="O10" s="14"/>
      <c r="P10" s="14"/>
      <c r="Q10" s="14"/>
      <c r="R10" s="14"/>
      <c r="S10" s="14"/>
      <c r="T10" s="14"/>
    </row>
    <row r="11" ht="22.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8"/>
      <c r="N11" s="14"/>
      <c r="O11" s="14"/>
      <c r="P11" s="14"/>
      <c r="Q11" s="14"/>
      <c r="R11" s="14"/>
      <c r="S11" s="14"/>
      <c r="T11" s="14"/>
    </row>
    <row r="12" ht="22.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ht="22.5" customHeight="1">
      <c r="A13" s="17" t="s">
        <v>58</v>
      </c>
      <c r="B13" s="14"/>
      <c r="C13" s="14"/>
      <c r="D13" s="14"/>
      <c r="E13" s="13" t="s">
        <v>61</v>
      </c>
      <c r="F13" s="14"/>
      <c r="G13" s="14"/>
      <c r="H13" s="14"/>
      <c r="I13" s="14"/>
      <c r="J13" s="14"/>
      <c r="K13" s="14"/>
      <c r="L13" s="14"/>
      <c r="M13" s="13"/>
      <c r="N13" s="14"/>
      <c r="O13" s="14"/>
      <c r="P13" s="14"/>
      <c r="Q13" s="14"/>
      <c r="R13" s="14"/>
      <c r="S13" s="14"/>
      <c r="T13" s="14"/>
    </row>
    <row r="14" ht="22.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22.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22.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22.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3" t="s">
        <v>81</v>
      </c>
      <c r="L17" s="14"/>
      <c r="M17" s="14"/>
      <c r="N17" s="14"/>
      <c r="O17" s="14"/>
      <c r="P17" s="14"/>
      <c r="Q17" s="14"/>
      <c r="R17" s="14"/>
      <c r="S17" s="14"/>
      <c r="T17" s="14"/>
    </row>
    <row r="18" ht="22.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ht="22.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ht="22.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ht="22.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ht="22.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ht="22.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ht="22.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ht="22.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ht="22.5" customHeight="1">
      <c r="A26" s="28" t="s">
        <v>86</v>
      </c>
      <c r="B26" s="14"/>
      <c r="C26" s="14"/>
      <c r="D26" s="14"/>
      <c r="E26" s="13" t="s">
        <v>87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ht="22.5" customHeight="1">
      <c r="A27" s="13" t="s">
        <v>88</v>
      </c>
      <c r="B27" s="14"/>
      <c r="C27" s="14"/>
      <c r="D27" s="13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ht="22.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ht="22.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ht="22.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ht="22.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ht="22.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ht="22.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ht="22.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ht="22.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ht="22.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ht="22.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ht="22.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ht="22.5" customHeight="1">
      <c r="A39" s="28" t="s">
        <v>96</v>
      </c>
      <c r="B39" s="14"/>
      <c r="C39" s="14"/>
      <c r="D39" s="14"/>
      <c r="E39" s="13" t="s">
        <v>97</v>
      </c>
      <c r="F39" s="14"/>
      <c r="G39" s="14"/>
      <c r="H39" s="14"/>
      <c r="I39" s="13" t="s">
        <v>98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ht="22.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 ht="22.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ht="22.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ht="22.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ht="22.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ht="22.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ht="22.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 ht="22.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ht="22.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  <row r="49" ht="22.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 ht="22.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  <row r="51" ht="22.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 ht="22.5" customHeight="1">
      <c r="A52" s="17" t="s">
        <v>100</v>
      </c>
      <c r="B52" s="14"/>
      <c r="C52" s="14"/>
      <c r="D52" s="14"/>
      <c r="E52" s="13" t="s">
        <v>101</v>
      </c>
      <c r="F52" s="13" t="s">
        <v>102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 ht="22.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 ht="22.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</row>
    <row r="55" ht="22.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 ht="22.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 ht="22.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ht="22.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 ht="22.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ht="22.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 ht="22.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ht="22.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  <row r="63" ht="22.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ht="22.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</row>
    <row r="65" ht="22.5" customHeight="1">
      <c r="A65" s="24" t="s">
        <v>103</v>
      </c>
      <c r="B65" s="14"/>
      <c r="C65" s="14"/>
      <c r="D65" s="14"/>
      <c r="E65" s="13" t="s">
        <v>104</v>
      </c>
      <c r="F65" s="14"/>
      <c r="G65" s="13" t="s">
        <v>105</v>
      </c>
      <c r="H65" s="14"/>
      <c r="I65" s="13" t="s">
        <v>102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 ht="22.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</row>
    <row r="67" ht="22.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ht="22.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</row>
    <row r="69" ht="22.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</row>
    <row r="70" ht="22.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</row>
    <row r="71" ht="22.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 ht="22.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</row>
    <row r="73" ht="22.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 ht="22.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</row>
    <row r="75" ht="22.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 ht="22.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</row>
    <row r="77" ht="22.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ht="22.5" customHeight="1">
      <c r="A78" s="17" t="s">
        <v>108</v>
      </c>
      <c r="B78" s="14"/>
      <c r="C78" s="14"/>
      <c r="D78" s="14"/>
      <c r="E78" s="14"/>
      <c r="F78" s="14"/>
      <c r="G78" s="13" t="s">
        <v>109</v>
      </c>
      <c r="H78" s="14"/>
      <c r="I78" s="13" t="s">
        <v>110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79" ht="22.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 ht="22.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 ht="22.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</row>
    <row r="82" ht="22.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</row>
    <row r="83" ht="22.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 ht="22.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</row>
    <row r="85" ht="22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 ht="22.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</row>
    <row r="87" ht="22.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ht="22.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 ht="22.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 ht="22.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ht="22.5" customHeight="1">
      <c r="A91" s="17" t="s">
        <v>111</v>
      </c>
      <c r="B91" s="14"/>
      <c r="C91" s="14"/>
      <c r="D91" s="13" t="s">
        <v>112</v>
      </c>
      <c r="E91" s="14"/>
      <c r="F91" s="14"/>
      <c r="G91" s="14"/>
      <c r="H91" s="13" t="s">
        <v>113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 ht="22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</row>
    <row r="93" ht="22.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 ht="22.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</row>
    <row r="95" ht="22.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 ht="22.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 ht="22.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 ht="22.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 ht="22.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 ht="22.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</row>
    <row r="101" ht="22.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</row>
    <row r="102" ht="22.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</row>
  </sheetData>
  <drawing r:id="rId1"/>
</worksheet>
</file>