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범기\OneDrive\문서\"/>
    </mc:Choice>
  </mc:AlternateContent>
  <bookViews>
    <workbookView xWindow="0" yWindow="0" windowWidth="16005" windowHeight="11505" firstSheet="2" activeTab="2"/>
  </bookViews>
  <sheets>
    <sheet name="Sheet1" sheetId="1" r:id="rId1"/>
    <sheet name="Sheet2" sheetId="2" r:id="rId2"/>
    <sheet name="Sheet3" sheetId="3" r:id="rId3"/>
    <sheet name="시나리오 요약" sheetId="7" r:id="rId4"/>
    <sheet name="Sheet4" sheetId="4" r:id="rId5"/>
    <sheet name="Sheet5" sheetId="5" r:id="rId6"/>
    <sheet name="Sheet6" sheetId="6" r:id="rId7"/>
  </sheets>
  <externalReferences>
    <externalReference r:id="rId8"/>
  </externalReferences>
  <definedNames>
    <definedName name="_xlnm._FilterDatabase" localSheetId="1" hidden="1">Sheet2!$A$3:$H$15</definedName>
    <definedName name="_xlnm.Criteria" localSheetId="1">Sheet2!$A$17:$B$18</definedName>
    <definedName name="_xlnm.Extract" localSheetId="1">Sheet2!$A$20:$H$20</definedName>
    <definedName name="사슴녹용이익액">Sheet4!$B$19</definedName>
    <definedName name="순이익합계">Sheet4!$G$15</definedName>
    <definedName name="영지차이익액">Sheet4!$B$18</definedName>
    <definedName name="홍삼정이익액">Sheet4!$B$20</definedName>
  </definedNames>
  <calcPr calcId="162913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3" l="1"/>
  <c r="C24" i="3"/>
  <c r="D16" i="3"/>
  <c r="D17" i="3"/>
  <c r="D18" i="3"/>
  <c r="D19" i="3"/>
  <c r="D20" i="3"/>
  <c r="D15" i="3"/>
  <c r="I4" i="3"/>
  <c r="I5" i="3"/>
  <c r="I6" i="3"/>
  <c r="I7" i="3"/>
  <c r="I8" i="3"/>
  <c r="I9" i="3"/>
  <c r="I10" i="3"/>
  <c r="I11" i="3"/>
  <c r="I3" i="3"/>
  <c r="C11" i="3"/>
  <c r="D11" i="3"/>
  <c r="E11" i="3"/>
  <c r="B11" i="3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G5" i="6"/>
  <c r="D5" i="6"/>
  <c r="D4" i="6"/>
  <c r="G4" i="6" s="1"/>
  <c r="F14" i="5"/>
  <c r="E14" i="5"/>
  <c r="G14" i="5" s="1"/>
  <c r="H14" i="5" s="1"/>
  <c r="F13" i="5"/>
  <c r="E13" i="5"/>
  <c r="G13" i="5" s="1"/>
  <c r="H13" i="5" s="1"/>
  <c r="F12" i="5"/>
  <c r="E12" i="5"/>
  <c r="G12" i="5" s="1"/>
  <c r="H12" i="5" s="1"/>
  <c r="F11" i="5"/>
  <c r="E11" i="5"/>
  <c r="G11" i="5" s="1"/>
  <c r="H11" i="5" s="1"/>
  <c r="F10" i="5"/>
  <c r="E10" i="5"/>
  <c r="G10" i="5" s="1"/>
  <c r="H10" i="5" s="1"/>
  <c r="F9" i="5"/>
  <c r="E9" i="5"/>
  <c r="G9" i="5" s="1"/>
  <c r="H9" i="5" s="1"/>
  <c r="F8" i="5"/>
  <c r="E8" i="5"/>
  <c r="G8" i="5" s="1"/>
  <c r="H8" i="5" s="1"/>
  <c r="F7" i="5"/>
  <c r="E7" i="5"/>
  <c r="G7" i="5" s="1"/>
  <c r="H7" i="5" s="1"/>
  <c r="F6" i="5"/>
  <c r="E6" i="5"/>
  <c r="G6" i="5" s="1"/>
  <c r="H6" i="5" s="1"/>
  <c r="F5" i="5"/>
  <c r="E5" i="5"/>
  <c r="G5" i="5" s="1"/>
  <c r="H5" i="5" s="1"/>
  <c r="F4" i="5"/>
  <c r="E4" i="5"/>
  <c r="G4" i="5" s="1"/>
  <c r="H4" i="5" s="1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F15" i="4" s="1"/>
  <c r="I30" i="3"/>
  <c r="I29" i="3"/>
  <c r="I28" i="3"/>
  <c r="I27" i="3"/>
  <c r="I26" i="3"/>
  <c r="I25" i="3"/>
  <c r="I24" i="3"/>
  <c r="G15" i="4" l="1"/>
</calcChain>
</file>

<file path=xl/comments1.xml><?xml version="1.0" encoding="utf-8"?>
<comments xmlns="http://schemas.openxmlformats.org/spreadsheetml/2006/main">
  <authors>
    <author>김범기</author>
  </authors>
  <commentList>
    <comment ref="F5" authorId="0" shapeId="0">
      <text>
        <r>
          <rPr>
            <b/>
            <sz val="11"/>
            <color indexed="81"/>
            <rFont val="돋움"/>
            <family val="3"/>
            <charset val="129"/>
          </rPr>
          <t>우수지점</t>
        </r>
      </text>
    </comment>
  </commentList>
</comments>
</file>

<file path=xl/sharedStrings.xml><?xml version="1.0" encoding="utf-8"?>
<sst xmlns="http://schemas.openxmlformats.org/spreadsheetml/2006/main" count="329" uniqueCount="243">
  <si>
    <t>지점별 세일기간 판매 현황</t>
    <phoneticPr fontId="4" type="noConversion"/>
  </si>
  <si>
    <t>(단위 : 천원)</t>
    <phoneticPr fontId="4" type="noConversion"/>
  </si>
  <si>
    <t>지점명</t>
    <phoneticPr fontId="4" type="noConversion"/>
  </si>
  <si>
    <t>세일기간</t>
    <phoneticPr fontId="4" type="noConversion"/>
  </si>
  <si>
    <t>전년도판매액</t>
    <phoneticPr fontId="4" type="noConversion"/>
  </si>
  <si>
    <t>당월판매액</t>
    <phoneticPr fontId="4" type="noConversion"/>
  </si>
  <si>
    <t>판매순위</t>
    <phoneticPr fontId="4" type="noConversion"/>
  </si>
  <si>
    <t>전년도대비율</t>
    <phoneticPr fontId="4" type="noConversion"/>
  </si>
  <si>
    <t>비고</t>
    <phoneticPr fontId="4" type="noConversion"/>
  </si>
  <si>
    <t>반포점</t>
    <phoneticPr fontId="4" type="noConversion"/>
  </si>
  <si>
    <t>11/10-11/15</t>
    <phoneticPr fontId="4" type="noConversion"/>
  </si>
  <si>
    <t>목표달성</t>
  </si>
  <si>
    <t>압구정점</t>
    <phoneticPr fontId="4" type="noConversion"/>
  </si>
  <si>
    <t>11/11-11/16</t>
    <phoneticPr fontId="4" type="noConversion"/>
  </si>
  <si>
    <t>초과달성</t>
  </si>
  <si>
    <t>서초점</t>
    <phoneticPr fontId="4" type="noConversion"/>
  </si>
  <si>
    <t>11/13-11/18</t>
    <phoneticPr fontId="4" type="noConversion"/>
  </si>
  <si>
    <t>양재점</t>
    <phoneticPr fontId="4" type="noConversion"/>
  </si>
  <si>
    <t>11/10-11/16</t>
    <phoneticPr fontId="4" type="noConversion"/>
  </si>
  <si>
    <t>대치점</t>
    <phoneticPr fontId="4" type="noConversion"/>
  </si>
  <si>
    <t>11/09-11/13</t>
    <phoneticPr fontId="4" type="noConversion"/>
  </si>
  <si>
    <t>목표미달</t>
  </si>
  <si>
    <t>도곡점</t>
    <phoneticPr fontId="4" type="noConversion"/>
  </si>
  <si>
    <t>11/05-11/10</t>
    <phoneticPr fontId="4" type="noConversion"/>
  </si>
  <si>
    <t>방배점</t>
    <phoneticPr fontId="4" type="noConversion"/>
  </si>
  <si>
    <t>11/01-11/05</t>
    <phoneticPr fontId="4" type="noConversion"/>
  </si>
  <si>
    <t>삼성점</t>
    <phoneticPr fontId="4" type="noConversion"/>
  </si>
  <si>
    <t>11/03-11/08</t>
    <phoneticPr fontId="4" type="noConversion"/>
  </si>
  <si>
    <t>신사점</t>
    <phoneticPr fontId="4" type="noConversion"/>
  </si>
  <si>
    <t>11/06-11/11</t>
    <phoneticPr fontId="4" type="noConversion"/>
  </si>
  <si>
    <t>사원별 급여 현황</t>
  </si>
  <si>
    <t>(단위:원)</t>
    <phoneticPr fontId="3" type="noConversion"/>
  </si>
  <si>
    <t>성명</t>
  </si>
  <si>
    <t>부서</t>
  </si>
  <si>
    <t>직위</t>
  </si>
  <si>
    <t>인사고과</t>
  </si>
  <si>
    <t>기본급</t>
  </si>
  <si>
    <t>상여비율</t>
  </si>
  <si>
    <t>수당</t>
  </si>
  <si>
    <t>총급여액</t>
  </si>
  <si>
    <t>김동지</t>
    <phoneticPr fontId="4" type="noConversion"/>
  </si>
  <si>
    <t>판매부</t>
  </si>
  <si>
    <t>대리</t>
  </si>
  <si>
    <t>민지환</t>
    <phoneticPr fontId="4" type="noConversion"/>
  </si>
  <si>
    <t>판매부</t>
    <phoneticPr fontId="4" type="noConversion"/>
  </si>
  <si>
    <t>사원</t>
    <phoneticPr fontId="4" type="noConversion"/>
  </si>
  <si>
    <t>박덕우</t>
    <phoneticPr fontId="4" type="noConversion"/>
  </si>
  <si>
    <t>기획부</t>
  </si>
  <si>
    <t>부장</t>
  </si>
  <si>
    <t>오여령</t>
    <phoneticPr fontId="4" type="noConversion"/>
  </si>
  <si>
    <t>홍보부</t>
  </si>
  <si>
    <t>이세현</t>
    <phoneticPr fontId="4" type="noConversion"/>
  </si>
  <si>
    <t>과장</t>
  </si>
  <si>
    <t>이진경</t>
    <phoneticPr fontId="4" type="noConversion"/>
  </si>
  <si>
    <t>주지연</t>
    <phoneticPr fontId="4" type="noConversion"/>
  </si>
  <si>
    <t>지연학</t>
    <phoneticPr fontId="4" type="noConversion"/>
  </si>
  <si>
    <t>하나영</t>
    <phoneticPr fontId="4" type="noConversion"/>
  </si>
  <si>
    <t>홍보부</t>
    <phoneticPr fontId="4" type="noConversion"/>
  </si>
  <si>
    <t>사원</t>
    <phoneticPr fontId="4" type="noConversion"/>
  </si>
  <si>
    <t>한승수</t>
    <phoneticPr fontId="4" type="noConversion"/>
  </si>
  <si>
    <t>한아름</t>
    <phoneticPr fontId="4" type="noConversion"/>
  </si>
  <si>
    <t>호지명</t>
    <phoneticPr fontId="4" type="noConversion"/>
  </si>
  <si>
    <t>기획부</t>
    <phoneticPr fontId="4" type="noConversion"/>
  </si>
  <si>
    <t xml:space="preserve">[표1] </t>
    <phoneticPr fontId="4" type="noConversion"/>
  </si>
  <si>
    <t>모의고사 평가</t>
    <phoneticPr fontId="4" type="noConversion"/>
  </si>
  <si>
    <t>[표2]</t>
    <phoneticPr fontId="4" type="noConversion"/>
  </si>
  <si>
    <t>자유형 50m 기록</t>
    <phoneticPr fontId="4" type="noConversion"/>
  </si>
  <si>
    <t>수험번호</t>
    <phoneticPr fontId="4" type="noConversion"/>
  </si>
  <si>
    <t>언어</t>
    <phoneticPr fontId="4" type="noConversion"/>
  </si>
  <si>
    <t>수리탐구</t>
    <phoneticPr fontId="4" type="noConversion"/>
  </si>
  <si>
    <t>선택과목</t>
    <phoneticPr fontId="4" type="noConversion"/>
  </si>
  <si>
    <t>외국어</t>
    <phoneticPr fontId="4" type="noConversion"/>
  </si>
  <si>
    <t>선수명</t>
    <phoneticPr fontId="4" type="noConversion"/>
  </si>
  <si>
    <t>기록(초)</t>
    <phoneticPr fontId="4" type="noConversion"/>
  </si>
  <si>
    <t>결과</t>
    <phoneticPr fontId="4" type="noConversion"/>
  </si>
  <si>
    <t>M030101</t>
    <phoneticPr fontId="4" type="noConversion"/>
  </si>
  <si>
    <t>김종명</t>
    <phoneticPr fontId="4" type="noConversion"/>
  </si>
  <si>
    <t>M030102</t>
  </si>
  <si>
    <t>박상용</t>
    <phoneticPr fontId="4" type="noConversion"/>
  </si>
  <si>
    <t>M030103</t>
  </si>
  <si>
    <t>노광만</t>
    <phoneticPr fontId="4" type="noConversion"/>
  </si>
  <si>
    <t>M030104</t>
  </si>
  <si>
    <t>조도희</t>
    <phoneticPr fontId="4" type="noConversion"/>
  </si>
  <si>
    <t>M030105</t>
  </si>
  <si>
    <t>결시</t>
    <phoneticPr fontId="4" type="noConversion"/>
  </si>
  <si>
    <t>민철주</t>
    <phoneticPr fontId="4" type="noConversion"/>
  </si>
  <si>
    <t>M030106</t>
  </si>
  <si>
    <t>결시</t>
    <phoneticPr fontId="4" type="noConversion"/>
  </si>
  <si>
    <t>이대희</t>
    <phoneticPr fontId="4" type="noConversion"/>
  </si>
  <si>
    <t>M030107</t>
  </si>
  <si>
    <t>김형록</t>
    <phoneticPr fontId="3" type="noConversion"/>
  </si>
  <si>
    <t>M030108</t>
  </si>
  <si>
    <t>주도희</t>
    <phoneticPr fontId="4" type="noConversion"/>
  </si>
  <si>
    <t>80점대</t>
    <phoneticPr fontId="4" type="noConversion"/>
  </si>
  <si>
    <t>김도원</t>
    <phoneticPr fontId="4" type="noConversion"/>
  </si>
  <si>
    <t>[표3]</t>
    <phoneticPr fontId="4" type="noConversion"/>
  </si>
  <si>
    <t>회원현황</t>
    <phoneticPr fontId="4" type="noConversion"/>
  </si>
  <si>
    <t>연번</t>
    <phoneticPr fontId="4" type="noConversion"/>
  </si>
  <si>
    <t>이름</t>
    <phoneticPr fontId="4" type="noConversion"/>
  </si>
  <si>
    <t>직업코드</t>
    <phoneticPr fontId="4" type="noConversion"/>
  </si>
  <si>
    <t>직업</t>
    <phoneticPr fontId="4" type="noConversion"/>
  </si>
  <si>
    <t>&lt;조견표&gt;</t>
    <phoneticPr fontId="4" type="noConversion"/>
  </si>
  <si>
    <t>김민정</t>
    <phoneticPr fontId="4" type="noConversion"/>
  </si>
  <si>
    <t>5-40</t>
    <phoneticPr fontId="3" type="noConversion"/>
  </si>
  <si>
    <t>코드</t>
    <phoneticPr fontId="4" type="noConversion"/>
  </si>
  <si>
    <t>직업</t>
    <phoneticPr fontId="4" type="noConversion"/>
  </si>
  <si>
    <t>김수경</t>
    <phoneticPr fontId="4" type="noConversion"/>
  </si>
  <si>
    <t>1-80</t>
    <phoneticPr fontId="3" type="noConversion"/>
  </si>
  <si>
    <t>학생</t>
    <phoneticPr fontId="4" type="noConversion"/>
  </si>
  <si>
    <t>김영정</t>
    <phoneticPr fontId="4" type="noConversion"/>
  </si>
  <si>
    <t>3-90</t>
    <phoneticPr fontId="3" type="noConversion"/>
  </si>
  <si>
    <t>군인</t>
    <phoneticPr fontId="4" type="noConversion"/>
  </si>
  <si>
    <t>김영한</t>
    <phoneticPr fontId="4" type="noConversion"/>
  </si>
  <si>
    <t>2-70</t>
    <phoneticPr fontId="3" type="noConversion"/>
  </si>
  <si>
    <t>공무원</t>
    <phoneticPr fontId="4" type="noConversion"/>
  </si>
  <si>
    <t>남시정</t>
    <phoneticPr fontId="4" type="noConversion"/>
  </si>
  <si>
    <t>4-50</t>
    <phoneticPr fontId="3" type="noConversion"/>
  </si>
  <si>
    <t>교사</t>
    <phoneticPr fontId="4" type="noConversion"/>
  </si>
  <si>
    <t>민형곤</t>
    <phoneticPr fontId="4" type="noConversion"/>
  </si>
  <si>
    <t>5-60</t>
    <phoneticPr fontId="3" type="noConversion"/>
  </si>
  <si>
    <t>회사원</t>
    <phoneticPr fontId="4" type="noConversion"/>
  </si>
  <si>
    <t xml:space="preserve">[표4] </t>
    <phoneticPr fontId="4" type="noConversion"/>
  </si>
  <si>
    <t>고객정보</t>
    <phoneticPr fontId="3" type="noConversion"/>
  </si>
  <si>
    <t>[표5]</t>
    <phoneticPr fontId="4" type="noConversion"/>
  </si>
  <si>
    <t xml:space="preserve"> 1월 임금 계산</t>
    <phoneticPr fontId="3" type="noConversion"/>
  </si>
  <si>
    <t>성명</t>
    <phoneticPr fontId="4" type="noConversion"/>
  </si>
  <si>
    <t>생년월일</t>
    <phoneticPr fontId="4" type="noConversion"/>
  </si>
  <si>
    <t>날 수 계산</t>
    <phoneticPr fontId="4" type="noConversion"/>
  </si>
  <si>
    <t>근무시간</t>
    <phoneticPr fontId="4" type="noConversion"/>
  </si>
  <si>
    <t>초과근무시간</t>
    <phoneticPr fontId="4" type="noConversion"/>
  </si>
  <si>
    <t>금액</t>
    <phoneticPr fontId="4" type="noConversion"/>
  </si>
  <si>
    <t>근무시간 150 이상인 금액 평균</t>
    <phoneticPr fontId="3" type="noConversion"/>
  </si>
  <si>
    <t>강용구</t>
    <phoneticPr fontId="4" type="noConversion"/>
  </si>
  <si>
    <t>이형철</t>
    <phoneticPr fontId="4" type="noConversion"/>
  </si>
  <si>
    <t>김길준</t>
    <phoneticPr fontId="4" type="noConversion"/>
  </si>
  <si>
    <t>안두훈</t>
    <phoneticPr fontId="4" type="noConversion"/>
  </si>
  <si>
    <t>김구호</t>
    <phoneticPr fontId="4" type="noConversion"/>
  </si>
  <si>
    <t>임정환</t>
    <phoneticPr fontId="4" type="noConversion"/>
  </si>
  <si>
    <t>하창명</t>
    <phoneticPr fontId="4" type="noConversion"/>
  </si>
  <si>
    <t>강소연</t>
    <phoneticPr fontId="4" type="noConversion"/>
  </si>
  <si>
    <t>민구연</t>
    <phoneticPr fontId="4" type="noConversion"/>
  </si>
  <si>
    <t>한가람</t>
    <phoneticPr fontId="4" type="noConversion"/>
  </si>
  <si>
    <t>이상희</t>
    <phoneticPr fontId="4" type="noConversion"/>
  </si>
  <si>
    <t>안동철</t>
    <phoneticPr fontId="4" type="noConversion"/>
  </si>
  <si>
    <t>오정민</t>
    <phoneticPr fontId="4" type="noConversion"/>
  </si>
  <si>
    <t>한마음</t>
    <phoneticPr fontId="4" type="noConversion"/>
  </si>
  <si>
    <t>건강식품 판매 실적</t>
    <phoneticPr fontId="4" type="noConversion"/>
  </si>
  <si>
    <t>영업소</t>
    <phoneticPr fontId="4" type="noConversion"/>
  </si>
  <si>
    <t>영업팀</t>
    <phoneticPr fontId="4" type="noConversion"/>
  </si>
  <si>
    <t>영지차</t>
    <phoneticPr fontId="4" type="noConversion"/>
  </si>
  <si>
    <t>사슴녹용</t>
    <phoneticPr fontId="4" type="noConversion"/>
  </si>
  <si>
    <t>홍삼정</t>
    <phoneticPr fontId="4" type="noConversion"/>
  </si>
  <si>
    <t>총매출량</t>
    <phoneticPr fontId="4" type="noConversion"/>
  </si>
  <si>
    <t>순이익</t>
    <phoneticPr fontId="4" type="noConversion"/>
  </si>
  <si>
    <t>본사</t>
    <phoneticPr fontId="4" type="noConversion"/>
  </si>
  <si>
    <t>B팀</t>
    <phoneticPr fontId="4" type="noConversion"/>
  </si>
  <si>
    <t>지점</t>
    <phoneticPr fontId="4" type="noConversion"/>
  </si>
  <si>
    <t>A팀</t>
    <phoneticPr fontId="4" type="noConversion"/>
  </si>
  <si>
    <t>C팀</t>
    <phoneticPr fontId="4" type="noConversion"/>
  </si>
  <si>
    <t>A팀</t>
    <phoneticPr fontId="4" type="noConversion"/>
  </si>
  <si>
    <t>본사</t>
    <phoneticPr fontId="4" type="noConversion"/>
  </si>
  <si>
    <t>지점</t>
    <phoneticPr fontId="4" type="noConversion"/>
  </si>
  <si>
    <t>C팀</t>
    <phoneticPr fontId="4" type="noConversion"/>
  </si>
  <si>
    <t>합계</t>
    <phoneticPr fontId="4" type="noConversion"/>
  </si>
  <si>
    <t>이익액</t>
    <phoneticPr fontId="4" type="noConversion"/>
  </si>
  <si>
    <t>영지차</t>
    <phoneticPr fontId="4" type="noConversion"/>
  </si>
  <si>
    <t>홍삼정</t>
    <phoneticPr fontId="4" type="noConversion"/>
  </si>
  <si>
    <t>사원임금 계산표</t>
    <phoneticPr fontId="4" type="noConversion"/>
  </si>
  <si>
    <t>사원이름</t>
    <phoneticPr fontId="4" type="noConversion"/>
  </si>
  <si>
    <t>직급명</t>
    <phoneticPr fontId="4" type="noConversion"/>
  </si>
  <si>
    <t>부서명</t>
    <phoneticPr fontId="4" type="noConversion"/>
  </si>
  <si>
    <t>판매금액</t>
    <phoneticPr fontId="4" type="noConversion"/>
  </si>
  <si>
    <t>활동수당</t>
    <phoneticPr fontId="4" type="noConversion"/>
  </si>
  <si>
    <t>직급수당</t>
    <phoneticPr fontId="4" type="noConversion"/>
  </si>
  <si>
    <t>총수령액</t>
    <phoneticPr fontId="4" type="noConversion"/>
  </si>
  <si>
    <t>등급</t>
    <phoneticPr fontId="4" type="noConversion"/>
  </si>
  <si>
    <t>이수지</t>
    <phoneticPr fontId="4" type="noConversion"/>
  </si>
  <si>
    <t>인사팀</t>
    <phoneticPr fontId="4" type="noConversion"/>
  </si>
  <si>
    <t>김종서</t>
    <phoneticPr fontId="4" type="noConversion"/>
  </si>
  <si>
    <t>과장</t>
    <phoneticPr fontId="4" type="noConversion"/>
  </si>
  <si>
    <t>기획팀</t>
    <phoneticPr fontId="4" type="noConversion"/>
  </si>
  <si>
    <t>유동근</t>
    <phoneticPr fontId="4" type="noConversion"/>
  </si>
  <si>
    <t>대리</t>
    <phoneticPr fontId="4" type="noConversion"/>
  </si>
  <si>
    <t>생산팀</t>
    <phoneticPr fontId="4" type="noConversion"/>
  </si>
  <si>
    <t>최수종</t>
    <phoneticPr fontId="4" type="noConversion"/>
  </si>
  <si>
    <t>R&amp;D팀</t>
    <phoneticPr fontId="4" type="noConversion"/>
  </si>
  <si>
    <t>김미화</t>
    <phoneticPr fontId="4" type="noConversion"/>
  </si>
  <si>
    <t>경리팀</t>
    <phoneticPr fontId="4" type="noConversion"/>
  </si>
  <si>
    <t>강감찬</t>
    <phoneticPr fontId="4" type="noConversion"/>
  </si>
  <si>
    <t>이순신</t>
    <phoneticPr fontId="4" type="noConversion"/>
  </si>
  <si>
    <t>관리팀</t>
    <phoneticPr fontId="4" type="noConversion"/>
  </si>
  <si>
    <t>김유신</t>
    <phoneticPr fontId="4" type="noConversion"/>
  </si>
  <si>
    <t>유승준</t>
    <phoneticPr fontId="4" type="noConversion"/>
  </si>
  <si>
    <t>서세원</t>
    <phoneticPr fontId="4" type="noConversion"/>
  </si>
  <si>
    <t>한소리</t>
    <phoneticPr fontId="4" type="noConversion"/>
  </si>
  <si>
    <t>성적 현황(교양)</t>
    <phoneticPr fontId="4" type="noConversion"/>
  </si>
  <si>
    <t>전공학과</t>
    <phoneticPr fontId="4" type="noConversion"/>
  </si>
  <si>
    <t>결석회수</t>
    <phoneticPr fontId="4" type="noConversion"/>
  </si>
  <si>
    <t>출석점수</t>
    <phoneticPr fontId="4" type="noConversion"/>
  </si>
  <si>
    <t>중간고사</t>
    <phoneticPr fontId="4" type="noConversion"/>
  </si>
  <si>
    <t>기말고사</t>
    <phoneticPr fontId="4" type="noConversion"/>
  </si>
  <si>
    <t>평점</t>
    <phoneticPr fontId="4" type="noConversion"/>
  </si>
  <si>
    <t>이미영</t>
    <phoneticPr fontId="4" type="noConversion"/>
  </si>
  <si>
    <t>컴퓨터</t>
    <phoneticPr fontId="4" type="noConversion"/>
  </si>
  <si>
    <t>구기자</t>
    <phoneticPr fontId="4" type="noConversion"/>
  </si>
  <si>
    <t>컴퓨터</t>
    <phoneticPr fontId="4" type="noConversion"/>
  </si>
  <si>
    <t>한명구</t>
    <phoneticPr fontId="4" type="noConversion"/>
  </si>
  <si>
    <t>경영</t>
    <phoneticPr fontId="4" type="noConversion"/>
  </si>
  <si>
    <t>사오정</t>
    <phoneticPr fontId="4" type="noConversion"/>
  </si>
  <si>
    <t>컴퓨터</t>
    <phoneticPr fontId="4" type="noConversion"/>
  </si>
  <si>
    <t>오동추</t>
    <phoneticPr fontId="4" type="noConversion"/>
  </si>
  <si>
    <t>윤수아</t>
    <phoneticPr fontId="4" type="noConversion"/>
  </si>
  <si>
    <t>김기자</t>
    <phoneticPr fontId="4" type="noConversion"/>
  </si>
  <si>
    <t>우주태</t>
    <phoneticPr fontId="4" type="noConversion"/>
  </si>
  <si>
    <t>&gt;=20</t>
    <phoneticPr fontId="3" type="noConversion"/>
  </si>
  <si>
    <t>영지차이익액</t>
  </si>
  <si>
    <t>사슴녹용이익액</t>
  </si>
  <si>
    <t>홍삼정이익액</t>
  </si>
  <si>
    <t>순이익합계</t>
  </si>
  <si>
    <t>이익액증가</t>
  </si>
  <si>
    <t>만든 사람 김범기 날짜 2022-06-01</t>
  </si>
  <si>
    <t>이익액감소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</si>
  <si>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</si>
  <si>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</si>
  <si>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</si>
  <si>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</si>
  <si>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</si>
  <si>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</si>
  <si>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</si>
  <si>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사원이름</t>
  </si>
  <si>
    <t>(모두)</t>
  </si>
  <si>
    <t>R&amp;D팀</t>
  </si>
  <si>
    <t>경리팀</t>
  </si>
  <si>
    <t>관리팀</t>
  </si>
  <si>
    <t>기획팀</t>
  </si>
  <si>
    <t>생산팀</t>
  </si>
  <si>
    <t>인사팀</t>
  </si>
  <si>
    <t>사원</t>
  </si>
  <si>
    <t>합계 : 판매금액</t>
  </si>
  <si>
    <t>합계 : 총수령액</t>
  </si>
  <si>
    <t>직급명</t>
  </si>
  <si>
    <t>값</t>
  </si>
  <si>
    <t>부서명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</si>
</sst>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yyyy&quot;년&quot;\ m&quot;월&quot;\ d&quot;일&quot;"/>
    <numFmt numFmtId="177" formatCode="0_ "/>
    <numFmt numFmtId="178" formatCode="mm&quot;월&quot;\ dd&quot;일&quot;"/>
    <numFmt numFmtId="179" formatCode="#,##0_);[Red]\(#,##0\)"/>
    <numFmt numFmtId="180" formatCode="#,##0&quot;원&quot;"/>
    <numFmt numFmtId="183" formatCode="#,##0_ 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8"/>
      <color theme="1"/>
      <name val="굴림체"/>
      <family val="3"/>
      <charset val="129"/>
    </font>
    <font>
      <b/>
      <sz val="11"/>
      <color indexed="81"/>
      <name val="돋움"/>
      <family val="3"/>
      <charset val="129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9" fontId="7" fillId="0" borderId="1" xfId="2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3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vertical="center"/>
    </xf>
    <xf numFmtId="41" fontId="6" fillId="0" borderId="1" xfId="1" applyFont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1" fontId="6" fillId="0" borderId="1" xfId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9" fontId="7" fillId="0" borderId="1" xfId="1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2" borderId="1" xfId="3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80" fontId="0" fillId="0" borderId="1" xfId="0" applyNumberFormat="1" applyFont="1" applyBorder="1" applyAlignment="1">
      <alignment vertical="center"/>
    </xf>
    <xf numFmtId="9" fontId="0" fillId="0" borderId="1" xfId="2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41" fontId="0" fillId="0" borderId="0" xfId="0" applyNumberFormat="1" applyFill="1" applyBorder="1" applyAlignment="1">
      <alignment vertical="center"/>
    </xf>
    <xf numFmtId="41" fontId="0" fillId="0" borderId="5" xfId="0" applyNumberFormat="1" applyFill="1" applyBorder="1" applyAlignment="1">
      <alignment vertical="center"/>
    </xf>
    <xf numFmtId="0" fontId="14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15" fillId="6" borderId="0" xfId="0" applyFont="1" applyFill="1" applyBorder="1" applyAlignment="1">
      <alignment horizontal="left" vertical="center"/>
    </xf>
    <xf numFmtId="0" fontId="16" fillId="6" borderId="6" xfId="0" applyFont="1" applyFill="1" applyBorder="1" applyAlignment="1">
      <alignment horizontal="left" vertical="center"/>
    </xf>
    <xf numFmtId="0" fontId="17" fillId="6" borderId="6" xfId="0" applyFont="1" applyFill="1" applyBorder="1" applyAlignment="1">
      <alignment horizontal="left" vertical="center"/>
    </xf>
    <xf numFmtId="0" fontId="15" fillId="6" borderId="5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right" vertical="center"/>
    </xf>
    <xf numFmtId="41" fontId="0" fillId="7" borderId="0" xfId="0" applyNumberFormat="1" applyFill="1" applyBorder="1" applyAlignment="1">
      <alignment vertical="center"/>
    </xf>
    <xf numFmtId="0" fontId="18" fillId="0" borderId="0" xfId="0" applyFont="1" applyFill="1" applyBorder="1" applyAlignment="1">
      <alignment vertical="top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4">
    <cellStyle name="강조색1" xfId="3" builtinId="29"/>
    <cellStyle name="백분율" xfId="2" builtinId="5"/>
    <cellStyle name="쉼표 [0]" xfId="1" builtinId="6"/>
    <cellStyle name="표준" xfId="0" builtinId="0"/>
  </cellStyles>
  <dxfs count="3">
    <dxf>
      <font>
        <condense val="0"/>
        <extend val="0"/>
        <color indexed="10"/>
      </font>
    </dxf>
    <dxf>
      <numFmt numFmtId="183" formatCode="#,##0_ "/>
    </dxf>
    <dxf>
      <numFmt numFmtId="183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컴퓨터 전공의 성적현황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[1]차트작업!$E$3</c:f>
              <c:strCache>
                <c:ptCount val="1"/>
                <c:pt idx="0">
                  <c:v>중간고사</c:v>
                </c:pt>
              </c:strCache>
            </c:strRef>
          </c:tx>
          <c:invertIfNegative val="0"/>
          <c:dLbls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1BA-4EAD-AE14-C29B54326B49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([1]차트작업!$A$4:$A$5,[1]차트작업!$A$7:$A$8,[1]차트작업!$A$10)</c:f>
              <c:strCache>
                <c:ptCount val="5"/>
                <c:pt idx="0">
                  <c:v>이미영</c:v>
                </c:pt>
                <c:pt idx="1">
                  <c:v>구기자</c:v>
                </c:pt>
                <c:pt idx="2">
                  <c:v>사오정</c:v>
                </c:pt>
                <c:pt idx="3">
                  <c:v>오동추</c:v>
                </c:pt>
                <c:pt idx="4">
                  <c:v>김기자</c:v>
                </c:pt>
              </c:strCache>
            </c:strRef>
          </c:cat>
          <c:val>
            <c:numRef>
              <c:f>([1]차트작업!$E$4:$E$5,[1]차트작업!$E$7:$E$8,[1]차트작업!$E$10)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78</c:v>
                </c:pt>
                <c:pt idx="3">
                  <c:v>46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A-4EAD-AE14-C29B54326B49}"/>
            </c:ext>
          </c:extLst>
        </c:ser>
        <c:ser>
          <c:idx val="1"/>
          <c:order val="1"/>
          <c:tx>
            <c:strRef>
              <c:f>Sheet6!$F$3</c:f>
              <c:strCache>
                <c:ptCount val="1"/>
                <c:pt idx="0">
                  <c:v>기말고사</c:v>
                </c:pt>
              </c:strCache>
            </c:strRef>
          </c:tx>
          <c:invertIfNegative val="0"/>
          <c:dLbls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1BA-4EAD-AE14-C29B54326B49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([1]차트작업!$A$4:$A$5,[1]차트작업!$A$7:$A$8,[1]차트작업!$A$10)</c:f>
              <c:strCache>
                <c:ptCount val="5"/>
                <c:pt idx="0">
                  <c:v>이미영</c:v>
                </c:pt>
                <c:pt idx="1">
                  <c:v>구기자</c:v>
                </c:pt>
                <c:pt idx="2">
                  <c:v>사오정</c:v>
                </c:pt>
                <c:pt idx="3">
                  <c:v>오동추</c:v>
                </c:pt>
                <c:pt idx="4">
                  <c:v>김기자</c:v>
                </c:pt>
              </c:strCache>
            </c:strRef>
          </c:cat>
          <c:val>
            <c:numRef>
              <c:f>(Sheet6!$F$4:$F$5,Sheet6!$F$7,Sheet6!$F$8,Sheet6!$F$10)</c:f>
              <c:numCache>
                <c:formatCode>_(* #,##0_);_(* \(#,##0\);_(* "-"_);_(@_)</c:formatCode>
                <c:ptCount val="5"/>
                <c:pt idx="0">
                  <c:v>88</c:v>
                </c:pt>
                <c:pt idx="1">
                  <c:v>90</c:v>
                </c:pt>
                <c:pt idx="2">
                  <c:v>80</c:v>
                </c:pt>
                <c:pt idx="3">
                  <c:v>75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A-4EAD-AE14-C29B5432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79328"/>
        <c:axId val="184185216"/>
      </c:barChart>
      <c:catAx>
        <c:axId val="18417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185216"/>
        <c:crosses val="autoZero"/>
        <c:auto val="1"/>
        <c:lblAlgn val="ctr"/>
        <c:lblOffset val="100"/>
        <c:noMultiLvlLbl val="0"/>
      </c:catAx>
      <c:valAx>
        <c:axId val="1841852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7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10</xdr:col>
      <xdr:colOff>0</xdr:colOff>
      <xdr:row>29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48276;&#44592;/OneDrive/&#48148;&#53461;%20&#54868;&#47732;/&#44592;&#52636;&#47928;&#51228;/&#52572;&#49888;&#44592;&#52636;&#47928;&#51228;/&#52572;&#49888;&#44592;&#52636;&#47928;&#51228;1&#5492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작업-1"/>
      <sheetName val="기본작업-2"/>
      <sheetName val="기본작업-3"/>
      <sheetName val="계산작업"/>
      <sheetName val="분석작업-1"/>
      <sheetName val="분석작업-2"/>
      <sheetName val="매크로작업"/>
      <sheetName val="차트작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E3" t="str">
            <v>중간고사</v>
          </cell>
        </row>
        <row r="4">
          <cell r="A4" t="str">
            <v>이미영</v>
          </cell>
          <cell r="E4">
            <v>90</v>
          </cell>
        </row>
        <row r="5">
          <cell r="A5" t="str">
            <v>구기자</v>
          </cell>
          <cell r="E5">
            <v>100</v>
          </cell>
        </row>
        <row r="7">
          <cell r="A7" t="str">
            <v>사오정</v>
          </cell>
          <cell r="E7">
            <v>78</v>
          </cell>
        </row>
        <row r="8">
          <cell r="A8" t="str">
            <v>오동추</v>
          </cell>
          <cell r="E8">
            <v>46</v>
          </cell>
        </row>
        <row r="10">
          <cell r="A10" t="str">
            <v>김기자</v>
          </cell>
          <cell r="E10">
            <v>89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범기" refreshedDate="44713.725150115744" createdVersion="6" refreshedVersion="6" minRefreshableVersion="3" recordCount="11">
  <cacheSource type="worksheet">
    <worksheetSource ref="A3:H14" sheet="Sheet5"/>
  </cacheSource>
  <cacheFields count="8">
    <cacheField name="사원이름" numFmtId="0">
      <sharedItems count="11">
        <s v="이수지"/>
        <s v="김종서"/>
        <s v="유동근"/>
        <s v="최수종"/>
        <s v="김미화"/>
        <s v="강감찬"/>
        <s v="이순신"/>
        <s v="김유신"/>
        <s v="유승준"/>
        <s v="서세원"/>
        <s v="한소리"/>
      </sharedItems>
    </cacheField>
    <cacheField name="직급명" numFmtId="0">
      <sharedItems count="3">
        <s v="사원"/>
        <s v="과장"/>
        <s v="대리"/>
      </sharedItems>
    </cacheField>
    <cacheField name="부서명" numFmtId="0">
      <sharedItems count="6">
        <s v="인사팀"/>
        <s v="기획팀"/>
        <s v="생산팀"/>
        <s v="R&amp;D팀"/>
        <s v="경리팀"/>
        <s v="관리팀"/>
      </sharedItems>
    </cacheField>
    <cacheField name="판매금액" numFmtId="41">
      <sharedItems containsSemiMixedTypes="0" containsString="0" containsNumber="1" containsInteger="1" minValue="1700000" maxValue="3900000"/>
    </cacheField>
    <cacheField name="활동수당" numFmtId="41">
      <sharedItems containsSemiMixedTypes="0" containsString="0" containsNumber="1" containsInteger="1" minValue="510000" maxValue="2340000"/>
    </cacheField>
    <cacheField name="직급수당" numFmtId="41">
      <sharedItems containsSemiMixedTypes="0" containsString="0" containsNumber="1" containsInteger="1" minValue="300000" maxValue="500000"/>
    </cacheField>
    <cacheField name="총수령액" numFmtId="41">
      <sharedItems containsSemiMixedTypes="0" containsString="0" containsNumber="1" containsInteger="1" minValue="810000" maxValue="2840000"/>
    </cacheField>
    <cacheField name="등급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3488000"/>
    <n v="1046400"/>
    <n v="300000"/>
    <n v="1346400"/>
    <s v="A"/>
  </r>
  <r>
    <x v="1"/>
    <x v="1"/>
    <x v="1"/>
    <n v="2998000"/>
    <n v="1798800"/>
    <n v="500000"/>
    <n v="2298800"/>
    <s v="A"/>
  </r>
  <r>
    <x v="2"/>
    <x v="2"/>
    <x v="2"/>
    <n v="3750000"/>
    <n v="1500000"/>
    <n v="400000"/>
    <n v="1900000"/>
    <s v="A"/>
  </r>
  <r>
    <x v="3"/>
    <x v="0"/>
    <x v="3"/>
    <n v="2000000"/>
    <n v="600000"/>
    <n v="300000"/>
    <n v="900000"/>
    <s v="B"/>
  </r>
  <r>
    <x v="4"/>
    <x v="1"/>
    <x v="4"/>
    <n v="3080000"/>
    <n v="1848000"/>
    <n v="500000"/>
    <n v="2348000"/>
    <s v="A"/>
  </r>
  <r>
    <x v="5"/>
    <x v="1"/>
    <x v="0"/>
    <n v="2800000"/>
    <n v="1680000"/>
    <n v="500000"/>
    <n v="2180000"/>
    <s v="A"/>
  </r>
  <r>
    <x v="6"/>
    <x v="0"/>
    <x v="5"/>
    <n v="1700000"/>
    <n v="510000"/>
    <n v="300000"/>
    <n v="810000"/>
    <s v="B"/>
  </r>
  <r>
    <x v="7"/>
    <x v="2"/>
    <x v="0"/>
    <n v="2360000"/>
    <n v="944000"/>
    <n v="400000"/>
    <n v="1344000"/>
    <s v="A"/>
  </r>
  <r>
    <x v="8"/>
    <x v="2"/>
    <x v="1"/>
    <n v="2950000"/>
    <n v="1180000"/>
    <n v="400000"/>
    <n v="1580000"/>
    <s v="A"/>
  </r>
  <r>
    <x v="9"/>
    <x v="1"/>
    <x v="4"/>
    <n v="3900000"/>
    <n v="2340000"/>
    <n v="500000"/>
    <n v="2840000"/>
    <s v="A"/>
  </r>
  <r>
    <x v="10"/>
    <x v="1"/>
    <x v="2"/>
    <n v="3200000"/>
    <n v="1920000"/>
    <n v="500000"/>
    <n v="242000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outline="1" outlineData="1" compactData="0" multipleFieldFilters="0">
  <location ref="A20:G28" firstHeaderRow="1" firstDataRow="3" firstDataCol="1" rowPageCount="1" colPageCount="1"/>
  <pivotFields count="8">
    <pivotField axis="axisPage" compact="0" showAll="0">
      <items count="12">
        <item x="5"/>
        <item x="4"/>
        <item x="7"/>
        <item x="1"/>
        <item x="9"/>
        <item x="2"/>
        <item x="8"/>
        <item x="0"/>
        <item x="6"/>
        <item x="3"/>
        <item x="10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Row" compact="0" showAll="0">
      <items count="7">
        <item x="3"/>
        <item x="4"/>
        <item x="5"/>
        <item x="1"/>
        <item x="2"/>
        <item x="0"/>
        <item t="default"/>
      </items>
    </pivotField>
    <pivotField dataField="1" compact="0" numFmtId="41" showAll="0"/>
    <pivotField compact="0" numFmtId="41" showAll="0"/>
    <pivotField compact="0" numFmtId="41" showAll="0"/>
    <pivotField dataField="1" compact="0" numFmtId="41" showAll="0"/>
    <pivotField compact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1">
    <pageField fld="0" hier="-1"/>
  </pageFields>
  <dataFields count="2">
    <dataField name="합계 : 판매금액" fld="3" baseField="0" baseItem="0"/>
    <dataField name="합계 : 총수령액" fld="6" baseField="0" baseItem="0"/>
  </dataFields>
  <formats count="1">
    <format dxfId="2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selection activeCell="C29" sqref="C29"/>
    </sheetView>
  </sheetViews>
  <sheetFormatPr defaultRowHeight="16.5"/>
  <cols>
    <col min="2" max="2" width="11.875" bestFit="1" customWidth="1"/>
    <col min="3" max="3" width="13" bestFit="1" customWidth="1"/>
    <col min="4" max="4" width="11" bestFit="1" customWidth="1"/>
    <col min="6" max="6" width="13.625" bestFit="1" customWidth="1"/>
  </cols>
  <sheetData>
    <row r="1" spans="1:7" ht="22.5">
      <c r="A1" s="41" t="s">
        <v>0</v>
      </c>
      <c r="B1" s="41"/>
      <c r="C1" s="41"/>
      <c r="D1" s="41"/>
      <c r="E1" s="41"/>
      <c r="F1" s="41"/>
      <c r="G1" s="41"/>
    </row>
    <row r="2" spans="1:7">
      <c r="A2" s="1"/>
      <c r="B2" s="1"/>
      <c r="C2" s="1"/>
      <c r="D2" s="1"/>
      <c r="E2" s="1"/>
      <c r="F2" s="1"/>
      <c r="G2" s="1" t="s">
        <v>1</v>
      </c>
    </row>
    <row r="3" spans="1:7">
      <c r="A3" s="42" t="s">
        <v>2</v>
      </c>
      <c r="B3" s="42" t="s">
        <v>3</v>
      </c>
      <c r="C3" s="42" t="s">
        <v>4</v>
      </c>
      <c r="D3" s="42" t="s">
        <v>5</v>
      </c>
      <c r="E3" s="42" t="s">
        <v>6</v>
      </c>
      <c r="F3" s="42" t="s">
        <v>7</v>
      </c>
      <c r="G3" s="42" t="s">
        <v>8</v>
      </c>
    </row>
    <row r="4" spans="1:7">
      <c r="A4" s="43" t="s">
        <v>9</v>
      </c>
      <c r="B4" s="43" t="s">
        <v>10</v>
      </c>
      <c r="C4" s="44">
        <v>76500</v>
      </c>
      <c r="D4" s="45">
        <v>84500</v>
      </c>
      <c r="E4" s="43">
        <v>5</v>
      </c>
      <c r="F4" s="46">
        <v>0.10457516339869281</v>
      </c>
      <c r="G4" s="43" t="s">
        <v>11</v>
      </c>
    </row>
    <row r="5" spans="1:7">
      <c r="A5" s="43" t="s">
        <v>12</v>
      </c>
      <c r="B5" s="43" t="s">
        <v>13</v>
      </c>
      <c r="C5" s="44">
        <v>66500</v>
      </c>
      <c r="D5" s="45">
        <v>90500</v>
      </c>
      <c r="E5" s="43">
        <v>3</v>
      </c>
      <c r="F5" s="46">
        <v>0.36090225563909772</v>
      </c>
      <c r="G5" s="43" t="s">
        <v>14</v>
      </c>
    </row>
    <row r="6" spans="1:7">
      <c r="A6" s="43" t="s">
        <v>15</v>
      </c>
      <c r="B6" s="43" t="s">
        <v>16</v>
      </c>
      <c r="C6" s="44">
        <v>88500</v>
      </c>
      <c r="D6" s="45">
        <v>99500</v>
      </c>
      <c r="E6" s="43">
        <v>2</v>
      </c>
      <c r="F6" s="46">
        <v>0.12429378531073447</v>
      </c>
      <c r="G6" s="43" t="s">
        <v>11</v>
      </c>
    </row>
    <row r="7" spans="1:7">
      <c r="A7" s="43" t="s">
        <v>17</v>
      </c>
      <c r="B7" s="43" t="s">
        <v>18</v>
      </c>
      <c r="C7" s="44">
        <v>63500</v>
      </c>
      <c r="D7" s="45">
        <v>71500</v>
      </c>
      <c r="E7" s="43">
        <v>6</v>
      </c>
      <c r="F7" s="46">
        <v>0.12598425196850394</v>
      </c>
      <c r="G7" s="43" t="s">
        <v>11</v>
      </c>
    </row>
    <row r="8" spans="1:7">
      <c r="A8" s="43" t="s">
        <v>19</v>
      </c>
      <c r="B8" s="43" t="s">
        <v>20</v>
      </c>
      <c r="C8" s="44">
        <v>95000</v>
      </c>
      <c r="D8" s="45">
        <v>86500</v>
      </c>
      <c r="E8" s="43">
        <v>4</v>
      </c>
      <c r="F8" s="46">
        <v>-8.9473684210526316E-2</v>
      </c>
      <c r="G8" s="43" t="s">
        <v>21</v>
      </c>
    </row>
    <row r="9" spans="1:7">
      <c r="A9" s="43" t="s">
        <v>22</v>
      </c>
      <c r="B9" s="43" t="s">
        <v>23</v>
      </c>
      <c r="C9" s="44">
        <v>76500</v>
      </c>
      <c r="D9" s="45">
        <v>66500</v>
      </c>
      <c r="E9" s="43">
        <v>7</v>
      </c>
      <c r="F9" s="46">
        <v>-0.13071895424836602</v>
      </c>
      <c r="G9" s="43" t="s">
        <v>21</v>
      </c>
    </row>
    <row r="10" spans="1:7">
      <c r="A10" s="43" t="s">
        <v>24</v>
      </c>
      <c r="B10" s="43" t="s">
        <v>25</v>
      </c>
      <c r="C10" s="44">
        <v>46500</v>
      </c>
      <c r="D10" s="45">
        <v>36500</v>
      </c>
      <c r="E10" s="43">
        <v>9</v>
      </c>
      <c r="F10" s="46">
        <v>-0.21505376344086022</v>
      </c>
      <c r="G10" s="43" t="s">
        <v>21</v>
      </c>
    </row>
    <row r="11" spans="1:7">
      <c r="A11" s="43" t="s">
        <v>26</v>
      </c>
      <c r="B11" s="43" t="s">
        <v>27</v>
      </c>
      <c r="C11" s="44">
        <v>76500</v>
      </c>
      <c r="D11" s="45">
        <v>100500</v>
      </c>
      <c r="E11" s="43">
        <v>1</v>
      </c>
      <c r="F11" s="46">
        <v>0.31372549019607843</v>
      </c>
      <c r="G11" s="43" t="s">
        <v>14</v>
      </c>
    </row>
    <row r="12" spans="1:7">
      <c r="A12" s="43" t="s">
        <v>28</v>
      </c>
      <c r="B12" s="43" t="s">
        <v>29</v>
      </c>
      <c r="C12" s="44">
        <v>51500</v>
      </c>
      <c r="D12" s="45">
        <v>63400</v>
      </c>
      <c r="E12" s="43">
        <v>8</v>
      </c>
      <c r="F12" s="46">
        <v>0.23106796116504855</v>
      </c>
      <c r="G12" s="43" t="s">
        <v>11</v>
      </c>
    </row>
  </sheetData>
  <mergeCells count="1">
    <mergeCell ref="A1:G1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N32" sqref="N32"/>
    </sheetView>
  </sheetViews>
  <sheetFormatPr defaultRowHeight="16.5"/>
  <cols>
    <col min="5" max="5" width="10.875" bestFit="1" customWidth="1"/>
    <col min="8" max="8" width="10.875" bestFit="1" customWidth="1"/>
  </cols>
  <sheetData>
    <row r="1" spans="1:8" ht="26.25">
      <c r="A1" s="2" t="s">
        <v>30</v>
      </c>
      <c r="B1" s="2"/>
      <c r="C1" s="2"/>
      <c r="D1" s="2"/>
      <c r="E1" s="2"/>
      <c r="F1" s="2"/>
      <c r="G1" s="2"/>
      <c r="H1" s="2"/>
    </row>
    <row r="2" spans="1:8">
      <c r="A2" s="3"/>
      <c r="B2" s="3"/>
      <c r="C2" s="4"/>
      <c r="D2" s="4"/>
      <c r="E2" s="4"/>
      <c r="F2" s="4"/>
      <c r="G2" s="4"/>
      <c r="H2" s="5" t="s">
        <v>31</v>
      </c>
    </row>
    <row r="3" spans="1:8">
      <c r="A3" s="6" t="s">
        <v>32</v>
      </c>
      <c r="B3" s="6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</row>
    <row r="4" spans="1:8">
      <c r="A4" s="6" t="s">
        <v>40</v>
      </c>
      <c r="B4" s="6" t="s">
        <v>41</v>
      </c>
      <c r="C4" s="6" t="s">
        <v>42</v>
      </c>
      <c r="D4" s="6">
        <v>6</v>
      </c>
      <c r="E4" s="7">
        <v>1200000</v>
      </c>
      <c r="F4" s="8">
        <v>0.03</v>
      </c>
      <c r="G4" s="7">
        <v>156000</v>
      </c>
      <c r="H4" s="7">
        <v>1356000</v>
      </c>
    </row>
    <row r="5" spans="1:8">
      <c r="A5" s="6" t="s">
        <v>43</v>
      </c>
      <c r="B5" s="6" t="s">
        <v>44</v>
      </c>
      <c r="C5" s="6" t="s">
        <v>45</v>
      </c>
      <c r="D5" s="6">
        <v>12</v>
      </c>
      <c r="E5" s="7">
        <v>995000</v>
      </c>
      <c r="F5" s="9">
        <v>0.05</v>
      </c>
      <c r="G5" s="7">
        <v>149250</v>
      </c>
      <c r="H5" s="7">
        <v>1144250</v>
      </c>
    </row>
    <row r="6" spans="1:8">
      <c r="A6" s="6" t="s">
        <v>46</v>
      </c>
      <c r="B6" s="6" t="s">
        <v>47</v>
      </c>
      <c r="C6" s="6" t="s">
        <v>48</v>
      </c>
      <c r="D6" s="6">
        <v>30</v>
      </c>
      <c r="E6" s="7">
        <v>1450000</v>
      </c>
      <c r="F6" s="8">
        <v>0.1</v>
      </c>
      <c r="G6" s="7">
        <v>290000</v>
      </c>
      <c r="H6" s="7">
        <v>1740000</v>
      </c>
    </row>
    <row r="7" spans="1:8">
      <c r="A7" s="6" t="s">
        <v>49</v>
      </c>
      <c r="B7" s="6" t="s">
        <v>50</v>
      </c>
      <c r="C7" s="6" t="s">
        <v>42</v>
      </c>
      <c r="D7" s="6">
        <v>15</v>
      </c>
      <c r="E7" s="7">
        <v>1200000</v>
      </c>
      <c r="F7" s="8">
        <v>0.05</v>
      </c>
      <c r="G7" s="7">
        <v>180000</v>
      </c>
      <c r="H7" s="7">
        <v>1380000</v>
      </c>
    </row>
    <row r="8" spans="1:8">
      <c r="A8" s="6" t="s">
        <v>51</v>
      </c>
      <c r="B8" s="6" t="s">
        <v>50</v>
      </c>
      <c r="C8" s="6" t="s">
        <v>52</v>
      </c>
      <c r="D8" s="6">
        <v>10</v>
      </c>
      <c r="E8" s="7">
        <v>1350000</v>
      </c>
      <c r="F8" s="8">
        <v>7.0000000000000007E-2</v>
      </c>
      <c r="G8" s="7">
        <v>202500</v>
      </c>
      <c r="H8" s="7">
        <v>1552500</v>
      </c>
    </row>
    <row r="9" spans="1:8">
      <c r="A9" s="6" t="s">
        <v>53</v>
      </c>
      <c r="B9" s="6" t="s">
        <v>41</v>
      </c>
      <c r="C9" s="6" t="s">
        <v>48</v>
      </c>
      <c r="D9" s="6">
        <v>24</v>
      </c>
      <c r="E9" s="7">
        <v>1450000</v>
      </c>
      <c r="F9" s="8">
        <v>7.0000000000000007E-2</v>
      </c>
      <c r="G9" s="7">
        <v>246500</v>
      </c>
      <c r="H9" s="7">
        <v>1696500</v>
      </c>
    </row>
    <row r="10" spans="1:8">
      <c r="A10" s="6" t="s">
        <v>54</v>
      </c>
      <c r="B10" s="6" t="s">
        <v>47</v>
      </c>
      <c r="C10" s="6" t="s">
        <v>42</v>
      </c>
      <c r="D10" s="6">
        <v>18</v>
      </c>
      <c r="E10" s="7">
        <v>1200000</v>
      </c>
      <c r="F10" s="8">
        <v>0.05</v>
      </c>
      <c r="G10" s="7">
        <v>180000</v>
      </c>
      <c r="H10" s="7">
        <v>1380000</v>
      </c>
    </row>
    <row r="11" spans="1:8">
      <c r="A11" s="6" t="s">
        <v>55</v>
      </c>
      <c r="B11" s="6" t="s">
        <v>47</v>
      </c>
      <c r="C11" s="6" t="s">
        <v>52</v>
      </c>
      <c r="D11" s="6">
        <v>20</v>
      </c>
      <c r="E11" s="7">
        <v>1350000</v>
      </c>
      <c r="F11" s="8">
        <v>7.0000000000000007E-2</v>
      </c>
      <c r="G11" s="7">
        <v>229500</v>
      </c>
      <c r="H11" s="7">
        <v>1579500</v>
      </c>
    </row>
    <row r="12" spans="1:8">
      <c r="A12" s="10" t="s">
        <v>56</v>
      </c>
      <c r="B12" s="10" t="s">
        <v>57</v>
      </c>
      <c r="C12" s="10" t="s">
        <v>58</v>
      </c>
      <c r="D12" s="10">
        <v>24</v>
      </c>
      <c r="E12" s="11">
        <v>1055000</v>
      </c>
      <c r="F12" s="9">
        <v>7.0000000000000007E-2</v>
      </c>
      <c r="G12" s="7">
        <v>179350</v>
      </c>
      <c r="H12" s="7">
        <v>1234350</v>
      </c>
    </row>
    <row r="13" spans="1:8">
      <c r="A13" s="6" t="s">
        <v>59</v>
      </c>
      <c r="B13" s="6" t="s">
        <v>41</v>
      </c>
      <c r="C13" s="6" t="s">
        <v>52</v>
      </c>
      <c r="D13" s="6">
        <v>25</v>
      </c>
      <c r="E13" s="7">
        <v>1350000</v>
      </c>
      <c r="F13" s="8">
        <v>7.0000000000000007E-2</v>
      </c>
      <c r="G13" s="7">
        <v>229500</v>
      </c>
      <c r="H13" s="7">
        <v>1579500</v>
      </c>
    </row>
    <row r="14" spans="1:8">
      <c r="A14" s="6" t="s">
        <v>60</v>
      </c>
      <c r="B14" s="6" t="s">
        <v>50</v>
      </c>
      <c r="C14" s="6" t="s">
        <v>48</v>
      </c>
      <c r="D14" s="6">
        <v>28</v>
      </c>
      <c r="E14" s="7">
        <v>1450000</v>
      </c>
      <c r="F14" s="8">
        <v>7.0000000000000007E-2</v>
      </c>
      <c r="G14" s="7">
        <v>246500</v>
      </c>
      <c r="H14" s="7">
        <v>1696500</v>
      </c>
    </row>
    <row r="15" spans="1:8">
      <c r="A15" s="10" t="s">
        <v>61</v>
      </c>
      <c r="B15" s="10" t="s">
        <v>62</v>
      </c>
      <c r="C15" s="10" t="s">
        <v>45</v>
      </c>
      <c r="D15" s="10">
        <v>19</v>
      </c>
      <c r="E15" s="11">
        <v>1125000</v>
      </c>
      <c r="F15" s="9">
        <v>0.05</v>
      </c>
      <c r="G15" s="7">
        <v>168750</v>
      </c>
      <c r="H15" s="7">
        <v>1293750</v>
      </c>
    </row>
    <row r="17" spans="1:8">
      <c r="A17" s="6" t="s">
        <v>35</v>
      </c>
      <c r="B17" s="6" t="s">
        <v>37</v>
      </c>
    </row>
    <row r="18" spans="1:8">
      <c r="A18" s="47" t="s">
        <v>214</v>
      </c>
      <c r="B18" s="48">
        <v>7.0000000000000007E-2</v>
      </c>
    </row>
    <row r="20" spans="1:8">
      <c r="A20" s="6" t="s">
        <v>32</v>
      </c>
      <c r="B20" s="6" t="s">
        <v>33</v>
      </c>
      <c r="C20" s="6" t="s">
        <v>34</v>
      </c>
      <c r="D20" s="6" t="s">
        <v>35</v>
      </c>
      <c r="E20" s="6" t="s">
        <v>36</v>
      </c>
      <c r="F20" s="6" t="s">
        <v>37</v>
      </c>
      <c r="G20" s="6" t="s">
        <v>38</v>
      </c>
      <c r="H20" s="6" t="s">
        <v>39</v>
      </c>
    </row>
    <row r="21" spans="1:8">
      <c r="A21" s="6" t="s">
        <v>53</v>
      </c>
      <c r="B21" s="6" t="s">
        <v>41</v>
      </c>
      <c r="C21" s="6" t="s">
        <v>48</v>
      </c>
      <c r="D21" s="6">
        <v>24</v>
      </c>
      <c r="E21" s="7">
        <v>1450000</v>
      </c>
      <c r="F21" s="8">
        <v>7.0000000000000007E-2</v>
      </c>
      <c r="G21" s="7">
        <v>246500</v>
      </c>
      <c r="H21" s="7">
        <v>1696500</v>
      </c>
    </row>
    <row r="22" spans="1:8">
      <c r="A22" s="6" t="s">
        <v>55</v>
      </c>
      <c r="B22" s="6" t="s">
        <v>47</v>
      </c>
      <c r="C22" s="6" t="s">
        <v>52</v>
      </c>
      <c r="D22" s="6">
        <v>20</v>
      </c>
      <c r="E22" s="7">
        <v>1350000</v>
      </c>
      <c r="F22" s="8">
        <v>7.0000000000000007E-2</v>
      </c>
      <c r="G22" s="7">
        <v>229500</v>
      </c>
      <c r="H22" s="7">
        <v>1579500</v>
      </c>
    </row>
    <row r="23" spans="1:8">
      <c r="A23" s="10" t="s">
        <v>56</v>
      </c>
      <c r="B23" s="10" t="s">
        <v>57</v>
      </c>
      <c r="C23" s="10" t="s">
        <v>58</v>
      </c>
      <c r="D23" s="10">
        <v>24</v>
      </c>
      <c r="E23" s="11">
        <v>1055000</v>
      </c>
      <c r="F23" s="9">
        <v>7.0000000000000007E-2</v>
      </c>
      <c r="G23" s="7">
        <v>179350</v>
      </c>
      <c r="H23" s="7">
        <v>1234350</v>
      </c>
    </row>
    <row r="24" spans="1:8">
      <c r="A24" s="6" t="s">
        <v>59</v>
      </c>
      <c r="B24" s="6" t="s">
        <v>41</v>
      </c>
      <c r="C24" s="6" t="s">
        <v>52</v>
      </c>
      <c r="D24" s="6">
        <v>25</v>
      </c>
      <c r="E24" s="7">
        <v>1350000</v>
      </c>
      <c r="F24" s="8">
        <v>7.0000000000000007E-2</v>
      </c>
      <c r="G24" s="7">
        <v>229500</v>
      </c>
      <c r="H24" s="7">
        <v>1579500</v>
      </c>
    </row>
    <row r="25" spans="1:8">
      <c r="A25" s="6" t="s">
        <v>60</v>
      </c>
      <c r="B25" s="6" t="s">
        <v>50</v>
      </c>
      <c r="C25" s="6" t="s">
        <v>48</v>
      </c>
      <c r="D25" s="6">
        <v>28</v>
      </c>
      <c r="E25" s="7">
        <v>1450000</v>
      </c>
      <c r="F25" s="8">
        <v>7.0000000000000007E-2</v>
      </c>
      <c r="G25" s="7">
        <v>246500</v>
      </c>
      <c r="H25" s="7">
        <v>1696500</v>
      </c>
    </row>
  </sheetData>
  <mergeCells count="2">
    <mergeCell ref="A1:H1"/>
    <mergeCell ref="A2:B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B1" workbookViewId="0">
      <selection activeCell="N270" sqref="N270"/>
    </sheetView>
  </sheetViews>
  <sheetFormatPr defaultRowHeight="16.5"/>
  <cols>
    <col min="2" max="2" width="14" bestFit="1" customWidth="1"/>
    <col min="8" max="8" width="17" bestFit="1" customWidth="1"/>
    <col min="9" max="9" width="10.875" bestFit="1" customWidth="1"/>
  </cols>
  <sheetData>
    <row r="1" spans="1:13">
      <c r="A1" s="12" t="s">
        <v>63</v>
      </c>
      <c r="B1" s="13" t="s">
        <v>64</v>
      </c>
      <c r="C1" s="4"/>
      <c r="D1" s="13"/>
      <c r="E1" s="4"/>
      <c r="F1" s="4"/>
      <c r="G1" s="12" t="s">
        <v>65</v>
      </c>
      <c r="H1" s="13" t="s">
        <v>66</v>
      </c>
      <c r="I1" s="4"/>
      <c r="J1" s="4"/>
      <c r="K1" s="4"/>
      <c r="L1" s="4"/>
      <c r="M1" s="4"/>
    </row>
    <row r="2" spans="1:13">
      <c r="A2" s="6" t="s">
        <v>67</v>
      </c>
      <c r="B2" s="6" t="s">
        <v>68</v>
      </c>
      <c r="C2" s="6" t="s">
        <v>69</v>
      </c>
      <c r="D2" s="6" t="s">
        <v>70</v>
      </c>
      <c r="E2" s="6" t="s">
        <v>71</v>
      </c>
      <c r="F2" s="4"/>
      <c r="G2" s="6" t="s">
        <v>72</v>
      </c>
      <c r="H2" s="10" t="s">
        <v>73</v>
      </c>
      <c r="I2" s="14" t="s">
        <v>74</v>
      </c>
      <c r="J2" s="4"/>
      <c r="K2" s="4"/>
      <c r="L2" s="4"/>
      <c r="M2" s="4"/>
    </row>
    <row r="3" spans="1:13">
      <c r="A3" s="6" t="s">
        <v>75</v>
      </c>
      <c r="B3" s="15">
        <v>84</v>
      </c>
      <c r="C3" s="15">
        <v>88</v>
      </c>
      <c r="D3" s="15">
        <v>85</v>
      </c>
      <c r="E3" s="15">
        <v>78</v>
      </c>
      <c r="F3" s="4"/>
      <c r="G3" s="6" t="s">
        <v>76</v>
      </c>
      <c r="H3" s="16">
        <v>25.6</v>
      </c>
      <c r="I3" s="16" t="str">
        <f>IF(H3&lt;=SMALL($H$3:$H$11,5),"결승진출","")</f>
        <v/>
      </c>
      <c r="J3" s="4"/>
      <c r="K3" s="4"/>
      <c r="L3" s="4"/>
      <c r="M3" s="4"/>
    </row>
    <row r="4" spans="1:13">
      <c r="A4" s="6" t="s">
        <v>77</v>
      </c>
      <c r="B4" s="15">
        <v>85</v>
      </c>
      <c r="C4" s="15">
        <v>54</v>
      </c>
      <c r="D4" s="15">
        <v>68</v>
      </c>
      <c r="E4" s="15">
        <v>59</v>
      </c>
      <c r="F4" s="4"/>
      <c r="G4" s="6" t="s">
        <v>78</v>
      </c>
      <c r="H4" s="16">
        <v>23.4</v>
      </c>
      <c r="I4" s="16" t="str">
        <f t="shared" ref="I4:I11" si="0">IF(H4&lt;=SMALL($H$3:$H$11,5),"결승진출","")</f>
        <v>결승진출</v>
      </c>
      <c r="J4" s="4"/>
      <c r="K4" s="4"/>
      <c r="L4" s="4"/>
      <c r="M4" s="4"/>
    </row>
    <row r="5" spans="1:13">
      <c r="A5" s="6" t="s">
        <v>79</v>
      </c>
      <c r="B5" s="15">
        <v>75</v>
      </c>
      <c r="C5" s="15">
        <v>82</v>
      </c>
      <c r="D5" s="15">
        <v>64</v>
      </c>
      <c r="E5" s="15">
        <v>70</v>
      </c>
      <c r="F5" s="4"/>
      <c r="G5" s="6" t="s">
        <v>80</v>
      </c>
      <c r="H5" s="16">
        <v>24.7</v>
      </c>
      <c r="I5" s="16" t="str">
        <f t="shared" si="0"/>
        <v/>
      </c>
      <c r="J5" s="4"/>
      <c r="K5" s="4"/>
      <c r="L5" s="4"/>
      <c r="M5" s="4"/>
    </row>
    <row r="6" spans="1:13">
      <c r="A6" s="6" t="s">
        <v>81</v>
      </c>
      <c r="B6" s="15">
        <v>88</v>
      </c>
      <c r="C6" s="15">
        <v>83</v>
      </c>
      <c r="D6" s="15">
        <v>89</v>
      </c>
      <c r="E6" s="15">
        <v>90</v>
      </c>
      <c r="F6" s="4"/>
      <c r="G6" s="6" t="s">
        <v>82</v>
      </c>
      <c r="H6" s="16">
        <v>22.9</v>
      </c>
      <c r="I6" s="16" t="str">
        <f t="shared" si="0"/>
        <v>결승진출</v>
      </c>
      <c r="J6" s="4"/>
      <c r="K6" s="4"/>
      <c r="L6" s="4"/>
      <c r="M6" s="4"/>
    </row>
    <row r="7" spans="1:13">
      <c r="A7" s="6" t="s">
        <v>83</v>
      </c>
      <c r="B7" s="15" t="s">
        <v>84</v>
      </c>
      <c r="C7" s="15">
        <v>55</v>
      </c>
      <c r="D7" s="15">
        <v>54</v>
      </c>
      <c r="E7" s="15">
        <v>60</v>
      </c>
      <c r="F7" s="4"/>
      <c r="G7" s="6" t="s">
        <v>85</v>
      </c>
      <c r="H7" s="16">
        <v>23.7</v>
      </c>
      <c r="I7" s="16" t="str">
        <f t="shared" si="0"/>
        <v>결승진출</v>
      </c>
      <c r="J7" s="4"/>
      <c r="K7" s="4"/>
      <c r="L7" s="4"/>
      <c r="M7" s="4"/>
    </row>
    <row r="8" spans="1:13">
      <c r="A8" s="6" t="s">
        <v>86</v>
      </c>
      <c r="B8" s="15">
        <v>65</v>
      </c>
      <c r="C8" s="15">
        <v>44</v>
      </c>
      <c r="D8" s="15" t="s">
        <v>87</v>
      </c>
      <c r="E8" s="15" t="s">
        <v>84</v>
      </c>
      <c r="F8" s="4"/>
      <c r="G8" s="6" t="s">
        <v>88</v>
      </c>
      <c r="H8" s="16">
        <v>25.1</v>
      </c>
      <c r="I8" s="16" t="str">
        <f t="shared" si="0"/>
        <v/>
      </c>
      <c r="J8" s="4"/>
      <c r="K8" s="4"/>
      <c r="L8" s="4"/>
      <c r="M8" s="4"/>
    </row>
    <row r="9" spans="1:13">
      <c r="A9" s="6" t="s">
        <v>89</v>
      </c>
      <c r="B9" s="15">
        <v>90</v>
      </c>
      <c r="C9" s="15">
        <v>75</v>
      </c>
      <c r="D9" s="15">
        <v>68</v>
      </c>
      <c r="E9" s="15">
        <v>85</v>
      </c>
      <c r="F9" s="4"/>
      <c r="G9" s="6" t="s">
        <v>90</v>
      </c>
      <c r="H9" s="16">
        <v>22.5</v>
      </c>
      <c r="I9" s="16" t="str">
        <f t="shared" si="0"/>
        <v>결승진출</v>
      </c>
      <c r="J9" s="4"/>
      <c r="K9" s="4"/>
      <c r="L9" s="4"/>
      <c r="M9" s="4"/>
    </row>
    <row r="10" spans="1:13">
      <c r="A10" s="6" t="s">
        <v>91</v>
      </c>
      <c r="B10" s="15">
        <v>76</v>
      </c>
      <c r="C10" s="15">
        <v>82</v>
      </c>
      <c r="D10" s="15">
        <v>84</v>
      </c>
      <c r="E10" s="15">
        <v>83</v>
      </c>
      <c r="F10" s="4"/>
      <c r="G10" s="6" t="s">
        <v>92</v>
      </c>
      <c r="H10" s="16">
        <v>20.5</v>
      </c>
      <c r="I10" s="16" t="str">
        <f t="shared" si="0"/>
        <v>결승진출</v>
      </c>
      <c r="J10" s="4"/>
      <c r="K10" s="4"/>
      <c r="L10" s="4"/>
      <c r="M10" s="4"/>
    </row>
    <row r="11" spans="1:13">
      <c r="A11" s="17" t="s">
        <v>93</v>
      </c>
      <c r="B11" s="6" t="str">
        <f>COUNTIFS(B3:B10,"&gt;=80",B3:B10,"&lt;90")&amp;"명"</f>
        <v>3명</v>
      </c>
      <c r="C11" s="6" t="str">
        <f t="shared" ref="C11:E11" si="1">COUNTIFS(C3:C10,"&gt;=80",C3:C10,"&lt;90")&amp;"명"</f>
        <v>4명</v>
      </c>
      <c r="D11" s="6" t="str">
        <f t="shared" si="1"/>
        <v>3명</v>
      </c>
      <c r="E11" s="6" t="str">
        <f t="shared" si="1"/>
        <v>2명</v>
      </c>
      <c r="F11" s="4"/>
      <c r="G11" s="6" t="s">
        <v>94</v>
      </c>
      <c r="H11" s="16">
        <v>24.8</v>
      </c>
      <c r="I11" s="16" t="str">
        <f t="shared" si="0"/>
        <v/>
      </c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12" t="s">
        <v>95</v>
      </c>
      <c r="B13" s="18" t="s">
        <v>96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19" t="s">
        <v>97</v>
      </c>
      <c r="B14" s="19" t="s">
        <v>98</v>
      </c>
      <c r="C14" s="20" t="s">
        <v>99</v>
      </c>
      <c r="D14" s="21" t="s">
        <v>100</v>
      </c>
      <c r="E14" s="4"/>
      <c r="F14" s="22" t="s">
        <v>101</v>
      </c>
      <c r="G14" s="22"/>
      <c r="H14" s="4"/>
      <c r="I14" s="4"/>
      <c r="J14" s="4"/>
      <c r="K14" s="4"/>
      <c r="L14" s="4"/>
      <c r="M14" s="4"/>
    </row>
    <row r="15" spans="1:13">
      <c r="A15" s="6">
        <v>1</v>
      </c>
      <c r="B15" s="19" t="s">
        <v>102</v>
      </c>
      <c r="C15" s="6" t="s">
        <v>103</v>
      </c>
      <c r="D15" s="23" t="str">
        <f>VLOOKUP(VALUE(LEFT(C15,1)),$F$15:$G$20,2,0)</f>
        <v>회사원</v>
      </c>
      <c r="E15" s="4"/>
      <c r="F15" s="19" t="s">
        <v>104</v>
      </c>
      <c r="G15" s="19" t="s">
        <v>105</v>
      </c>
      <c r="H15" s="4"/>
      <c r="I15" s="4"/>
      <c r="J15" s="4"/>
      <c r="K15" s="4"/>
      <c r="L15" s="4"/>
      <c r="M15" s="4"/>
    </row>
    <row r="16" spans="1:13">
      <c r="A16" s="6">
        <v>2</v>
      </c>
      <c r="B16" s="19" t="s">
        <v>106</v>
      </c>
      <c r="C16" s="24" t="s">
        <v>107</v>
      </c>
      <c r="D16" s="23" t="str">
        <f t="shared" ref="D16:D20" si="2">VLOOKUP(VALUE(LEFT(C16,1)),$F$15:$G$20,2,0)</f>
        <v>학생</v>
      </c>
      <c r="E16" s="4"/>
      <c r="F16" s="16">
        <v>1</v>
      </c>
      <c r="G16" s="19" t="s">
        <v>108</v>
      </c>
      <c r="H16" s="4"/>
      <c r="I16" s="4"/>
      <c r="J16" s="4"/>
      <c r="K16" s="4"/>
      <c r="L16" s="4"/>
      <c r="M16" s="4"/>
    </row>
    <row r="17" spans="1:13">
      <c r="A17" s="6">
        <v>3</v>
      </c>
      <c r="B17" s="19" t="s">
        <v>109</v>
      </c>
      <c r="C17" s="6" t="s">
        <v>110</v>
      </c>
      <c r="D17" s="23" t="str">
        <f t="shared" si="2"/>
        <v>공무원</v>
      </c>
      <c r="E17" s="4"/>
      <c r="F17" s="16">
        <v>2</v>
      </c>
      <c r="G17" s="19" t="s">
        <v>111</v>
      </c>
      <c r="H17" s="4"/>
      <c r="I17" s="4"/>
      <c r="J17" s="4"/>
      <c r="K17" s="4"/>
      <c r="L17" s="4"/>
      <c r="M17" s="4"/>
    </row>
    <row r="18" spans="1:13">
      <c r="A18" s="6">
        <v>4</v>
      </c>
      <c r="B18" s="19" t="s">
        <v>112</v>
      </c>
      <c r="C18" s="6" t="s">
        <v>113</v>
      </c>
      <c r="D18" s="23" t="str">
        <f t="shared" si="2"/>
        <v>군인</v>
      </c>
      <c r="E18" s="4"/>
      <c r="F18" s="16">
        <v>3</v>
      </c>
      <c r="G18" s="19" t="s">
        <v>114</v>
      </c>
      <c r="H18" s="4"/>
      <c r="I18" s="4"/>
      <c r="J18" s="4"/>
      <c r="K18" s="4"/>
      <c r="L18" s="4"/>
      <c r="M18" s="4"/>
    </row>
    <row r="19" spans="1:13">
      <c r="A19" s="6">
        <v>5</v>
      </c>
      <c r="B19" s="19" t="s">
        <v>115</v>
      </c>
      <c r="C19" s="6" t="s">
        <v>116</v>
      </c>
      <c r="D19" s="23" t="str">
        <f t="shared" si="2"/>
        <v>교사</v>
      </c>
      <c r="E19" s="4"/>
      <c r="F19" s="16">
        <v>4</v>
      </c>
      <c r="G19" s="19" t="s">
        <v>117</v>
      </c>
      <c r="H19" s="4"/>
      <c r="I19" s="4"/>
      <c r="J19" s="4"/>
      <c r="K19" s="4"/>
      <c r="L19" s="4"/>
      <c r="M19" s="4"/>
    </row>
    <row r="20" spans="1:13">
      <c r="A20" s="6">
        <v>6</v>
      </c>
      <c r="B20" s="19" t="s">
        <v>118</v>
      </c>
      <c r="C20" s="6" t="s">
        <v>119</v>
      </c>
      <c r="D20" s="23" t="str">
        <f t="shared" si="2"/>
        <v>회사원</v>
      </c>
      <c r="E20" s="4"/>
      <c r="F20" s="16">
        <v>5</v>
      </c>
      <c r="G20" s="19" t="s">
        <v>120</v>
      </c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12" t="s">
        <v>121</v>
      </c>
      <c r="B22" s="25" t="s">
        <v>122</v>
      </c>
      <c r="C22" s="13"/>
      <c r="D22" s="4"/>
      <c r="E22" s="4"/>
      <c r="F22" s="4" t="s">
        <v>123</v>
      </c>
      <c r="G22" s="18" t="s">
        <v>124</v>
      </c>
      <c r="H22" s="4"/>
      <c r="I22" s="4"/>
      <c r="J22" s="4"/>
      <c r="K22" s="4"/>
      <c r="L22" s="4"/>
      <c r="M22" s="4"/>
    </row>
    <row r="23" spans="1:13">
      <c r="A23" s="6" t="s">
        <v>125</v>
      </c>
      <c r="B23" s="26" t="s">
        <v>126</v>
      </c>
      <c r="C23" s="17" t="s">
        <v>127</v>
      </c>
      <c r="D23" s="4"/>
      <c r="E23" s="4"/>
      <c r="F23" s="6" t="s">
        <v>98</v>
      </c>
      <c r="G23" s="6" t="s">
        <v>128</v>
      </c>
      <c r="H23" s="6" t="s">
        <v>129</v>
      </c>
      <c r="I23" s="10" t="s">
        <v>130</v>
      </c>
      <c r="J23" s="4"/>
      <c r="K23" s="27" t="s">
        <v>131</v>
      </c>
      <c r="L23" s="27"/>
      <c r="M23" s="27"/>
    </row>
    <row r="24" spans="1:13">
      <c r="A24" s="6" t="s">
        <v>132</v>
      </c>
      <c r="B24" s="28">
        <v>36600</v>
      </c>
      <c r="C24" s="29">
        <f ca="1">_xlfn.DAYS(TODAY(),B24)</f>
        <v>8113</v>
      </c>
      <c r="D24" s="4"/>
      <c r="E24" s="4"/>
      <c r="F24" s="6" t="s">
        <v>133</v>
      </c>
      <c r="G24" s="6">
        <v>200</v>
      </c>
      <c r="H24" s="6">
        <v>25</v>
      </c>
      <c r="I24" s="29">
        <f t="shared" ref="I24:I30" si="3">G24*10000+H24*20000</f>
        <v>2500000</v>
      </c>
      <c r="J24" s="4"/>
      <c r="K24" s="30">
        <f>AVERAGEIF(G24:G30,"&gt;=150",I24:I30)</f>
        <v>2175000</v>
      </c>
      <c r="L24" s="30"/>
      <c r="M24" s="30"/>
    </row>
    <row r="25" spans="1:13">
      <c r="A25" s="6" t="s">
        <v>134</v>
      </c>
      <c r="B25" s="28">
        <v>36519</v>
      </c>
      <c r="C25" s="29"/>
      <c r="D25" s="4"/>
      <c r="E25" s="4"/>
      <c r="F25" s="6" t="s">
        <v>135</v>
      </c>
      <c r="G25" s="6">
        <v>100</v>
      </c>
      <c r="H25" s="6">
        <v>12</v>
      </c>
      <c r="I25" s="29">
        <f t="shared" si="3"/>
        <v>1240000</v>
      </c>
      <c r="J25" s="4"/>
      <c r="K25" s="4"/>
      <c r="L25" s="4"/>
      <c r="M25" s="4"/>
    </row>
    <row r="26" spans="1:13">
      <c r="A26" s="6" t="s">
        <v>136</v>
      </c>
      <c r="B26" s="28">
        <v>37289</v>
      </c>
      <c r="C26" s="29"/>
      <c r="D26" s="4"/>
      <c r="E26" s="4"/>
      <c r="F26" s="6" t="s">
        <v>137</v>
      </c>
      <c r="G26" s="6">
        <v>130</v>
      </c>
      <c r="H26" s="6">
        <v>30</v>
      </c>
      <c r="I26" s="29">
        <f t="shared" si="3"/>
        <v>1900000</v>
      </c>
      <c r="J26" s="4"/>
      <c r="K26" s="4"/>
      <c r="L26" s="4"/>
      <c r="M26" s="4"/>
    </row>
    <row r="27" spans="1:13">
      <c r="A27" s="6" t="s">
        <v>138</v>
      </c>
      <c r="B27" s="28">
        <v>37683</v>
      </c>
      <c r="C27" s="29"/>
      <c r="D27" s="4"/>
      <c r="E27" s="4"/>
      <c r="F27" s="6" t="s">
        <v>139</v>
      </c>
      <c r="G27" s="6">
        <v>150</v>
      </c>
      <c r="H27" s="6">
        <v>45</v>
      </c>
      <c r="I27" s="29">
        <f t="shared" si="3"/>
        <v>2400000</v>
      </c>
      <c r="J27" s="4"/>
      <c r="K27" s="4"/>
      <c r="L27" s="4"/>
      <c r="M27" s="4"/>
    </row>
    <row r="28" spans="1:13">
      <c r="A28" s="6" t="s">
        <v>140</v>
      </c>
      <c r="B28" s="28">
        <v>36141</v>
      </c>
      <c r="C28" s="29"/>
      <c r="D28" s="4"/>
      <c r="E28" s="4"/>
      <c r="F28" s="6" t="s">
        <v>141</v>
      </c>
      <c r="G28" s="6">
        <v>79</v>
      </c>
      <c r="H28" s="6">
        <v>34</v>
      </c>
      <c r="I28" s="29">
        <f t="shared" si="3"/>
        <v>1470000</v>
      </c>
      <c r="J28" s="4"/>
      <c r="K28" s="4"/>
      <c r="L28" s="4"/>
      <c r="M28" s="4"/>
    </row>
    <row r="29" spans="1:13">
      <c r="A29" s="6" t="s">
        <v>142</v>
      </c>
      <c r="B29" s="28">
        <v>36892</v>
      </c>
      <c r="C29" s="29"/>
      <c r="D29" s="4"/>
      <c r="E29" s="4"/>
      <c r="F29" s="6" t="s">
        <v>143</v>
      </c>
      <c r="G29" s="6">
        <v>180</v>
      </c>
      <c r="H29" s="6">
        <v>10</v>
      </c>
      <c r="I29" s="29">
        <f t="shared" si="3"/>
        <v>2000000</v>
      </c>
      <c r="J29" s="4"/>
      <c r="K29" s="4"/>
      <c r="L29" s="4"/>
      <c r="M29" s="4"/>
    </row>
    <row r="30" spans="1:13">
      <c r="A30" s="6" t="s">
        <v>144</v>
      </c>
      <c r="B30" s="28">
        <v>36475</v>
      </c>
      <c r="C30" s="29"/>
      <c r="D30" s="4"/>
      <c r="E30" s="4"/>
      <c r="F30" s="6" t="s">
        <v>145</v>
      </c>
      <c r="G30" s="6">
        <v>150</v>
      </c>
      <c r="H30" s="6">
        <v>15</v>
      </c>
      <c r="I30" s="29">
        <f t="shared" si="3"/>
        <v>1800000</v>
      </c>
      <c r="J30" s="4"/>
      <c r="K30" s="4"/>
      <c r="L30" s="4"/>
      <c r="M30" s="4"/>
    </row>
  </sheetData>
  <mergeCells count="3">
    <mergeCell ref="F14:G14"/>
    <mergeCell ref="K23:M23"/>
    <mergeCell ref="K24:M2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3"/>
  <sheetViews>
    <sheetView showGridLines="0" workbookViewId="0"/>
  </sheetViews>
  <sheetFormatPr defaultRowHeight="16.5" outlineLevelRow="1" outlineLevelCol="1"/>
  <cols>
    <col min="3" max="3" width="15.125" bestFit="1" customWidth="1"/>
    <col min="4" max="6" width="11.875" bestFit="1" customWidth="1" outlineLevel="1"/>
  </cols>
  <sheetData>
    <row r="1" spans="2:6" ht="17.25" thickBot="1"/>
    <row r="2" spans="2:6">
      <c r="B2" s="53" t="s">
        <v>222</v>
      </c>
      <c r="C2" s="54"/>
      <c r="D2" s="60"/>
      <c r="E2" s="60"/>
      <c r="F2" s="60"/>
    </row>
    <row r="3" spans="2:6" collapsed="1">
      <c r="B3" s="52"/>
      <c r="C3" s="52"/>
      <c r="D3" s="61" t="s">
        <v>224</v>
      </c>
      <c r="E3" s="61" t="s">
        <v>219</v>
      </c>
      <c r="F3" s="61" t="s">
        <v>221</v>
      </c>
    </row>
    <row r="4" spans="2:6" ht="40.5" hidden="1" outlineLevel="1">
      <c r="B4" s="56"/>
      <c r="C4" s="56"/>
      <c r="D4" s="49"/>
      <c r="E4" s="63" t="s">
        <v>220</v>
      </c>
      <c r="F4" s="63" t="s">
        <v>220</v>
      </c>
    </row>
    <row r="5" spans="2:6">
      <c r="B5" s="57" t="s">
        <v>223</v>
      </c>
      <c r="C5" s="58"/>
      <c r="D5" s="55"/>
      <c r="E5" s="55"/>
      <c r="F5" s="55"/>
    </row>
    <row r="6" spans="2:6" outlineLevel="1">
      <c r="B6" s="56"/>
      <c r="C6" s="56" t="s">
        <v>215</v>
      </c>
      <c r="D6" s="50">
        <v>1000</v>
      </c>
      <c r="E6" s="62">
        <v>1500</v>
      </c>
      <c r="F6" s="62">
        <v>800</v>
      </c>
    </row>
    <row r="7" spans="2:6" outlineLevel="1">
      <c r="B7" s="56"/>
      <c r="C7" s="56" t="s">
        <v>216</v>
      </c>
      <c r="D7" s="50">
        <v>10000</v>
      </c>
      <c r="E7" s="62">
        <v>11000</v>
      </c>
      <c r="F7" s="62">
        <v>9000</v>
      </c>
    </row>
    <row r="8" spans="2:6" outlineLevel="1">
      <c r="B8" s="56"/>
      <c r="C8" s="56" t="s">
        <v>217</v>
      </c>
      <c r="D8" s="50">
        <v>3000</v>
      </c>
      <c r="E8" s="62">
        <v>3500</v>
      </c>
      <c r="F8" s="62">
        <v>2500</v>
      </c>
    </row>
    <row r="9" spans="2:6">
      <c r="B9" s="57" t="s">
        <v>225</v>
      </c>
      <c r="C9" s="58"/>
      <c r="D9" s="55"/>
      <c r="E9" s="55"/>
      <c r="F9" s="55"/>
    </row>
    <row r="10" spans="2:6" ht="17.25" outlineLevel="1" thickBot="1">
      <c r="B10" s="59"/>
      <c r="C10" s="59" t="s">
        <v>218</v>
      </c>
      <c r="D10" s="51">
        <v>9529000</v>
      </c>
      <c r="E10" s="51">
        <v>10903500</v>
      </c>
      <c r="F10" s="51">
        <v>8366000</v>
      </c>
    </row>
    <row r="11" spans="2:6">
      <c r="B11" t="s">
        <v>226</v>
      </c>
    </row>
    <row r="12" spans="2:6">
      <c r="B12" t="s">
        <v>227</v>
      </c>
    </row>
    <row r="13" spans="2:6">
      <c r="B13" t="s">
        <v>228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N47" sqref="N47"/>
    </sheetView>
  </sheetViews>
  <sheetFormatPr defaultRowHeight="16.5"/>
  <cols>
    <col min="7" max="7" width="10.875" bestFit="1" customWidth="1"/>
  </cols>
  <sheetData>
    <row r="1" spans="1:7" ht="26.25">
      <c r="A1" s="31" t="s">
        <v>146</v>
      </c>
      <c r="B1" s="31"/>
      <c r="C1" s="31"/>
      <c r="D1" s="31"/>
      <c r="E1" s="31"/>
      <c r="F1" s="31"/>
      <c r="G1" s="31"/>
    </row>
    <row r="2" spans="1:7">
      <c r="A2" s="32"/>
      <c r="B2" s="32"/>
      <c r="C2" s="32"/>
      <c r="D2" s="32"/>
      <c r="E2" s="32"/>
      <c r="F2" s="32"/>
      <c r="G2" s="32"/>
    </row>
    <row r="3" spans="1:7">
      <c r="A3" s="6" t="s">
        <v>147</v>
      </c>
      <c r="B3" s="6" t="s">
        <v>148</v>
      </c>
      <c r="C3" s="6" t="s">
        <v>149</v>
      </c>
      <c r="D3" s="6" t="s">
        <v>150</v>
      </c>
      <c r="E3" s="6" t="s">
        <v>151</v>
      </c>
      <c r="F3" s="6" t="s">
        <v>152</v>
      </c>
      <c r="G3" s="6" t="s">
        <v>153</v>
      </c>
    </row>
    <row r="4" spans="1:7">
      <c r="A4" s="6" t="s">
        <v>154</v>
      </c>
      <c r="B4" s="6" t="s">
        <v>155</v>
      </c>
      <c r="C4" s="33">
        <v>54</v>
      </c>
      <c r="D4" s="33">
        <v>87</v>
      </c>
      <c r="E4" s="33">
        <v>76</v>
      </c>
      <c r="F4" s="7">
        <f t="shared" ref="F4:F14" si="0">SUM(C4:E4)</f>
        <v>217</v>
      </c>
      <c r="G4" s="7">
        <f t="shared" ref="G4:G14" si="1">C4*$B$18+D4*$B$19+E4*$B$20</f>
        <v>1152000</v>
      </c>
    </row>
    <row r="5" spans="1:7">
      <c r="A5" s="6" t="s">
        <v>156</v>
      </c>
      <c r="B5" s="6" t="s">
        <v>157</v>
      </c>
      <c r="C5" s="33">
        <v>67</v>
      </c>
      <c r="D5" s="33">
        <v>67</v>
      </c>
      <c r="E5" s="33">
        <v>74</v>
      </c>
      <c r="F5" s="7">
        <f t="shared" si="0"/>
        <v>208</v>
      </c>
      <c r="G5" s="7">
        <f t="shared" si="1"/>
        <v>959000</v>
      </c>
    </row>
    <row r="6" spans="1:7">
      <c r="A6" s="6" t="s">
        <v>156</v>
      </c>
      <c r="B6" s="6" t="s">
        <v>155</v>
      </c>
      <c r="C6" s="33">
        <v>65</v>
      </c>
      <c r="D6" s="33">
        <v>23</v>
      </c>
      <c r="E6" s="33">
        <v>65</v>
      </c>
      <c r="F6" s="7">
        <f t="shared" si="0"/>
        <v>153</v>
      </c>
      <c r="G6" s="7">
        <f t="shared" si="1"/>
        <v>490000</v>
      </c>
    </row>
    <row r="7" spans="1:7">
      <c r="A7" s="6" t="s">
        <v>154</v>
      </c>
      <c r="B7" s="6" t="s">
        <v>158</v>
      </c>
      <c r="C7" s="33">
        <v>45</v>
      </c>
      <c r="D7" s="33">
        <v>6</v>
      </c>
      <c r="E7" s="33">
        <v>56</v>
      </c>
      <c r="F7" s="7">
        <f t="shared" si="0"/>
        <v>107</v>
      </c>
      <c r="G7" s="7">
        <f t="shared" si="1"/>
        <v>273000</v>
      </c>
    </row>
    <row r="8" spans="1:7">
      <c r="A8" s="6" t="s">
        <v>156</v>
      </c>
      <c r="B8" s="6" t="s">
        <v>159</v>
      </c>
      <c r="C8" s="33">
        <v>54</v>
      </c>
      <c r="D8" s="33">
        <v>84</v>
      </c>
      <c r="E8" s="33">
        <v>37</v>
      </c>
      <c r="F8" s="7">
        <f t="shared" si="0"/>
        <v>175</v>
      </c>
      <c r="G8" s="7">
        <f t="shared" si="1"/>
        <v>1005000</v>
      </c>
    </row>
    <row r="9" spans="1:7">
      <c r="A9" s="6" t="s">
        <v>160</v>
      </c>
      <c r="B9" s="6" t="s">
        <v>155</v>
      </c>
      <c r="C9" s="33">
        <v>87</v>
      </c>
      <c r="D9" s="33">
        <v>68</v>
      </c>
      <c r="E9" s="33">
        <v>65</v>
      </c>
      <c r="F9" s="7">
        <f t="shared" si="0"/>
        <v>220</v>
      </c>
      <c r="G9" s="7">
        <f t="shared" si="1"/>
        <v>962000</v>
      </c>
    </row>
    <row r="10" spans="1:7">
      <c r="A10" s="6" t="s">
        <v>161</v>
      </c>
      <c r="B10" s="6" t="s">
        <v>158</v>
      </c>
      <c r="C10" s="33">
        <v>57</v>
      </c>
      <c r="D10" s="33">
        <v>57</v>
      </c>
      <c r="E10" s="33">
        <v>63</v>
      </c>
      <c r="F10" s="7">
        <f t="shared" si="0"/>
        <v>177</v>
      </c>
      <c r="G10" s="7">
        <f t="shared" si="1"/>
        <v>816000</v>
      </c>
    </row>
    <row r="11" spans="1:7">
      <c r="A11" s="6" t="s">
        <v>154</v>
      </c>
      <c r="B11" s="6" t="s">
        <v>162</v>
      </c>
      <c r="C11" s="33">
        <v>76</v>
      </c>
      <c r="D11" s="33">
        <v>55</v>
      </c>
      <c r="E11" s="33">
        <v>68</v>
      </c>
      <c r="F11" s="7">
        <f t="shared" si="0"/>
        <v>199</v>
      </c>
      <c r="G11" s="7">
        <f t="shared" si="1"/>
        <v>830000</v>
      </c>
    </row>
    <row r="12" spans="1:7">
      <c r="A12" s="6" t="s">
        <v>156</v>
      </c>
      <c r="B12" s="6" t="s">
        <v>158</v>
      </c>
      <c r="C12" s="33">
        <v>55</v>
      </c>
      <c r="D12" s="33">
        <v>74</v>
      </c>
      <c r="E12" s="33">
        <v>62</v>
      </c>
      <c r="F12" s="7">
        <f t="shared" si="0"/>
        <v>191</v>
      </c>
      <c r="G12" s="7">
        <f t="shared" si="1"/>
        <v>981000</v>
      </c>
    </row>
    <row r="13" spans="1:7">
      <c r="A13" s="6" t="s">
        <v>161</v>
      </c>
      <c r="B13" s="6" t="s">
        <v>155</v>
      </c>
      <c r="C13" s="33">
        <v>67</v>
      </c>
      <c r="D13" s="33">
        <v>84</v>
      </c>
      <c r="E13" s="33">
        <v>65</v>
      </c>
      <c r="F13" s="7">
        <f t="shared" si="0"/>
        <v>216</v>
      </c>
      <c r="G13" s="7">
        <f t="shared" si="1"/>
        <v>1102000</v>
      </c>
    </row>
    <row r="14" spans="1:7">
      <c r="A14" s="6" t="s">
        <v>160</v>
      </c>
      <c r="B14" s="6" t="s">
        <v>157</v>
      </c>
      <c r="C14" s="33">
        <v>78</v>
      </c>
      <c r="D14" s="33">
        <v>68</v>
      </c>
      <c r="E14" s="33">
        <v>67</v>
      </c>
      <c r="F14" s="7">
        <f t="shared" si="0"/>
        <v>213</v>
      </c>
      <c r="G14" s="7">
        <f t="shared" si="1"/>
        <v>959000</v>
      </c>
    </row>
    <row r="15" spans="1:7">
      <c r="A15" s="34" t="s">
        <v>163</v>
      </c>
      <c r="B15" s="34"/>
      <c r="C15" s="34"/>
      <c r="D15" s="34"/>
      <c r="E15" s="34"/>
      <c r="F15" s="7">
        <f>SUM(F4:F14)</f>
        <v>2076</v>
      </c>
      <c r="G15" s="7">
        <f>SUM(G4:G14)</f>
        <v>9529000</v>
      </c>
    </row>
    <row r="16" spans="1:7">
      <c r="A16" s="32"/>
      <c r="B16" s="32"/>
      <c r="C16" s="32"/>
      <c r="D16" s="32"/>
      <c r="E16" s="32"/>
      <c r="F16" s="32"/>
      <c r="G16" s="32"/>
    </row>
    <row r="17" spans="1:7">
      <c r="A17" s="34" t="s">
        <v>164</v>
      </c>
      <c r="B17" s="34"/>
      <c r="C17" s="32"/>
      <c r="D17" s="32"/>
      <c r="E17" s="32"/>
      <c r="F17" s="32"/>
      <c r="G17" s="32"/>
    </row>
    <row r="18" spans="1:7">
      <c r="A18" s="33" t="s">
        <v>165</v>
      </c>
      <c r="B18" s="35">
        <v>1000</v>
      </c>
      <c r="C18" s="32"/>
      <c r="D18" s="32"/>
      <c r="E18" s="32"/>
      <c r="F18" s="32"/>
      <c r="G18" s="32"/>
    </row>
    <row r="19" spans="1:7">
      <c r="A19" s="33" t="s">
        <v>150</v>
      </c>
      <c r="B19" s="35">
        <v>10000</v>
      </c>
      <c r="C19" s="32"/>
      <c r="D19" s="32"/>
      <c r="E19" s="32"/>
      <c r="F19" s="32"/>
      <c r="G19" s="32"/>
    </row>
    <row r="20" spans="1:7">
      <c r="A20" s="33" t="s">
        <v>166</v>
      </c>
      <c r="B20" s="35">
        <v>3000</v>
      </c>
      <c r="C20" s="32"/>
      <c r="D20" s="32"/>
      <c r="E20" s="32"/>
      <c r="F20" s="32"/>
      <c r="G20" s="32"/>
    </row>
  </sheetData>
  <scenarios current="1" sqref="G15">
    <scenario name="이익액증가" locked="1" count="3" user="김범기" comment="만든 사람 김범기 날짜 2022-06-01">
      <inputCells r="B18" val="1500" numFmtId="41"/>
      <inputCells r="B19" val="11000" numFmtId="41"/>
      <inputCells r="B20" val="3500" numFmtId="41"/>
    </scenario>
    <scenario name="이익액감소" locked="1" count="3" user="김범기" comment="만든 사람 김범기 날짜 2022-06-01">
      <inputCells r="B18" val="800" numFmtId="41"/>
      <inputCells r="B19" val="9000" numFmtId="41"/>
      <inputCells r="B20" val="2500" numFmtId="41"/>
    </scenario>
  </scenarios>
  <mergeCells count="3">
    <mergeCell ref="A1:G1"/>
    <mergeCell ref="A15:E15"/>
    <mergeCell ref="A17:B17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J155" sqref="J155"/>
    </sheetView>
  </sheetViews>
  <sheetFormatPr defaultRowHeight="16.5"/>
  <cols>
    <col min="1" max="1" width="9.375" customWidth="1"/>
    <col min="2" max="5" width="15.25" customWidth="1"/>
    <col min="6" max="7" width="15.25" bestFit="1" customWidth="1"/>
    <col min="8" max="9" width="20.125" bestFit="1" customWidth="1"/>
  </cols>
  <sheetData>
    <row r="1" spans="1:8" ht="26.25">
      <c r="A1" s="36" t="s">
        <v>167</v>
      </c>
      <c r="B1" s="36"/>
      <c r="C1" s="36"/>
      <c r="D1" s="36"/>
      <c r="E1" s="36"/>
      <c r="F1" s="36"/>
      <c r="G1" s="36"/>
      <c r="H1" s="36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9" t="s">
        <v>168</v>
      </c>
      <c r="B3" s="19" t="s">
        <v>169</v>
      </c>
      <c r="C3" s="19" t="s">
        <v>170</v>
      </c>
      <c r="D3" s="19" t="s">
        <v>171</v>
      </c>
      <c r="E3" s="19" t="s">
        <v>172</v>
      </c>
      <c r="F3" s="19" t="s">
        <v>173</v>
      </c>
      <c r="G3" s="19" t="s">
        <v>174</v>
      </c>
      <c r="H3" s="19" t="s">
        <v>175</v>
      </c>
    </row>
    <row r="4" spans="1:8">
      <c r="A4" s="19" t="s">
        <v>176</v>
      </c>
      <c r="B4" s="19" t="s">
        <v>45</v>
      </c>
      <c r="C4" s="19" t="s">
        <v>177</v>
      </c>
      <c r="D4" s="7">
        <v>3488000</v>
      </c>
      <c r="E4" s="7">
        <f>IF(B4="과장",D4*60%,IF(B4="대리",D4*40%,D4*30%))</f>
        <v>1046400</v>
      </c>
      <c r="F4" s="7">
        <f>IF(B4="과장",500000,IF(B4="대리",400000,300000))</f>
        <v>300000</v>
      </c>
      <c r="G4" s="7">
        <f>E4+F4</f>
        <v>1346400</v>
      </c>
      <c r="H4" s="19" t="str">
        <f>IF(G4&gt;=1000000,"A",IF(G4&gt;=500000,"B","C"))</f>
        <v>A</v>
      </c>
    </row>
    <row r="5" spans="1:8">
      <c r="A5" s="19" t="s">
        <v>178</v>
      </c>
      <c r="B5" s="19" t="s">
        <v>179</v>
      </c>
      <c r="C5" s="19" t="s">
        <v>180</v>
      </c>
      <c r="D5" s="7">
        <v>2998000</v>
      </c>
      <c r="E5" s="7">
        <f t="shared" ref="E5:E14" si="0">IF(B5="과장",D5*60%,IF(B5="대리",D5*40%,D5*30%))</f>
        <v>1798800</v>
      </c>
      <c r="F5" s="7">
        <f t="shared" ref="F5:F14" si="1">IF(B5="과장",500000,IF(B5="대리",400000,300000))</f>
        <v>500000</v>
      </c>
      <c r="G5" s="7">
        <f t="shared" ref="G5:G14" si="2">E5+F5</f>
        <v>2298800</v>
      </c>
      <c r="H5" s="19" t="str">
        <f t="shared" ref="H5:H14" si="3">IF(G5&gt;=1000000,"A",IF(G5&gt;=500000,"B","C"))</f>
        <v>A</v>
      </c>
    </row>
    <row r="6" spans="1:8">
      <c r="A6" s="19" t="s">
        <v>181</v>
      </c>
      <c r="B6" s="19" t="s">
        <v>182</v>
      </c>
      <c r="C6" s="19" t="s">
        <v>183</v>
      </c>
      <c r="D6" s="7">
        <v>3750000</v>
      </c>
      <c r="E6" s="7">
        <f t="shared" si="0"/>
        <v>1500000</v>
      </c>
      <c r="F6" s="7">
        <f t="shared" si="1"/>
        <v>400000</v>
      </c>
      <c r="G6" s="7">
        <f t="shared" si="2"/>
        <v>1900000</v>
      </c>
      <c r="H6" s="19" t="str">
        <f t="shared" si="3"/>
        <v>A</v>
      </c>
    </row>
    <row r="7" spans="1:8">
      <c r="A7" s="19" t="s">
        <v>184</v>
      </c>
      <c r="B7" s="19" t="s">
        <v>45</v>
      </c>
      <c r="C7" s="19" t="s">
        <v>185</v>
      </c>
      <c r="D7" s="7">
        <v>2000000</v>
      </c>
      <c r="E7" s="7">
        <f t="shared" si="0"/>
        <v>600000</v>
      </c>
      <c r="F7" s="7">
        <f t="shared" si="1"/>
        <v>300000</v>
      </c>
      <c r="G7" s="7">
        <f t="shared" si="2"/>
        <v>900000</v>
      </c>
      <c r="H7" s="19" t="str">
        <f t="shared" si="3"/>
        <v>B</v>
      </c>
    </row>
    <row r="8" spans="1:8">
      <c r="A8" s="19" t="s">
        <v>186</v>
      </c>
      <c r="B8" s="19" t="s">
        <v>179</v>
      </c>
      <c r="C8" s="19" t="s">
        <v>187</v>
      </c>
      <c r="D8" s="7">
        <v>3080000</v>
      </c>
      <c r="E8" s="7">
        <f t="shared" si="0"/>
        <v>1848000</v>
      </c>
      <c r="F8" s="7">
        <f t="shared" si="1"/>
        <v>500000</v>
      </c>
      <c r="G8" s="7">
        <f t="shared" si="2"/>
        <v>2348000</v>
      </c>
      <c r="H8" s="19" t="str">
        <f t="shared" si="3"/>
        <v>A</v>
      </c>
    </row>
    <row r="9" spans="1:8">
      <c r="A9" s="19" t="s">
        <v>188</v>
      </c>
      <c r="B9" s="19" t="s">
        <v>179</v>
      </c>
      <c r="C9" s="19" t="s">
        <v>177</v>
      </c>
      <c r="D9" s="7">
        <v>2800000</v>
      </c>
      <c r="E9" s="7">
        <f t="shared" si="0"/>
        <v>1680000</v>
      </c>
      <c r="F9" s="7">
        <f t="shared" si="1"/>
        <v>500000</v>
      </c>
      <c r="G9" s="7">
        <f t="shared" si="2"/>
        <v>2180000</v>
      </c>
      <c r="H9" s="19" t="str">
        <f t="shared" si="3"/>
        <v>A</v>
      </c>
    </row>
    <row r="10" spans="1:8">
      <c r="A10" s="19" t="s">
        <v>189</v>
      </c>
      <c r="B10" s="19" t="s">
        <v>45</v>
      </c>
      <c r="C10" s="19" t="s">
        <v>190</v>
      </c>
      <c r="D10" s="7">
        <v>1700000</v>
      </c>
      <c r="E10" s="7">
        <f t="shared" si="0"/>
        <v>510000</v>
      </c>
      <c r="F10" s="7">
        <f t="shared" si="1"/>
        <v>300000</v>
      </c>
      <c r="G10" s="7">
        <f t="shared" si="2"/>
        <v>810000</v>
      </c>
      <c r="H10" s="19" t="str">
        <f t="shared" si="3"/>
        <v>B</v>
      </c>
    </row>
    <row r="11" spans="1:8">
      <c r="A11" s="19" t="s">
        <v>191</v>
      </c>
      <c r="B11" s="19" t="s">
        <v>182</v>
      </c>
      <c r="C11" s="19" t="s">
        <v>177</v>
      </c>
      <c r="D11" s="7">
        <v>2360000</v>
      </c>
      <c r="E11" s="7">
        <f t="shared" si="0"/>
        <v>944000</v>
      </c>
      <c r="F11" s="7">
        <f t="shared" si="1"/>
        <v>400000</v>
      </c>
      <c r="G11" s="7">
        <f t="shared" si="2"/>
        <v>1344000</v>
      </c>
      <c r="H11" s="19" t="str">
        <f t="shared" si="3"/>
        <v>A</v>
      </c>
    </row>
    <row r="12" spans="1:8">
      <c r="A12" s="19" t="s">
        <v>192</v>
      </c>
      <c r="B12" s="19" t="s">
        <v>182</v>
      </c>
      <c r="C12" s="19" t="s">
        <v>180</v>
      </c>
      <c r="D12" s="7">
        <v>2950000</v>
      </c>
      <c r="E12" s="7">
        <f t="shared" si="0"/>
        <v>1180000</v>
      </c>
      <c r="F12" s="7">
        <f t="shared" si="1"/>
        <v>400000</v>
      </c>
      <c r="G12" s="7">
        <f t="shared" si="2"/>
        <v>1580000</v>
      </c>
      <c r="H12" s="19" t="str">
        <f t="shared" si="3"/>
        <v>A</v>
      </c>
    </row>
    <row r="13" spans="1:8">
      <c r="A13" s="19" t="s">
        <v>193</v>
      </c>
      <c r="B13" s="19" t="s">
        <v>179</v>
      </c>
      <c r="C13" s="19" t="s">
        <v>187</v>
      </c>
      <c r="D13" s="7">
        <v>3900000</v>
      </c>
      <c r="E13" s="7">
        <f t="shared" si="0"/>
        <v>2340000</v>
      </c>
      <c r="F13" s="7">
        <f t="shared" si="1"/>
        <v>500000</v>
      </c>
      <c r="G13" s="7">
        <f t="shared" si="2"/>
        <v>2840000</v>
      </c>
      <c r="H13" s="19" t="str">
        <f t="shared" si="3"/>
        <v>A</v>
      </c>
    </row>
    <row r="14" spans="1:8">
      <c r="A14" s="19" t="s">
        <v>194</v>
      </c>
      <c r="B14" s="19" t="s">
        <v>179</v>
      </c>
      <c r="C14" s="19" t="s">
        <v>183</v>
      </c>
      <c r="D14" s="7">
        <v>3200000</v>
      </c>
      <c r="E14" s="7">
        <f t="shared" si="0"/>
        <v>1920000</v>
      </c>
      <c r="F14" s="7">
        <f t="shared" si="1"/>
        <v>500000</v>
      </c>
      <c r="G14" s="7">
        <f t="shared" si="2"/>
        <v>2420000</v>
      </c>
      <c r="H14" s="19" t="str">
        <f t="shared" si="3"/>
        <v>A</v>
      </c>
    </row>
    <row r="18" spans="1:7">
      <c r="A18" s="64" t="s">
        <v>229</v>
      </c>
      <c r="B18" t="s">
        <v>230</v>
      </c>
    </row>
    <row r="20" spans="1:7">
      <c r="B20" s="64" t="s">
        <v>240</v>
      </c>
      <c r="C20" s="64" t="s">
        <v>241</v>
      </c>
    </row>
    <row r="21" spans="1:7">
      <c r="B21" t="s">
        <v>52</v>
      </c>
      <c r="D21" t="s">
        <v>42</v>
      </c>
      <c r="F21" t="s">
        <v>237</v>
      </c>
    </row>
    <row r="22" spans="1:7">
      <c r="A22" s="64" t="s">
        <v>242</v>
      </c>
      <c r="B22" t="s">
        <v>238</v>
      </c>
      <c r="C22" t="s">
        <v>239</v>
      </c>
      <c r="D22" t="s">
        <v>238</v>
      </c>
      <c r="E22" t="s">
        <v>239</v>
      </c>
      <c r="F22" t="s">
        <v>238</v>
      </c>
      <c r="G22" t="s">
        <v>239</v>
      </c>
    </row>
    <row r="23" spans="1:7">
      <c r="A23" t="s">
        <v>231</v>
      </c>
      <c r="B23" s="65"/>
      <c r="C23" s="65"/>
      <c r="D23" s="65"/>
      <c r="E23" s="65"/>
      <c r="F23" s="65">
        <v>2000000</v>
      </c>
      <c r="G23" s="65">
        <v>900000</v>
      </c>
    </row>
    <row r="24" spans="1:7">
      <c r="A24" t="s">
        <v>232</v>
      </c>
      <c r="B24" s="65">
        <v>6980000</v>
      </c>
      <c r="C24" s="65">
        <v>5188000</v>
      </c>
      <c r="D24" s="65"/>
      <c r="E24" s="65"/>
      <c r="F24" s="65"/>
      <c r="G24" s="65"/>
    </row>
    <row r="25" spans="1:7">
      <c r="A25" t="s">
        <v>233</v>
      </c>
      <c r="B25" s="65"/>
      <c r="C25" s="65"/>
      <c r="D25" s="65"/>
      <c r="E25" s="65"/>
      <c r="F25" s="65">
        <v>1700000</v>
      </c>
      <c r="G25" s="65">
        <v>810000</v>
      </c>
    </row>
    <row r="26" spans="1:7">
      <c r="A26" t="s">
        <v>234</v>
      </c>
      <c r="B26" s="65">
        <v>2998000</v>
      </c>
      <c r="C26" s="65">
        <v>2298800</v>
      </c>
      <c r="D26" s="65">
        <v>2950000</v>
      </c>
      <c r="E26" s="66">
        <v>1580000</v>
      </c>
      <c r="F26" s="65"/>
      <c r="G26" s="65"/>
    </row>
    <row r="27" spans="1:7">
      <c r="A27" t="s">
        <v>235</v>
      </c>
      <c r="B27" s="65">
        <v>3200000</v>
      </c>
      <c r="C27" s="65">
        <v>2420000</v>
      </c>
      <c r="D27" s="65">
        <v>3750000</v>
      </c>
      <c r="E27" s="65">
        <v>1900000</v>
      </c>
      <c r="F27" s="65"/>
      <c r="G27" s="65"/>
    </row>
    <row r="28" spans="1:7">
      <c r="A28" t="s">
        <v>236</v>
      </c>
      <c r="B28" s="65">
        <v>2800000</v>
      </c>
      <c r="C28" s="65">
        <v>2180000</v>
      </c>
      <c r="D28" s="65">
        <v>2360000</v>
      </c>
      <c r="E28" s="65">
        <v>1344000</v>
      </c>
      <c r="F28" s="65">
        <v>3488000</v>
      </c>
      <c r="G28" s="65">
        <v>1346400</v>
      </c>
    </row>
  </sheetData>
  <mergeCells count="1">
    <mergeCell ref="A1:H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105" sqref="J105"/>
    </sheetView>
  </sheetViews>
  <sheetFormatPr defaultRowHeight="16.5"/>
  <sheetData>
    <row r="1" spans="1:7" ht="26.25">
      <c r="A1" s="36" t="s">
        <v>195</v>
      </c>
      <c r="B1" s="36"/>
      <c r="C1" s="36"/>
      <c r="D1" s="36"/>
      <c r="E1" s="36"/>
      <c r="F1" s="36"/>
      <c r="G1" s="36"/>
    </row>
    <row r="2" spans="1:7">
      <c r="A2" s="12"/>
      <c r="B2" s="12"/>
      <c r="C2" s="12"/>
      <c r="D2" s="12"/>
      <c r="E2" s="12"/>
      <c r="F2" s="12"/>
      <c r="G2" s="12"/>
    </row>
    <row r="3" spans="1:7">
      <c r="A3" s="23" t="s">
        <v>125</v>
      </c>
      <c r="B3" s="37" t="s">
        <v>196</v>
      </c>
      <c r="C3" s="37" t="s">
        <v>197</v>
      </c>
      <c r="D3" s="37" t="s">
        <v>198</v>
      </c>
      <c r="E3" s="37" t="s">
        <v>199</v>
      </c>
      <c r="F3" s="37" t="s">
        <v>200</v>
      </c>
      <c r="G3" s="37" t="s">
        <v>201</v>
      </c>
    </row>
    <row r="4" spans="1:7">
      <c r="A4" s="23" t="s">
        <v>202</v>
      </c>
      <c r="B4" s="38" t="s">
        <v>203</v>
      </c>
      <c r="C4" s="38">
        <v>1</v>
      </c>
      <c r="D4" s="39">
        <f t="shared" ref="D4:D11" si="0">100-(C4*2)</f>
        <v>98</v>
      </c>
      <c r="E4" s="40">
        <v>90</v>
      </c>
      <c r="F4" s="40">
        <v>88</v>
      </c>
      <c r="G4" s="40">
        <f t="shared" ref="G4:G11" si="1">SUM(D4:F4)/3</f>
        <v>92</v>
      </c>
    </row>
    <row r="5" spans="1:7">
      <c r="A5" s="23" t="s">
        <v>204</v>
      </c>
      <c r="B5" s="38" t="s">
        <v>205</v>
      </c>
      <c r="C5" s="38">
        <v>3</v>
      </c>
      <c r="D5" s="39">
        <f t="shared" si="0"/>
        <v>94</v>
      </c>
      <c r="E5" s="40">
        <v>100</v>
      </c>
      <c r="F5" s="40">
        <v>90</v>
      </c>
      <c r="G5" s="40">
        <f t="shared" si="1"/>
        <v>94.666666666666671</v>
      </c>
    </row>
    <row r="6" spans="1:7">
      <c r="A6" s="23" t="s">
        <v>206</v>
      </c>
      <c r="B6" s="38" t="s">
        <v>207</v>
      </c>
      <c r="C6" s="38">
        <v>2</v>
      </c>
      <c r="D6" s="39">
        <f t="shared" si="0"/>
        <v>96</v>
      </c>
      <c r="E6" s="40">
        <v>87</v>
      </c>
      <c r="F6" s="40">
        <v>95</v>
      </c>
      <c r="G6" s="40">
        <f t="shared" si="1"/>
        <v>92.666666666666671</v>
      </c>
    </row>
    <row r="7" spans="1:7">
      <c r="A7" s="23" t="s">
        <v>208</v>
      </c>
      <c r="B7" s="38" t="s">
        <v>209</v>
      </c>
      <c r="C7" s="38">
        <v>8</v>
      </c>
      <c r="D7" s="39">
        <f t="shared" si="0"/>
        <v>84</v>
      </c>
      <c r="E7" s="40">
        <v>78</v>
      </c>
      <c r="F7" s="40">
        <v>80</v>
      </c>
      <c r="G7" s="40">
        <f t="shared" si="1"/>
        <v>80.666666666666671</v>
      </c>
    </row>
    <row r="8" spans="1:7">
      <c r="A8" s="23" t="s">
        <v>210</v>
      </c>
      <c r="B8" s="38" t="s">
        <v>209</v>
      </c>
      <c r="C8" s="38">
        <v>5</v>
      </c>
      <c r="D8" s="39">
        <f t="shared" si="0"/>
        <v>90</v>
      </c>
      <c r="E8" s="40">
        <v>46</v>
      </c>
      <c r="F8" s="40">
        <v>75</v>
      </c>
      <c r="G8" s="40">
        <f t="shared" si="1"/>
        <v>70.333333333333329</v>
      </c>
    </row>
    <row r="9" spans="1:7">
      <c r="A9" s="23" t="s">
        <v>211</v>
      </c>
      <c r="B9" s="38" t="s">
        <v>207</v>
      </c>
      <c r="C9" s="38">
        <v>6</v>
      </c>
      <c r="D9" s="39">
        <f t="shared" si="0"/>
        <v>88</v>
      </c>
      <c r="E9" s="40">
        <v>66</v>
      </c>
      <c r="F9" s="40">
        <v>90</v>
      </c>
      <c r="G9" s="40">
        <f t="shared" si="1"/>
        <v>81.333333333333329</v>
      </c>
    </row>
    <row r="10" spans="1:7">
      <c r="A10" s="23" t="s">
        <v>212</v>
      </c>
      <c r="B10" s="38" t="s">
        <v>209</v>
      </c>
      <c r="C10" s="38">
        <v>4</v>
      </c>
      <c r="D10" s="39">
        <f t="shared" si="0"/>
        <v>92</v>
      </c>
      <c r="E10" s="40">
        <v>89</v>
      </c>
      <c r="F10" s="40">
        <v>88</v>
      </c>
      <c r="G10" s="40">
        <f t="shared" si="1"/>
        <v>89.666666666666671</v>
      </c>
    </row>
    <row r="11" spans="1:7">
      <c r="A11" s="23" t="s">
        <v>213</v>
      </c>
      <c r="B11" s="38" t="s">
        <v>207</v>
      </c>
      <c r="C11" s="38">
        <v>2</v>
      </c>
      <c r="D11" s="39">
        <f t="shared" si="0"/>
        <v>96</v>
      </c>
      <c r="E11" s="40">
        <v>90</v>
      </c>
      <c r="F11" s="40">
        <v>95</v>
      </c>
      <c r="G11" s="40">
        <f t="shared" si="1"/>
        <v>93.666666666666671</v>
      </c>
    </row>
  </sheetData>
  <mergeCells count="1">
    <mergeCell ref="A1:G1"/>
  </mergeCells>
  <phoneticPr fontId="3" type="noConversion"/>
  <conditionalFormatting sqref="E4:E11 G4:G11">
    <cfRule type="cellIs" dxfId="0" priority="1" stopIfTrue="1" operator="less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6</vt:i4>
      </vt:variant>
    </vt:vector>
  </HeadingPairs>
  <TitlesOfParts>
    <vt:vector size="13" baseType="lpstr">
      <vt:lpstr>Sheet1</vt:lpstr>
      <vt:lpstr>Sheet2</vt:lpstr>
      <vt:lpstr>Sheet3</vt:lpstr>
      <vt:lpstr>시나리오 요약</vt:lpstr>
      <vt:lpstr>Sheet4</vt:lpstr>
      <vt:lpstr>Sheet5</vt:lpstr>
      <vt:lpstr>Sheet6</vt:lpstr>
      <vt:lpstr>Sheet2!Criteria</vt:lpstr>
      <vt:lpstr>Sheet2!Extract</vt:lpstr>
      <vt:lpstr>사슴녹용이익액</vt:lpstr>
      <vt:lpstr>순이익합계</vt:lpstr>
      <vt:lpstr>영지차이익액</vt:lpstr>
      <vt:lpstr>홍삼정이익액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김범기</dc:creator>
  <cp:lastModifiedBy>김범기</cp:lastModifiedBy>
  <dcterms:created xsi:type="dcterms:W3CDTF">2022-06-01T07:59:30Z</dcterms:created>
  <dcterms:modified xsi:type="dcterms:W3CDTF">2022-06-01T08:46:21Z</dcterms:modified>
</cp:coreProperties>
</file>