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0" yWindow="0" windowWidth="19200" windowHeight="11595"/>
  </bookViews>
  <sheets>
    <sheet name="Gewinn- und Verlustaufstellung" sheetId="2" r:id="rId1"/>
  </sheets>
  <definedNames>
    <definedName name="_xlnm.Print_Titles" localSheetId="0">'Gewinn- und Verlustaufstellung'!$4:$4</definedName>
    <definedName name="GJAnfangJahr">'Gewinn- und Verlustaufstellung'!$AD$2</definedName>
    <definedName name="GJMonatAnfang">'Gewinn- und Verlustaufstellung'!$AC$2</definedName>
    <definedName name="GJMonatNr">IF(GJMonatAnfang="JAN",1,IF(GJMonatAnfang="FEB",2,IF(GJMonatAnfang="MRZ",3,IF(GJMonatAnfang="APR",4,IF(GJMonatAnfang="MAI",5,IF(GJMonatAnfang="JUN",6,IF(GJMonatAnfang="JUL",7,IF(GJMonatAnfang="AUG",8,IF(GJMonatAnfang="SEP",9,IF(GJMonatAnfang="OCT",10,IF(GJMonatAnfang="NOV",11,12)))))))))))</definedName>
  </definedNames>
  <calcPr calcId="152511"/>
</workbook>
</file>

<file path=xl/calcChain.xml><?xml version="1.0" encoding="utf-8"?>
<calcChain xmlns="http://schemas.openxmlformats.org/spreadsheetml/2006/main">
  <c r="O4" i="2" l="1"/>
  <c r="N4" i="2"/>
  <c r="M4" i="2"/>
  <c r="L4" i="2"/>
  <c r="K4" i="2"/>
  <c r="J4" i="2"/>
  <c r="I4" i="2"/>
  <c r="H4" i="2"/>
  <c r="G4" i="2"/>
  <c r="F4" i="2"/>
  <c r="E4" i="2"/>
  <c r="D4" i="2"/>
  <c r="Q48" i="2" l="1"/>
  <c r="E48" i="2"/>
  <c r="F48" i="2"/>
  <c r="G48" i="2"/>
  <c r="H48" i="2"/>
  <c r="I48" i="2"/>
  <c r="J48" i="2"/>
  <c r="K48" i="2"/>
  <c r="L48" i="2"/>
  <c r="M48" i="2"/>
  <c r="N48" i="2"/>
  <c r="O48" i="2"/>
  <c r="D48" i="2"/>
  <c r="Q24" i="2"/>
  <c r="E24" i="2"/>
  <c r="F24" i="2"/>
  <c r="G24" i="2"/>
  <c r="H24" i="2"/>
  <c r="I24" i="2"/>
  <c r="J24" i="2"/>
  <c r="K24" i="2"/>
  <c r="L24" i="2"/>
  <c r="M24" i="2"/>
  <c r="N24" i="2"/>
  <c r="O24" i="2"/>
  <c r="D24" i="2"/>
  <c r="Q14" i="2"/>
  <c r="E14" i="2"/>
  <c r="F14" i="2"/>
  <c r="G14" i="2"/>
  <c r="H14" i="2"/>
  <c r="I14" i="2"/>
  <c r="J14" i="2"/>
  <c r="K14" i="2"/>
  <c r="L14" i="2"/>
  <c r="M14" i="2"/>
  <c r="N14" i="2"/>
  <c r="O14" i="2"/>
  <c r="D14" i="2"/>
  <c r="R13" i="2" s="1"/>
  <c r="R23" i="2" l="1"/>
  <c r="R7" i="2"/>
  <c r="R17" i="2" s="1"/>
  <c r="AC4" i="2"/>
  <c r="AB4" i="2"/>
  <c r="AA4" i="2"/>
  <c r="Z4" i="2"/>
  <c r="Y4" i="2"/>
  <c r="X4" i="2"/>
  <c r="W4" i="2"/>
  <c r="V4" i="2"/>
  <c r="U4" i="2"/>
  <c r="T4" i="2"/>
  <c r="S4" i="2"/>
  <c r="R4" i="2"/>
  <c r="P46" i="2" l="1"/>
  <c r="P42" i="2"/>
  <c r="P38" i="2"/>
  <c r="P34" i="2"/>
  <c r="P30" i="2"/>
  <c r="P44" i="2"/>
  <c r="P32" i="2"/>
  <c r="P40" i="2"/>
  <c r="P36" i="2"/>
  <c r="P47" i="2"/>
  <c r="P43" i="2"/>
  <c r="P39" i="2"/>
  <c r="P35" i="2"/>
  <c r="P31" i="2"/>
  <c r="P45" i="2"/>
  <c r="P41" i="2"/>
  <c r="P37" i="2"/>
  <c r="P33" i="2"/>
  <c r="P29" i="2"/>
  <c r="P21" i="2"/>
  <c r="P17" i="2"/>
  <c r="P20" i="2"/>
  <c r="P23" i="2"/>
  <c r="P19" i="2"/>
  <c r="P22" i="2"/>
  <c r="P18" i="2"/>
  <c r="P48" i="2" l="1"/>
  <c r="AD29" i="2" s="1"/>
  <c r="P24" i="2"/>
  <c r="AD23" i="2" s="1"/>
  <c r="T36" i="2"/>
  <c r="U45" i="2"/>
  <c r="AB40" i="2"/>
  <c r="W47" i="2"/>
  <c r="Y41" i="2"/>
  <c r="R42" i="2"/>
  <c r="AA41" i="2"/>
  <c r="Z40" i="2"/>
  <c r="X42" i="2"/>
  <c r="S43" i="2"/>
  <c r="AC47" i="2"/>
  <c r="T21" i="2"/>
  <c r="U18" i="2"/>
  <c r="Z19" i="2"/>
  <c r="AC20" i="2"/>
  <c r="X22" i="2"/>
  <c r="Y22" i="2"/>
  <c r="W22" i="2"/>
  <c r="V19" i="2"/>
  <c r="AA20" i="2"/>
  <c r="AB23" i="2"/>
  <c r="W30" i="2"/>
  <c r="Y35" i="2"/>
  <c r="W38" i="2"/>
  <c r="T42" i="2"/>
  <c r="Y42" i="2"/>
  <c r="W46" i="2"/>
  <c r="W45" i="2"/>
  <c r="W31" i="2"/>
  <c r="AB30" i="2"/>
  <c r="Y37" i="2"/>
  <c r="W44" i="2"/>
  <c r="Y32" i="2"/>
  <c r="W29" i="2"/>
  <c r="Y39" i="2"/>
  <c r="AB46" i="2"/>
  <c r="Y38" i="2"/>
  <c r="Y33" i="2"/>
  <c r="Y40" i="2"/>
  <c r="W33" i="2"/>
  <c r="AB42" i="2"/>
  <c r="AB44" i="2"/>
  <c r="AC30" i="2"/>
  <c r="AC36" i="2"/>
  <c r="S41" i="2"/>
  <c r="X36" i="2"/>
  <c r="S39" i="2"/>
  <c r="AC41" i="2"/>
  <c r="Y34" i="2"/>
  <c r="AC38" i="2"/>
  <c r="Y46" i="2"/>
  <c r="AB32" i="2"/>
  <c r="U32" i="2"/>
  <c r="S38" i="2"/>
  <c r="W42" i="2"/>
  <c r="S29" i="2"/>
  <c r="AC31" i="2"/>
  <c r="U39" i="2"/>
  <c r="W41" i="2"/>
  <c r="Y43" i="2"/>
  <c r="X46" i="2"/>
  <c r="AB36" i="2"/>
  <c r="W39" i="2"/>
  <c r="W43" i="2"/>
  <c r="S36" i="2"/>
  <c r="AC46" i="2"/>
  <c r="AC44" i="2"/>
  <c r="AC43" i="2"/>
  <c r="X40" i="2"/>
  <c r="Y30" i="2"/>
  <c r="W36" i="2"/>
  <c r="S44" i="2"/>
  <c r="AC29" i="2"/>
  <c r="S30" i="2"/>
  <c r="W34" i="2"/>
  <c r="U40" i="2"/>
  <c r="S46" i="2"/>
  <c r="X30" i="2"/>
  <c r="AB34" i="2"/>
  <c r="S45" i="2"/>
  <c r="AC37" i="2"/>
  <c r="Y45" i="2"/>
  <c r="V29" i="2"/>
  <c r="V31" i="2"/>
  <c r="V33" i="2"/>
  <c r="V35" i="2"/>
  <c r="V37" i="2"/>
  <c r="V39" i="2"/>
  <c r="V41" i="2"/>
  <c r="V43" i="2"/>
  <c r="V45" i="2"/>
  <c r="V47" i="2"/>
  <c r="AA32" i="2"/>
  <c r="AA40" i="2"/>
  <c r="V34" i="2"/>
  <c r="AA35" i="2"/>
  <c r="V36" i="2"/>
  <c r="AA37" i="2"/>
  <c r="V46" i="2"/>
  <c r="AA47" i="2"/>
  <c r="T29" i="2"/>
  <c r="T31" i="2"/>
  <c r="T33" i="2"/>
  <c r="T35" i="2"/>
  <c r="T39" i="2"/>
  <c r="T41" i="2"/>
  <c r="T43" i="2"/>
  <c r="T45" i="2"/>
  <c r="T47" i="2"/>
  <c r="T37" i="2"/>
  <c r="Z29" i="2"/>
  <c r="Z31" i="2"/>
  <c r="Z33" i="2"/>
  <c r="Z35" i="2"/>
  <c r="Z37" i="2"/>
  <c r="Z39" i="2"/>
  <c r="Z41" i="2"/>
  <c r="Z43" i="2"/>
  <c r="Z45" i="2"/>
  <c r="Z47" i="2"/>
  <c r="U34" i="2"/>
  <c r="U42" i="2"/>
  <c r="V30" i="2"/>
  <c r="AA31" i="2"/>
  <c r="U33" i="2"/>
  <c r="Z34" i="2"/>
  <c r="AA34" i="2"/>
  <c r="AA42" i="2"/>
  <c r="V32" i="2"/>
  <c r="AA33" i="2"/>
  <c r="U35" i="2"/>
  <c r="Z36" i="2"/>
  <c r="T38" i="2"/>
  <c r="V42" i="2"/>
  <c r="AA43" i="2"/>
  <c r="X29" i="2"/>
  <c r="X48" i="2" s="1"/>
  <c r="X31" i="2"/>
  <c r="X33" i="2"/>
  <c r="X37" i="2"/>
  <c r="X39" i="2"/>
  <c r="X41" i="2"/>
  <c r="X43" i="2"/>
  <c r="X45" i="2"/>
  <c r="X47" i="2"/>
  <c r="X35" i="2"/>
  <c r="S32" i="2"/>
  <c r="AA36" i="2"/>
  <c r="S40" i="2"/>
  <c r="AA44" i="2"/>
  <c r="U29" i="2"/>
  <c r="Z30" i="2"/>
  <c r="T32" i="2"/>
  <c r="S35" i="2"/>
  <c r="AC32" i="2"/>
  <c r="U36" i="2"/>
  <c r="AC40" i="2"/>
  <c r="U44" i="2"/>
  <c r="AA29" i="2"/>
  <c r="U31" i="2"/>
  <c r="Z32" i="2"/>
  <c r="T34" i="2"/>
  <c r="S37" i="2"/>
  <c r="X38" i="2"/>
  <c r="AC39" i="2"/>
  <c r="V44" i="2"/>
  <c r="AA45" i="2"/>
  <c r="U47" i="2"/>
  <c r="V38" i="2"/>
  <c r="AA39" i="2"/>
  <c r="U41" i="2"/>
  <c r="Z42" i="2"/>
  <c r="T44" i="2"/>
  <c r="S47" i="2"/>
  <c r="AB29" i="2"/>
  <c r="AB31" i="2"/>
  <c r="AB33" i="2"/>
  <c r="AB37" i="2"/>
  <c r="AB39" i="2"/>
  <c r="AB41" i="2"/>
  <c r="AB43" i="2"/>
  <c r="AB45" i="2"/>
  <c r="AB47" i="2"/>
  <c r="AB35" i="2"/>
  <c r="U30" i="2"/>
  <c r="W32" i="2"/>
  <c r="AC34" i="2"/>
  <c r="U38" i="2"/>
  <c r="W40" i="2"/>
  <c r="AC42" i="2"/>
  <c r="U46" i="2"/>
  <c r="Y29" i="2"/>
  <c r="S31" i="2"/>
  <c r="X32" i="2"/>
  <c r="AC33" i="2"/>
  <c r="W35" i="2"/>
  <c r="AA30" i="2"/>
  <c r="S34" i="2"/>
  <c r="Y36" i="2"/>
  <c r="AA38" i="2"/>
  <c r="S42" i="2"/>
  <c r="Y44" i="2"/>
  <c r="AA46" i="2"/>
  <c r="T30" i="2"/>
  <c r="Y31" i="2"/>
  <c r="S33" i="2"/>
  <c r="X34" i="2"/>
  <c r="AC35" i="2"/>
  <c r="W37" i="2"/>
  <c r="AB38" i="2"/>
  <c r="V40" i="2"/>
  <c r="U43" i="2"/>
  <c r="Z44" i="2"/>
  <c r="T46" i="2"/>
  <c r="Y47" i="2"/>
  <c r="U37" i="2"/>
  <c r="Z38" i="2"/>
  <c r="T40" i="2"/>
  <c r="X44" i="2"/>
  <c r="AC45" i="2"/>
  <c r="Z46" i="2"/>
  <c r="R43" i="2"/>
  <c r="R40" i="2"/>
  <c r="R38" i="2"/>
  <c r="R37" i="2"/>
  <c r="R31" i="2"/>
  <c r="R47" i="2"/>
  <c r="R44" i="2"/>
  <c r="R46" i="2"/>
  <c r="R41" i="2"/>
  <c r="R35" i="2"/>
  <c r="R32" i="2"/>
  <c r="R45" i="2"/>
  <c r="R29" i="2"/>
  <c r="R34" i="2"/>
  <c r="R39" i="2"/>
  <c r="R36" i="2"/>
  <c r="R30" i="2"/>
  <c r="R33" i="2"/>
  <c r="AB22" i="2"/>
  <c r="AC22" i="2"/>
  <c r="Z22" i="2"/>
  <c r="AC19" i="2"/>
  <c r="U20" i="2"/>
  <c r="AB17" i="2"/>
  <c r="U21" i="2"/>
  <c r="W21" i="2"/>
  <c r="Z21" i="2"/>
  <c r="S21" i="2"/>
  <c r="W23" i="2"/>
  <c r="Z20" i="2"/>
  <c r="T17" i="2"/>
  <c r="Z23" i="2"/>
  <c r="AC21" i="2"/>
  <c r="U19" i="2"/>
  <c r="T22" i="2"/>
  <c r="U22" i="2"/>
  <c r="T23" i="2"/>
  <c r="Y17" i="2"/>
  <c r="S19" i="2"/>
  <c r="X20" i="2"/>
  <c r="S18" i="2"/>
  <c r="X19" i="2"/>
  <c r="V21" i="2"/>
  <c r="S17" i="2"/>
  <c r="X18" i="2"/>
  <c r="Y18" i="2"/>
  <c r="S20" i="2"/>
  <c r="X21" i="2"/>
  <c r="AC17" i="2"/>
  <c r="W19" i="2"/>
  <c r="AB20" i="2"/>
  <c r="V22" i="2"/>
  <c r="AA23" i="2"/>
  <c r="W18" i="2"/>
  <c r="AB19" i="2"/>
  <c r="S22" i="2"/>
  <c r="W17" i="2"/>
  <c r="AB18" i="2"/>
  <c r="V20" i="2"/>
  <c r="AA21" i="2"/>
  <c r="U23" i="2"/>
  <c r="X17" i="2"/>
  <c r="AC18" i="2"/>
  <c r="W20" i="2"/>
  <c r="AB21" i="2"/>
  <c r="V23" i="2"/>
  <c r="V18" i="2"/>
  <c r="AA19" i="2"/>
  <c r="V17" i="2"/>
  <c r="AA18" i="2"/>
  <c r="AA22" i="2"/>
  <c r="AA17" i="2"/>
  <c r="Y23" i="2"/>
  <c r="U17" i="2"/>
  <c r="Z18" i="2"/>
  <c r="T20" i="2"/>
  <c r="Y21" i="2"/>
  <c r="S23" i="2"/>
  <c r="Z17" i="2"/>
  <c r="T19" i="2"/>
  <c r="Y20" i="2"/>
  <c r="X23" i="2"/>
  <c r="T18" i="2"/>
  <c r="Y19" i="2"/>
  <c r="AC23" i="2"/>
  <c r="Z24" i="2" l="1"/>
  <c r="AB48" i="2"/>
  <c r="AA48" i="2"/>
  <c r="U48" i="2"/>
  <c r="W48" i="2"/>
  <c r="S48" i="2"/>
  <c r="R48" i="2"/>
  <c r="T48" i="2"/>
  <c r="AC48" i="2"/>
  <c r="Y48" i="2"/>
  <c r="Z48" i="2"/>
  <c r="V48" i="2"/>
  <c r="AD17" i="2"/>
  <c r="AD46" i="2"/>
  <c r="AD30" i="2"/>
  <c r="AD36" i="2"/>
  <c r="AD35" i="2"/>
  <c r="AD37" i="2"/>
  <c r="AD34" i="2"/>
  <c r="AD40" i="2"/>
  <c r="AD39" i="2"/>
  <c r="AD41" i="2"/>
  <c r="AD38" i="2"/>
  <c r="AD32" i="2"/>
  <c r="AD43" i="2"/>
  <c r="AD45" i="2"/>
  <c r="AD42" i="2"/>
  <c r="AD44" i="2"/>
  <c r="AD47" i="2"/>
  <c r="AD31" i="2"/>
  <c r="AD48" i="2" s="1"/>
  <c r="AD33" i="2"/>
  <c r="AD19" i="2"/>
  <c r="U24" i="2"/>
  <c r="AA24" i="2"/>
  <c r="V24" i="2"/>
  <c r="W24" i="2"/>
  <c r="AC24" i="2"/>
  <c r="T24" i="2"/>
  <c r="X24" i="2"/>
  <c r="S24" i="2"/>
  <c r="Y24" i="2"/>
  <c r="AB24" i="2"/>
  <c r="AD21" i="2"/>
  <c r="AD20" i="2"/>
  <c r="AD18" i="2"/>
  <c r="AD22" i="2"/>
  <c r="P7" i="2"/>
  <c r="P8" i="2"/>
  <c r="P9" i="2"/>
  <c r="P10" i="2"/>
  <c r="P11" i="2"/>
  <c r="P12" i="2"/>
  <c r="P13" i="2"/>
  <c r="AD24" i="2" l="1"/>
  <c r="P14" i="2"/>
  <c r="Z9" i="2"/>
  <c r="L26" i="2"/>
  <c r="L50" i="2" s="1"/>
  <c r="V9" i="2"/>
  <c r="H26" i="2"/>
  <c r="H50" i="2" s="1"/>
  <c r="AB7" i="2"/>
  <c r="N26" i="2"/>
  <c r="N50" i="2" s="1"/>
  <c r="D26" i="2"/>
  <c r="D50" i="2" s="1"/>
  <c r="X7" i="2"/>
  <c r="J26" i="2"/>
  <c r="J50" i="2" s="1"/>
  <c r="T7" i="2"/>
  <c r="F26" i="2"/>
  <c r="F50" i="2" s="1"/>
  <c r="X12" i="2"/>
  <c r="Z10" i="2"/>
  <c r="AB8" i="2"/>
  <c r="T8" i="2"/>
  <c r="V12" i="2"/>
  <c r="X10" i="2"/>
  <c r="Z8" i="2"/>
  <c r="AB12" i="2"/>
  <c r="T12" i="2"/>
  <c r="V10" i="2"/>
  <c r="X8" i="2"/>
  <c r="Z12" i="2"/>
  <c r="AB10" i="2"/>
  <c r="T10" i="2"/>
  <c r="V8" i="2"/>
  <c r="R10" i="2"/>
  <c r="R20" i="2" s="1"/>
  <c r="R9" i="2"/>
  <c r="R19" i="2" s="1"/>
  <c r="AB13" i="2"/>
  <c r="X13" i="2"/>
  <c r="T13" i="2"/>
  <c r="Z11" i="2"/>
  <c r="V11" i="2"/>
  <c r="AB9" i="2"/>
  <c r="X9" i="2"/>
  <c r="T9" i="2"/>
  <c r="Z7" i="2"/>
  <c r="V7" i="2"/>
  <c r="R12" i="2"/>
  <c r="R22" i="2" s="1"/>
  <c r="R8" i="2"/>
  <c r="R18" i="2" s="1"/>
  <c r="R11" i="2"/>
  <c r="R21" i="2" s="1"/>
  <c r="Z13" i="2"/>
  <c r="V13" i="2"/>
  <c r="AB11" i="2"/>
  <c r="X11" i="2"/>
  <c r="T11" i="2"/>
  <c r="R24" i="2" l="1"/>
  <c r="AD7" i="2"/>
  <c r="P26" i="2"/>
  <c r="P50" i="2" s="1"/>
  <c r="Z14" i="2"/>
  <c r="AB14" i="2"/>
  <c r="R14" i="2"/>
  <c r="V14" i="2"/>
  <c r="T14" i="2"/>
  <c r="X14" i="2"/>
  <c r="AD11" i="2"/>
  <c r="AD8" i="2"/>
  <c r="AD12" i="2"/>
  <c r="AD9" i="2"/>
  <c r="AD13" i="2"/>
  <c r="AD10" i="2"/>
  <c r="AC11" i="2"/>
  <c r="W7" i="2"/>
  <c r="U12" i="2"/>
  <c r="U7" i="2"/>
  <c r="W9" i="2"/>
  <c r="U8" i="2"/>
  <c r="G26" i="2"/>
  <c r="G50" i="2" s="1"/>
  <c r="W10" i="2"/>
  <c r="I26" i="2"/>
  <c r="I50" i="2" s="1"/>
  <c r="U11" i="2"/>
  <c r="U9" i="2"/>
  <c r="Y8" i="2"/>
  <c r="K26" i="2"/>
  <c r="K50" i="2" s="1"/>
  <c r="AA10" i="2"/>
  <c r="M26" i="2"/>
  <c r="M50" i="2" s="1"/>
  <c r="W12" i="2"/>
  <c r="W11" i="2"/>
  <c r="AC8" i="2"/>
  <c r="O26" i="2"/>
  <c r="O50" i="2" s="1"/>
  <c r="AC7" i="2"/>
  <c r="W13" i="2"/>
  <c r="U10" i="2"/>
  <c r="U13" i="2"/>
  <c r="S10" i="2"/>
  <c r="E26" i="2"/>
  <c r="E50" i="2" s="1"/>
  <c r="AA8" i="2"/>
  <c r="AA11" i="2"/>
  <c r="Y9" i="2"/>
  <c r="AC12" i="2"/>
  <c r="AA9" i="2"/>
  <c r="AC10" i="2"/>
  <c r="AC9" i="2"/>
  <c r="AC13" i="2"/>
  <c r="Y10" i="2"/>
  <c r="Y7" i="2"/>
  <c r="S8" i="2"/>
  <c r="Y12" i="2"/>
  <c r="S9" i="2"/>
  <c r="Y11" i="2"/>
  <c r="AA13" i="2"/>
  <c r="W8" i="2"/>
  <c r="AA12" i="2"/>
  <c r="AA7" i="2"/>
  <c r="S11" i="2"/>
  <c r="Y13" i="2"/>
  <c r="S13" i="2"/>
  <c r="S12" i="2"/>
  <c r="S7" i="2"/>
  <c r="AD26" i="2" l="1"/>
  <c r="AA14" i="2"/>
  <c r="S14" i="2"/>
  <c r="AC14" i="2"/>
  <c r="Y14" i="2"/>
  <c r="U14" i="2"/>
  <c r="W14" i="2"/>
  <c r="AD14" i="2"/>
  <c r="W50" i="2"/>
  <c r="T26" i="2"/>
  <c r="V26" i="2"/>
  <c r="AC26" i="2"/>
  <c r="AB26" i="2"/>
  <c r="Y26" i="2"/>
  <c r="W26" i="2"/>
  <c r="R26" i="2"/>
  <c r="Z26" i="2"/>
  <c r="X26" i="2"/>
  <c r="AA26" i="2"/>
  <c r="U26" i="2"/>
  <c r="S26" i="2"/>
  <c r="U50" i="2" l="1"/>
  <c r="AC50" i="2"/>
  <c r="AD50" i="2"/>
  <c r="X50" i="2"/>
  <c r="AB50" i="2"/>
  <c r="R50" i="2"/>
  <c r="Z50" i="2"/>
  <c r="V50" i="2"/>
  <c r="T50" i="2"/>
  <c r="S50" i="2"/>
  <c r="AA50" i="2"/>
  <c r="Y50" i="2"/>
</calcChain>
</file>

<file path=xl/sharedStrings.xml><?xml version="1.0" encoding="utf-8"?>
<sst xmlns="http://schemas.openxmlformats.org/spreadsheetml/2006/main" count="152" uniqueCount="76">
  <si>
    <t>M1</t>
  </si>
  <si>
    <t>M2</t>
  </si>
  <si>
    <t>M3</t>
  </si>
  <si>
    <t>M4</t>
  </si>
  <si>
    <t>M5</t>
  </si>
  <si>
    <t>M6</t>
  </si>
  <si>
    <t>M7</t>
  </si>
  <si>
    <t>M8</t>
  </si>
  <si>
    <t>M9</t>
  </si>
  <si>
    <t>M10</t>
  </si>
  <si>
    <t>M11</t>
  </si>
  <si>
    <t>M12</t>
  </si>
  <si>
    <t>% M1</t>
  </si>
  <si>
    <t>% M2</t>
  </si>
  <si>
    <t>% M3</t>
  </si>
  <si>
    <t>% M4</t>
  </si>
  <si>
    <t>% M5</t>
  </si>
  <si>
    <t>% M6</t>
  </si>
  <si>
    <t>% M7</t>
  </si>
  <si>
    <t>% M8</t>
  </si>
  <si>
    <t>% M9</t>
  </si>
  <si>
    <t>% M10</t>
  </si>
  <si>
    <t>% M11</t>
  </si>
  <si>
    <t>% M12</t>
  </si>
  <si>
    <t>Ind %</t>
  </si>
  <si>
    <t>% j</t>
  </si>
  <si>
    <t>Jährlich</t>
  </si>
  <si>
    <t>Bruttogewinn</t>
  </si>
  <si>
    <t>Gehaltsaufwendungen</t>
  </si>
  <si>
    <t>Personalaufwand</t>
  </si>
  <si>
    <t>Fremdleistungen</t>
  </si>
  <si>
    <t>Energie (Büro und Betrieb)</t>
  </si>
  <si>
    <t>Reparaturen und Wartung</t>
  </si>
  <si>
    <t>Werbung</t>
  </si>
  <si>
    <t>Kfz, Lieferungen und Reisen</t>
  </si>
  <si>
    <t>Buchhaltung und Rechtsabteilung</t>
  </si>
  <si>
    <t>Miete</t>
  </si>
  <si>
    <t>Telefon</t>
  </si>
  <si>
    <t>Nebenkosten</t>
  </si>
  <si>
    <t>Versicherung</t>
  </si>
  <si>
    <t>Steuern (Grundsteuer usw.)</t>
  </si>
  <si>
    <t>Zinsen</t>
  </si>
  <si>
    <t>Abschreibung</t>
  </si>
  <si>
    <t>Sonstige Ausgaben (angeben)</t>
  </si>
  <si>
    <t>Sonstiges (nicht angegeben)</t>
  </si>
  <si>
    <t>Reingewinn</t>
  </si>
  <si>
    <t xml:space="preserve"> </t>
  </si>
  <si>
    <t>Zwölf Monate</t>
  </si>
  <si>
    <t>GEWINN- UND VERLUSTPROJEKTION</t>
  </si>
  <si>
    <t>Firmenname</t>
  </si>
  <si>
    <t>UMSATZ (VERKAUF)</t>
  </si>
  <si>
    <t>TREND</t>
  </si>
  <si>
    <t>GESAMTUMSATZ</t>
  </si>
  <si>
    <t>UMSATZKOSTEN</t>
  </si>
  <si>
    <t>SUMME UMSATZKOSTEN</t>
  </si>
  <si>
    <t>AUSGABEN</t>
  </si>
  <si>
    <t>GESAMTAUSGABEN</t>
  </si>
  <si>
    <t>GESCHÄFTSJAHR BEGINNT:</t>
  </si>
  <si>
    <t>JAN</t>
  </si>
  <si>
    <t>IND %</t>
  </si>
  <si>
    <t>JÄHRLICH</t>
  </si>
  <si>
    <t>JAHR %</t>
  </si>
  <si>
    <t>Umsatz 1</t>
  </si>
  <si>
    <t>Umsatz 2</t>
  </si>
  <si>
    <t>Umsatz 3</t>
  </si>
  <si>
    <t>Umsatz 4</t>
  </si>
  <si>
    <t>Umsatz 5</t>
  </si>
  <si>
    <t>Umsatz 6</t>
  </si>
  <si>
    <t>Umsatz 7</t>
  </si>
  <si>
    <t>Kosten 1</t>
  </si>
  <si>
    <t>Kosten 2</t>
  </si>
  <si>
    <t>Kosten 3</t>
  </si>
  <si>
    <t>Kosten 4</t>
  </si>
  <si>
    <t>Kosten 5</t>
  </si>
  <si>
    <t>Kosten 6</t>
  </si>
  <si>
    <t>Kosten 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</si>
</sst>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_-* #,##0.00\ &quot;€&quot;_-;\-* #,##0.00\ &quot;€&quot;_-;_-* &quot;-&quot;??\ &quot;€&quot;_-;_-@_-"/>
    <numFmt numFmtId="166" formatCode=";;;"/>
  </numFmts>
  <fonts count="20" x14ac:knownFonts="1">
    <font>
      <sz val="10"/>
      <color theme="1"/>
      <name val="Century Gothic"/>
      <family val="2"/>
      <scheme val="minor"/>
    </font>
    <font>
      <sz val="11"/>
      <color theme="1"/>
      <name val="Century Gothic"/>
      <family val="2"/>
      <scheme val="minor"/>
    </font>
    <font>
      <b/>
      <sz val="12"/>
      <color theme="1"/>
      <name val="Bookman Old Style"/>
      <family val="1"/>
      <scheme val="major"/>
    </font>
    <font>
      <b/>
      <sz val="12"/>
      <color theme="0"/>
      <name val="Century Gothic"/>
      <family val="2"/>
      <scheme val="minor"/>
    </font>
    <font>
      <sz val="16"/>
      <color theme="1"/>
      <name val="Century Gothic"/>
      <family val="2"/>
      <scheme val="minor"/>
    </font>
    <font>
      <b/>
      <sz val="16"/>
      <color theme="3"/>
      <name val="Century Gothic"/>
      <family val="2"/>
      <scheme val="minor"/>
    </font>
    <font>
      <sz val="10"/>
      <color theme="3"/>
      <name val="Bookman Old Style"/>
      <family val="1"/>
      <scheme val="major"/>
    </font>
    <font>
      <b/>
      <sz val="12"/>
      <color theme="8"/>
      <name val="Bookman Old Style"/>
      <family val="1"/>
      <scheme val="major"/>
    </font>
    <font>
      <sz val="10"/>
      <color theme="1"/>
      <name val="Century Gothic"/>
      <family val="2"/>
      <scheme val="minor"/>
    </font>
    <font>
      <b/>
      <sz val="10"/>
      <color theme="0"/>
      <name val="Century Gothic"/>
      <family val="2"/>
      <scheme val="minor"/>
    </font>
    <font>
      <sz val="16"/>
      <color theme="0"/>
      <name val="Century Gothic"/>
      <family val="2"/>
      <scheme val="minor"/>
    </font>
    <font>
      <sz val="12"/>
      <color theme="0"/>
      <name val="Century Gothic"/>
      <family val="2"/>
      <scheme val="minor"/>
    </font>
    <font>
      <sz val="10"/>
      <color theme="0"/>
      <name val="Century Gothic"/>
      <family val="2"/>
      <scheme val="minor"/>
    </font>
    <font>
      <b/>
      <sz val="26"/>
      <color theme="3"/>
      <name val="Century Gothic"/>
      <family val="2"/>
      <scheme val="minor"/>
    </font>
    <font>
      <b/>
      <sz val="22"/>
      <color theme="3"/>
      <name val="Century Gothic"/>
      <family val="2"/>
      <scheme val="minor"/>
    </font>
    <font>
      <b/>
      <sz val="12"/>
      <color theme="3"/>
      <name val="Century Gothic"/>
      <family val="2"/>
      <scheme val="minor"/>
    </font>
    <font>
      <b/>
      <i/>
      <sz val="16"/>
      <color theme="7"/>
      <name val="Bookman Old Style"/>
      <family val="1"/>
      <scheme val="major"/>
    </font>
    <font>
      <b/>
      <i/>
      <sz val="22"/>
      <color theme="7"/>
      <name val="Bookman Old Style"/>
      <family val="1"/>
      <scheme val="major"/>
    </font>
    <font>
      <b/>
      <sz val="11"/>
      <color theme="8"/>
      <name val="Century Gothic"/>
      <family val="2"/>
      <scheme val="minor"/>
    </font>
    <font>
      <b/>
      <sz val="10"/>
      <color theme="1"/>
      <name val="Century Gothic"/>
      <family val="2"/>
      <scheme val="minor"/>
    </font>
  </fonts>
  <fills count="6">
    <fill>
      <patternFill patternType="none"/>
    </fill>
    <fill>
      <patternFill patternType="gray125"/>
    </fill>
    <fill>
      <patternFill patternType="solid">
        <fgColor theme="3"/>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6" tint="0.39997558519241921"/>
        <bgColor indexed="64"/>
      </patternFill>
    </fill>
  </fills>
  <borders count="12">
    <border>
      <left/>
      <right/>
      <top/>
      <bottom/>
      <diagonal/>
    </border>
    <border>
      <left/>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8"/>
      </left>
      <right style="thin">
        <color theme="8"/>
      </right>
      <top/>
      <bottom style="thin">
        <color theme="8"/>
      </bottom>
      <diagonal/>
    </border>
    <border>
      <left style="thin">
        <color theme="0"/>
      </left>
      <right style="thin">
        <color theme="0"/>
      </right>
      <top style="thin">
        <color theme="0"/>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2"/>
      </left>
      <right/>
      <top style="thin">
        <color theme="2"/>
      </top>
      <bottom style="thin">
        <color theme="2"/>
      </bottom>
      <diagonal/>
    </border>
    <border>
      <left/>
      <right style="thin">
        <color theme="2"/>
      </right>
      <top style="thin">
        <color theme="2"/>
      </top>
      <bottom style="thin">
        <color theme="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bottom style="dotted">
        <color theme="8"/>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68">
    <xf numFmtId="0" fontId="0" fillId="0" borderId="0" xfId="0"/>
    <xf numFmtId="0" fontId="0" fillId="0" borderId="0" xfId="0" applyBorder="1"/>
    <xf numFmtId="0" fontId="0" fillId="0" borderId="0" xfId="0" applyAlignment="1">
      <alignment horizontal="center"/>
    </xf>
    <xf numFmtId="0" fontId="2" fillId="0" borderId="0" xfId="0" applyFont="1" applyAlignment="1"/>
    <xf numFmtId="166" fontId="5" fillId="0" borderId="0" xfId="0" applyNumberFormat="1" applyFont="1" applyFill="1" applyAlignment="1">
      <alignment horizontal="center"/>
    </xf>
    <xf numFmtId="166" fontId="5" fillId="0" borderId="0" xfId="0" applyNumberFormat="1" applyFont="1" applyFill="1" applyAlignment="1">
      <alignment horizontal="right"/>
    </xf>
    <xf numFmtId="17" fontId="2" fillId="0" borderId="0" xfId="0" applyNumberFormat="1" applyFont="1" applyFill="1" applyAlignment="1">
      <alignment horizontal="center"/>
    </xf>
    <xf numFmtId="0" fontId="0" fillId="0" borderId="0" xfId="0" applyAlignment="1">
      <alignment horizontal="center" vertical="center"/>
    </xf>
    <xf numFmtId="0" fontId="6" fillId="0" borderId="3" xfId="0" applyFont="1" applyBorder="1" applyAlignment="1">
      <alignment horizontal="center" vertical="center"/>
    </xf>
    <xf numFmtId="9" fontId="8" fillId="0" borderId="0" xfId="0" applyNumberFormat="1" applyFont="1" applyFill="1" applyBorder="1" applyAlignment="1">
      <alignment horizontal="right"/>
    </xf>
    <xf numFmtId="166" fontId="10" fillId="0" borderId="0" xfId="0" applyNumberFormat="1" applyFont="1" applyFill="1" applyBorder="1" applyAlignment="1">
      <alignment horizontal="center"/>
    </xf>
    <xf numFmtId="166" fontId="10" fillId="0" borderId="0" xfId="0" applyNumberFormat="1" applyFont="1" applyFill="1" applyBorder="1" applyAlignment="1">
      <alignment horizontal="right"/>
    </xf>
    <xf numFmtId="0" fontId="8" fillId="0" borderId="0" xfId="0" applyFont="1" applyBorder="1" applyAlignment="1">
      <alignment horizontal="right" indent="1"/>
    </xf>
    <xf numFmtId="0" fontId="11" fillId="2" borderId="0" xfId="0" applyFont="1" applyFill="1" applyBorder="1" applyAlignment="1">
      <alignment vertical="center"/>
    </xf>
    <xf numFmtId="0" fontId="12" fillId="2" borderId="0" xfId="0" applyFont="1" applyFill="1" applyBorder="1" applyAlignment="1">
      <alignment vertical="center"/>
    </xf>
    <xf numFmtId="9" fontId="9" fillId="2" borderId="0" xfId="2" applyNumberFormat="1" applyFont="1" applyFill="1" applyBorder="1" applyAlignment="1">
      <alignment horizontal="right" vertical="center"/>
    </xf>
    <xf numFmtId="0" fontId="3" fillId="2" borderId="0" xfId="0" applyFont="1" applyFill="1" applyBorder="1" applyAlignment="1">
      <alignment horizontal="right" vertical="center" indent="1"/>
    </xf>
    <xf numFmtId="0" fontId="8" fillId="0" borderId="0" xfId="0" applyFont="1" applyFill="1" applyBorder="1" applyAlignment="1">
      <alignment horizontal="right" indent="1"/>
    </xf>
    <xf numFmtId="166" fontId="4" fillId="0" borderId="0" xfId="0" applyNumberFormat="1" applyFont="1" applyFill="1" applyBorder="1" applyAlignment="1">
      <alignment horizontal="right"/>
    </xf>
    <xf numFmtId="0" fontId="0" fillId="0" borderId="0" xfId="0" applyAlignment="1"/>
    <xf numFmtId="0" fontId="8" fillId="0" borderId="0" xfId="0" applyFont="1" applyAlignment="1">
      <alignment horizontal="right" indent="1"/>
    </xf>
    <xf numFmtId="9" fontId="8" fillId="0" borderId="0" xfId="2" applyFont="1" applyFill="1" applyAlignment="1">
      <alignment horizontal="right"/>
    </xf>
    <xf numFmtId="0" fontId="8" fillId="3" borderId="2" xfId="0" applyFont="1" applyFill="1" applyBorder="1" applyAlignment="1">
      <alignment horizontal="center"/>
    </xf>
    <xf numFmtId="0" fontId="8" fillId="4" borderId="4" xfId="0" applyFont="1" applyFill="1" applyBorder="1"/>
    <xf numFmtId="0" fontId="8" fillId="5" borderId="5" xfId="0" applyFont="1" applyFill="1" applyBorder="1" applyAlignment="1">
      <alignment horizontal="center"/>
    </xf>
    <xf numFmtId="9" fontId="8" fillId="5" borderId="9" xfId="2" applyFont="1" applyFill="1" applyBorder="1" applyAlignment="1">
      <alignment horizontal="right"/>
    </xf>
    <xf numFmtId="9" fontId="8" fillId="5" borderId="10" xfId="2" applyFont="1" applyFill="1" applyBorder="1" applyAlignment="1">
      <alignment horizontal="right"/>
    </xf>
    <xf numFmtId="0" fontId="13" fillId="0" borderId="0" xfId="0" applyFont="1" applyBorder="1" applyAlignment="1">
      <alignment vertical="center"/>
    </xf>
    <xf numFmtId="0" fontId="14" fillId="0" borderId="0" xfId="3" applyBorder="1" applyAlignment="1">
      <alignment vertical="center"/>
    </xf>
    <xf numFmtId="0" fontId="15" fillId="0" borderId="0" xfId="4" applyFill="1" applyAlignment="1">
      <alignment horizontal="right" indent="1"/>
    </xf>
    <xf numFmtId="0" fontId="15" fillId="0" borderId="0" xfId="4" applyFill="1" applyAlignment="1">
      <alignment horizontal="center"/>
    </xf>
    <xf numFmtId="0" fontId="15" fillId="0" borderId="0" xfId="4" applyFill="1" applyBorder="1" applyAlignment="1">
      <alignment horizontal="right" indent="1"/>
    </xf>
    <xf numFmtId="0" fontId="15" fillId="0" borderId="0" xfId="4" applyFill="1" applyBorder="1" applyAlignment="1">
      <alignment horizontal="center"/>
    </xf>
    <xf numFmtId="14" fontId="6" fillId="0" borderId="3" xfId="0" applyNumberFormat="1" applyFont="1" applyBorder="1" applyAlignment="1">
      <alignment horizontal="center" vertical="center"/>
    </xf>
    <xf numFmtId="0" fontId="18" fillId="0" borderId="0" xfId="0" applyFont="1"/>
    <xf numFmtId="0" fontId="0" fillId="0" borderId="11" xfId="0" applyBorder="1"/>
    <xf numFmtId="0" fontId="16" fillId="0" borderId="11" xfId="0" applyFont="1" applyBorder="1" applyAlignment="1">
      <alignment vertical="center"/>
    </xf>
    <xf numFmtId="0" fontId="7" fillId="0" borderId="0" xfId="0" applyFont="1" applyBorder="1" applyAlignment="1">
      <alignment horizontal="right" vertical="center"/>
    </xf>
    <xf numFmtId="0" fontId="7" fillId="0" borderId="0" xfId="0" applyNumberFormat="1" applyFont="1" applyFill="1" applyBorder="1" applyAlignment="1">
      <alignment horizontal="left" vertical="center"/>
    </xf>
    <xf numFmtId="9" fontId="8" fillId="5" borderId="8" xfId="2" applyNumberFormat="1" applyFont="1" applyFill="1" applyBorder="1" applyAlignment="1">
      <alignment horizontal="right"/>
    </xf>
    <xf numFmtId="9" fontId="8" fillId="5" borderId="9" xfId="2" applyNumberFormat="1" applyFont="1" applyFill="1" applyBorder="1" applyAlignment="1">
      <alignment horizontal="right"/>
    </xf>
    <xf numFmtId="0" fontId="0" fillId="0" borderId="0" xfId="0" applyNumberFormat="1"/>
    <xf numFmtId="9" fontId="19" fillId="0" borderId="0" xfId="0" applyNumberFormat="1" applyFont="1" applyFill="1" applyBorder="1" applyAlignment="1">
      <alignment horizontal="right"/>
    </xf>
    <xf numFmtId="9" fontId="8" fillId="3" borderId="6" xfId="2" applyFont="1" applyFill="1" applyBorder="1" applyAlignment="1">
      <alignment horizontal="right"/>
    </xf>
    <xf numFmtId="9" fontId="8" fillId="3" borderId="1" xfId="2" applyFont="1" applyFill="1" applyBorder="1" applyAlignment="1">
      <alignment horizontal="right"/>
    </xf>
    <xf numFmtId="9" fontId="8" fillId="3" borderId="7" xfId="2" applyFont="1" applyFill="1" applyBorder="1" applyAlignment="1">
      <alignment horizontal="right" vertical="center"/>
    </xf>
    <xf numFmtId="9" fontId="8" fillId="4" borderId="8" xfId="2" applyFont="1" applyFill="1" applyBorder="1" applyAlignment="1">
      <alignment horizontal="right"/>
    </xf>
    <xf numFmtId="9" fontId="8" fillId="4" borderId="9" xfId="2" applyFont="1" applyFill="1" applyBorder="1" applyAlignment="1">
      <alignment horizontal="right"/>
    </xf>
    <xf numFmtId="9" fontId="8" fillId="4" borderId="10" xfId="2" applyFont="1" applyFill="1" applyBorder="1" applyAlignment="1">
      <alignment horizontal="right"/>
    </xf>
    <xf numFmtId="165" fontId="8" fillId="0" borderId="0" xfId="1" applyNumberFormat="1" applyFont="1" applyFill="1"/>
    <xf numFmtId="165" fontId="8" fillId="3" borderId="2" xfId="1" applyNumberFormat="1" applyFont="1" applyFill="1" applyBorder="1" applyAlignment="1">
      <alignment horizontal="center"/>
    </xf>
    <xf numFmtId="0" fontId="0" fillId="0" borderId="0" xfId="0" applyFont="1" applyAlignment="1">
      <alignment horizontal="right" indent="1"/>
    </xf>
    <xf numFmtId="0" fontId="0" fillId="0" borderId="0" xfId="0" applyFont="1"/>
    <xf numFmtId="165" fontId="0" fillId="0" borderId="0" xfId="0" applyNumberFormat="1" applyFont="1" applyFill="1"/>
    <xf numFmtId="9" fontId="0" fillId="0" borderId="0" xfId="0" applyNumberFormat="1" applyFont="1" applyFill="1" applyAlignment="1">
      <alignment horizontal="right"/>
    </xf>
    <xf numFmtId="165" fontId="8" fillId="0" borderId="0" xfId="1" applyNumberFormat="1" applyFont="1" applyFill="1" applyBorder="1"/>
    <xf numFmtId="0" fontId="0" fillId="0" borderId="0" xfId="0" applyFont="1" applyBorder="1" applyAlignment="1">
      <alignment horizontal="right" indent="1"/>
    </xf>
    <xf numFmtId="165" fontId="8" fillId="4" borderId="4" xfId="1" applyNumberFormat="1" applyFont="1" applyFill="1" applyBorder="1"/>
    <xf numFmtId="0" fontId="0" fillId="0" borderId="4" xfId="0" applyFont="1" applyBorder="1"/>
    <xf numFmtId="165" fontId="0" fillId="0" borderId="0" xfId="0" applyNumberFormat="1" applyFont="1" applyFill="1" applyBorder="1"/>
    <xf numFmtId="165" fontId="8" fillId="5" borderId="5" xfId="1" applyNumberFormat="1" applyFont="1" applyFill="1" applyBorder="1"/>
    <xf numFmtId="165" fontId="9" fillId="2" borderId="0" xfId="0" applyNumberFormat="1" applyFont="1" applyFill="1" applyBorder="1" applyAlignment="1">
      <alignment vertical="center"/>
    </xf>
    <xf numFmtId="9" fontId="0" fillId="0" borderId="0" xfId="0" applyNumberFormat="1" applyFont="1" applyFill="1" applyBorder="1"/>
    <xf numFmtId="0" fontId="0" fillId="0" borderId="0" xfId="0" applyFont="1" applyFill="1" applyBorder="1" applyAlignment="1">
      <alignment horizontal="right" indent="1"/>
    </xf>
    <xf numFmtId="0" fontId="0" fillId="0" borderId="0" xfId="0" applyFont="1" applyFill="1" applyBorder="1" applyAlignment="1">
      <alignment horizontal="center"/>
    </xf>
    <xf numFmtId="17" fontId="0" fillId="0" borderId="0" xfId="0" applyNumberFormat="1"/>
    <xf numFmtId="0" fontId="17" fillId="0" borderId="0" xfId="0" applyFont="1" applyBorder="1" applyAlignment="1">
      <alignment horizontal="right" vertical="center"/>
    </xf>
    <xf numFmtId="0" fontId="0" fillId="0" borderId="0" xfId="0" applyAlignment="1">
      <alignment horizontal="center"/>
    </xf>
  </cellXfs>
  <cellStyles count="5">
    <cellStyle name="Prozent" xfId="2" builtinId="5"/>
    <cellStyle name="Standard" xfId="0" builtinId="0" customBuiltin="1"/>
    <cellStyle name="Überschrift" xfId="3" builtinId="15" customBuiltin="1"/>
    <cellStyle name="Überschrift 1" xfId="4" builtinId="16" customBuiltin="1"/>
    <cellStyle name="Währung" xfId="1" builtinId="4"/>
  </cellStyles>
  <dxfs count="195">
    <dxf>
      <font>
        <b/>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Century Gothic"/>
        <scheme val="minor"/>
      </font>
      <fill>
        <patternFill patternType="solid">
          <fgColor indexed="64"/>
          <bgColor theme="6" tint="0.39997558519241921"/>
        </patternFill>
      </fill>
      <alignment horizontal="right" vertical="bottom" textRotation="0" wrapText="0"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Century Gothic"/>
        <scheme val="minor"/>
      </font>
      <fill>
        <patternFill patternType="solid">
          <fgColor indexed="64"/>
          <bgColor theme="6" tint="0.39997558519241921"/>
        </patternFill>
      </fill>
      <alignment horizontal="right" vertical="bottom" textRotation="0" wrapText="0" indent="0" justifyLastLine="0" shrinkToFit="0" readingOrder="0"/>
      <border diagonalUp="0" diagonalDown="0" outline="0">
        <left/>
        <right/>
        <top style="thin">
          <color theme="0"/>
        </top>
        <bottom style="thin">
          <color theme="0"/>
        </bottom>
      </border>
    </dxf>
    <dxf>
      <font>
        <b/>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Century Gothic"/>
        <scheme val="minor"/>
      </font>
      <fill>
        <patternFill patternType="solid">
          <fgColor indexed="64"/>
          <bgColor theme="6" tint="0.39997558519241921"/>
        </patternFill>
      </fill>
      <alignment horizontal="right" vertical="bottom" textRotation="0" wrapText="0" indent="0" justifyLastLine="0" shrinkToFit="0" readingOrder="0"/>
      <border diagonalUp="0" diagonalDown="0" outline="0">
        <left/>
        <right/>
        <top style="thin">
          <color theme="0"/>
        </top>
        <bottom style="thin">
          <color theme="0"/>
        </bottom>
      </border>
    </dxf>
    <dxf>
      <font>
        <b/>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Century Gothic"/>
        <scheme val="minor"/>
      </font>
      <fill>
        <patternFill patternType="solid">
          <fgColor indexed="64"/>
          <bgColor theme="6" tint="0.39997558519241921"/>
        </patternFill>
      </fill>
      <alignment horizontal="right" vertical="bottom" textRotation="0" wrapText="0" indent="0" justifyLastLine="0" shrinkToFit="0" readingOrder="0"/>
      <border diagonalUp="0" diagonalDown="0" outline="0">
        <left/>
        <right/>
        <top style="thin">
          <color theme="0"/>
        </top>
        <bottom style="thin">
          <color theme="0"/>
        </bottom>
      </border>
    </dxf>
    <dxf>
      <font>
        <b/>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Century Gothic"/>
        <scheme val="minor"/>
      </font>
      <fill>
        <patternFill patternType="solid">
          <fgColor indexed="64"/>
          <bgColor theme="6" tint="0.39997558519241921"/>
        </patternFill>
      </fill>
      <alignment horizontal="right" vertical="bottom" textRotation="0" wrapText="0" indent="0" justifyLastLine="0" shrinkToFit="0" readingOrder="0"/>
      <border diagonalUp="0" diagonalDown="0" outline="0">
        <left/>
        <right/>
        <top style="thin">
          <color theme="0"/>
        </top>
        <bottom style="thin">
          <color theme="0"/>
        </bottom>
      </border>
    </dxf>
    <dxf>
      <font>
        <b/>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Century Gothic"/>
        <scheme val="minor"/>
      </font>
      <fill>
        <patternFill patternType="solid">
          <fgColor indexed="64"/>
          <bgColor theme="6" tint="0.39997558519241921"/>
        </patternFill>
      </fill>
      <alignment horizontal="right" vertical="bottom" textRotation="0" wrapText="0" indent="0" justifyLastLine="0" shrinkToFit="0" readingOrder="0"/>
      <border diagonalUp="0" diagonalDown="0" outline="0">
        <left/>
        <right/>
        <top style="thin">
          <color theme="0"/>
        </top>
        <bottom style="thin">
          <color theme="0"/>
        </bottom>
      </border>
    </dxf>
    <dxf>
      <font>
        <b/>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Century Gothic"/>
        <scheme val="minor"/>
      </font>
      <fill>
        <patternFill patternType="solid">
          <fgColor indexed="64"/>
          <bgColor theme="6" tint="0.39997558519241921"/>
        </patternFill>
      </fill>
      <alignment horizontal="right" vertical="bottom" textRotation="0" wrapText="0" indent="0" justifyLastLine="0" shrinkToFit="0" readingOrder="0"/>
      <border diagonalUp="0" diagonalDown="0" outline="0">
        <left/>
        <right/>
        <top style="thin">
          <color theme="0"/>
        </top>
        <bottom style="thin">
          <color theme="0"/>
        </bottom>
      </border>
    </dxf>
    <dxf>
      <font>
        <b/>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Century Gothic"/>
        <scheme val="minor"/>
      </font>
      <fill>
        <patternFill patternType="solid">
          <fgColor indexed="64"/>
          <bgColor theme="6" tint="0.39997558519241921"/>
        </patternFill>
      </fill>
      <alignment horizontal="right" vertical="bottom" textRotation="0" wrapText="0" indent="0" justifyLastLine="0" shrinkToFit="0" readingOrder="0"/>
      <border diagonalUp="0" diagonalDown="0" outline="0">
        <left/>
        <right/>
        <top style="thin">
          <color theme="0"/>
        </top>
        <bottom style="thin">
          <color theme="0"/>
        </bottom>
      </border>
    </dxf>
    <dxf>
      <font>
        <b/>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Century Gothic"/>
        <scheme val="minor"/>
      </font>
      <fill>
        <patternFill patternType="solid">
          <fgColor indexed="64"/>
          <bgColor theme="6" tint="0.39997558519241921"/>
        </patternFill>
      </fill>
      <alignment horizontal="right" vertical="bottom" textRotation="0" wrapText="0" indent="0" justifyLastLine="0" shrinkToFit="0" readingOrder="0"/>
      <border diagonalUp="0" diagonalDown="0" outline="0">
        <left/>
        <right/>
        <top style="thin">
          <color theme="0"/>
        </top>
        <bottom style="thin">
          <color theme="0"/>
        </bottom>
      </border>
    </dxf>
    <dxf>
      <font>
        <b/>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Century Gothic"/>
        <scheme val="minor"/>
      </font>
      <fill>
        <patternFill patternType="solid">
          <fgColor indexed="64"/>
          <bgColor theme="6" tint="0.39997558519241921"/>
        </patternFill>
      </fill>
      <alignment horizontal="right" vertical="bottom" textRotation="0" wrapText="0" indent="0" justifyLastLine="0" shrinkToFit="0" readingOrder="0"/>
      <border diagonalUp="0" diagonalDown="0" outline="0">
        <left/>
        <right/>
        <top style="thin">
          <color theme="0"/>
        </top>
        <bottom style="thin">
          <color theme="0"/>
        </bottom>
      </border>
    </dxf>
    <dxf>
      <font>
        <b/>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Century Gothic"/>
        <scheme val="minor"/>
      </font>
      <fill>
        <patternFill patternType="solid">
          <fgColor indexed="64"/>
          <bgColor theme="6" tint="0.39997558519241921"/>
        </patternFill>
      </fill>
      <alignment horizontal="right" vertical="bottom" textRotation="0" wrapText="0" indent="0" justifyLastLine="0" shrinkToFit="0" readingOrder="0"/>
      <border diagonalUp="0" diagonalDown="0" outline="0">
        <left/>
        <right/>
        <top style="thin">
          <color theme="0"/>
        </top>
        <bottom style="thin">
          <color theme="0"/>
        </bottom>
      </border>
    </dxf>
    <dxf>
      <font>
        <b/>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Century Gothic"/>
        <scheme val="minor"/>
      </font>
      <fill>
        <patternFill patternType="solid">
          <fgColor indexed="64"/>
          <bgColor theme="6" tint="0.39997558519241921"/>
        </patternFill>
      </fill>
      <alignment horizontal="right" vertical="bottom" textRotation="0" wrapText="0" indent="0" justifyLastLine="0" shrinkToFit="0" readingOrder="0"/>
      <border diagonalUp="0" diagonalDown="0" outline="0">
        <left/>
        <right/>
        <top style="thin">
          <color theme="0"/>
        </top>
        <bottom style="thin">
          <color theme="0"/>
        </bottom>
      </border>
    </dxf>
    <dxf>
      <font>
        <b/>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strike val="0"/>
        <outline val="0"/>
        <shadow val="0"/>
        <u val="none"/>
        <vertAlign val="baseline"/>
        <sz val="10"/>
        <color theme="1"/>
        <name val="Century Gothic"/>
        <scheme val="minor"/>
      </font>
      <numFmt numFmtId="13" formatCode="0%"/>
      <fill>
        <patternFill patternType="solid">
          <fgColor indexed="64"/>
          <bgColor theme="6" tint="0.39997558519241921"/>
        </patternFill>
      </fill>
      <alignment horizontal="right" vertical="bottom" textRotation="0" wrapText="0" indent="0" justifyLastLine="0" shrinkToFit="0" readingOrder="0"/>
      <border diagonalUp="0" diagonalDown="0">
        <left style="thin">
          <color theme="0"/>
        </left>
        <right/>
        <top style="thin">
          <color theme="0"/>
        </top>
        <bottom style="thin">
          <color theme="0"/>
        </bottom>
      </border>
    </dxf>
    <dxf>
      <font>
        <b/>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strike val="0"/>
        <outline val="0"/>
        <shadow val="0"/>
        <u val="none"/>
        <vertAlign val="baseline"/>
        <sz val="10"/>
        <color theme="1"/>
        <name val="Century Gothic"/>
        <scheme val="minor"/>
      </font>
      <numFmt numFmtId="13" formatCode="0%"/>
      <fill>
        <patternFill patternType="none">
          <fgColor indexed="64"/>
          <bgColor auto="1"/>
        </patternFill>
      </fill>
      <alignment horizontal="right" vertical="bottom" textRotation="0" wrapText="0" indent="0" justifyLastLine="0" shrinkToFit="0" readingOrder="0"/>
      <border outline="0">
        <left style="thin">
          <color theme="0" tint="-4.9989318521683403E-2"/>
        </left>
        <right style="thin">
          <color theme="0" tint="-4.9989318521683403E-2"/>
        </right>
      </border>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strike val="0"/>
        <outline val="0"/>
        <shadow val="0"/>
        <u val="none"/>
        <vertAlign val="baseline"/>
        <sz val="10"/>
        <color theme="1"/>
        <name val="Century Gothic"/>
        <scheme val="minor"/>
      </font>
      <numFmt numFmtId="165" formatCode="_-* #,##0.00\ &quot;€&quot;_-;\-* #,##0.00\ &quot;€&quot;_-;_-* &quot;-&quot;??\ &quot;€&quot;_-;_-@_-"/>
      <fill>
        <patternFill patternType="solid">
          <fgColor indexed="64"/>
          <bgColor theme="6" tint="0.39997558519241921"/>
        </patternFill>
      </fill>
      <border diagonalUp="0" diagonalDown="0" outline="0">
        <left style="thin">
          <color theme="0" tint="-4.9989318521683403E-2"/>
        </left>
        <right style="thin">
          <color theme="0" tint="-4.9989318521683403E-2"/>
        </right>
        <top style="thin">
          <color theme="0" tint="-4.9989318521683403E-2"/>
        </top>
        <bottom style="thin">
          <color theme="0" tint="-4.9989318521683403E-2"/>
        </bottom>
      </border>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border outline="0">
        <right style="thin">
          <color theme="0" tint="-4.9989318521683403E-2"/>
        </right>
      </border>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border outline="0">
        <left style="thin">
          <color theme="0" tint="-4.9989318521683403E-2"/>
        </left>
      </border>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dxf>
    <dxf>
      <font>
        <strike val="0"/>
        <outline val="0"/>
        <shadow val="0"/>
        <u val="none"/>
        <vertAlign val="baseline"/>
        <sz val="10"/>
        <color theme="1"/>
        <name val="Century Gothic"/>
        <scheme val="minor"/>
      </font>
      <fill>
        <patternFill patternType="solid">
          <fgColor indexed="64"/>
          <bgColor theme="6" tint="0.39997558519241921"/>
        </patternFill>
      </fill>
      <alignment horizontal="center" vertical="bottom" textRotation="0" wrapText="0" indent="0" justifyLastLine="0" shrinkToFit="0" readingOrder="0"/>
      <border diagonalUp="0" diagonalDown="0" outline="0">
        <left style="thin">
          <color theme="0" tint="-4.9989318521683403E-2"/>
        </left>
        <right style="thin">
          <color theme="0" tint="-4.9989318521683403E-2"/>
        </right>
        <top style="thin">
          <color theme="0" tint="-4.9989318521683403E-2"/>
        </top>
        <bottom style="thin">
          <color theme="0" tint="-4.9989318521683403E-2"/>
        </bottom>
      </border>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right" vertical="bottom" textRotation="0" wrapText="0" indent="1" justifyLastLine="0" shrinkToFit="0" readingOrder="0"/>
      <border diagonalUp="0" diagonalDown="0" outline="0">
        <left/>
        <right/>
        <top/>
        <bottom/>
      </border>
    </dxf>
    <dxf>
      <font>
        <strike val="0"/>
        <outline val="0"/>
        <shadow val="0"/>
        <u val="none"/>
        <vertAlign val="baseline"/>
        <sz val="10"/>
        <color theme="1"/>
        <name val="Century Gothic"/>
        <scheme val="minor"/>
      </font>
      <fill>
        <patternFill patternType="none">
          <fgColor indexed="64"/>
          <bgColor auto="1"/>
        </patternFill>
      </fill>
      <alignment horizontal="right" vertical="bottom" textRotation="0" wrapText="0" indent="1" justifyLastLine="0" shrinkToFit="0" readingOrder="0"/>
      <border>
        <right style="thin">
          <color theme="0" tint="-4.9989318521683403E-2"/>
        </right>
      </border>
    </dxf>
    <dxf>
      <fill>
        <patternFill patternType="none">
          <fgColor indexed="64"/>
          <bgColor auto="1"/>
        </patternFill>
      </fill>
    </dxf>
    <dxf>
      <fill>
        <patternFill patternType="none">
          <fgColor indexed="64"/>
          <bgColor auto="1"/>
        </patternFill>
      </fill>
    </dxf>
    <dxf>
      <font>
        <strike val="0"/>
        <outline val="0"/>
        <shadow val="0"/>
        <u val="none"/>
        <vertAlign val="baseline"/>
        <sz val="16"/>
        <color theme="1"/>
        <name val="Century Gothic"/>
        <scheme val="minor"/>
      </font>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border diagonalUp="0" diagonalDown="0" outline="0">
        <left/>
        <right/>
        <top/>
        <bottom/>
      </border>
    </dxf>
    <dxf>
      <font>
        <strike val="0"/>
        <outline val="0"/>
        <shadow val="0"/>
        <u val="none"/>
        <vertAlign val="baseline"/>
        <sz val="10"/>
        <name val="Century Gothic"/>
        <scheme val="minor"/>
      </font>
      <fill>
        <patternFill patternType="solid">
          <fgColor indexed="64"/>
          <bgColor theme="4" tint="0.39997558519241921"/>
        </patternFill>
      </fill>
      <alignment horizontal="right" vertical="bottom" textRotation="0" wrapText="0" indent="0" justifyLastLine="0" shrinkToFit="0" readingOrder="0"/>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border diagonalUp="0" diagonalDown="0" outline="0">
        <left/>
        <right/>
        <top/>
        <bottom/>
      </border>
    </dxf>
    <dxf>
      <font>
        <strike val="0"/>
        <outline val="0"/>
        <shadow val="0"/>
        <u val="none"/>
        <vertAlign val="baseline"/>
        <sz val="10"/>
        <name val="Century Gothic"/>
        <scheme val="minor"/>
      </font>
      <fill>
        <patternFill patternType="solid">
          <fgColor indexed="64"/>
          <bgColor theme="4" tint="0.39997558519241921"/>
        </patternFill>
      </fill>
      <alignment horizontal="right" vertical="bottom" textRotation="0" wrapText="0" indent="0"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border diagonalUp="0" diagonalDown="0" outline="0">
        <left/>
        <right/>
        <top/>
        <bottom/>
      </border>
    </dxf>
    <dxf>
      <font>
        <strike val="0"/>
        <outline val="0"/>
        <shadow val="0"/>
        <u val="none"/>
        <vertAlign val="baseline"/>
        <sz val="10"/>
        <name val="Century Gothic"/>
        <scheme val="minor"/>
      </font>
      <fill>
        <patternFill patternType="solid">
          <fgColor indexed="64"/>
          <bgColor theme="4" tint="0.39997558519241921"/>
        </patternFill>
      </fill>
      <alignment horizontal="right" vertical="bottom" textRotation="0" wrapText="0" indent="0"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border diagonalUp="0" diagonalDown="0" outline="0">
        <left/>
        <right/>
        <top/>
        <bottom/>
      </border>
    </dxf>
    <dxf>
      <font>
        <strike val="0"/>
        <outline val="0"/>
        <shadow val="0"/>
        <u val="none"/>
        <vertAlign val="baseline"/>
        <sz val="10"/>
        <name val="Century Gothic"/>
        <scheme val="minor"/>
      </font>
      <fill>
        <patternFill patternType="solid">
          <fgColor indexed="64"/>
          <bgColor theme="4" tint="0.39997558519241921"/>
        </patternFill>
      </fill>
      <alignment horizontal="right" vertical="bottom" textRotation="0" wrapText="0" indent="0"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border diagonalUp="0" diagonalDown="0" outline="0">
        <left/>
        <right/>
        <top/>
        <bottom/>
      </border>
    </dxf>
    <dxf>
      <font>
        <strike val="0"/>
        <outline val="0"/>
        <shadow val="0"/>
        <u val="none"/>
        <vertAlign val="baseline"/>
        <sz val="10"/>
        <name val="Century Gothic"/>
        <scheme val="minor"/>
      </font>
      <fill>
        <patternFill patternType="solid">
          <fgColor indexed="64"/>
          <bgColor theme="4" tint="0.39997558519241921"/>
        </patternFill>
      </fill>
      <alignment horizontal="right" vertical="bottom" textRotation="0" wrapText="0" indent="0"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border diagonalUp="0" diagonalDown="0" outline="0">
        <left/>
        <right/>
        <top/>
        <bottom/>
      </border>
    </dxf>
    <dxf>
      <font>
        <strike val="0"/>
        <outline val="0"/>
        <shadow val="0"/>
        <u val="none"/>
        <vertAlign val="baseline"/>
        <sz val="10"/>
        <name val="Century Gothic"/>
        <scheme val="minor"/>
      </font>
      <fill>
        <patternFill patternType="solid">
          <fgColor indexed="64"/>
          <bgColor theme="4" tint="0.39997558519241921"/>
        </patternFill>
      </fill>
      <alignment horizontal="right" vertical="bottom" textRotation="0" wrapText="0" indent="0"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border diagonalUp="0" diagonalDown="0" outline="0">
        <left/>
        <right/>
        <top/>
        <bottom/>
      </border>
    </dxf>
    <dxf>
      <font>
        <strike val="0"/>
        <outline val="0"/>
        <shadow val="0"/>
        <u val="none"/>
        <vertAlign val="baseline"/>
        <sz val="10"/>
        <name val="Century Gothic"/>
        <scheme val="minor"/>
      </font>
      <fill>
        <patternFill patternType="solid">
          <fgColor indexed="64"/>
          <bgColor theme="4" tint="0.39997558519241921"/>
        </patternFill>
      </fill>
      <alignment horizontal="right" vertical="bottom" textRotation="0" wrapText="0" indent="0"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border diagonalUp="0" diagonalDown="0" outline="0">
        <left/>
        <right/>
        <top/>
        <bottom/>
      </border>
    </dxf>
    <dxf>
      <font>
        <strike val="0"/>
        <outline val="0"/>
        <shadow val="0"/>
        <u val="none"/>
        <vertAlign val="baseline"/>
        <sz val="10"/>
        <name val="Century Gothic"/>
        <scheme val="minor"/>
      </font>
      <fill>
        <patternFill patternType="solid">
          <fgColor indexed="64"/>
          <bgColor theme="4" tint="0.39997558519241921"/>
        </patternFill>
      </fill>
      <alignment horizontal="right" vertical="bottom" textRotation="0" wrapText="0" indent="0"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border diagonalUp="0" diagonalDown="0" outline="0">
        <left/>
        <right/>
        <top/>
        <bottom/>
      </border>
    </dxf>
    <dxf>
      <font>
        <strike val="0"/>
        <outline val="0"/>
        <shadow val="0"/>
        <u val="none"/>
        <vertAlign val="baseline"/>
        <sz val="10"/>
        <name val="Century Gothic"/>
        <scheme val="minor"/>
      </font>
      <fill>
        <patternFill patternType="solid">
          <fgColor indexed="64"/>
          <bgColor theme="4" tint="0.39997558519241921"/>
        </patternFill>
      </fill>
      <alignment horizontal="right" vertical="bottom" textRotation="0" wrapText="0" indent="0"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border diagonalUp="0" diagonalDown="0" outline="0">
        <left/>
        <right/>
        <top/>
        <bottom/>
      </border>
    </dxf>
    <dxf>
      <font>
        <strike val="0"/>
        <outline val="0"/>
        <shadow val="0"/>
        <u val="none"/>
        <vertAlign val="baseline"/>
        <sz val="10"/>
        <name val="Century Gothic"/>
        <scheme val="minor"/>
      </font>
      <fill>
        <patternFill patternType="solid">
          <fgColor indexed="64"/>
          <bgColor theme="4" tint="0.39997558519241921"/>
        </patternFill>
      </fill>
      <alignment horizontal="right" vertical="bottom" textRotation="0" wrapText="0" indent="0"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border diagonalUp="0" diagonalDown="0" outline="0">
        <left/>
        <right/>
        <top/>
        <bottom/>
      </border>
    </dxf>
    <dxf>
      <font>
        <strike val="0"/>
        <outline val="0"/>
        <shadow val="0"/>
        <u val="none"/>
        <vertAlign val="baseline"/>
        <sz val="10"/>
        <name val="Century Gothic"/>
        <scheme val="minor"/>
      </font>
      <fill>
        <patternFill patternType="solid">
          <fgColor indexed="64"/>
          <bgColor theme="4" tint="0.39997558519241921"/>
        </patternFill>
      </fill>
      <alignment horizontal="right" vertical="bottom" textRotation="0" wrapText="0" indent="0"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border diagonalUp="0" diagonalDown="0" outline="0">
        <left/>
        <right/>
        <top/>
        <bottom/>
      </border>
    </dxf>
    <dxf>
      <font>
        <strike val="0"/>
        <outline val="0"/>
        <shadow val="0"/>
        <u val="none"/>
        <vertAlign val="baseline"/>
        <sz val="10"/>
        <name val="Century Gothic"/>
        <scheme val="minor"/>
      </font>
      <fill>
        <patternFill patternType="solid">
          <fgColor indexed="64"/>
          <bgColor theme="4" tint="0.39997558519241921"/>
        </patternFill>
      </fill>
      <alignment horizontal="right" vertical="bottom" textRotation="0" wrapText="0" indent="0" justifyLastLine="0" shrinkToFit="0" readingOrder="0"/>
      <border diagonalUp="0" diagonalDown="0" outline="0">
        <left/>
        <right/>
        <top style="thin">
          <color theme="0"/>
        </top>
        <bottom style="thin">
          <color theme="0"/>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border diagonalUp="0" diagonalDown="0" outline="0">
        <left/>
        <right/>
        <top/>
        <bottom/>
      </border>
    </dxf>
    <dxf>
      <font>
        <strike val="0"/>
        <outline val="0"/>
        <shadow val="0"/>
        <u val="none"/>
        <vertAlign val="baseline"/>
        <sz val="10"/>
        <name val="Century Gothic"/>
        <scheme val="minor"/>
      </font>
      <numFmt numFmtId="13" formatCode="0%"/>
      <fill>
        <patternFill patternType="solid">
          <fgColor indexed="64"/>
          <bgColor theme="4" tint="0.39997558519241921"/>
        </patternFill>
      </fill>
      <alignment horizontal="right" vertical="bottom" textRotation="0" wrapText="0" indent="0" justifyLastLine="0" shrinkToFit="0" readingOrder="0"/>
      <border diagonalUp="0" diagonalDown="0">
        <left style="thin">
          <color theme="0"/>
        </left>
        <right/>
        <top style="thin">
          <color theme="0"/>
        </top>
        <bottom style="thin">
          <color theme="0"/>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border diagonalUp="0" diagonalDown="0" outline="0">
        <left/>
        <right/>
        <top/>
        <bottom/>
      </border>
    </dxf>
    <dxf>
      <font>
        <strike val="0"/>
        <outline val="0"/>
        <shadow val="0"/>
        <u val="none"/>
        <vertAlign val="baseline"/>
        <sz val="10"/>
        <name val="Century Gothic"/>
        <scheme val="minor"/>
      </font>
      <numFmt numFmtId="13" formatCode="0%"/>
      <fill>
        <patternFill patternType="none">
          <fgColor indexed="64"/>
          <bgColor auto="1"/>
        </patternFill>
      </fill>
      <alignment horizontal="right" vertical="bottom" textRotation="0" wrapText="0" indent="0" justifyLastLine="0" shrinkToFit="0" readingOrder="0"/>
      <border outline="0">
        <left style="thin">
          <color theme="0"/>
        </left>
        <right style="thin">
          <color theme="0"/>
        </right>
      </border>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strike val="0"/>
        <outline val="0"/>
        <shadow val="0"/>
        <u val="none"/>
        <vertAlign val="baseline"/>
        <sz val="10"/>
        <name val="Century Gothic"/>
        <scheme val="minor"/>
      </font>
      <numFmt numFmtId="165" formatCode="_-* #,##0.00\ &quot;€&quot;_-;\-* #,##0.00\ &quot;€&quot;_-;_-* &quot;-&quot;??\ &quot;€&quot;_-;_-@_-"/>
      <fill>
        <patternFill patternType="solid">
          <fgColor indexed="64"/>
          <bgColor theme="4" tint="0.3999755851924192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name val="Century Gothic"/>
        <scheme val="minor"/>
      </font>
      <numFmt numFmtId="167" formatCode="_(&quot;$&quot;* #,##0_);_(&quot;$&quot;* \(#,##0\);_(&quot;$&quot;* &quot;-&quot;_);_(@_)"/>
      <fill>
        <patternFill patternType="none">
          <fgColor indexed="64"/>
          <bgColor auto="1"/>
        </patternFill>
      </fill>
      <border outline="0">
        <right style="thin">
          <color theme="0"/>
        </right>
      </border>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name val="Century Gothic"/>
        <scheme val="minor"/>
      </font>
      <numFmt numFmtId="167" formatCode="_(&quot;$&quot;* #,##0_);_(&quot;$&quot;* \(#,##0\);_(&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name val="Century Gothic"/>
        <scheme val="minor"/>
      </font>
      <numFmt numFmtId="167" formatCode="_(&quot;$&quot;* #,##0_);_(&quot;$&quot;* \(#,##0\);_(&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name val="Century Gothic"/>
        <scheme val="minor"/>
      </font>
      <numFmt numFmtId="167" formatCode="_(&quot;$&quot;* #,##0_);_(&quot;$&quot;* \(#,##0\);_(&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name val="Century Gothic"/>
        <scheme val="minor"/>
      </font>
      <numFmt numFmtId="167" formatCode="_(&quot;$&quot;* #,##0_);_(&quot;$&quot;* \(#,##0\);_(&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name val="Century Gothic"/>
        <scheme val="minor"/>
      </font>
      <numFmt numFmtId="167" formatCode="_(&quot;$&quot;* #,##0_);_(&quot;$&quot;* \(#,##0\);_(&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name val="Century Gothic"/>
        <scheme val="minor"/>
      </font>
      <numFmt numFmtId="167" formatCode="_(&quot;$&quot;* #,##0_);_(&quot;$&quot;* \(#,##0\);_(&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name val="Century Gothic"/>
        <scheme val="minor"/>
      </font>
      <numFmt numFmtId="167" formatCode="_(&quot;$&quot;* #,##0_);_(&quot;$&quot;* \(#,##0\);_(&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name val="Century Gothic"/>
        <scheme val="minor"/>
      </font>
      <numFmt numFmtId="167" formatCode="_(&quot;$&quot;* #,##0_);_(&quot;$&quot;* \(#,##0\);_(&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name val="Century Gothic"/>
        <scheme val="minor"/>
      </font>
      <numFmt numFmtId="167" formatCode="_(&quot;$&quot;* #,##0_);_(&quot;$&quot;* \(#,##0\);_(&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name val="Century Gothic"/>
        <scheme val="minor"/>
      </font>
      <numFmt numFmtId="167" formatCode="_(&quot;$&quot;* #,##0_);_(&quot;$&quot;* \(#,##0\);_(&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border diagonalUp="0" diagonalDown="0" outline="0">
        <left/>
        <right/>
        <top/>
        <bottom/>
      </border>
    </dxf>
    <dxf>
      <font>
        <strike val="0"/>
        <outline val="0"/>
        <shadow val="0"/>
        <u val="none"/>
        <vertAlign val="baseline"/>
        <sz val="10"/>
        <name val="Century Gothic"/>
        <scheme val="minor"/>
      </font>
      <numFmt numFmtId="167" formatCode="_(&quot;$&quot;* #,##0_);_(&quot;$&quot;* \(#,##0\);_(&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border diagonalUp="0" diagonalDown="0" outline="0">
        <left style="thin">
          <color theme="0"/>
        </left>
        <right style="thin">
          <color theme="0"/>
        </right>
        <top style="thin">
          <color theme="0"/>
        </top>
        <bottom style="thin">
          <color theme="0"/>
        </bottom>
      </border>
    </dxf>
    <dxf>
      <font>
        <strike val="0"/>
        <outline val="0"/>
        <shadow val="0"/>
        <u val="none"/>
        <vertAlign val="baseline"/>
        <sz val="10"/>
        <name val="Century Gothic"/>
        <scheme val="minor"/>
      </font>
      <fill>
        <patternFill patternType="solid">
          <fgColor indexed="64"/>
          <bgColor theme="4" tint="0.3999755851924192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10"/>
        <color theme="1"/>
        <name val="Century Gothic"/>
        <scheme val="minor"/>
      </font>
      <alignment horizontal="right" vertical="bottom" textRotation="0" wrapText="0" indent="1" justifyLastLine="0" shrinkToFit="0" readingOrder="0"/>
      <border diagonalUp="0" diagonalDown="0" outline="0">
        <left/>
        <right/>
        <top/>
        <bottom/>
      </border>
    </dxf>
    <dxf>
      <font>
        <strike val="0"/>
        <outline val="0"/>
        <shadow val="0"/>
        <u val="none"/>
        <vertAlign val="baseline"/>
        <sz val="10"/>
        <name val="Century Gothic"/>
        <scheme val="minor"/>
      </font>
      <alignment horizontal="right" vertical="bottom" textRotation="0" wrapText="0" indent="1" justifyLastLine="0" shrinkToFit="0" readingOrder="0"/>
    </dxf>
    <dxf>
      <font>
        <strike val="0"/>
        <outline val="0"/>
        <shadow val="0"/>
        <u val="none"/>
        <vertAlign val="baseline"/>
        <sz val="10"/>
        <name val="Century Gothic"/>
        <scheme val="minor"/>
      </font>
    </dxf>
    <dxf>
      <font>
        <strike val="0"/>
        <outline val="0"/>
        <shadow val="0"/>
        <u val="none"/>
        <vertAlign val="baseline"/>
        <sz val="10"/>
        <name val="Century Gothic"/>
        <scheme val="minor"/>
      </font>
    </dxf>
    <dxf>
      <font>
        <b val="0"/>
        <i val="0"/>
        <strike val="0"/>
        <condense val="0"/>
        <extend val="0"/>
        <outline val="0"/>
        <shadow val="0"/>
        <u val="none"/>
        <vertAlign val="baseline"/>
        <sz val="16"/>
        <color theme="0"/>
        <name val="Century Gothic"/>
        <scheme val="minor"/>
      </font>
      <numFmt numFmtId="166" formatCode=";;;"/>
      <fill>
        <patternFill patternType="none">
          <fgColor theme="6"/>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1"/>
        <name val="Century Gothic"/>
        <scheme val="minor"/>
      </font>
      <fill>
        <patternFill patternType="solid">
          <fgColor indexed="64"/>
          <bgColor theme="5" tint="0.39997558519241921"/>
        </patternFill>
      </fill>
      <alignment horizontal="right" vertical="center" textRotation="0" wrapText="0" indent="0" justifyLastLine="0" shrinkToFit="0" readingOrder="0"/>
      <border diagonalUp="0" diagonalDown="0" outline="0">
        <left/>
        <right style="thin">
          <color theme="2"/>
        </right>
        <top style="thin">
          <color theme="2"/>
        </top>
        <bottom style="thin">
          <color theme="2"/>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1"/>
        <name val="Century Gothic"/>
        <scheme val="minor"/>
      </font>
      <fill>
        <patternFill patternType="solid">
          <fgColor indexed="64"/>
          <bgColor theme="5" tint="0.39997558519241921"/>
        </patternFill>
      </fill>
      <alignment horizontal="right" vertical="bottom" textRotation="0" wrapText="0" indent="0" justifyLastLine="0" shrinkToFit="0" readingOrder="0"/>
      <border diagonalUp="0" diagonalDown="0" outline="0">
        <left/>
        <right/>
        <top style="thin">
          <color theme="2"/>
        </top>
        <bottom style="thin">
          <color theme="2"/>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1"/>
        <name val="Century Gothic"/>
        <scheme val="minor"/>
      </font>
      <fill>
        <patternFill patternType="solid">
          <fgColor indexed="64"/>
          <bgColor theme="5" tint="0.39997558519241921"/>
        </patternFill>
      </fill>
      <alignment horizontal="right" vertical="bottom" textRotation="0" wrapText="0" indent="0" justifyLastLine="0" shrinkToFit="0" readingOrder="0"/>
      <border diagonalUp="0" diagonalDown="0" outline="0">
        <left/>
        <right/>
        <top style="thin">
          <color theme="2"/>
        </top>
        <bottom style="thin">
          <color theme="2"/>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1"/>
        <name val="Century Gothic"/>
        <scheme val="minor"/>
      </font>
      <fill>
        <patternFill patternType="solid">
          <fgColor indexed="64"/>
          <bgColor theme="5" tint="0.39997558519241921"/>
        </patternFill>
      </fill>
      <alignment horizontal="right" vertical="bottom" textRotation="0" wrapText="0" indent="0" justifyLastLine="0" shrinkToFit="0" readingOrder="0"/>
      <border diagonalUp="0" diagonalDown="0" outline="0">
        <left/>
        <right/>
        <top style="thin">
          <color theme="2"/>
        </top>
        <bottom style="thin">
          <color theme="2"/>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1"/>
        <name val="Century Gothic"/>
        <scheme val="minor"/>
      </font>
      <fill>
        <patternFill patternType="solid">
          <fgColor indexed="64"/>
          <bgColor theme="5" tint="0.39997558519241921"/>
        </patternFill>
      </fill>
      <alignment horizontal="right" vertical="bottom" textRotation="0" wrapText="0" indent="0" justifyLastLine="0" shrinkToFit="0" readingOrder="0"/>
      <border diagonalUp="0" diagonalDown="0" outline="0">
        <left/>
        <right/>
        <top style="thin">
          <color theme="2"/>
        </top>
        <bottom style="thin">
          <color theme="2"/>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1"/>
        <name val="Century Gothic"/>
        <scheme val="minor"/>
      </font>
      <fill>
        <patternFill patternType="solid">
          <fgColor indexed="64"/>
          <bgColor theme="5" tint="0.39997558519241921"/>
        </patternFill>
      </fill>
      <alignment horizontal="right" vertical="bottom" textRotation="0" wrapText="0" indent="0" justifyLastLine="0" shrinkToFit="0" readingOrder="0"/>
      <border diagonalUp="0" diagonalDown="0" outline="0">
        <left/>
        <right/>
        <top style="thin">
          <color theme="2"/>
        </top>
        <bottom style="thin">
          <color theme="2"/>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1"/>
        <name val="Century Gothic"/>
        <scheme val="minor"/>
      </font>
      <fill>
        <patternFill patternType="solid">
          <fgColor indexed="64"/>
          <bgColor theme="5" tint="0.39997558519241921"/>
        </patternFill>
      </fill>
      <alignment horizontal="right" vertical="bottom" textRotation="0" wrapText="0" indent="0" justifyLastLine="0" shrinkToFit="0" readingOrder="0"/>
      <border diagonalUp="0" diagonalDown="0" outline="0">
        <left/>
        <right/>
        <top style="thin">
          <color theme="2"/>
        </top>
        <bottom style="thin">
          <color theme="2"/>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1"/>
        <name val="Century Gothic"/>
        <scheme val="minor"/>
      </font>
      <fill>
        <patternFill patternType="solid">
          <fgColor indexed="64"/>
          <bgColor theme="5" tint="0.39997558519241921"/>
        </patternFill>
      </fill>
      <alignment horizontal="right" vertical="bottom" textRotation="0" wrapText="0" indent="0" justifyLastLine="0" shrinkToFit="0" readingOrder="0"/>
      <border diagonalUp="0" diagonalDown="0" outline="0">
        <left/>
        <right/>
        <top style="thin">
          <color theme="2"/>
        </top>
        <bottom style="thin">
          <color theme="2"/>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1"/>
        <name val="Century Gothic"/>
        <scheme val="minor"/>
      </font>
      <fill>
        <patternFill patternType="solid">
          <fgColor indexed="64"/>
          <bgColor theme="5" tint="0.39997558519241921"/>
        </patternFill>
      </fill>
      <alignment horizontal="right" vertical="bottom" textRotation="0" wrapText="0" indent="0" justifyLastLine="0" shrinkToFit="0" readingOrder="0"/>
      <border diagonalUp="0" diagonalDown="0" outline="0">
        <left/>
        <right/>
        <top style="thin">
          <color theme="2"/>
        </top>
        <bottom style="thin">
          <color theme="2"/>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1"/>
        <name val="Century Gothic"/>
        <scheme val="minor"/>
      </font>
      <fill>
        <patternFill patternType="solid">
          <fgColor indexed="64"/>
          <bgColor theme="5" tint="0.39997558519241921"/>
        </patternFill>
      </fill>
      <alignment horizontal="right" vertical="bottom" textRotation="0" wrapText="0" indent="0" justifyLastLine="0" shrinkToFit="0" readingOrder="0"/>
      <border diagonalUp="0" diagonalDown="0" outline="0">
        <left/>
        <right/>
        <top style="thin">
          <color theme="2"/>
        </top>
        <bottom style="thin">
          <color theme="2"/>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1"/>
        <name val="Century Gothic"/>
        <scheme val="minor"/>
      </font>
      <fill>
        <patternFill patternType="solid">
          <fgColor indexed="64"/>
          <bgColor theme="5" tint="0.39997558519241921"/>
        </patternFill>
      </fill>
      <alignment horizontal="right" vertical="bottom" textRotation="0" wrapText="0" indent="0" justifyLastLine="0" shrinkToFit="0" readingOrder="0"/>
      <border diagonalUp="0" diagonalDown="0" outline="0">
        <left/>
        <right/>
        <top style="thin">
          <color theme="2"/>
        </top>
        <bottom style="thin">
          <color theme="2"/>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1"/>
        <name val="Century Gothic"/>
        <scheme val="minor"/>
      </font>
      <fill>
        <patternFill patternType="solid">
          <fgColor indexed="64"/>
          <bgColor theme="5" tint="0.39997558519241921"/>
        </patternFill>
      </fill>
      <alignment horizontal="right" vertical="bottom" textRotation="0" wrapText="0" indent="0" justifyLastLine="0" shrinkToFit="0" readingOrder="0"/>
      <border diagonalUp="0" diagonalDown="0" outline="0">
        <left/>
        <right/>
        <top style="thin">
          <color theme="2"/>
        </top>
        <bottom style="thin">
          <color theme="2"/>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1"/>
        <name val="Century Gothic"/>
        <scheme val="minor"/>
      </font>
      <fill>
        <patternFill patternType="solid">
          <fgColor indexed="64"/>
          <bgColor theme="5" tint="0.39997558519241921"/>
        </patternFill>
      </fill>
      <alignment horizontal="right" vertical="bottom" textRotation="0" wrapText="0" indent="0" justifyLastLine="0" shrinkToFit="0" readingOrder="0"/>
      <border diagonalUp="0" diagonalDown="0" outline="0">
        <left style="thin">
          <color theme="2"/>
        </left>
        <right/>
        <top style="thin">
          <color theme="2"/>
        </top>
        <bottom style="thin">
          <color theme="2"/>
        </bottom>
      </border>
    </dxf>
    <dxf>
      <font>
        <b val="0"/>
        <i val="0"/>
        <strike val="0"/>
        <condense val="0"/>
        <extend val="0"/>
        <outline val="0"/>
        <shadow val="0"/>
        <u val="none"/>
        <vertAlign val="baseline"/>
        <sz val="10"/>
        <color theme="1"/>
        <name val="Century Gothic"/>
        <scheme val="minor"/>
      </font>
      <numFmt numFmtId="13" formatCode="0%"/>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1"/>
        <name val="Century Gothic"/>
        <scheme val="minor"/>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dxf>
    <dxf>
      <font>
        <strike val="0"/>
        <outline val="0"/>
        <shadow val="0"/>
        <u val="none"/>
        <vertAlign val="baseline"/>
        <sz val="10"/>
        <color theme="1"/>
        <name val="Century Gothic"/>
        <scheme val="minor"/>
      </font>
      <numFmt numFmtId="165" formatCode="_-* #,##0.00\ &quot;€&quot;_-;\-* #,##0.00\ &quot;€&quot;_-;_-* &quot;-&quot;??\ &quot;€&quot;_-;_-@_-"/>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dxf>
    <dxf>
      <font>
        <b val="0"/>
        <i val="0"/>
        <strike val="0"/>
        <condense val="0"/>
        <extend val="0"/>
        <outline val="0"/>
        <shadow val="0"/>
        <u val="none"/>
        <vertAlign val="baseline"/>
        <sz val="10"/>
        <color theme="1"/>
        <name val="Century Gothic"/>
        <scheme val="minor"/>
      </font>
      <numFmt numFmtId="165" formatCode="_-* #,##0.00\ &quot;€&quot;_-;\-* #,##0.00\ &quot;€&quot;_-;_-* &quot;-&quot;??\ &quot;€&quot;_-;_-@_-"/>
      <fill>
        <patternFill patternType="none">
          <fgColor indexed="64"/>
          <bgColor indexed="65"/>
        </patternFill>
      </fill>
    </dxf>
    <dxf>
      <font>
        <strike val="0"/>
        <outline val="0"/>
        <shadow val="0"/>
        <u val="none"/>
        <vertAlign val="baseline"/>
        <sz val="10"/>
        <color theme="1"/>
        <name val="Century Gothic"/>
        <scheme val="minor"/>
      </font>
      <numFmt numFmtId="165" formatCode="_-* #,##0.00\ &quot;€&quot;_-;\-* #,##0.00\ &quot;€&quot;_-;_-* &quot;-&quot;??\ &quot;€&quot;_-;_-@_-"/>
      <fill>
        <patternFill patternType="none">
          <fgColor indexed="64"/>
          <bgColor auto="1"/>
        </patternFill>
      </fill>
    </dxf>
    <dxf>
      <font>
        <strike val="0"/>
        <outline val="0"/>
        <shadow val="0"/>
        <u val="none"/>
        <vertAlign val="baseline"/>
        <sz val="10"/>
        <color theme="1"/>
        <name val="Century Gothic"/>
        <scheme val="minor"/>
      </font>
      <fill>
        <patternFill patternType="solid">
          <fgColor indexed="64"/>
          <bgColor theme="5" tint="0.39997558519241921"/>
        </patternFill>
      </fill>
      <alignment horizontal="center" vertical="bottom" textRotation="0" wrapText="0"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0"/>
        <color theme="1"/>
        <name val="Century Gothic"/>
        <scheme val="minor"/>
      </font>
      <alignment horizontal="right" vertical="bottom" textRotation="0" wrapText="0" indent="1" justifyLastLine="0" shrinkToFit="0" readingOrder="0"/>
    </dxf>
    <dxf>
      <font>
        <strike val="0"/>
        <outline val="0"/>
        <shadow val="0"/>
        <u val="none"/>
        <vertAlign val="baseline"/>
        <sz val="10"/>
        <color theme="1"/>
        <name val="Century Gothic"/>
        <scheme val="minor"/>
      </font>
      <alignment horizontal="right" vertical="bottom" textRotation="0" wrapText="0" indent="1" justifyLastLine="0" shrinkToFit="0" readingOrder="0"/>
    </dxf>
    <dxf>
      <font>
        <b/>
        <strike val="0"/>
        <outline val="0"/>
        <shadow val="0"/>
        <u val="none"/>
        <vertAlign val="baseline"/>
        <sz val="16"/>
        <color theme="3"/>
        <name val="Century Gothic"/>
        <scheme val="minor"/>
      </font>
      <fill>
        <patternFill patternType="none">
          <fgColor indexed="64"/>
          <bgColor auto="1"/>
        </patternFill>
      </fill>
      <alignment horizontal="center" vertical="bottom" textRotation="0" wrapText="0" indent="0" justifyLastLine="0" shrinkToFit="0" readingOrder="0"/>
    </dxf>
    <dxf>
      <border>
        <left/>
        <right style="dotted">
          <color theme="4" tint="0.39994506668294322"/>
        </right>
        <top style="thin">
          <color theme="4" tint="0.39994506668294322"/>
        </top>
        <bottom style="thin">
          <color theme="4" tint="0.39994506668294322"/>
        </bottom>
        <vertical style="dotted">
          <color theme="4" tint="0.39994506668294322"/>
        </vertical>
        <horizontal style="thin">
          <color theme="4" tint="0.39994506668294322"/>
        </horizontal>
      </border>
    </dxf>
    <dxf>
      <border>
        <left/>
        <right style="dotted">
          <color theme="4" tint="0.39994506668294322"/>
        </right>
        <top style="thin">
          <color theme="4" tint="0.39994506668294322"/>
        </top>
        <bottom style="thin">
          <color theme="4" tint="0.39994506668294322"/>
        </bottom>
        <vertical style="dotted">
          <color theme="4" tint="0.39994506668294322"/>
        </vertical>
        <horizontal/>
      </border>
    </dxf>
    <dxf>
      <font>
        <b/>
        <i val="0"/>
        <color theme="3"/>
      </font>
      <fill>
        <patternFill patternType="none">
          <bgColor auto="1"/>
        </patternFill>
      </fill>
      <border>
        <vertical/>
        <horizontal/>
      </border>
    </dxf>
    <dxf>
      <font>
        <b/>
        <i val="0"/>
        <color theme="3"/>
      </font>
      <fill>
        <patternFill patternType="none">
          <bgColor auto="1"/>
        </patternFill>
      </fill>
      <border diagonalUp="0" diagonalDown="0">
        <left/>
        <right/>
        <top/>
        <bottom/>
        <vertical/>
        <horizontal/>
      </border>
    </dxf>
    <dxf>
      <border>
        <vertical/>
        <horizontal/>
      </border>
    </dxf>
    <dxf>
      <border>
        <left/>
        <right style="dotted">
          <color theme="5" tint="0.39991454817346722"/>
        </right>
        <top style="thin">
          <color theme="5" tint="0.39994506668294322"/>
        </top>
        <bottom style="thin">
          <color theme="5" tint="0.39994506668294322"/>
        </bottom>
        <vertical style="dotted">
          <color theme="5" tint="0.39994506668294322"/>
        </vertical>
        <horizontal style="thin">
          <color theme="5" tint="0.39994506668294322"/>
        </horizontal>
      </border>
    </dxf>
    <dxf>
      <border>
        <left/>
        <right style="dotted">
          <color theme="5" tint="0.39991454817346722"/>
        </right>
        <top style="thin">
          <color theme="5" tint="0.39994506668294322"/>
        </top>
        <bottom style="thin">
          <color theme="5" tint="0.39994506668294322"/>
        </bottom>
        <vertical style="dotted">
          <color theme="5" tint="0.39991454817346722"/>
        </vertical>
        <horizontal/>
      </border>
    </dxf>
    <dxf>
      <font>
        <b/>
        <i val="0"/>
        <color theme="3"/>
      </font>
      <fill>
        <patternFill patternType="none">
          <bgColor auto="1"/>
        </patternFill>
      </fill>
      <border>
        <vertical/>
        <horizontal/>
      </border>
    </dxf>
    <dxf>
      <font>
        <b/>
        <i val="0"/>
        <color theme="3"/>
      </font>
      <fill>
        <patternFill patternType="none">
          <bgColor auto="1"/>
        </patternFill>
      </fill>
      <border diagonalUp="0" diagonalDown="0">
        <left/>
        <right/>
        <top/>
        <bottom/>
        <vertical/>
        <horizontal/>
      </border>
    </dxf>
    <dxf>
      <border>
        <vertical/>
        <horizontal/>
      </border>
    </dxf>
    <dxf>
      <border>
        <left/>
        <right style="dotted">
          <color theme="6" tint="0.39994506668294322"/>
        </right>
        <top style="thin">
          <color theme="6" tint="0.39994506668294322"/>
        </top>
        <bottom style="thin">
          <color theme="6" tint="0.39994506668294322"/>
        </bottom>
        <vertical style="dotted">
          <color theme="6" tint="0.39994506668294322"/>
        </vertical>
        <horizontal style="thin">
          <color theme="6" tint="0.39994506668294322"/>
        </horizontal>
      </border>
    </dxf>
    <dxf>
      <border>
        <left/>
        <right style="dotted">
          <color theme="6" tint="0.39994506668294322"/>
        </right>
        <top style="thin">
          <color theme="6" tint="0.39994506668294322"/>
        </top>
        <bottom style="thin">
          <color theme="6" tint="0.39994506668294322"/>
        </bottom>
        <vertical style="dotted">
          <color theme="6" tint="0.39994506668294322"/>
        </vertical>
        <horizontal/>
      </border>
    </dxf>
    <dxf>
      <font>
        <b/>
        <i val="0"/>
        <color theme="3"/>
      </font>
      <fill>
        <patternFill patternType="none">
          <bgColor auto="1"/>
        </patternFill>
      </fill>
      <border>
        <vertical/>
        <horizontal/>
      </border>
    </dxf>
    <dxf>
      <font>
        <b/>
        <i val="0"/>
        <color theme="3"/>
      </font>
      <fill>
        <patternFill patternType="none">
          <bgColor auto="1"/>
        </patternFill>
      </fill>
      <border diagonalUp="0" diagonalDown="0">
        <left/>
        <right/>
        <top/>
        <bottom/>
        <vertical/>
        <horizontal/>
      </border>
    </dxf>
    <dxf>
      <border>
        <vertical/>
        <horizontal/>
      </border>
    </dxf>
  </dxfs>
  <tableStyles count="3" defaultTableStyle="Profit &amp; Loss Revenue" defaultPivotStyle="PivotStyleLight16">
    <tableStyle name="Profit &amp; Loss Expenses" pivot="0" count="5">
      <tableStyleElement type="wholeTable" dxfId="194"/>
      <tableStyleElement type="headerRow" dxfId="193"/>
      <tableStyleElement type="totalRow" dxfId="192"/>
      <tableStyleElement type="firstRowStripe" dxfId="191"/>
      <tableStyleElement type="secondRowStripe" dxfId="190"/>
    </tableStyle>
    <tableStyle name="Profit &amp; Loss Revenue" pivot="0" count="5">
      <tableStyleElement type="wholeTable" dxfId="189"/>
      <tableStyleElement type="headerRow" dxfId="188"/>
      <tableStyleElement type="totalRow" dxfId="187"/>
      <tableStyleElement type="firstRowStripe" dxfId="186"/>
      <tableStyleElement type="secondRowStripe" dxfId="185"/>
    </tableStyle>
    <tableStyle name="Profit &amp; Loss Sales" pivot="0" count="5">
      <tableStyleElement type="wholeTable" dxfId="184"/>
      <tableStyleElement type="headerRow" dxfId="183"/>
      <tableStyleElement type="totalRow" dxfId="182"/>
      <tableStyleElement type="firstRowStripe" dxfId="181"/>
      <tableStyleElement type="secondRowStripe" dxfId="18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3" name="tblUmsatz" displayName="tblUmsatz" ref="B6:AD14" totalsRowCount="1" headerRowDxfId="179">
  <tableColumns count="29">
    <tableColumn id="1" name="UMSATZ (VERKAUF)" totalsRowLabel="GESAMTUMSATZ" dataDxfId="178" totalsRowDxfId="177"/>
    <tableColumn id="29" name="TREND" dataDxfId="176"/>
    <tableColumn id="2" name="M1" totalsRowFunction="sum" dataDxfId="175" totalsRowDxfId="174"/>
    <tableColumn id="3" name="M2" totalsRowFunction="sum" dataDxfId="173" totalsRowDxfId="172"/>
    <tableColumn id="4" name="M3" totalsRowFunction="sum" dataDxfId="171" totalsRowDxfId="170"/>
    <tableColumn id="5" name="M4" totalsRowFunction="sum" dataDxfId="169" totalsRowDxfId="168"/>
    <tableColumn id="6" name="M5" totalsRowFunction="sum" dataDxfId="167" totalsRowDxfId="166"/>
    <tableColumn id="7" name="M6" totalsRowFunction="sum" dataDxfId="165" totalsRowDxfId="164"/>
    <tableColumn id="8" name="M7" totalsRowFunction="sum" dataDxfId="163" totalsRowDxfId="162"/>
    <tableColumn id="9" name="M8" totalsRowFunction="sum" dataDxfId="161" totalsRowDxfId="160"/>
    <tableColumn id="10" name="M9" totalsRowFunction="sum" dataDxfId="159" totalsRowDxfId="158"/>
    <tableColumn id="11" name="M10" totalsRowFunction="sum" dataDxfId="157" totalsRowDxfId="156"/>
    <tableColumn id="12" name="M11" totalsRowFunction="sum" dataDxfId="155" totalsRowDxfId="154"/>
    <tableColumn id="13" name="M12" totalsRowFunction="sum" dataDxfId="153" totalsRowDxfId="152"/>
    <tableColumn id="14" name="Jährlich" totalsRowFunction="sum" dataDxfId="151" totalsRowDxfId="150">
      <calculatedColumnFormula>SUM(tblUmsatz[[#This Row],[M1]:[M12]])</calculatedColumnFormula>
    </tableColumn>
    <tableColumn id="15" name="Ind %" totalsRowFunction="sum" dataDxfId="149" totalsRowDxfId="148"/>
    <tableColumn id="16" name="% M1" totalsRowFunction="sum" dataDxfId="147" totalsRowDxfId="146">
      <calculatedColumnFormula>IFERROR(tblUmsatz[[#This Row],[M1]]/tblUmsatz[[#Totals],[M1]],"-")</calculatedColumnFormula>
    </tableColumn>
    <tableColumn id="17" name="% M2" totalsRowFunction="sum" dataDxfId="145" totalsRowDxfId="144">
      <calculatedColumnFormula>IFERROR(tblUmsatz[[#This Row],[M2]]/tblUmsatz[[#Totals],[M2]],"-")</calculatedColumnFormula>
    </tableColumn>
    <tableColumn id="18" name="% M3" totalsRowFunction="sum" dataDxfId="143" totalsRowDxfId="142">
      <calculatedColumnFormula>IFERROR(tblUmsatz[[#This Row],[M3]]/tblUmsatz[[#Totals],[M3]],"-")</calculatedColumnFormula>
    </tableColumn>
    <tableColumn id="19" name="% M4" totalsRowFunction="sum" dataDxfId="141" totalsRowDxfId="140">
      <calculatedColumnFormula>IFERROR(tblUmsatz[[#This Row],[M4]]/tblUmsatz[[#Totals],[M4]],"-")</calculatedColumnFormula>
    </tableColumn>
    <tableColumn id="20" name="% M5" totalsRowFunction="sum" dataDxfId="139" totalsRowDxfId="138">
      <calculatedColumnFormula>IFERROR(tblUmsatz[[#This Row],[M5]]/tblUmsatz[[#Totals],[M5]],"-")</calculatedColumnFormula>
    </tableColumn>
    <tableColumn id="21" name="% M6" totalsRowFunction="sum" dataDxfId="137" totalsRowDxfId="136">
      <calculatedColumnFormula>IFERROR(tblUmsatz[[#This Row],[M6]]/tblUmsatz[[#Totals],[M6]],"-")</calculatedColumnFormula>
    </tableColumn>
    <tableColumn id="22" name="% M7" totalsRowFunction="sum" dataDxfId="135" totalsRowDxfId="134">
      <calculatedColumnFormula>IFERROR(tblUmsatz[[#This Row],[M7]]/tblUmsatz[[#Totals],[M7]],"-")</calculatedColumnFormula>
    </tableColumn>
    <tableColumn id="23" name="% M8" totalsRowFunction="sum" dataDxfId="133" totalsRowDxfId="132">
      <calculatedColumnFormula>IFERROR(tblUmsatz[[#This Row],[M8]]/tblUmsatz[[#Totals],[M8]],"-")</calculatedColumnFormula>
    </tableColumn>
    <tableColumn id="24" name="% M9" totalsRowFunction="sum" dataDxfId="131" totalsRowDxfId="130">
      <calculatedColumnFormula>IFERROR(tblUmsatz[[#This Row],[M9]]/tblUmsatz[[#Totals],[M9]],"-")</calculatedColumnFormula>
    </tableColumn>
    <tableColumn id="25" name="% M10" totalsRowFunction="sum" dataDxfId="129" totalsRowDxfId="128">
      <calculatedColumnFormula>IFERROR(tblUmsatz[[#This Row],[M10]]/tblUmsatz[[#Totals],[M10]],"-")</calculatedColumnFormula>
    </tableColumn>
    <tableColumn id="26" name="% M11" totalsRowFunction="sum" dataDxfId="127" totalsRowDxfId="126">
      <calculatedColumnFormula>IFERROR(tblUmsatz[[#This Row],[M11]]/tblUmsatz[[#Totals],[M11]],"-")</calculatedColumnFormula>
    </tableColumn>
    <tableColumn id="27" name="% M12" totalsRowFunction="sum" dataDxfId="125" totalsRowDxfId="124">
      <calculatedColumnFormula>IFERROR(tblUmsatz[[#This Row],[M12]]/tblUmsatz[[#Totals],[M12]],"-")</calculatedColumnFormula>
    </tableColumn>
    <tableColumn id="28" name="% j" totalsRowFunction="sum" dataDxfId="123" totalsRowDxfId="122">
      <calculatedColumnFormula>IFERROR(tblUmsatz[[#This Row],[Jährlich]]/tblUmsatz[[#Totals],[Jährlich]],"-")</calculatedColumnFormula>
    </tableColumn>
  </tableColumns>
  <tableStyleInfo name="Profit &amp; Loss Revenue" showFirstColumn="0" showLastColumn="0" showRowStripes="1" showColumnStripes="0"/>
  <extLst>
    <ext xmlns:x14="http://schemas.microsoft.com/office/spreadsheetml/2009/9/main" uri="{504A1905-F514-4f6f-8877-14C23A59335A}">
      <x14:table altText="Umsatz (Verkauf) " altTextSummary="Zusammenfassung der monatlichen Umsätze, des jährlichen Gesamtumsatzes und der monatlichen Prozentsätze für jeden Umsatzelementtyp."/>
    </ext>
  </extLst>
</table>
</file>

<file path=xl/tables/table2.xml><?xml version="1.0" encoding="utf-8"?>
<table xmlns="http://schemas.openxmlformats.org/spreadsheetml/2006/main" id="4" name="tblUmsatzkosten" displayName="tblUmsatzkosten" ref="B16:AD24" totalsRowCount="1" headerRowDxfId="121" dataDxfId="120" totalsRowDxfId="119">
  <tableColumns count="29">
    <tableColumn id="1" name="UMSATZKOSTEN" totalsRowLabel="SUMME UMSATZKOSTEN" dataDxfId="118" totalsRowDxfId="117"/>
    <tableColumn id="2" name="TREND" dataDxfId="116" totalsRowDxfId="115"/>
    <tableColumn id="3" name="M1" totalsRowFunction="sum" dataDxfId="114" totalsRowDxfId="113"/>
    <tableColumn id="4" name="M2" totalsRowFunction="sum" dataDxfId="112" totalsRowDxfId="111"/>
    <tableColumn id="5" name="M3" totalsRowFunction="sum" dataDxfId="110" totalsRowDxfId="109"/>
    <tableColumn id="6" name="M4" totalsRowFunction="sum" dataDxfId="108" totalsRowDxfId="107"/>
    <tableColumn id="7" name="M5" totalsRowFunction="sum" dataDxfId="106" totalsRowDxfId="105"/>
    <tableColumn id="8" name="M6" totalsRowFunction="sum" dataDxfId="104" totalsRowDxfId="103"/>
    <tableColumn id="9" name="M7" totalsRowFunction="sum" dataDxfId="102" totalsRowDxfId="101"/>
    <tableColumn id="10" name="M8" totalsRowFunction="sum" dataDxfId="100" totalsRowDxfId="99"/>
    <tableColumn id="11" name="M9" totalsRowFunction="sum" dataDxfId="98" totalsRowDxfId="97"/>
    <tableColumn id="12" name="M10" totalsRowFunction="sum" dataDxfId="96" totalsRowDxfId="95"/>
    <tableColumn id="13" name="M11" totalsRowFunction="sum" dataDxfId="94" totalsRowDxfId="93"/>
    <tableColumn id="14" name="M12" totalsRowFunction="sum" dataDxfId="92" totalsRowDxfId="91"/>
    <tableColumn id="15" name="Jährlich" totalsRowFunction="sum" dataDxfId="90" totalsRowDxfId="89">
      <calculatedColumnFormula>SUM(tblUmsatzkosten[[#This Row],[M1]:[M12]])</calculatedColumnFormula>
    </tableColumn>
    <tableColumn id="16" name="Ind %" totalsRowFunction="sum" dataDxfId="88" totalsRowDxfId="87"/>
    <tableColumn id="17" name="% M1" totalsRowFunction="sum" dataDxfId="86" totalsRowDxfId="85">
      <calculatedColumnFormula>IFERROR(tblUmsatzkosten[[#This Row],[M1]]/tblUmsatzkosten[[#Totals],[M1]],R7)</calculatedColumnFormula>
    </tableColumn>
    <tableColumn id="18" name="% M2" totalsRowFunction="sum" dataDxfId="84" totalsRowDxfId="83">
      <calculatedColumnFormula>IFERROR(tblUmsatzkosten[[#This Row],[M2]]/tblUmsatzkosten[[#Totals],[M2]],"-")</calculatedColumnFormula>
    </tableColumn>
    <tableColumn id="19" name="% M3" totalsRowFunction="sum" dataDxfId="82" totalsRowDxfId="81">
      <calculatedColumnFormula>IFERROR(tblUmsatzkosten[[#This Row],[M3]]/tblUmsatzkosten[[#Totals],[M3]],"-")</calculatedColumnFormula>
    </tableColumn>
    <tableColumn id="20" name="% M4" totalsRowFunction="sum" dataDxfId="80" totalsRowDxfId="79">
      <calculatedColumnFormula>IFERROR(tblUmsatzkosten[[#This Row],[M4]]/tblUmsatzkosten[[#Totals],[M4]],"-")</calculatedColumnFormula>
    </tableColumn>
    <tableColumn id="21" name="% M5" totalsRowFunction="sum" dataDxfId="78" totalsRowDxfId="77">
      <calculatedColumnFormula>IFERROR(tblUmsatzkosten[[#This Row],[M5]]/tblUmsatzkosten[[#Totals],[M5]],"-")</calculatedColumnFormula>
    </tableColumn>
    <tableColumn id="22" name="% M6" totalsRowFunction="sum" dataDxfId="76" totalsRowDxfId="75">
      <calculatedColumnFormula>IFERROR(tblUmsatzkosten[[#This Row],[M6]]/tblUmsatzkosten[[#Totals],[M6]],"-")</calculatedColumnFormula>
    </tableColumn>
    <tableColumn id="23" name="% M7" totalsRowFunction="sum" dataDxfId="74" totalsRowDxfId="73">
      <calculatedColumnFormula>IFERROR(tblUmsatzkosten[[#This Row],[M7]]/tblUmsatzkosten[[#Totals],[M7]],"-")</calculatedColumnFormula>
    </tableColumn>
    <tableColumn id="24" name="% M8" totalsRowFunction="sum" dataDxfId="72" totalsRowDxfId="71">
      <calculatedColumnFormula>IFERROR(tblUmsatzkosten[[#This Row],[M8]]/tblUmsatzkosten[[#Totals],[M8]],"-")</calculatedColumnFormula>
    </tableColumn>
    <tableColumn id="25" name="% M9" totalsRowFunction="sum" dataDxfId="70" totalsRowDxfId="69">
      <calculatedColumnFormula>IFERROR(tblUmsatzkosten[[#This Row],[M9]]/tblUmsatzkosten[[#Totals],[M9]],"-")</calculatedColumnFormula>
    </tableColumn>
    <tableColumn id="26" name="% M10" totalsRowFunction="sum" dataDxfId="68" totalsRowDxfId="67">
      <calculatedColumnFormula>IFERROR(tblUmsatzkosten[[#This Row],[M10]]/tblUmsatzkosten[[#Totals],[M10]],"-")</calculatedColumnFormula>
    </tableColumn>
    <tableColumn id="27" name="% M11" totalsRowFunction="sum" dataDxfId="66" totalsRowDxfId="65">
      <calculatedColumnFormula>IFERROR(tblUmsatzkosten[[#This Row],[M11]]/tblUmsatzkosten[[#Totals],[M11]],"-")</calculatedColumnFormula>
    </tableColumn>
    <tableColumn id="28" name="% M12" totalsRowFunction="sum" dataDxfId="64" totalsRowDxfId="63">
      <calculatedColumnFormula>IFERROR(tblUmsatzkosten[[#This Row],[M12]]/tblUmsatzkosten[[#Totals],[M12]],"-")</calculatedColumnFormula>
    </tableColumn>
    <tableColumn id="29" name="% j" totalsRowFunction="sum" dataDxfId="62" totalsRowDxfId="61">
      <calculatedColumnFormula>IFERROR(tblUmsatzkosten[[#This Row],[Jährlich]]/tblUmsatzkosten[[#Totals],[Jährlich]],"-")</calculatedColumnFormula>
    </tableColumn>
  </tableColumns>
  <tableStyleInfo name="Profit &amp; Loss Sales" showFirstColumn="0" showLastColumn="0" showRowStripes="1" showColumnStripes="0"/>
  <extLst>
    <ext xmlns:x14="http://schemas.microsoft.com/office/spreadsheetml/2009/9/main" uri="{504A1905-F514-4f6f-8877-14C23A59335A}">
      <x14:table altText="Umsatzkosten" altTextSummary="Zusammenfassung der Umsatzkosten, jährlichen Summe und monatlichen Prozentsätze für jeden Kostenfaktortyp."/>
    </ext>
  </extLst>
</table>
</file>

<file path=xl/tables/table3.xml><?xml version="1.0" encoding="utf-8"?>
<table xmlns="http://schemas.openxmlformats.org/spreadsheetml/2006/main" id="5" name="tblAusgaben" displayName="tblAusgaben" ref="B28:AD48" totalsRowCount="1" headerRowDxfId="60" dataDxfId="59" totalsRowDxfId="58">
  <tableColumns count="29">
    <tableColumn id="1" name="AUSGABEN" totalsRowLabel="GESAMTAUSGABEN" dataDxfId="57" totalsRowDxfId="56"/>
    <tableColumn id="2" name="TREND" dataDxfId="55" totalsRowDxfId="54"/>
    <tableColumn id="3" name="M1" totalsRowFunction="sum" dataDxfId="53" totalsRowDxfId="52"/>
    <tableColumn id="4" name="M2" totalsRowFunction="sum" dataDxfId="51" totalsRowDxfId="50"/>
    <tableColumn id="5" name="M3" totalsRowFunction="sum" dataDxfId="49" totalsRowDxfId="48"/>
    <tableColumn id="6" name="M4" totalsRowFunction="sum" dataDxfId="47" totalsRowDxfId="46"/>
    <tableColumn id="7" name="M5" totalsRowFunction="sum" dataDxfId="45" totalsRowDxfId="44"/>
    <tableColumn id="8" name="M6" totalsRowFunction="sum" dataDxfId="43" totalsRowDxfId="42"/>
    <tableColumn id="9" name="M7" totalsRowFunction="sum" dataDxfId="41" totalsRowDxfId="40"/>
    <tableColumn id="10" name="M8" totalsRowFunction="sum" dataDxfId="39" totalsRowDxfId="38"/>
    <tableColumn id="11" name="M9" totalsRowFunction="sum" dataDxfId="37" totalsRowDxfId="36"/>
    <tableColumn id="12" name="M10" totalsRowFunction="sum" dataDxfId="35" totalsRowDxfId="34"/>
    <tableColumn id="13" name="M11" totalsRowFunction="sum" dataDxfId="33" totalsRowDxfId="32"/>
    <tableColumn id="14" name="M12" totalsRowFunction="sum" dataDxfId="31" totalsRowDxfId="30"/>
    <tableColumn id="15" name="Jährlich" totalsRowFunction="sum" dataDxfId="29" totalsRowDxfId="28">
      <calculatedColumnFormula>SUM(tblAusgaben[[#This Row],[M1]:[M12]])</calculatedColumnFormula>
    </tableColumn>
    <tableColumn id="16" name="Ind %" totalsRowFunction="sum" dataDxfId="27" totalsRowDxfId="26"/>
    <tableColumn id="17" name="% M1" totalsRowFunction="sum" dataDxfId="25" totalsRowDxfId="24">
      <calculatedColumnFormula>tblAusgaben[[#This Row],[M1]]/tblAusgaben[[#Totals],[M1]]</calculatedColumnFormula>
    </tableColumn>
    <tableColumn id="18" name="% M2" totalsRowFunction="sum" dataDxfId="23" totalsRowDxfId="22">
      <calculatedColumnFormula>tblAusgaben[[#This Row],[M2]]/tblAusgaben[[#Totals],[M2]]</calculatedColumnFormula>
    </tableColumn>
    <tableColumn id="19" name="% M3" totalsRowFunction="sum" dataDxfId="21" totalsRowDxfId="20">
      <calculatedColumnFormula>tblAusgaben[[#This Row],[M3]]/tblAusgaben[[#Totals],[M3]]</calculatedColumnFormula>
    </tableColumn>
    <tableColumn id="20" name="% M4" totalsRowFunction="sum" dataDxfId="19" totalsRowDxfId="18">
      <calculatedColumnFormula>tblAusgaben[[#This Row],[M4]]/tblAusgaben[[#Totals],[M4]]</calculatedColumnFormula>
    </tableColumn>
    <tableColumn id="21" name="% M5" totalsRowFunction="sum" dataDxfId="17" totalsRowDxfId="16">
      <calculatedColumnFormula>tblAusgaben[[#This Row],[M5]]/tblAusgaben[[#Totals],[M5]]</calculatedColumnFormula>
    </tableColumn>
    <tableColumn id="22" name="% M6" totalsRowFunction="sum" dataDxfId="15" totalsRowDxfId="14">
      <calculatedColumnFormula>tblAusgaben[[#This Row],[M6]]/tblAusgaben[[#Totals],[M6]]</calculatedColumnFormula>
    </tableColumn>
    <tableColumn id="23" name="% M7" totalsRowFunction="sum" dataDxfId="13" totalsRowDxfId="12">
      <calculatedColumnFormula>tblAusgaben[[#This Row],[M7]]/tblAusgaben[[#Totals],[M7]]</calculatedColumnFormula>
    </tableColumn>
    <tableColumn id="24" name="% M8" totalsRowFunction="sum" dataDxfId="11" totalsRowDxfId="10">
      <calculatedColumnFormula>tblAusgaben[[#This Row],[M8]]/tblAusgaben[[#Totals],[M8]]</calculatedColumnFormula>
    </tableColumn>
    <tableColumn id="25" name="% M9" totalsRowFunction="sum" dataDxfId="9" totalsRowDxfId="8">
      <calculatedColumnFormula>tblAusgaben[[#This Row],[M9]]/tblAusgaben[[#Totals],[M9]]</calculatedColumnFormula>
    </tableColumn>
    <tableColumn id="26" name="% M10" totalsRowFunction="sum" dataDxfId="7" totalsRowDxfId="6">
      <calculatedColumnFormula>tblAusgaben[[#This Row],[M10]]/tblAusgaben[[#Totals],[M10]]</calculatedColumnFormula>
    </tableColumn>
    <tableColumn id="27" name="% M11" totalsRowFunction="sum" dataDxfId="5" totalsRowDxfId="4">
      <calculatedColumnFormula>tblAusgaben[[#This Row],[M11]]/tblAusgaben[[#Totals],[M11]]</calculatedColumnFormula>
    </tableColumn>
    <tableColumn id="28" name="% M12" totalsRowFunction="sum" dataDxfId="3" totalsRowDxfId="2">
      <calculatedColumnFormula>tblAusgaben[[#This Row],[M12]]/tblAusgaben[[#Totals],[M12]]</calculatedColumnFormula>
    </tableColumn>
    <tableColumn id="29" name="% j" totalsRowFunction="sum" dataDxfId="1" totalsRowDxfId="0">
      <calculatedColumnFormula>tblAusgaben[[#This Row],[Jährlich]]/tblAusgaben[[#Totals],[Jährlich]]</calculatedColumnFormula>
    </tableColumn>
  </tableColumns>
  <tableStyleInfo name="Profit &amp; Loss Expenses" showFirstColumn="0" showLastColumn="0" showRowStripes="1" showColumnStripes="0"/>
  <extLst>
    <ext xmlns:x14="http://schemas.microsoft.com/office/spreadsheetml/2009/9/main" uri="{504A1905-F514-4f6f-8877-14C23A59335A}">
      <x14:table altText="Ausgaben" altTextSummary="Zusammenfassung der Ausgaben, jährlichen Summe und monatlichen Prozentsätze für jeden Ausgabenpositionstyp."/>
    </ext>
  </extLst>
</table>
</file>

<file path=xl/theme/theme1.xml><?xml version="1.0" encoding="utf-8"?>
<a:theme xmlns:a="http://schemas.openxmlformats.org/drawingml/2006/main" name="Office Theme">
  <a:themeElements>
    <a:clrScheme name="Profit and Loss">
      <a:dk1>
        <a:sysClr val="windowText" lastClr="000000"/>
      </a:dk1>
      <a:lt1>
        <a:srgbClr val="FFFFFF"/>
      </a:lt1>
      <a:dk2>
        <a:srgbClr val="38321C"/>
      </a:dk2>
      <a:lt2>
        <a:srgbClr val="FFFFFF"/>
      </a:lt2>
      <a:accent1>
        <a:srgbClr val="DE8D26"/>
      </a:accent1>
      <a:accent2>
        <a:srgbClr val="2F7B6A"/>
      </a:accent2>
      <a:accent3>
        <a:srgbClr val="3BA0D6"/>
      </a:accent3>
      <a:accent4>
        <a:srgbClr val="8E9ACA"/>
      </a:accent4>
      <a:accent5>
        <a:srgbClr val="6F6857"/>
      </a:accent5>
      <a:accent6>
        <a:srgbClr val="F79646"/>
      </a:accent6>
      <a:hlink>
        <a:srgbClr val="0000FF"/>
      </a:hlink>
      <a:folHlink>
        <a:srgbClr val="800080"/>
      </a:folHlink>
    </a:clrScheme>
    <a:fontScheme name="Profit Loss Statement">
      <a:majorFont>
        <a:latin typeface="Bookman Old Style"/>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autoPageBreaks="0" fitToPage="1"/>
  </sheetPr>
  <dimension ref="A1:AD50"/>
  <sheetViews>
    <sheetView showGridLines="0" tabSelected="1" zoomScale="90" zoomScaleNormal="90" workbookViewId="0">
      <pane ySplit="4" topLeftCell="A26" activePane="bottomLeft" state="frozen"/>
      <selection pane="bottomLeft" activeCell="A5" sqref="A5"/>
    </sheetView>
  </sheetViews>
  <sheetFormatPr baseColWidth="10" defaultColWidth="9.140625" defaultRowHeight="18" customHeight="1" x14ac:dyDescent="0.25"/>
  <cols>
    <col min="1" max="1" width="1.140625" customWidth="1"/>
    <col min="2" max="2" width="36.5703125" customWidth="1"/>
    <col min="3" max="3" width="12.5703125" customWidth="1"/>
    <col min="4" max="7" width="11.28515625" bestFit="1" customWidth="1"/>
    <col min="8" max="14" width="10.5703125" bestFit="1" customWidth="1"/>
    <col min="15" max="15" width="12.140625" bestFit="1" customWidth="1"/>
    <col min="16" max="16" width="11.85546875" bestFit="1" customWidth="1"/>
    <col min="17" max="17" width="8.42578125" bestFit="1" customWidth="1"/>
    <col min="18" max="18" width="9.5703125" customWidth="1"/>
    <col min="19" max="29" width="7.85546875" customWidth="1"/>
    <col min="30" max="30" width="10" customWidth="1"/>
  </cols>
  <sheetData>
    <row r="1" spans="1:30" ht="33.75" customHeight="1" x14ac:dyDescent="0.25">
      <c r="A1" s="41"/>
      <c r="B1" s="36" t="s">
        <v>47</v>
      </c>
      <c r="C1" s="35"/>
      <c r="J1" s="2"/>
      <c r="P1" s="66" t="s">
        <v>49</v>
      </c>
      <c r="Q1" s="66"/>
      <c r="R1" s="66"/>
      <c r="S1" s="66"/>
      <c r="T1" s="66"/>
      <c r="U1" s="66"/>
      <c r="V1" s="66"/>
      <c r="W1" s="66"/>
      <c r="X1" s="66"/>
      <c r="Y1" s="66"/>
      <c r="Z1" s="66"/>
      <c r="AA1" s="66"/>
      <c r="AB1" s="66"/>
      <c r="AC1" s="66"/>
      <c r="AD1" s="66"/>
    </row>
    <row r="2" spans="1:30" ht="39.75" customHeight="1" x14ac:dyDescent="0.25">
      <c r="B2" s="28" t="s">
        <v>48</v>
      </c>
      <c r="E2" s="27"/>
      <c r="G2" s="27"/>
      <c r="K2" s="27"/>
      <c r="L2" s="27"/>
      <c r="M2" s="27"/>
      <c r="N2" s="27"/>
      <c r="O2" s="27"/>
      <c r="X2" s="34"/>
      <c r="Y2" s="34"/>
      <c r="Z2" s="34"/>
      <c r="AA2" s="34"/>
      <c r="AB2" s="37" t="s">
        <v>57</v>
      </c>
      <c r="AC2" s="37" t="s">
        <v>58</v>
      </c>
      <c r="AD2" s="38">
        <v>2012</v>
      </c>
    </row>
    <row r="3" spans="1:30" ht="18" customHeight="1" x14ac:dyDescent="0.25">
      <c r="E3" s="65"/>
    </row>
    <row r="4" spans="1:30" ht="18" customHeight="1" x14ac:dyDescent="0.25">
      <c r="D4" s="33" t="str">
        <f>UPPER(TEXT(DATE(GJAnfangJahr,GJMonatNr,1),"MMM JJ"))</f>
        <v>JÄN 12</v>
      </c>
      <c r="E4" s="33" t="str">
        <f>UPPER(TEXT(DATE(GJAnfangJahr,GJMonatNr+1,1),"MMM JJ"))</f>
        <v>FEB 12</v>
      </c>
      <c r="F4" s="33" t="str">
        <f>UPPER(TEXT(DATE(GJAnfangJahr,GJMonatNr+2,1),"MMM JJ"))</f>
        <v>MÄR 12</v>
      </c>
      <c r="G4" s="33" t="str">
        <f>UPPER(TEXT(DATE(GJAnfangJahr,GJMonatNr+3,1),"MMM JJy"))</f>
        <v>APR 12Y</v>
      </c>
      <c r="H4" s="33" t="str">
        <f>UPPER(TEXT(DATE(GJAnfangJahr,GJMonatNr+4,1),"MMM JJ"))</f>
        <v>MAI 12</v>
      </c>
      <c r="I4" s="33" t="str">
        <f>UPPER(TEXT(DATE(GJAnfangJahr,GJMonatNr+5,1),"MMM JJ"))</f>
        <v>JUN 12</v>
      </c>
      <c r="J4" s="33" t="str">
        <f>UPPER(TEXT(DATE(GJAnfangJahr,GJMonatNr+6,1),"MMM JJ"))</f>
        <v>JUL 12</v>
      </c>
      <c r="K4" s="33" t="str">
        <f>UPPER(TEXT(DATE(GJAnfangJahr,GJMonatNr+7,1),"MMM JJ"))</f>
        <v>AUG 12</v>
      </c>
      <c r="L4" s="33" t="str">
        <f>UPPER(TEXT(DATE(GJAnfangJahr,GJMonatNr+8,1),"MMM JJ"))</f>
        <v>SEP 12</v>
      </c>
      <c r="M4" s="33" t="str">
        <f>UPPER(TEXT(DATE(GJAnfangJahr,GJMonatNr+9,1),"MMM JJ"))</f>
        <v>OKT 12</v>
      </c>
      <c r="N4" s="33" t="str">
        <f>UPPER(TEXT(DATE(GJAnfangJahr,GJMonatNr+10,1),"MMM JJ"))</f>
        <v>NOV 12</v>
      </c>
      <c r="O4" s="33" t="str">
        <f>UPPER(TEXT(DATE(GJAnfangJahr,GJMonatNr+11,1),"MMM JJ"))</f>
        <v>DEZ 12</v>
      </c>
      <c r="P4" s="8" t="s">
        <v>60</v>
      </c>
      <c r="Q4" s="8" t="s">
        <v>59</v>
      </c>
      <c r="R4" s="8" t="str">
        <f>LEFT(D4,1)&amp;" %"</f>
        <v>J %</v>
      </c>
      <c r="S4" s="8" t="str">
        <f t="shared" ref="S4:AC4" si="0">LEFT(E4,1)&amp;" %"</f>
        <v>F %</v>
      </c>
      <c r="T4" s="8" t="str">
        <f t="shared" si="0"/>
        <v>M %</v>
      </c>
      <c r="U4" s="8" t="str">
        <f t="shared" si="0"/>
        <v>A %</v>
      </c>
      <c r="V4" s="8" t="str">
        <f t="shared" si="0"/>
        <v>M %</v>
      </c>
      <c r="W4" s="8" t="str">
        <f t="shared" si="0"/>
        <v>J %</v>
      </c>
      <c r="X4" s="8" t="str">
        <f t="shared" si="0"/>
        <v>J %</v>
      </c>
      <c r="Y4" s="8" t="str">
        <f t="shared" si="0"/>
        <v>A %</v>
      </c>
      <c r="Z4" s="8" t="str">
        <f t="shared" si="0"/>
        <v>S %</v>
      </c>
      <c r="AA4" s="8" t="str">
        <f t="shared" si="0"/>
        <v>O %</v>
      </c>
      <c r="AB4" s="8" t="str">
        <f t="shared" si="0"/>
        <v>N %</v>
      </c>
      <c r="AC4" s="8" t="str">
        <f t="shared" si="0"/>
        <v>D %</v>
      </c>
      <c r="AD4" s="8" t="s">
        <v>61</v>
      </c>
    </row>
    <row r="5" spans="1:30" ht="6" customHeight="1" x14ac:dyDescent="0.25">
      <c r="B5" s="3"/>
      <c r="C5" s="6"/>
      <c r="D5" s="7"/>
      <c r="E5" s="7"/>
      <c r="F5" s="7"/>
      <c r="G5" s="7"/>
      <c r="H5" s="7"/>
      <c r="I5" s="7"/>
      <c r="J5" s="7"/>
      <c r="K5" s="7"/>
      <c r="L5" s="7"/>
      <c r="M5" s="7"/>
      <c r="N5" s="7"/>
      <c r="O5" s="7"/>
      <c r="P5" s="7"/>
      <c r="Q5" s="7"/>
      <c r="R5" s="7"/>
      <c r="S5" s="7"/>
      <c r="T5" s="7"/>
      <c r="U5" s="7"/>
      <c r="V5" s="7"/>
      <c r="W5" s="7"/>
      <c r="X5" s="7"/>
      <c r="Y5" s="7"/>
      <c r="Z5" s="7"/>
      <c r="AA5" s="7"/>
      <c r="AB5" s="7"/>
      <c r="AC5" s="7"/>
      <c r="AD5" s="7"/>
    </row>
    <row r="6" spans="1:30" ht="18" customHeight="1" x14ac:dyDescent="0.3">
      <c r="B6" s="29" t="s">
        <v>50</v>
      </c>
      <c r="C6" s="30" t="s">
        <v>51</v>
      </c>
      <c r="D6" s="4" t="s">
        <v>0</v>
      </c>
      <c r="E6" s="4" t="s">
        <v>1</v>
      </c>
      <c r="F6" s="4" t="s">
        <v>2</v>
      </c>
      <c r="G6" s="4" t="s">
        <v>3</v>
      </c>
      <c r="H6" s="4" t="s">
        <v>4</v>
      </c>
      <c r="I6" s="4" t="s">
        <v>5</v>
      </c>
      <c r="J6" s="4" t="s">
        <v>6</v>
      </c>
      <c r="K6" s="4" t="s">
        <v>7</v>
      </c>
      <c r="L6" s="4" t="s">
        <v>8</v>
      </c>
      <c r="M6" s="4" t="s">
        <v>9</v>
      </c>
      <c r="N6" s="4" t="s">
        <v>10</v>
      </c>
      <c r="O6" s="4" t="s">
        <v>11</v>
      </c>
      <c r="P6" s="4" t="s">
        <v>26</v>
      </c>
      <c r="Q6" s="5" t="s">
        <v>24</v>
      </c>
      <c r="R6" s="5" t="s">
        <v>12</v>
      </c>
      <c r="S6" s="5" t="s">
        <v>13</v>
      </c>
      <c r="T6" s="5" t="s">
        <v>14</v>
      </c>
      <c r="U6" s="5" t="s">
        <v>15</v>
      </c>
      <c r="V6" s="5" t="s">
        <v>16</v>
      </c>
      <c r="W6" s="5" t="s">
        <v>17</v>
      </c>
      <c r="X6" s="5" t="s">
        <v>18</v>
      </c>
      <c r="Y6" s="5" t="s">
        <v>19</v>
      </c>
      <c r="Z6" s="5" t="s">
        <v>20</v>
      </c>
      <c r="AA6" s="5" t="s">
        <v>21</v>
      </c>
      <c r="AB6" s="5" t="s">
        <v>22</v>
      </c>
      <c r="AC6" s="5" t="s">
        <v>23</v>
      </c>
      <c r="AD6" s="4" t="s">
        <v>25</v>
      </c>
    </row>
    <row r="7" spans="1:30" ht="18" customHeight="1" x14ac:dyDescent="0.25">
      <c r="B7" s="20" t="s">
        <v>62</v>
      </c>
      <c r="C7" s="22"/>
      <c r="D7" s="49">
        <v>186</v>
      </c>
      <c r="E7" s="49">
        <v>108</v>
      </c>
      <c r="F7" s="49">
        <v>92</v>
      </c>
      <c r="G7" s="49">
        <v>122</v>
      </c>
      <c r="H7" s="49">
        <v>190</v>
      </c>
      <c r="I7" s="49">
        <v>71</v>
      </c>
      <c r="J7" s="49">
        <v>21</v>
      </c>
      <c r="K7" s="49">
        <v>37</v>
      </c>
      <c r="L7" s="49">
        <v>24</v>
      </c>
      <c r="M7" s="49">
        <v>178</v>
      </c>
      <c r="N7" s="49">
        <v>92</v>
      </c>
      <c r="O7" s="49">
        <v>97</v>
      </c>
      <c r="P7" s="50">
        <f>SUM(tblUmsatz[[#This Row],[M1]:[M12]])</f>
        <v>1218</v>
      </c>
      <c r="Q7" s="21">
        <v>0.12</v>
      </c>
      <c r="R7" s="43">
        <f>IFERROR(tblUmsatz[[#This Row],[M1]]/tblUmsatz[[#Totals],[M1]],"-")</f>
        <v>0.29807692307692307</v>
      </c>
      <c r="S7" s="44">
        <f>IFERROR(tblUmsatz[[#This Row],[M2]]/tblUmsatz[[#Totals],[M2]],"-")</f>
        <v>0.14673913043478262</v>
      </c>
      <c r="T7" s="44">
        <f>IFERROR(tblUmsatz[[#This Row],[M3]]/tblUmsatz[[#Totals],[M3]],"-")</f>
        <v>0.11219512195121951</v>
      </c>
      <c r="U7" s="44">
        <f>IFERROR(tblUmsatz[[#This Row],[M4]]/tblUmsatz[[#Totals],[M4]],"-")</f>
        <v>0.19967266775777415</v>
      </c>
      <c r="V7" s="44">
        <f>IFERROR(tblUmsatz[[#This Row],[M5]]/tblUmsatz[[#Totals],[M5]],"-")</f>
        <v>0.23399014778325122</v>
      </c>
      <c r="W7" s="44">
        <f>IFERROR(tblUmsatz[[#This Row],[M6]]/tblUmsatz[[#Totals],[M6]],"-")</f>
        <v>0.12283737024221453</v>
      </c>
      <c r="X7" s="44">
        <f>IFERROR(tblUmsatz[[#This Row],[M7]]/tblUmsatz[[#Totals],[M7]],"-")</f>
        <v>3.5175879396984924E-2</v>
      </c>
      <c r="Y7" s="44">
        <f>IFERROR(tblUmsatz[[#This Row],[M8]]/tblUmsatz[[#Totals],[M8]],"-")</f>
        <v>5.4814814814814816E-2</v>
      </c>
      <c r="Z7" s="44">
        <f>IFERROR(tblUmsatz[[#This Row],[M9]]/tblUmsatz[[#Totals],[M9]],"-")</f>
        <v>3.2258064516129031E-2</v>
      </c>
      <c r="AA7" s="44">
        <f>IFERROR(tblUmsatz[[#This Row],[M10]]/tblUmsatz[[#Totals],[M10]],"-")</f>
        <v>0.26138032305433184</v>
      </c>
      <c r="AB7" s="44">
        <f>IFERROR(tblUmsatz[[#This Row],[M11]]/tblUmsatz[[#Totals],[M11]],"-")</f>
        <v>0.12449255751014884</v>
      </c>
      <c r="AC7" s="44">
        <f>IFERROR(tblUmsatz[[#This Row],[M12]]/tblUmsatz[[#Totals],[M12]],"-")</f>
        <v>9.3000958772770856E-2</v>
      </c>
      <c r="AD7" s="45">
        <f>IFERROR(tblUmsatz[[#This Row],[Jährlich]]/tblUmsatz[[#Totals],[Jährlich]],"-")</f>
        <v>0.14064665127020784</v>
      </c>
    </row>
    <row r="8" spans="1:30" ht="18" customHeight="1" x14ac:dyDescent="0.25">
      <c r="B8" s="20" t="s">
        <v>63</v>
      </c>
      <c r="C8" s="22"/>
      <c r="D8" s="49">
        <v>15</v>
      </c>
      <c r="E8" s="49">
        <v>16</v>
      </c>
      <c r="F8" s="49">
        <v>198</v>
      </c>
      <c r="G8" s="49">
        <v>44</v>
      </c>
      <c r="H8" s="49">
        <v>25</v>
      </c>
      <c r="I8" s="49">
        <v>68</v>
      </c>
      <c r="J8" s="49">
        <v>43</v>
      </c>
      <c r="K8" s="49">
        <v>119</v>
      </c>
      <c r="L8" s="49">
        <v>37</v>
      </c>
      <c r="M8" s="49">
        <v>118</v>
      </c>
      <c r="N8" s="49">
        <v>29</v>
      </c>
      <c r="O8" s="49">
        <v>171</v>
      </c>
      <c r="P8" s="50">
        <f>SUM(tblUmsatz[[#This Row],[M1]:[M12]])</f>
        <v>883</v>
      </c>
      <c r="Q8" s="21">
        <v>0.18</v>
      </c>
      <c r="R8" s="43">
        <f>IFERROR(tblUmsatz[[#This Row],[M1]]/tblUmsatz[[#Totals],[M1]],"-")</f>
        <v>2.403846153846154E-2</v>
      </c>
      <c r="S8" s="44">
        <f>IFERROR(tblUmsatz[[#This Row],[M2]]/tblUmsatz[[#Totals],[M2]],"-")</f>
        <v>2.1739130434782608E-2</v>
      </c>
      <c r="T8" s="44">
        <f>IFERROR(tblUmsatz[[#This Row],[M3]]/tblUmsatz[[#Totals],[M3]],"-")</f>
        <v>0.24146341463414633</v>
      </c>
      <c r="U8" s="44">
        <f>IFERROR(tblUmsatz[[#This Row],[M4]]/tblUmsatz[[#Totals],[M4]],"-")</f>
        <v>7.2013093289689037E-2</v>
      </c>
      <c r="V8" s="44">
        <f>IFERROR(tblUmsatz[[#This Row],[M5]]/tblUmsatz[[#Totals],[M5]],"-")</f>
        <v>3.0788177339901478E-2</v>
      </c>
      <c r="W8" s="44">
        <f>IFERROR(tblUmsatz[[#This Row],[M6]]/tblUmsatz[[#Totals],[M6]],"-")</f>
        <v>0.11764705882352941</v>
      </c>
      <c r="X8" s="44">
        <f>IFERROR(tblUmsatz[[#This Row],[M7]]/tblUmsatz[[#Totals],[M7]],"-")</f>
        <v>7.2026800670016752E-2</v>
      </c>
      <c r="Y8" s="44">
        <f>IFERROR(tblUmsatz[[#This Row],[M8]]/tblUmsatz[[#Totals],[M8]],"-")</f>
        <v>0.17629629629629628</v>
      </c>
      <c r="Z8" s="44">
        <f>IFERROR(tblUmsatz[[#This Row],[M9]]/tblUmsatz[[#Totals],[M9]],"-")</f>
        <v>4.9731182795698922E-2</v>
      </c>
      <c r="AA8" s="44">
        <f>IFERROR(tblUmsatz[[#This Row],[M10]]/tblUmsatz[[#Totals],[M10]],"-")</f>
        <v>0.17327459618208516</v>
      </c>
      <c r="AB8" s="44">
        <f>IFERROR(tblUmsatz[[#This Row],[M11]]/tblUmsatz[[#Totals],[M11]],"-")</f>
        <v>3.9242219215155617E-2</v>
      </c>
      <c r="AC8" s="44">
        <f>IFERROR(tblUmsatz[[#This Row],[M12]]/tblUmsatz[[#Totals],[M12]],"-")</f>
        <v>0.16395014381591563</v>
      </c>
      <c r="AD8" s="45">
        <f>IFERROR(tblUmsatz[[#This Row],[Jährlich]]/tblUmsatz[[#Totals],[Jährlich]],"-")</f>
        <v>0.10196304849884527</v>
      </c>
    </row>
    <row r="9" spans="1:30" ht="18" customHeight="1" x14ac:dyDescent="0.25">
      <c r="B9" s="20" t="s">
        <v>64</v>
      </c>
      <c r="C9" s="22"/>
      <c r="D9" s="49">
        <v>166</v>
      </c>
      <c r="E9" s="49">
        <v>185</v>
      </c>
      <c r="F9" s="49">
        <v>89</v>
      </c>
      <c r="G9" s="49">
        <v>170</v>
      </c>
      <c r="H9" s="49">
        <v>131</v>
      </c>
      <c r="I9" s="49">
        <v>70</v>
      </c>
      <c r="J9" s="49">
        <v>50</v>
      </c>
      <c r="K9" s="49">
        <v>149</v>
      </c>
      <c r="L9" s="49">
        <v>179</v>
      </c>
      <c r="M9" s="49">
        <v>104</v>
      </c>
      <c r="N9" s="49">
        <v>119</v>
      </c>
      <c r="O9" s="49">
        <v>187</v>
      </c>
      <c r="P9" s="50">
        <f>SUM(tblUmsatz[[#This Row],[M1]:[M12]])</f>
        <v>1599</v>
      </c>
      <c r="Q9" s="21">
        <v>0.19</v>
      </c>
      <c r="R9" s="43">
        <f>IFERROR(tblUmsatz[[#This Row],[M1]]/tblUmsatz[[#Totals],[M1]],"-")</f>
        <v>0.26602564102564102</v>
      </c>
      <c r="S9" s="44">
        <f>IFERROR(tblUmsatz[[#This Row],[M2]]/tblUmsatz[[#Totals],[M2]],"-")</f>
        <v>0.25135869565217389</v>
      </c>
      <c r="T9" s="44">
        <f>IFERROR(tblUmsatz[[#This Row],[M3]]/tblUmsatz[[#Totals],[M3]],"-")</f>
        <v>0.10853658536585366</v>
      </c>
      <c r="U9" s="44">
        <f>IFERROR(tblUmsatz[[#This Row],[M4]]/tblUmsatz[[#Totals],[M4]],"-")</f>
        <v>0.27823240589198034</v>
      </c>
      <c r="V9" s="44">
        <f>IFERROR(tblUmsatz[[#This Row],[M5]]/tblUmsatz[[#Totals],[M5]],"-")</f>
        <v>0.16133004926108374</v>
      </c>
      <c r="W9" s="44">
        <f>IFERROR(tblUmsatz[[#This Row],[M6]]/tblUmsatz[[#Totals],[M6]],"-")</f>
        <v>0.12110726643598616</v>
      </c>
      <c r="X9" s="44">
        <f>IFERROR(tblUmsatz[[#This Row],[M7]]/tblUmsatz[[#Totals],[M7]],"-")</f>
        <v>8.3752093802345065E-2</v>
      </c>
      <c r="Y9" s="44">
        <f>IFERROR(tblUmsatz[[#This Row],[M8]]/tblUmsatz[[#Totals],[M8]],"-")</f>
        <v>0.22074074074074074</v>
      </c>
      <c r="Z9" s="44">
        <f>IFERROR(tblUmsatz[[#This Row],[M9]]/tblUmsatz[[#Totals],[M9]],"-")</f>
        <v>0.24059139784946237</v>
      </c>
      <c r="AA9" s="44">
        <f>IFERROR(tblUmsatz[[#This Row],[M10]]/tblUmsatz[[#Totals],[M10]],"-")</f>
        <v>0.1527165932452276</v>
      </c>
      <c r="AB9" s="44">
        <f>IFERROR(tblUmsatz[[#This Row],[M11]]/tblUmsatz[[#Totals],[M11]],"-")</f>
        <v>0.16102841677943167</v>
      </c>
      <c r="AC9" s="44">
        <f>IFERROR(tblUmsatz[[#This Row],[M12]]/tblUmsatz[[#Totals],[M12]],"-")</f>
        <v>0.17929050814956854</v>
      </c>
      <c r="AD9" s="45">
        <f>IFERROR(tblUmsatz[[#This Row],[Jährlich]]/tblUmsatz[[#Totals],[Jährlich]],"-")</f>
        <v>0.18464203233256352</v>
      </c>
    </row>
    <row r="10" spans="1:30" ht="18" customHeight="1" x14ac:dyDescent="0.25">
      <c r="B10" s="20" t="s">
        <v>65</v>
      </c>
      <c r="C10" s="22"/>
      <c r="D10" s="49">
        <v>21</v>
      </c>
      <c r="E10" s="49">
        <v>113</v>
      </c>
      <c r="F10" s="49">
        <v>83</v>
      </c>
      <c r="G10" s="49">
        <v>17</v>
      </c>
      <c r="H10" s="49">
        <v>130</v>
      </c>
      <c r="I10" s="49">
        <v>26</v>
      </c>
      <c r="J10" s="49">
        <v>167</v>
      </c>
      <c r="K10" s="49">
        <v>102</v>
      </c>
      <c r="L10" s="49">
        <v>82</v>
      </c>
      <c r="M10" s="49">
        <v>33</v>
      </c>
      <c r="N10" s="49">
        <v>88</v>
      </c>
      <c r="O10" s="49">
        <v>193</v>
      </c>
      <c r="P10" s="50">
        <f>SUM(tblUmsatz[[#This Row],[M1]:[M12]])</f>
        <v>1055</v>
      </c>
      <c r="Q10" s="21">
        <v>0.11</v>
      </c>
      <c r="R10" s="43">
        <f>IFERROR(tblUmsatz[[#This Row],[M1]]/tblUmsatz[[#Totals],[M1]],"-")</f>
        <v>3.3653846153846152E-2</v>
      </c>
      <c r="S10" s="44">
        <f>IFERROR(tblUmsatz[[#This Row],[M2]]/tblUmsatz[[#Totals],[M2]],"-")</f>
        <v>0.15353260869565216</v>
      </c>
      <c r="T10" s="44">
        <f>IFERROR(tblUmsatz[[#This Row],[M3]]/tblUmsatz[[#Totals],[M3]],"-")</f>
        <v>0.10121951219512196</v>
      </c>
      <c r="U10" s="44">
        <f>IFERROR(tblUmsatz[[#This Row],[M4]]/tblUmsatz[[#Totals],[M4]],"-")</f>
        <v>2.7823240589198037E-2</v>
      </c>
      <c r="V10" s="44">
        <f>IFERROR(tblUmsatz[[#This Row],[M5]]/tblUmsatz[[#Totals],[M5]],"-")</f>
        <v>0.16009852216748768</v>
      </c>
      <c r="W10" s="44">
        <f>IFERROR(tblUmsatz[[#This Row],[M6]]/tblUmsatz[[#Totals],[M6]],"-")</f>
        <v>4.4982698961937718E-2</v>
      </c>
      <c r="X10" s="44">
        <f>IFERROR(tblUmsatz[[#This Row],[M7]]/tblUmsatz[[#Totals],[M7]],"-")</f>
        <v>0.2797319932998325</v>
      </c>
      <c r="Y10" s="44">
        <f>IFERROR(tblUmsatz[[#This Row],[M8]]/tblUmsatz[[#Totals],[M8]],"-")</f>
        <v>0.15111111111111111</v>
      </c>
      <c r="Z10" s="44">
        <f>IFERROR(tblUmsatz[[#This Row],[M9]]/tblUmsatz[[#Totals],[M9]],"-")</f>
        <v>0.11021505376344086</v>
      </c>
      <c r="AA10" s="44">
        <f>IFERROR(tblUmsatz[[#This Row],[M10]]/tblUmsatz[[#Totals],[M10]],"-")</f>
        <v>4.8458149779735685E-2</v>
      </c>
      <c r="AB10" s="44">
        <f>IFERROR(tblUmsatz[[#This Row],[M11]]/tblUmsatz[[#Totals],[M11]],"-")</f>
        <v>0.11907983761840325</v>
      </c>
      <c r="AC10" s="44">
        <f>IFERROR(tblUmsatz[[#This Row],[M12]]/tblUmsatz[[#Totals],[M12]],"-")</f>
        <v>0.18504314477468839</v>
      </c>
      <c r="AD10" s="45">
        <f>IFERROR(tblUmsatz[[#This Row],[Jährlich]]/tblUmsatz[[#Totals],[Jährlich]],"-")</f>
        <v>0.12182448036951501</v>
      </c>
    </row>
    <row r="11" spans="1:30" ht="18" customHeight="1" x14ac:dyDescent="0.25">
      <c r="B11" s="20" t="s">
        <v>66</v>
      </c>
      <c r="C11" s="22"/>
      <c r="D11" s="49">
        <v>70</v>
      </c>
      <c r="E11" s="49">
        <v>160</v>
      </c>
      <c r="F11" s="49">
        <v>125</v>
      </c>
      <c r="G11" s="49">
        <v>84</v>
      </c>
      <c r="H11" s="49">
        <v>191</v>
      </c>
      <c r="I11" s="49">
        <v>97</v>
      </c>
      <c r="J11" s="49">
        <v>52</v>
      </c>
      <c r="K11" s="49">
        <v>45</v>
      </c>
      <c r="L11" s="49">
        <v>173</v>
      </c>
      <c r="M11" s="49">
        <v>136</v>
      </c>
      <c r="N11" s="49">
        <v>144</v>
      </c>
      <c r="O11" s="49">
        <v>167</v>
      </c>
      <c r="P11" s="50">
        <f>SUM(tblUmsatz[[#This Row],[M1]:[M12]])</f>
        <v>1444</v>
      </c>
      <c r="Q11" s="21">
        <v>0.2</v>
      </c>
      <c r="R11" s="43">
        <f>IFERROR(tblUmsatz[[#This Row],[M1]]/tblUmsatz[[#Totals],[M1]],"-")</f>
        <v>0.11217948717948718</v>
      </c>
      <c r="S11" s="44">
        <f>IFERROR(tblUmsatz[[#This Row],[M2]]/tblUmsatz[[#Totals],[M2]],"-")</f>
        <v>0.21739130434782608</v>
      </c>
      <c r="T11" s="44">
        <f>IFERROR(tblUmsatz[[#This Row],[M3]]/tblUmsatz[[#Totals],[M3]],"-")</f>
        <v>0.1524390243902439</v>
      </c>
      <c r="U11" s="44">
        <f>IFERROR(tblUmsatz[[#This Row],[M4]]/tblUmsatz[[#Totals],[M4]],"-")</f>
        <v>0.13747954173486088</v>
      </c>
      <c r="V11" s="44">
        <f>IFERROR(tblUmsatz[[#This Row],[M5]]/tblUmsatz[[#Totals],[M5]],"-")</f>
        <v>0.23522167487684728</v>
      </c>
      <c r="W11" s="44">
        <f>IFERROR(tblUmsatz[[#This Row],[M6]]/tblUmsatz[[#Totals],[M6]],"-")</f>
        <v>0.16782006920415224</v>
      </c>
      <c r="X11" s="44">
        <f>IFERROR(tblUmsatz[[#This Row],[M7]]/tblUmsatz[[#Totals],[M7]],"-")</f>
        <v>8.7102177554438859E-2</v>
      </c>
      <c r="Y11" s="44">
        <f>IFERROR(tblUmsatz[[#This Row],[M8]]/tblUmsatz[[#Totals],[M8]],"-")</f>
        <v>6.6666666666666666E-2</v>
      </c>
      <c r="Z11" s="44">
        <f>IFERROR(tblUmsatz[[#This Row],[M9]]/tblUmsatz[[#Totals],[M9]],"-")</f>
        <v>0.2325268817204301</v>
      </c>
      <c r="AA11" s="44">
        <f>IFERROR(tblUmsatz[[#This Row],[M10]]/tblUmsatz[[#Totals],[M10]],"-")</f>
        <v>0.19970631424375918</v>
      </c>
      <c r="AB11" s="44">
        <f>IFERROR(tblUmsatz[[#This Row],[M11]]/tblUmsatz[[#Totals],[M11]],"-")</f>
        <v>0.19485791610284167</v>
      </c>
      <c r="AC11" s="44">
        <f>IFERROR(tblUmsatz[[#This Row],[M12]]/tblUmsatz[[#Totals],[M12]],"-")</f>
        <v>0.1601150527325024</v>
      </c>
      <c r="AD11" s="45">
        <f>IFERROR(tblUmsatz[[#This Row],[Jährlich]]/tblUmsatz[[#Totals],[Jährlich]],"-")</f>
        <v>0.16674364896073904</v>
      </c>
    </row>
    <row r="12" spans="1:30" ht="18" customHeight="1" x14ac:dyDescent="0.25">
      <c r="B12" s="20" t="s">
        <v>67</v>
      </c>
      <c r="C12" s="22"/>
      <c r="D12" s="49">
        <v>61</v>
      </c>
      <c r="E12" s="49">
        <v>99</v>
      </c>
      <c r="F12" s="49">
        <v>70</v>
      </c>
      <c r="G12" s="49">
        <v>162</v>
      </c>
      <c r="H12" s="49">
        <v>28</v>
      </c>
      <c r="I12" s="49">
        <v>163</v>
      </c>
      <c r="J12" s="49">
        <v>101</v>
      </c>
      <c r="K12" s="49">
        <v>103</v>
      </c>
      <c r="L12" s="49">
        <v>78</v>
      </c>
      <c r="M12" s="49">
        <v>33</v>
      </c>
      <c r="N12" s="49">
        <v>162</v>
      </c>
      <c r="O12" s="49">
        <v>159</v>
      </c>
      <c r="P12" s="50">
        <f>SUM(tblUmsatz[[#This Row],[M1]:[M12]])</f>
        <v>1219</v>
      </c>
      <c r="Q12" s="21">
        <v>0.1</v>
      </c>
      <c r="R12" s="43">
        <f>IFERROR(tblUmsatz[[#This Row],[M1]]/tblUmsatz[[#Totals],[M1]],"-")</f>
        <v>9.7756410256410256E-2</v>
      </c>
      <c r="S12" s="44">
        <f>IFERROR(tblUmsatz[[#This Row],[M2]]/tblUmsatz[[#Totals],[M2]],"-")</f>
        <v>0.13451086956521738</v>
      </c>
      <c r="T12" s="44">
        <f>IFERROR(tblUmsatz[[#This Row],[M3]]/tblUmsatz[[#Totals],[M3]],"-")</f>
        <v>8.5365853658536592E-2</v>
      </c>
      <c r="U12" s="44">
        <f>IFERROR(tblUmsatz[[#This Row],[M4]]/tblUmsatz[[#Totals],[M4]],"-")</f>
        <v>0.265139116202946</v>
      </c>
      <c r="V12" s="44">
        <f>IFERROR(tblUmsatz[[#This Row],[M5]]/tblUmsatz[[#Totals],[M5]],"-")</f>
        <v>3.4482758620689655E-2</v>
      </c>
      <c r="W12" s="44">
        <f>IFERROR(tblUmsatz[[#This Row],[M6]]/tblUmsatz[[#Totals],[M6]],"-")</f>
        <v>0.2820069204152249</v>
      </c>
      <c r="X12" s="44">
        <f>IFERROR(tblUmsatz[[#This Row],[M7]]/tblUmsatz[[#Totals],[M7]],"-")</f>
        <v>0.16917922948073702</v>
      </c>
      <c r="Y12" s="44">
        <f>IFERROR(tblUmsatz[[#This Row],[M8]]/tblUmsatz[[#Totals],[M8]],"-")</f>
        <v>0.15259259259259259</v>
      </c>
      <c r="Z12" s="44">
        <f>IFERROR(tblUmsatz[[#This Row],[M9]]/tblUmsatz[[#Totals],[M9]],"-")</f>
        <v>0.10483870967741936</v>
      </c>
      <c r="AA12" s="44">
        <f>IFERROR(tblUmsatz[[#This Row],[M10]]/tblUmsatz[[#Totals],[M10]],"-")</f>
        <v>4.8458149779735685E-2</v>
      </c>
      <c r="AB12" s="44">
        <f>IFERROR(tblUmsatz[[#This Row],[M11]]/tblUmsatz[[#Totals],[M11]],"-")</f>
        <v>0.21921515561569688</v>
      </c>
      <c r="AC12" s="44">
        <f>IFERROR(tblUmsatz[[#This Row],[M12]]/tblUmsatz[[#Totals],[M12]],"-")</f>
        <v>0.15244487056567593</v>
      </c>
      <c r="AD12" s="45">
        <f>IFERROR(tblUmsatz[[#This Row],[Jährlich]]/tblUmsatz[[#Totals],[Jährlich]],"-")</f>
        <v>0.14076212471131641</v>
      </c>
    </row>
    <row r="13" spans="1:30" ht="18" customHeight="1" x14ac:dyDescent="0.25">
      <c r="B13" s="20" t="s">
        <v>68</v>
      </c>
      <c r="C13" s="22"/>
      <c r="D13" s="49">
        <v>105</v>
      </c>
      <c r="E13" s="49">
        <v>55</v>
      </c>
      <c r="F13" s="49">
        <v>163</v>
      </c>
      <c r="G13" s="49">
        <v>12</v>
      </c>
      <c r="H13" s="49">
        <v>117</v>
      </c>
      <c r="I13" s="49">
        <v>83</v>
      </c>
      <c r="J13" s="49">
        <v>163</v>
      </c>
      <c r="K13" s="49">
        <v>120</v>
      </c>
      <c r="L13" s="49">
        <v>171</v>
      </c>
      <c r="M13" s="49">
        <v>79</v>
      </c>
      <c r="N13" s="49">
        <v>105</v>
      </c>
      <c r="O13" s="49">
        <v>69</v>
      </c>
      <c r="P13" s="50">
        <f>SUM(tblUmsatz[[#This Row],[M1]:[M12]])</f>
        <v>1242</v>
      </c>
      <c r="Q13" s="21">
        <v>0.1</v>
      </c>
      <c r="R13" s="43">
        <f>IFERROR(tblUmsatz[[#This Row],[M1]]/tblUmsatz[[#Totals],[M1]],"-")</f>
        <v>0.16826923076923078</v>
      </c>
      <c r="S13" s="44">
        <f>IFERROR(tblUmsatz[[#This Row],[M2]]/tblUmsatz[[#Totals],[M2]],"-")</f>
        <v>7.4728260869565216E-2</v>
      </c>
      <c r="T13" s="44">
        <f>IFERROR(tblUmsatz[[#This Row],[M3]]/tblUmsatz[[#Totals],[M3]],"-")</f>
        <v>0.19878048780487806</v>
      </c>
      <c r="U13" s="44">
        <f>IFERROR(tblUmsatz[[#This Row],[M4]]/tblUmsatz[[#Totals],[M4]],"-")</f>
        <v>1.9639934533551555E-2</v>
      </c>
      <c r="V13" s="44">
        <f>IFERROR(tblUmsatz[[#This Row],[M5]]/tblUmsatz[[#Totals],[M5]],"-")</f>
        <v>0.14408866995073891</v>
      </c>
      <c r="W13" s="44">
        <f>IFERROR(tblUmsatz[[#This Row],[M6]]/tblUmsatz[[#Totals],[M6]],"-")</f>
        <v>0.14359861591695502</v>
      </c>
      <c r="X13" s="44">
        <f>IFERROR(tblUmsatz[[#This Row],[M7]]/tblUmsatz[[#Totals],[M7]],"-")</f>
        <v>0.27303182579564489</v>
      </c>
      <c r="Y13" s="44">
        <f>IFERROR(tblUmsatz[[#This Row],[M8]]/tblUmsatz[[#Totals],[M8]],"-")</f>
        <v>0.17777777777777778</v>
      </c>
      <c r="Z13" s="44">
        <f>IFERROR(tblUmsatz[[#This Row],[M9]]/tblUmsatz[[#Totals],[M9]],"-")</f>
        <v>0.22983870967741934</v>
      </c>
      <c r="AA13" s="44">
        <f>IFERROR(tblUmsatz[[#This Row],[M10]]/tblUmsatz[[#Totals],[M10]],"-")</f>
        <v>0.11600587371512482</v>
      </c>
      <c r="AB13" s="44">
        <f>IFERROR(tblUmsatz[[#This Row],[M11]]/tblUmsatz[[#Totals],[M11]],"-")</f>
        <v>0.14208389715832206</v>
      </c>
      <c r="AC13" s="44">
        <f>IFERROR(tblUmsatz[[#This Row],[M12]]/tblUmsatz[[#Totals],[M12]],"-")</f>
        <v>6.6155321188878236E-2</v>
      </c>
      <c r="AD13" s="45">
        <f>IFERROR(tblUmsatz[[#This Row],[Jährlich]]/tblUmsatz[[#Totals],[Jährlich]],"-")</f>
        <v>0.14341801385681294</v>
      </c>
    </row>
    <row r="14" spans="1:30" ht="18" customHeight="1" x14ac:dyDescent="0.25">
      <c r="B14" s="51" t="s">
        <v>52</v>
      </c>
      <c r="C14" s="52"/>
      <c r="D14" s="53">
        <f>SUBTOTAL(109,tblUmsatz[M1])</f>
        <v>624</v>
      </c>
      <c r="E14" s="53">
        <f>SUBTOTAL(109,tblUmsatz[M2])</f>
        <v>736</v>
      </c>
      <c r="F14" s="53">
        <f>SUBTOTAL(109,tblUmsatz[M3])</f>
        <v>820</v>
      </c>
      <c r="G14" s="53">
        <f>SUBTOTAL(109,tblUmsatz[M4])</f>
        <v>611</v>
      </c>
      <c r="H14" s="53">
        <f>SUBTOTAL(109,tblUmsatz[M5])</f>
        <v>812</v>
      </c>
      <c r="I14" s="53">
        <f>SUBTOTAL(109,tblUmsatz[M6])</f>
        <v>578</v>
      </c>
      <c r="J14" s="53">
        <f>SUBTOTAL(109,tblUmsatz[M7])</f>
        <v>597</v>
      </c>
      <c r="K14" s="53">
        <f>SUBTOTAL(109,tblUmsatz[M8])</f>
        <v>675</v>
      </c>
      <c r="L14" s="53">
        <f>SUBTOTAL(109,tblUmsatz[M9])</f>
        <v>744</v>
      </c>
      <c r="M14" s="53">
        <f>SUBTOTAL(109,tblUmsatz[M10])</f>
        <v>681</v>
      </c>
      <c r="N14" s="53">
        <f>SUBTOTAL(109,tblUmsatz[M11])</f>
        <v>739</v>
      </c>
      <c r="O14" s="53">
        <f>SUBTOTAL(109,tblUmsatz[M12])</f>
        <v>1043</v>
      </c>
      <c r="P14" s="53">
        <f>SUBTOTAL(109,tblUmsatz[Jährlich])</f>
        <v>8660</v>
      </c>
      <c r="Q14" s="54">
        <f>SUBTOTAL(109,tblUmsatz[Ind %])</f>
        <v>1</v>
      </c>
      <c r="R14" s="54">
        <f>SUBTOTAL(109,tblUmsatz[% M1])</f>
        <v>1</v>
      </c>
      <c r="S14" s="54">
        <f>SUBTOTAL(109,tblUmsatz[% M2])</f>
        <v>1</v>
      </c>
      <c r="T14" s="54">
        <f>SUBTOTAL(109,tblUmsatz[% M3])</f>
        <v>1</v>
      </c>
      <c r="U14" s="54">
        <f>SUBTOTAL(109,tblUmsatz[% M4])</f>
        <v>0.99999999999999989</v>
      </c>
      <c r="V14" s="54">
        <f>SUBTOTAL(109,tblUmsatz[% M5])</f>
        <v>0.99999999999999989</v>
      </c>
      <c r="W14" s="54">
        <f>SUBTOTAL(109,tblUmsatz[% M6])</f>
        <v>1</v>
      </c>
      <c r="X14" s="54">
        <f>SUBTOTAL(109,tblUmsatz[% M7])</f>
        <v>1</v>
      </c>
      <c r="Y14" s="54">
        <f>SUBTOTAL(109,tblUmsatz[% M8])</f>
        <v>1</v>
      </c>
      <c r="Z14" s="54">
        <f>SUBTOTAL(109,tblUmsatz[% M9])</f>
        <v>1</v>
      </c>
      <c r="AA14" s="54">
        <f>SUBTOTAL(109,tblUmsatz[% M10])</f>
        <v>1</v>
      </c>
      <c r="AB14" s="54">
        <f>SUBTOTAL(109,tblUmsatz[% M11])</f>
        <v>1</v>
      </c>
      <c r="AC14" s="54">
        <f>SUBTOTAL(109,tblUmsatz[% M12])</f>
        <v>0.99999999999999989</v>
      </c>
      <c r="AD14" s="54">
        <f>SUBTOTAL(109,tblUmsatz[% j])</f>
        <v>1</v>
      </c>
    </row>
    <row r="15" spans="1:30" ht="18" customHeight="1" x14ac:dyDescent="0.25">
      <c r="B15" s="67"/>
      <c r="C15" s="67"/>
      <c r="D15" s="67"/>
      <c r="E15" s="67"/>
      <c r="F15" s="67"/>
      <c r="G15" s="67"/>
      <c r="H15" s="67"/>
      <c r="I15" s="67"/>
      <c r="J15" s="67"/>
      <c r="K15" s="67"/>
      <c r="L15" s="67"/>
      <c r="M15" s="67"/>
      <c r="N15" s="67"/>
      <c r="O15" s="67"/>
      <c r="P15" s="67"/>
      <c r="Q15" s="67"/>
      <c r="R15" s="67"/>
      <c r="S15" s="67"/>
      <c r="T15" s="67"/>
      <c r="U15" s="67"/>
      <c r="V15" s="67"/>
      <c r="W15" s="67"/>
      <c r="X15" s="67"/>
      <c r="Y15" s="67"/>
      <c r="Z15" s="67"/>
      <c r="AA15" s="67"/>
      <c r="AB15" s="67"/>
      <c r="AC15" s="67"/>
      <c r="AD15" s="67"/>
    </row>
    <row r="16" spans="1:30" ht="18" customHeight="1" x14ac:dyDescent="0.25">
      <c r="B16" s="31" t="s">
        <v>53</v>
      </c>
      <c r="C16" s="32" t="s">
        <v>51</v>
      </c>
      <c r="D16" s="10" t="s">
        <v>0</v>
      </c>
      <c r="E16" s="10" t="s">
        <v>1</v>
      </c>
      <c r="F16" s="10" t="s">
        <v>2</v>
      </c>
      <c r="G16" s="10" t="s">
        <v>3</v>
      </c>
      <c r="H16" s="10" t="s">
        <v>4</v>
      </c>
      <c r="I16" s="10" t="s">
        <v>5</v>
      </c>
      <c r="J16" s="10" t="s">
        <v>6</v>
      </c>
      <c r="K16" s="10" t="s">
        <v>7</v>
      </c>
      <c r="L16" s="10" t="s">
        <v>8</v>
      </c>
      <c r="M16" s="10" t="s">
        <v>9</v>
      </c>
      <c r="N16" s="10" t="s">
        <v>10</v>
      </c>
      <c r="O16" s="10" t="s">
        <v>11</v>
      </c>
      <c r="P16" s="10" t="s">
        <v>26</v>
      </c>
      <c r="Q16" s="11" t="s">
        <v>24</v>
      </c>
      <c r="R16" s="11" t="s">
        <v>12</v>
      </c>
      <c r="S16" s="11" t="s">
        <v>13</v>
      </c>
      <c r="T16" s="11" t="s">
        <v>14</v>
      </c>
      <c r="U16" s="11" t="s">
        <v>15</v>
      </c>
      <c r="V16" s="11" t="s">
        <v>16</v>
      </c>
      <c r="W16" s="11" t="s">
        <v>17</v>
      </c>
      <c r="X16" s="11" t="s">
        <v>18</v>
      </c>
      <c r="Y16" s="11" t="s">
        <v>19</v>
      </c>
      <c r="Z16" s="11" t="s">
        <v>20</v>
      </c>
      <c r="AA16" s="11" t="s">
        <v>21</v>
      </c>
      <c r="AB16" s="11" t="s">
        <v>22</v>
      </c>
      <c r="AC16" s="11" t="s">
        <v>23</v>
      </c>
      <c r="AD16" s="11" t="s">
        <v>25</v>
      </c>
    </row>
    <row r="17" spans="1:30" ht="18" customHeight="1" x14ac:dyDescent="0.25">
      <c r="B17" s="12" t="s">
        <v>69</v>
      </c>
      <c r="C17" s="23"/>
      <c r="D17" s="55">
        <v>61</v>
      </c>
      <c r="E17" s="55">
        <v>78</v>
      </c>
      <c r="F17" s="55">
        <v>65</v>
      </c>
      <c r="G17" s="55">
        <v>29</v>
      </c>
      <c r="H17" s="55">
        <v>125</v>
      </c>
      <c r="I17" s="55">
        <v>49</v>
      </c>
      <c r="J17" s="55">
        <v>14</v>
      </c>
      <c r="K17" s="55">
        <v>26</v>
      </c>
      <c r="L17" s="55">
        <v>14</v>
      </c>
      <c r="M17" s="55">
        <v>129</v>
      </c>
      <c r="N17" s="55">
        <v>60</v>
      </c>
      <c r="O17" s="55">
        <v>65</v>
      </c>
      <c r="P17" s="57">
        <f>SUM(tblUmsatzkosten[[#This Row],[M1]:[M12]])</f>
        <v>715</v>
      </c>
      <c r="Q17" s="9">
        <v>0.12</v>
      </c>
      <c r="R17" s="46">
        <f>IFERROR(tblUmsatzkosten[[#This Row],[M1]]/tblUmsatzkosten[[#Totals],[M1]],R7)</f>
        <v>0.23018867924528302</v>
      </c>
      <c r="S17" s="47">
        <f>IFERROR(tblUmsatzkosten[[#This Row],[M2]]/tblUmsatzkosten[[#Totals],[M2]],"-")</f>
        <v>0.21910112359550563</v>
      </c>
      <c r="T17" s="47">
        <f>IFERROR(tblUmsatzkosten[[#This Row],[M3]]/tblUmsatzkosten[[#Totals],[M3]],"-")</f>
        <v>0.20634920634920634</v>
      </c>
      <c r="U17" s="47">
        <f>IFERROR(tblUmsatzkosten[[#This Row],[M4]]/tblUmsatzkosten[[#Totals],[M4]],"-")</f>
        <v>0.12033195020746888</v>
      </c>
      <c r="V17" s="47">
        <f>IFERROR(tblUmsatzkosten[[#This Row],[M5]]/tblUmsatzkosten[[#Totals],[M5]],"-")</f>
        <v>0.31328320802005011</v>
      </c>
      <c r="W17" s="47">
        <f>IFERROR(tblUmsatzkosten[[#This Row],[M6]]/tblUmsatzkosten[[#Totals],[M6]],"-")</f>
        <v>0.15705128205128205</v>
      </c>
      <c r="X17" s="47">
        <f>IFERROR(tblUmsatzkosten[[#This Row],[M7]]/tblUmsatzkosten[[#Totals],[M7]],"-")</f>
        <v>4.6822742474916385E-2</v>
      </c>
      <c r="Y17" s="47">
        <f>IFERROR(tblUmsatzkosten[[#This Row],[M8]]/tblUmsatzkosten[[#Totals],[M8]],"-")</f>
        <v>0.11504424778761062</v>
      </c>
      <c r="Z17" s="47">
        <f>IFERROR(tblUmsatzkosten[[#This Row],[M9]]/tblUmsatzkosten[[#Totals],[M9]],"-")</f>
        <v>3.3816425120772944E-2</v>
      </c>
      <c r="AA17" s="47">
        <f>IFERROR(tblUmsatzkosten[[#This Row],[M10]]/tblUmsatzkosten[[#Totals],[M10]],"-")</f>
        <v>0.47080291970802918</v>
      </c>
      <c r="AB17" s="47">
        <f>IFERROR(tblUmsatzkosten[[#This Row],[M11]]/tblUmsatzkosten[[#Totals],[M11]],"-")</f>
        <v>0.22727272727272727</v>
      </c>
      <c r="AC17" s="47">
        <f>IFERROR(tblUmsatzkosten[[#This Row],[M12]]/tblUmsatzkosten[[#Totals],[M12]],"-")</f>
        <v>0.14348785871964681</v>
      </c>
      <c r="AD17" s="48">
        <f>IFERROR(tblUmsatzkosten[[#This Row],[Jährlich]]/tblUmsatzkosten[[#Totals],[Jährlich]],"-")</f>
        <v>0.18727082242011525</v>
      </c>
    </row>
    <row r="18" spans="1:30" ht="18" customHeight="1" x14ac:dyDescent="0.25">
      <c r="B18" s="12" t="s">
        <v>70</v>
      </c>
      <c r="C18" s="23"/>
      <c r="D18" s="55">
        <v>7</v>
      </c>
      <c r="E18" s="55">
        <v>5</v>
      </c>
      <c r="F18" s="55">
        <v>69</v>
      </c>
      <c r="G18" s="55">
        <v>32</v>
      </c>
      <c r="H18" s="55">
        <v>11</v>
      </c>
      <c r="I18" s="55">
        <v>30</v>
      </c>
      <c r="J18" s="55">
        <v>27</v>
      </c>
      <c r="K18" s="55">
        <v>32</v>
      </c>
      <c r="L18" s="55">
        <v>10</v>
      </c>
      <c r="M18" s="55">
        <v>41</v>
      </c>
      <c r="N18" s="55">
        <v>13</v>
      </c>
      <c r="O18" s="55">
        <v>105</v>
      </c>
      <c r="P18" s="57">
        <f>SUM(tblUmsatzkosten[[#This Row],[M1]:[M12]])</f>
        <v>382</v>
      </c>
      <c r="Q18" s="9">
        <v>0.18</v>
      </c>
      <c r="R18" s="46">
        <f>IFERROR(tblUmsatzkosten[[#This Row],[M1]]/tblUmsatzkosten[[#Totals],[M1]],R8)</f>
        <v>2.6415094339622643E-2</v>
      </c>
      <c r="S18" s="47">
        <f>IFERROR(tblUmsatzkosten[[#This Row],[M2]]/tblUmsatzkosten[[#Totals],[M2]],"-")</f>
        <v>1.4044943820224719E-2</v>
      </c>
      <c r="T18" s="47">
        <f>IFERROR(tblUmsatzkosten[[#This Row],[M3]]/tblUmsatzkosten[[#Totals],[M3]],"-")</f>
        <v>0.21904761904761905</v>
      </c>
      <c r="U18" s="47">
        <f>IFERROR(tblUmsatzkosten[[#This Row],[M4]]/tblUmsatzkosten[[#Totals],[M4]],"-")</f>
        <v>0.13278008298755187</v>
      </c>
      <c r="V18" s="47">
        <f>IFERROR(tblUmsatzkosten[[#This Row],[M5]]/tblUmsatzkosten[[#Totals],[M5]],"-")</f>
        <v>2.7568922305764409E-2</v>
      </c>
      <c r="W18" s="47">
        <f>IFERROR(tblUmsatzkosten[[#This Row],[M6]]/tblUmsatzkosten[[#Totals],[M6]],"-")</f>
        <v>9.6153846153846159E-2</v>
      </c>
      <c r="X18" s="47">
        <f>IFERROR(tblUmsatzkosten[[#This Row],[M7]]/tblUmsatzkosten[[#Totals],[M7]],"-")</f>
        <v>9.0301003344481601E-2</v>
      </c>
      <c r="Y18" s="47">
        <f>IFERROR(tblUmsatzkosten[[#This Row],[M8]]/tblUmsatzkosten[[#Totals],[M8]],"-")</f>
        <v>0.1415929203539823</v>
      </c>
      <c r="Z18" s="47">
        <f>IFERROR(tblUmsatzkosten[[#This Row],[M9]]/tblUmsatzkosten[[#Totals],[M9]],"-")</f>
        <v>2.4154589371980676E-2</v>
      </c>
      <c r="AA18" s="47">
        <f>IFERROR(tblUmsatzkosten[[#This Row],[M10]]/tblUmsatzkosten[[#Totals],[M10]],"-")</f>
        <v>0.14963503649635038</v>
      </c>
      <c r="AB18" s="47">
        <f>IFERROR(tblUmsatzkosten[[#This Row],[M11]]/tblUmsatzkosten[[#Totals],[M11]],"-")</f>
        <v>4.924242424242424E-2</v>
      </c>
      <c r="AC18" s="47">
        <f>IFERROR(tblUmsatzkosten[[#This Row],[M12]]/tblUmsatzkosten[[#Totals],[M12]],"-")</f>
        <v>0.23178807947019867</v>
      </c>
      <c r="AD18" s="48">
        <f>IFERROR(tblUmsatzkosten[[#This Row],[Jährlich]]/tblUmsatzkosten[[#Totals],[Jährlich]],"-")</f>
        <v>0.1000523834468308</v>
      </c>
    </row>
    <row r="19" spans="1:30" ht="18" customHeight="1" x14ac:dyDescent="0.25">
      <c r="B19" s="12" t="s">
        <v>71</v>
      </c>
      <c r="C19" s="23"/>
      <c r="D19" s="55">
        <v>99</v>
      </c>
      <c r="E19" s="55">
        <v>95</v>
      </c>
      <c r="F19" s="55">
        <v>51</v>
      </c>
      <c r="G19" s="55">
        <v>90</v>
      </c>
      <c r="H19" s="55">
        <v>21</v>
      </c>
      <c r="I19" s="55">
        <v>34</v>
      </c>
      <c r="J19" s="55">
        <v>30</v>
      </c>
      <c r="K19" s="55">
        <v>24</v>
      </c>
      <c r="L19" s="55">
        <v>109</v>
      </c>
      <c r="M19" s="55">
        <v>16</v>
      </c>
      <c r="N19" s="55">
        <v>21</v>
      </c>
      <c r="O19" s="55">
        <v>52</v>
      </c>
      <c r="P19" s="57">
        <f>SUM(tblUmsatzkosten[[#This Row],[M1]:[M12]])</f>
        <v>642</v>
      </c>
      <c r="Q19" s="9">
        <v>0.19</v>
      </c>
      <c r="R19" s="46">
        <f>IFERROR(tblUmsatzkosten[[#This Row],[M1]]/tblUmsatzkosten[[#Totals],[M1]],R9)</f>
        <v>0.37358490566037733</v>
      </c>
      <c r="S19" s="47">
        <f>IFERROR(tblUmsatzkosten[[#This Row],[M2]]/tblUmsatzkosten[[#Totals],[M2]],"-")</f>
        <v>0.26685393258426965</v>
      </c>
      <c r="T19" s="47">
        <f>IFERROR(tblUmsatzkosten[[#This Row],[M3]]/tblUmsatzkosten[[#Totals],[M3]],"-")</f>
        <v>0.16190476190476191</v>
      </c>
      <c r="U19" s="47">
        <f>IFERROR(tblUmsatzkosten[[#This Row],[M4]]/tblUmsatzkosten[[#Totals],[M4]],"-")</f>
        <v>0.37344398340248963</v>
      </c>
      <c r="V19" s="47">
        <f>IFERROR(tblUmsatzkosten[[#This Row],[M5]]/tblUmsatzkosten[[#Totals],[M5]],"-")</f>
        <v>5.2631578947368418E-2</v>
      </c>
      <c r="W19" s="47">
        <f>IFERROR(tblUmsatzkosten[[#This Row],[M6]]/tblUmsatzkosten[[#Totals],[M6]],"-")</f>
        <v>0.10897435897435898</v>
      </c>
      <c r="X19" s="47">
        <f>IFERROR(tblUmsatzkosten[[#This Row],[M7]]/tblUmsatzkosten[[#Totals],[M7]],"-")</f>
        <v>0.10033444816053512</v>
      </c>
      <c r="Y19" s="47">
        <f>IFERROR(tblUmsatzkosten[[#This Row],[M8]]/tblUmsatzkosten[[#Totals],[M8]],"-")</f>
        <v>0.10619469026548672</v>
      </c>
      <c r="Z19" s="47">
        <f>IFERROR(tblUmsatzkosten[[#This Row],[M9]]/tblUmsatzkosten[[#Totals],[M9]],"-")</f>
        <v>0.26328502415458938</v>
      </c>
      <c r="AA19" s="47">
        <f>IFERROR(tblUmsatzkosten[[#This Row],[M10]]/tblUmsatzkosten[[#Totals],[M10]],"-")</f>
        <v>5.8394160583941604E-2</v>
      </c>
      <c r="AB19" s="47">
        <f>IFERROR(tblUmsatzkosten[[#This Row],[M11]]/tblUmsatzkosten[[#Totals],[M11]],"-")</f>
        <v>7.9545454545454544E-2</v>
      </c>
      <c r="AC19" s="47">
        <f>IFERROR(tblUmsatzkosten[[#This Row],[M12]]/tblUmsatzkosten[[#Totals],[M12]],"-")</f>
        <v>0.11479028697571744</v>
      </c>
      <c r="AD19" s="48">
        <f>IFERROR(tblUmsatzkosten[[#This Row],[Jährlich]]/tblUmsatzkosten[[#Totals],[Jährlich]],"-")</f>
        <v>0.16815086432687271</v>
      </c>
    </row>
    <row r="20" spans="1:30" ht="18" customHeight="1" x14ac:dyDescent="0.25">
      <c r="B20" s="12" t="s">
        <v>72</v>
      </c>
      <c r="C20" s="23"/>
      <c r="D20" s="55">
        <v>13</v>
      </c>
      <c r="E20" s="55">
        <v>28</v>
      </c>
      <c r="F20" s="55">
        <v>15</v>
      </c>
      <c r="G20" s="55">
        <v>8</v>
      </c>
      <c r="H20" s="55">
        <v>84</v>
      </c>
      <c r="I20" s="55">
        <v>12</v>
      </c>
      <c r="J20" s="55">
        <v>54</v>
      </c>
      <c r="K20" s="55">
        <v>72</v>
      </c>
      <c r="L20" s="55">
        <v>49</v>
      </c>
      <c r="M20" s="55">
        <v>24</v>
      </c>
      <c r="N20" s="55">
        <v>60</v>
      </c>
      <c r="O20" s="55">
        <v>39</v>
      </c>
      <c r="P20" s="57">
        <f>SUM(tblUmsatzkosten[[#This Row],[M1]:[M12]])</f>
        <v>458</v>
      </c>
      <c r="Q20" s="9">
        <v>0.11</v>
      </c>
      <c r="R20" s="46">
        <f>IFERROR(tblUmsatzkosten[[#This Row],[M1]]/tblUmsatzkosten[[#Totals],[M1]],R10)</f>
        <v>4.9056603773584909E-2</v>
      </c>
      <c r="S20" s="47">
        <f>IFERROR(tblUmsatzkosten[[#This Row],[M2]]/tblUmsatzkosten[[#Totals],[M2]],"-")</f>
        <v>7.8651685393258425E-2</v>
      </c>
      <c r="T20" s="47">
        <f>IFERROR(tblUmsatzkosten[[#This Row],[M3]]/tblUmsatzkosten[[#Totals],[M3]],"-")</f>
        <v>4.7619047619047616E-2</v>
      </c>
      <c r="U20" s="47">
        <f>IFERROR(tblUmsatzkosten[[#This Row],[M4]]/tblUmsatzkosten[[#Totals],[M4]],"-")</f>
        <v>3.3195020746887967E-2</v>
      </c>
      <c r="V20" s="47">
        <f>IFERROR(tblUmsatzkosten[[#This Row],[M5]]/tblUmsatzkosten[[#Totals],[M5]],"-")</f>
        <v>0.21052631578947367</v>
      </c>
      <c r="W20" s="47">
        <f>IFERROR(tblUmsatzkosten[[#This Row],[M6]]/tblUmsatzkosten[[#Totals],[M6]],"-")</f>
        <v>3.8461538461538464E-2</v>
      </c>
      <c r="X20" s="47">
        <f>IFERROR(tblUmsatzkosten[[#This Row],[M7]]/tblUmsatzkosten[[#Totals],[M7]],"-")</f>
        <v>0.1806020066889632</v>
      </c>
      <c r="Y20" s="47">
        <f>IFERROR(tblUmsatzkosten[[#This Row],[M8]]/tblUmsatzkosten[[#Totals],[M8]],"-")</f>
        <v>0.31858407079646017</v>
      </c>
      <c r="Z20" s="47">
        <f>IFERROR(tblUmsatzkosten[[#This Row],[M9]]/tblUmsatzkosten[[#Totals],[M9]],"-")</f>
        <v>0.11835748792270531</v>
      </c>
      <c r="AA20" s="47">
        <f>IFERROR(tblUmsatzkosten[[#This Row],[M10]]/tblUmsatzkosten[[#Totals],[M10]],"-")</f>
        <v>8.7591240875912413E-2</v>
      </c>
      <c r="AB20" s="47">
        <f>IFERROR(tblUmsatzkosten[[#This Row],[M11]]/tblUmsatzkosten[[#Totals],[M11]],"-")</f>
        <v>0.22727272727272727</v>
      </c>
      <c r="AC20" s="47">
        <f>IFERROR(tblUmsatzkosten[[#This Row],[M12]]/tblUmsatzkosten[[#Totals],[M12]],"-")</f>
        <v>8.6092715231788075E-2</v>
      </c>
      <c r="AD20" s="48">
        <f>IFERROR(tblUmsatzkosten[[#This Row],[Jährlich]]/tblUmsatzkosten[[#Totals],[Jährlich]],"-")</f>
        <v>0.11995809324253535</v>
      </c>
    </row>
    <row r="21" spans="1:30" ht="18" customHeight="1" x14ac:dyDescent="0.25">
      <c r="B21" s="12" t="s">
        <v>73</v>
      </c>
      <c r="C21" s="23"/>
      <c r="D21" s="55">
        <v>34</v>
      </c>
      <c r="E21" s="55">
        <v>78</v>
      </c>
      <c r="F21" s="55">
        <v>43</v>
      </c>
      <c r="G21" s="55">
        <v>30</v>
      </c>
      <c r="H21" s="55">
        <v>77</v>
      </c>
      <c r="I21" s="55">
        <v>54</v>
      </c>
      <c r="J21" s="55">
        <v>26</v>
      </c>
      <c r="K21" s="55">
        <v>13</v>
      </c>
      <c r="L21" s="55">
        <v>56</v>
      </c>
      <c r="M21" s="55">
        <v>30</v>
      </c>
      <c r="N21" s="55">
        <v>40</v>
      </c>
      <c r="O21" s="55">
        <v>63</v>
      </c>
      <c r="P21" s="57">
        <f>SUM(tblUmsatzkosten[[#This Row],[M1]:[M12]])</f>
        <v>544</v>
      </c>
      <c r="Q21" s="9">
        <v>0.2</v>
      </c>
      <c r="R21" s="46">
        <f>IFERROR(tblUmsatzkosten[[#This Row],[M1]]/tblUmsatzkosten[[#Totals],[M1]],R11)</f>
        <v>0.12830188679245283</v>
      </c>
      <c r="S21" s="47">
        <f>IFERROR(tblUmsatzkosten[[#This Row],[M2]]/tblUmsatzkosten[[#Totals],[M2]],"-")</f>
        <v>0.21910112359550563</v>
      </c>
      <c r="T21" s="47">
        <f>IFERROR(tblUmsatzkosten[[#This Row],[M3]]/tblUmsatzkosten[[#Totals],[M3]],"-")</f>
        <v>0.13650793650793649</v>
      </c>
      <c r="U21" s="47">
        <f>IFERROR(tblUmsatzkosten[[#This Row],[M4]]/tblUmsatzkosten[[#Totals],[M4]],"-")</f>
        <v>0.12448132780082988</v>
      </c>
      <c r="V21" s="47">
        <f>IFERROR(tblUmsatzkosten[[#This Row],[M5]]/tblUmsatzkosten[[#Totals],[M5]],"-")</f>
        <v>0.19298245614035087</v>
      </c>
      <c r="W21" s="47">
        <f>IFERROR(tblUmsatzkosten[[#This Row],[M6]]/tblUmsatzkosten[[#Totals],[M6]],"-")</f>
        <v>0.17307692307692307</v>
      </c>
      <c r="X21" s="47">
        <f>IFERROR(tblUmsatzkosten[[#This Row],[M7]]/tblUmsatzkosten[[#Totals],[M7]],"-")</f>
        <v>8.6956521739130432E-2</v>
      </c>
      <c r="Y21" s="47">
        <f>IFERROR(tblUmsatzkosten[[#This Row],[M8]]/tblUmsatzkosten[[#Totals],[M8]],"-")</f>
        <v>5.7522123893805309E-2</v>
      </c>
      <c r="Z21" s="47">
        <f>IFERROR(tblUmsatzkosten[[#This Row],[M9]]/tblUmsatzkosten[[#Totals],[M9]],"-")</f>
        <v>0.13526570048309178</v>
      </c>
      <c r="AA21" s="47">
        <f>IFERROR(tblUmsatzkosten[[#This Row],[M10]]/tblUmsatzkosten[[#Totals],[M10]],"-")</f>
        <v>0.10948905109489052</v>
      </c>
      <c r="AB21" s="47">
        <f>IFERROR(tblUmsatzkosten[[#This Row],[M11]]/tblUmsatzkosten[[#Totals],[M11]],"-")</f>
        <v>0.15151515151515152</v>
      </c>
      <c r="AC21" s="47">
        <f>IFERROR(tblUmsatzkosten[[#This Row],[M12]]/tblUmsatzkosten[[#Totals],[M12]],"-")</f>
        <v>0.13907284768211919</v>
      </c>
      <c r="AD21" s="48">
        <f>IFERROR(tblUmsatzkosten[[#This Row],[Jährlich]]/tblUmsatzkosten[[#Totals],[Jährlich]],"-")</f>
        <v>0.14248297537978</v>
      </c>
    </row>
    <row r="22" spans="1:30" ht="18" customHeight="1" x14ac:dyDescent="0.25">
      <c r="A22" s="19"/>
      <c r="B22" s="12" t="s">
        <v>74</v>
      </c>
      <c r="C22" s="23"/>
      <c r="D22" s="55">
        <v>33</v>
      </c>
      <c r="E22" s="55">
        <v>61</v>
      </c>
      <c r="F22" s="55">
        <v>42</v>
      </c>
      <c r="G22" s="55">
        <v>43</v>
      </c>
      <c r="H22" s="55">
        <v>19</v>
      </c>
      <c r="I22" s="55">
        <v>94</v>
      </c>
      <c r="J22" s="55">
        <v>46</v>
      </c>
      <c r="K22" s="55">
        <v>15</v>
      </c>
      <c r="L22" s="55">
        <v>55</v>
      </c>
      <c r="M22" s="55">
        <v>15</v>
      </c>
      <c r="N22" s="55">
        <v>37</v>
      </c>
      <c r="O22" s="55">
        <v>89</v>
      </c>
      <c r="P22" s="57">
        <f>SUM(tblUmsatzkosten[[#This Row],[M1]:[M12]])</f>
        <v>549</v>
      </c>
      <c r="Q22" s="9">
        <v>0.1</v>
      </c>
      <c r="R22" s="46">
        <f>IFERROR(tblUmsatzkosten[[#This Row],[M1]]/tblUmsatzkosten[[#Totals],[M1]],R12)</f>
        <v>0.12452830188679245</v>
      </c>
      <c r="S22" s="47">
        <f>IFERROR(tblUmsatzkosten[[#This Row],[M2]]/tblUmsatzkosten[[#Totals],[M2]],"-")</f>
        <v>0.17134831460674158</v>
      </c>
      <c r="T22" s="47">
        <f>IFERROR(tblUmsatzkosten[[#This Row],[M3]]/tblUmsatzkosten[[#Totals],[M3]],"-")</f>
        <v>0.13333333333333333</v>
      </c>
      <c r="U22" s="47">
        <f>IFERROR(tblUmsatzkosten[[#This Row],[M4]]/tblUmsatzkosten[[#Totals],[M4]],"-")</f>
        <v>0.17842323651452283</v>
      </c>
      <c r="V22" s="47">
        <f>IFERROR(tblUmsatzkosten[[#This Row],[M5]]/tblUmsatzkosten[[#Totals],[M5]],"-")</f>
        <v>4.7619047619047616E-2</v>
      </c>
      <c r="W22" s="47">
        <f>IFERROR(tblUmsatzkosten[[#This Row],[M6]]/tblUmsatzkosten[[#Totals],[M6]],"-")</f>
        <v>0.30128205128205127</v>
      </c>
      <c r="X22" s="47">
        <f>IFERROR(tblUmsatzkosten[[#This Row],[M7]]/tblUmsatzkosten[[#Totals],[M7]],"-")</f>
        <v>0.15384615384615385</v>
      </c>
      <c r="Y22" s="47">
        <f>IFERROR(tblUmsatzkosten[[#This Row],[M8]]/tblUmsatzkosten[[#Totals],[M8]],"-")</f>
        <v>6.637168141592921E-2</v>
      </c>
      <c r="Z22" s="47">
        <f>IFERROR(tblUmsatzkosten[[#This Row],[M9]]/tblUmsatzkosten[[#Totals],[M9]],"-")</f>
        <v>0.13285024154589373</v>
      </c>
      <c r="AA22" s="47">
        <f>IFERROR(tblUmsatzkosten[[#This Row],[M10]]/tblUmsatzkosten[[#Totals],[M10]],"-")</f>
        <v>5.4744525547445258E-2</v>
      </c>
      <c r="AB22" s="47">
        <f>IFERROR(tblUmsatzkosten[[#This Row],[M11]]/tblUmsatzkosten[[#Totals],[M11]],"-")</f>
        <v>0.14015151515151514</v>
      </c>
      <c r="AC22" s="47">
        <f>IFERROR(tblUmsatzkosten[[#This Row],[M12]]/tblUmsatzkosten[[#Totals],[M12]],"-")</f>
        <v>0.19646799116997793</v>
      </c>
      <c r="AD22" s="48">
        <f>IFERROR(tblUmsatzkosten[[#This Row],[Jährlich]]/tblUmsatzkosten[[#Totals],[Jährlich]],"-")</f>
        <v>0.14379256155055004</v>
      </c>
    </row>
    <row r="23" spans="1:30" ht="18" customHeight="1" x14ac:dyDescent="0.25">
      <c r="B23" s="12" t="s">
        <v>75</v>
      </c>
      <c r="C23" s="23"/>
      <c r="D23" s="55">
        <v>18</v>
      </c>
      <c r="E23" s="55">
        <v>11</v>
      </c>
      <c r="F23" s="55">
        <v>30</v>
      </c>
      <c r="G23" s="55">
        <v>9</v>
      </c>
      <c r="H23" s="55">
        <v>62</v>
      </c>
      <c r="I23" s="55">
        <v>39</v>
      </c>
      <c r="J23" s="55">
        <v>102</v>
      </c>
      <c r="K23" s="55">
        <v>44</v>
      </c>
      <c r="L23" s="55">
        <v>121</v>
      </c>
      <c r="M23" s="55">
        <v>19</v>
      </c>
      <c r="N23" s="55">
        <v>33</v>
      </c>
      <c r="O23" s="55">
        <v>40</v>
      </c>
      <c r="P23" s="57">
        <f>SUM(tblUmsatzkosten[[#This Row],[M1]:[M12]])</f>
        <v>528</v>
      </c>
      <c r="Q23" s="9">
        <v>0.1</v>
      </c>
      <c r="R23" s="46">
        <f>IFERROR(tblUmsatzkosten[[#This Row],[M1]]/tblUmsatzkosten[[#Totals],[M1]],R13)</f>
        <v>6.7924528301886791E-2</v>
      </c>
      <c r="S23" s="47">
        <f>IFERROR(tblUmsatzkosten[[#This Row],[M2]]/tblUmsatzkosten[[#Totals],[M2]],"-")</f>
        <v>3.0898876404494381E-2</v>
      </c>
      <c r="T23" s="47">
        <f>IFERROR(tblUmsatzkosten[[#This Row],[M3]]/tblUmsatzkosten[[#Totals],[M3]],"-")</f>
        <v>9.5238095238095233E-2</v>
      </c>
      <c r="U23" s="47">
        <f>IFERROR(tblUmsatzkosten[[#This Row],[M4]]/tblUmsatzkosten[[#Totals],[M4]],"-")</f>
        <v>3.7344398340248962E-2</v>
      </c>
      <c r="V23" s="47">
        <f>IFERROR(tblUmsatzkosten[[#This Row],[M5]]/tblUmsatzkosten[[#Totals],[M5]],"-")</f>
        <v>0.15538847117794485</v>
      </c>
      <c r="W23" s="47">
        <f>IFERROR(tblUmsatzkosten[[#This Row],[M6]]/tblUmsatzkosten[[#Totals],[M6]],"-")</f>
        <v>0.125</v>
      </c>
      <c r="X23" s="47">
        <f>IFERROR(tblUmsatzkosten[[#This Row],[M7]]/tblUmsatzkosten[[#Totals],[M7]],"-")</f>
        <v>0.34113712374581939</v>
      </c>
      <c r="Y23" s="47">
        <f>IFERROR(tblUmsatzkosten[[#This Row],[M8]]/tblUmsatzkosten[[#Totals],[M8]],"-")</f>
        <v>0.19469026548672566</v>
      </c>
      <c r="Z23" s="47">
        <f>IFERROR(tblUmsatzkosten[[#This Row],[M9]]/tblUmsatzkosten[[#Totals],[M9]],"-")</f>
        <v>0.2922705314009662</v>
      </c>
      <c r="AA23" s="47">
        <f>IFERROR(tblUmsatzkosten[[#This Row],[M10]]/tblUmsatzkosten[[#Totals],[M10]],"-")</f>
        <v>6.9343065693430656E-2</v>
      </c>
      <c r="AB23" s="47">
        <f>IFERROR(tblUmsatzkosten[[#This Row],[M11]]/tblUmsatzkosten[[#Totals],[M11]],"-")</f>
        <v>0.125</v>
      </c>
      <c r="AC23" s="47">
        <f>IFERROR(tblUmsatzkosten[[#This Row],[M12]]/tblUmsatzkosten[[#Totals],[M12]],"-")</f>
        <v>8.8300220750551883E-2</v>
      </c>
      <c r="AD23" s="48">
        <f>IFERROR(tblUmsatzkosten[[#This Row],[Jährlich]]/tblUmsatzkosten[[#Totals],[Jährlich]],"-")</f>
        <v>0.13829229963331588</v>
      </c>
    </row>
    <row r="24" spans="1:30" ht="18" customHeight="1" x14ac:dyDescent="0.25">
      <c r="B24" s="56" t="s">
        <v>54</v>
      </c>
      <c r="C24" s="58"/>
      <c r="D24" s="59">
        <f>SUBTOTAL(109,tblUmsatzkosten[M1])</f>
        <v>265</v>
      </c>
      <c r="E24" s="59">
        <f>SUBTOTAL(109,tblUmsatzkosten[M2])</f>
        <v>356</v>
      </c>
      <c r="F24" s="59">
        <f>SUBTOTAL(109,tblUmsatzkosten[M3])</f>
        <v>315</v>
      </c>
      <c r="G24" s="59">
        <f>SUBTOTAL(109,tblUmsatzkosten[M4])</f>
        <v>241</v>
      </c>
      <c r="H24" s="59">
        <f>SUBTOTAL(109,tblUmsatzkosten[M5])</f>
        <v>399</v>
      </c>
      <c r="I24" s="59">
        <f>SUBTOTAL(109,tblUmsatzkosten[M6])</f>
        <v>312</v>
      </c>
      <c r="J24" s="59">
        <f>SUBTOTAL(109,tblUmsatzkosten[M7])</f>
        <v>299</v>
      </c>
      <c r="K24" s="59">
        <f>SUBTOTAL(109,tblUmsatzkosten[M8])</f>
        <v>226</v>
      </c>
      <c r="L24" s="59">
        <f>SUBTOTAL(109,tblUmsatzkosten[M9])</f>
        <v>414</v>
      </c>
      <c r="M24" s="59">
        <f>SUBTOTAL(109,tblUmsatzkosten[M10])</f>
        <v>274</v>
      </c>
      <c r="N24" s="59">
        <f>SUBTOTAL(109,tblUmsatzkosten[M11])</f>
        <v>264</v>
      </c>
      <c r="O24" s="59">
        <f>SUBTOTAL(109,tblUmsatzkosten[M12])</f>
        <v>453</v>
      </c>
      <c r="P24" s="59">
        <f>SUBTOTAL(109,tblUmsatzkosten[Jährlich])</f>
        <v>3818</v>
      </c>
      <c r="Q24" s="62">
        <f>SUBTOTAL(109,tblUmsatzkosten[Ind %])</f>
        <v>1</v>
      </c>
      <c r="R24" s="62">
        <f>SUBTOTAL(109,tblUmsatzkosten[% M1])</f>
        <v>0.99999999999999989</v>
      </c>
      <c r="S24" s="62">
        <f>SUBTOTAL(109,tblUmsatzkosten[% M2])</f>
        <v>1</v>
      </c>
      <c r="T24" s="62">
        <f>SUBTOTAL(109,tblUmsatzkosten[% M3])</f>
        <v>0.99999999999999989</v>
      </c>
      <c r="U24" s="62">
        <f>SUBTOTAL(109,tblUmsatzkosten[% M4])</f>
        <v>1</v>
      </c>
      <c r="V24" s="62">
        <f>SUBTOTAL(109,tblUmsatzkosten[% M5])</f>
        <v>0.99999999999999989</v>
      </c>
      <c r="W24" s="62">
        <f>SUBTOTAL(109,tblUmsatzkosten[% M6])</f>
        <v>1</v>
      </c>
      <c r="X24" s="62">
        <f>SUBTOTAL(109,tblUmsatzkosten[% M7])</f>
        <v>1</v>
      </c>
      <c r="Y24" s="62">
        <f>SUBTOTAL(109,tblUmsatzkosten[% M8])</f>
        <v>0.99999999999999989</v>
      </c>
      <c r="Z24" s="62">
        <f>SUBTOTAL(109,tblUmsatzkosten[% M9])</f>
        <v>1</v>
      </c>
      <c r="AA24" s="62">
        <f>SUBTOTAL(109,tblUmsatzkosten[% M10])</f>
        <v>1</v>
      </c>
      <c r="AB24" s="62">
        <f>SUBTOTAL(109,tblUmsatzkosten[% M11])</f>
        <v>0.99999999999999989</v>
      </c>
      <c r="AC24" s="62">
        <f>SUBTOTAL(109,tblUmsatzkosten[% M12])</f>
        <v>1</v>
      </c>
      <c r="AD24" s="62">
        <f>SUBTOTAL(109,tblUmsatzkosten[% j])</f>
        <v>0.99999999999999989</v>
      </c>
    </row>
    <row r="25" spans="1:30" ht="18" customHeight="1" x14ac:dyDescent="0.25">
      <c r="B25" s="67"/>
      <c r="C25" s="67"/>
      <c r="D25" s="67"/>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row>
    <row r="26" spans="1:30" ht="18" customHeight="1" x14ac:dyDescent="0.25">
      <c r="B26" s="16" t="s">
        <v>27</v>
      </c>
      <c r="C26" s="13"/>
      <c r="D26" s="61">
        <f>tblUmsatz[[#Totals],[M1]]-tblUmsatzkosten[[#Totals],[M1]]</f>
        <v>359</v>
      </c>
      <c r="E26" s="61">
        <f>tblUmsatz[[#Totals],[M2]]-tblUmsatzkosten[[#Totals],[M2]]</f>
        <v>380</v>
      </c>
      <c r="F26" s="61">
        <f>tblUmsatz[[#Totals],[M3]]-tblUmsatzkosten[[#Totals],[M3]]</f>
        <v>505</v>
      </c>
      <c r="G26" s="61">
        <f>tblUmsatz[[#Totals],[M4]]-tblUmsatzkosten[[#Totals],[M4]]</f>
        <v>370</v>
      </c>
      <c r="H26" s="61">
        <f>tblUmsatz[[#Totals],[M5]]-tblUmsatzkosten[[#Totals],[M5]]</f>
        <v>413</v>
      </c>
      <c r="I26" s="61">
        <f>tblUmsatz[[#Totals],[M6]]-tblUmsatzkosten[[#Totals],[M6]]</f>
        <v>266</v>
      </c>
      <c r="J26" s="61">
        <f>tblUmsatz[[#Totals],[M7]]-tblUmsatzkosten[[#Totals],[M7]]</f>
        <v>298</v>
      </c>
      <c r="K26" s="61">
        <f>tblUmsatz[[#Totals],[M8]]-tblUmsatzkosten[[#Totals],[M8]]</f>
        <v>449</v>
      </c>
      <c r="L26" s="61">
        <f>tblUmsatz[[#Totals],[M9]]-tblUmsatzkosten[[#Totals],[M9]]</f>
        <v>330</v>
      </c>
      <c r="M26" s="61">
        <f>tblUmsatz[[#Totals],[M10]]-tblUmsatzkosten[[#Totals],[M10]]</f>
        <v>407</v>
      </c>
      <c r="N26" s="61">
        <f>tblUmsatz[[#Totals],[M11]]-tblUmsatzkosten[[#Totals],[M11]]</f>
        <v>475</v>
      </c>
      <c r="O26" s="61">
        <f>tblUmsatz[[#Totals],[M12]]-tblUmsatzkosten[[#Totals],[M12]]</f>
        <v>590</v>
      </c>
      <c r="P26" s="61">
        <f>tblUmsatz[[#Totals],[Jährlich]]-tblUmsatzkosten[[#Totals],[Jährlich]]</f>
        <v>4842</v>
      </c>
      <c r="Q26" s="14"/>
      <c r="R26" s="15">
        <f>D26/$P$26</f>
        <v>7.4142916150351096E-2</v>
      </c>
      <c r="S26" s="15">
        <f t="shared" ref="S26:AD26" si="1">E26/$P$26</f>
        <v>7.8479966955803393E-2</v>
      </c>
      <c r="T26" s="15">
        <f t="shared" si="1"/>
        <v>0.10429574555968608</v>
      </c>
      <c r="U26" s="15">
        <f t="shared" si="1"/>
        <v>7.6414704667492769E-2</v>
      </c>
      <c r="V26" s="15">
        <f t="shared" si="1"/>
        <v>8.5295332507228414E-2</v>
      </c>
      <c r="W26" s="15">
        <f t="shared" si="1"/>
        <v>5.4935976869062368E-2</v>
      </c>
      <c r="X26" s="15">
        <f t="shared" si="1"/>
        <v>6.1544816191656339E-2</v>
      </c>
      <c r="Y26" s="15">
        <f t="shared" si="1"/>
        <v>9.2730276745146639E-2</v>
      </c>
      <c r="Z26" s="15">
        <f t="shared" si="1"/>
        <v>6.8153655514250316E-2</v>
      </c>
      <c r="AA26" s="15">
        <f t="shared" si="1"/>
        <v>8.4056175134242045E-2</v>
      </c>
      <c r="AB26" s="15">
        <f t="shared" si="1"/>
        <v>9.8099958694754227E-2</v>
      </c>
      <c r="AC26" s="15">
        <f t="shared" si="1"/>
        <v>0.12185047501032631</v>
      </c>
      <c r="AD26" s="15">
        <f t="shared" si="1"/>
        <v>1</v>
      </c>
    </row>
    <row r="28" spans="1:30" ht="18" customHeight="1" x14ac:dyDescent="0.25">
      <c r="B28" s="31" t="s">
        <v>55</v>
      </c>
      <c r="C28" s="32" t="s">
        <v>51</v>
      </c>
      <c r="D28" s="18" t="s">
        <v>0</v>
      </c>
      <c r="E28" s="18" t="s">
        <v>1</v>
      </c>
      <c r="F28" s="18" t="s">
        <v>2</v>
      </c>
      <c r="G28" s="18" t="s">
        <v>3</v>
      </c>
      <c r="H28" s="18" t="s">
        <v>4</v>
      </c>
      <c r="I28" s="18" t="s">
        <v>5</v>
      </c>
      <c r="J28" s="18" t="s">
        <v>6</v>
      </c>
      <c r="K28" s="18" t="s">
        <v>7</v>
      </c>
      <c r="L28" s="18" t="s">
        <v>8</v>
      </c>
      <c r="M28" s="18" t="s">
        <v>9</v>
      </c>
      <c r="N28" s="18" t="s">
        <v>10</v>
      </c>
      <c r="O28" s="18" t="s">
        <v>11</v>
      </c>
      <c r="P28" s="18" t="s">
        <v>26</v>
      </c>
      <c r="Q28" s="18" t="s">
        <v>24</v>
      </c>
      <c r="R28" s="18" t="s">
        <v>12</v>
      </c>
      <c r="S28" s="18" t="s">
        <v>13</v>
      </c>
      <c r="T28" s="18" t="s">
        <v>14</v>
      </c>
      <c r="U28" s="18" t="s">
        <v>15</v>
      </c>
      <c r="V28" s="18" t="s">
        <v>16</v>
      </c>
      <c r="W28" s="18" t="s">
        <v>17</v>
      </c>
      <c r="X28" s="18" t="s">
        <v>18</v>
      </c>
      <c r="Y28" s="18" t="s">
        <v>19</v>
      </c>
      <c r="Z28" s="18" t="s">
        <v>20</v>
      </c>
      <c r="AA28" s="18" t="s">
        <v>21</v>
      </c>
      <c r="AB28" s="18" t="s">
        <v>22</v>
      </c>
      <c r="AC28" s="18" t="s">
        <v>23</v>
      </c>
      <c r="AD28" s="18" t="s">
        <v>25</v>
      </c>
    </row>
    <row r="29" spans="1:30" ht="18" customHeight="1" x14ac:dyDescent="0.25">
      <c r="B29" s="17" t="s">
        <v>28</v>
      </c>
      <c r="C29" s="24" t="s">
        <v>46</v>
      </c>
      <c r="D29" s="55">
        <v>10</v>
      </c>
      <c r="E29" s="55">
        <v>18</v>
      </c>
      <c r="F29" s="55">
        <v>13</v>
      </c>
      <c r="G29" s="55">
        <v>8</v>
      </c>
      <c r="H29" s="55">
        <v>22</v>
      </c>
      <c r="I29" s="55">
        <v>18</v>
      </c>
      <c r="J29" s="55">
        <v>8</v>
      </c>
      <c r="K29" s="55">
        <v>17</v>
      </c>
      <c r="L29" s="55">
        <v>20</v>
      </c>
      <c r="M29" s="55">
        <v>8</v>
      </c>
      <c r="N29" s="55">
        <v>4</v>
      </c>
      <c r="O29" s="55">
        <v>12</v>
      </c>
      <c r="P29" s="60">
        <f>SUM(tblAusgaben[[#This Row],[M1]:[M12]])</f>
        <v>158</v>
      </c>
      <c r="Q29" s="9">
        <v>0.12</v>
      </c>
      <c r="R29" s="39">
        <f>tblAusgaben[[#This Row],[M1]]/tblAusgaben[[#Totals],[M1]]</f>
        <v>4.2372881355932202E-2</v>
      </c>
      <c r="S29" s="25">
        <f>tblAusgaben[[#This Row],[M2]]/tblAusgaben[[#Totals],[M2]]</f>
        <v>8.7804878048780483E-2</v>
      </c>
      <c r="T29" s="25">
        <f>tblAusgaben[[#This Row],[M3]]/tblAusgaben[[#Totals],[M3]]</f>
        <v>5.2208835341365459E-2</v>
      </c>
      <c r="U29" s="25">
        <f>tblAusgaben[[#This Row],[M4]]/tblAusgaben[[#Totals],[M4]]</f>
        <v>3.0651340996168581E-2</v>
      </c>
      <c r="V29" s="25">
        <f>tblAusgaben[[#This Row],[M5]]/tblAusgaben[[#Totals],[M5]]</f>
        <v>8.5603112840466927E-2</v>
      </c>
      <c r="W29" s="25">
        <f>tblAusgaben[[#This Row],[M6]]/tblAusgaben[[#Totals],[M6]]</f>
        <v>6.569343065693431E-2</v>
      </c>
      <c r="X29" s="25">
        <f>tblAusgaben[[#This Row],[M7]]/tblAusgaben[[#Totals],[M7]]</f>
        <v>3.007518796992481E-2</v>
      </c>
      <c r="Y29" s="25">
        <f>tblAusgaben[[#This Row],[M8]]/tblAusgaben[[#Totals],[M8]]</f>
        <v>7.2340425531914887E-2</v>
      </c>
      <c r="Z29" s="25">
        <f>tblAusgaben[[#This Row],[M9]]/tblAusgaben[[#Totals],[M9]]</f>
        <v>8.6956521739130432E-2</v>
      </c>
      <c r="AA29" s="25">
        <f>tblAusgaben[[#This Row],[M10]]/tblAusgaben[[#Totals],[M10]]</f>
        <v>3.0888030888030889E-2</v>
      </c>
      <c r="AB29" s="25">
        <f>tblAusgaben[[#This Row],[M11]]/tblAusgaben[[#Totals],[M11]]</f>
        <v>1.3513513513513514E-2</v>
      </c>
      <c r="AC29" s="25">
        <f>tblAusgaben[[#This Row],[M12]]/tblAusgaben[[#Totals],[M12]]</f>
        <v>5.1948051948051951E-2</v>
      </c>
      <c r="AD29" s="26">
        <f>tblAusgaben[[#This Row],[Jährlich]]/tblAusgaben[[#Totals],[Jährlich]]</f>
        <v>5.2684228076025338E-2</v>
      </c>
    </row>
    <row r="30" spans="1:30" ht="18" customHeight="1" x14ac:dyDescent="0.25">
      <c r="B30" s="17" t="s">
        <v>29</v>
      </c>
      <c r="C30" s="24" t="s">
        <v>46</v>
      </c>
      <c r="D30" s="55">
        <v>23</v>
      </c>
      <c r="E30" s="55">
        <v>11</v>
      </c>
      <c r="F30" s="55">
        <v>7</v>
      </c>
      <c r="G30" s="55">
        <v>14</v>
      </c>
      <c r="H30" s="55">
        <v>12</v>
      </c>
      <c r="I30" s="55">
        <v>19</v>
      </c>
      <c r="J30" s="55">
        <v>19</v>
      </c>
      <c r="K30" s="55">
        <v>4</v>
      </c>
      <c r="L30" s="55">
        <v>7</v>
      </c>
      <c r="M30" s="55">
        <v>13</v>
      </c>
      <c r="N30" s="55">
        <v>25</v>
      </c>
      <c r="O30" s="55">
        <v>5</v>
      </c>
      <c r="P30" s="60">
        <f>SUM(tblAusgaben[[#This Row],[M1]:[M12]])</f>
        <v>159</v>
      </c>
      <c r="Q30" s="9">
        <v>0.09</v>
      </c>
      <c r="R30" s="39">
        <f>tblAusgaben[[#This Row],[M1]]/tblAusgaben[[#Totals],[M1]]</f>
        <v>9.7457627118644072E-2</v>
      </c>
      <c r="S30" s="25">
        <f>tblAusgaben[[#This Row],[M2]]/tblAusgaben[[#Totals],[M2]]</f>
        <v>5.3658536585365853E-2</v>
      </c>
      <c r="T30" s="25">
        <f>tblAusgaben[[#This Row],[M3]]/tblAusgaben[[#Totals],[M3]]</f>
        <v>2.8112449799196786E-2</v>
      </c>
      <c r="U30" s="25">
        <f>tblAusgaben[[#This Row],[M4]]/tblAusgaben[[#Totals],[M4]]</f>
        <v>5.3639846743295021E-2</v>
      </c>
      <c r="V30" s="25">
        <f>tblAusgaben[[#This Row],[M5]]/tblAusgaben[[#Totals],[M5]]</f>
        <v>4.6692607003891051E-2</v>
      </c>
      <c r="W30" s="25">
        <f>tblAusgaben[[#This Row],[M6]]/tblAusgaben[[#Totals],[M6]]</f>
        <v>6.9343065693430656E-2</v>
      </c>
      <c r="X30" s="25">
        <f>tblAusgaben[[#This Row],[M7]]/tblAusgaben[[#Totals],[M7]]</f>
        <v>7.1428571428571425E-2</v>
      </c>
      <c r="Y30" s="25">
        <f>tblAusgaben[[#This Row],[M8]]/tblAusgaben[[#Totals],[M8]]</f>
        <v>1.7021276595744681E-2</v>
      </c>
      <c r="Z30" s="25">
        <f>tblAusgaben[[#This Row],[M9]]/tblAusgaben[[#Totals],[M9]]</f>
        <v>3.0434782608695653E-2</v>
      </c>
      <c r="AA30" s="25">
        <f>tblAusgaben[[#This Row],[M10]]/tblAusgaben[[#Totals],[M10]]</f>
        <v>5.019305019305019E-2</v>
      </c>
      <c r="AB30" s="25">
        <f>tblAusgaben[[#This Row],[M11]]/tblAusgaben[[#Totals],[M11]]</f>
        <v>8.4459459459459457E-2</v>
      </c>
      <c r="AC30" s="25">
        <f>tblAusgaben[[#This Row],[M12]]/tblAusgaben[[#Totals],[M12]]</f>
        <v>2.1645021645021644E-2</v>
      </c>
      <c r="AD30" s="26">
        <f>tblAusgaben[[#This Row],[Jährlich]]/tblAusgaben[[#Totals],[Jährlich]]</f>
        <v>5.3017672557519172E-2</v>
      </c>
    </row>
    <row r="31" spans="1:30" ht="18" customHeight="1" x14ac:dyDescent="0.25">
      <c r="B31" s="17" t="s">
        <v>30</v>
      </c>
      <c r="C31" s="24" t="s">
        <v>46</v>
      </c>
      <c r="D31" s="55">
        <v>23</v>
      </c>
      <c r="E31" s="55">
        <v>20</v>
      </c>
      <c r="F31" s="55">
        <v>3</v>
      </c>
      <c r="G31" s="55">
        <v>16</v>
      </c>
      <c r="H31" s="55">
        <v>10</v>
      </c>
      <c r="I31" s="55">
        <v>5</v>
      </c>
      <c r="J31" s="55">
        <v>20</v>
      </c>
      <c r="K31" s="55">
        <v>7</v>
      </c>
      <c r="L31" s="55">
        <v>4</v>
      </c>
      <c r="M31" s="55">
        <v>22</v>
      </c>
      <c r="N31" s="55">
        <v>13</v>
      </c>
      <c r="O31" s="55">
        <v>14</v>
      </c>
      <c r="P31" s="60">
        <f>SUM(tblAusgaben[[#This Row],[M1]:[M12]])</f>
        <v>157</v>
      </c>
      <c r="Q31" s="9">
        <v>0.02</v>
      </c>
      <c r="R31" s="39">
        <f>tblAusgaben[[#This Row],[M1]]/tblAusgaben[[#Totals],[M1]]</f>
        <v>9.7457627118644072E-2</v>
      </c>
      <c r="S31" s="25">
        <f>tblAusgaben[[#This Row],[M2]]/tblAusgaben[[#Totals],[M2]]</f>
        <v>9.7560975609756101E-2</v>
      </c>
      <c r="T31" s="25">
        <f>tblAusgaben[[#This Row],[M3]]/tblAusgaben[[#Totals],[M3]]</f>
        <v>1.2048192771084338E-2</v>
      </c>
      <c r="U31" s="25">
        <f>tblAusgaben[[#This Row],[M4]]/tblAusgaben[[#Totals],[M4]]</f>
        <v>6.1302681992337162E-2</v>
      </c>
      <c r="V31" s="25">
        <f>tblAusgaben[[#This Row],[M5]]/tblAusgaben[[#Totals],[M5]]</f>
        <v>3.8910505836575876E-2</v>
      </c>
      <c r="W31" s="25">
        <f>tblAusgaben[[#This Row],[M6]]/tblAusgaben[[#Totals],[M6]]</f>
        <v>1.824817518248175E-2</v>
      </c>
      <c r="X31" s="25">
        <f>tblAusgaben[[#This Row],[M7]]/tblAusgaben[[#Totals],[M7]]</f>
        <v>7.5187969924812026E-2</v>
      </c>
      <c r="Y31" s="25">
        <f>tblAusgaben[[#This Row],[M8]]/tblAusgaben[[#Totals],[M8]]</f>
        <v>2.9787234042553193E-2</v>
      </c>
      <c r="Z31" s="25">
        <f>tblAusgaben[[#This Row],[M9]]/tblAusgaben[[#Totals],[M9]]</f>
        <v>1.7391304347826087E-2</v>
      </c>
      <c r="AA31" s="25">
        <f>tblAusgaben[[#This Row],[M10]]/tblAusgaben[[#Totals],[M10]]</f>
        <v>8.4942084942084939E-2</v>
      </c>
      <c r="AB31" s="25">
        <f>tblAusgaben[[#This Row],[M11]]/tblAusgaben[[#Totals],[M11]]</f>
        <v>4.3918918918918921E-2</v>
      </c>
      <c r="AC31" s="25">
        <f>tblAusgaben[[#This Row],[M12]]/tblAusgaben[[#Totals],[M12]]</f>
        <v>6.0606060606060608E-2</v>
      </c>
      <c r="AD31" s="26">
        <f>tblAusgaben[[#This Row],[Jährlich]]/tblAusgaben[[#Totals],[Jährlich]]</f>
        <v>5.2350783594531512E-2</v>
      </c>
    </row>
    <row r="32" spans="1:30" ht="18" customHeight="1" x14ac:dyDescent="0.25">
      <c r="B32" s="17" t="s">
        <v>31</v>
      </c>
      <c r="C32" s="24" t="s">
        <v>46</v>
      </c>
      <c r="D32" s="55">
        <v>19</v>
      </c>
      <c r="E32" s="55">
        <v>4</v>
      </c>
      <c r="F32" s="55">
        <v>7</v>
      </c>
      <c r="G32" s="55">
        <v>14</v>
      </c>
      <c r="H32" s="55">
        <v>22</v>
      </c>
      <c r="I32" s="55">
        <v>10</v>
      </c>
      <c r="J32" s="55">
        <v>22</v>
      </c>
      <c r="K32" s="55">
        <v>5</v>
      </c>
      <c r="L32" s="55">
        <v>4</v>
      </c>
      <c r="M32" s="55">
        <v>12</v>
      </c>
      <c r="N32" s="55">
        <v>18</v>
      </c>
      <c r="O32" s="55">
        <v>24</v>
      </c>
      <c r="P32" s="60">
        <f>SUM(tblAusgaben[[#This Row],[M1]:[M12]])</f>
        <v>161</v>
      </c>
      <c r="Q32" s="9">
        <v>0.08</v>
      </c>
      <c r="R32" s="39">
        <f>tblAusgaben[[#This Row],[M1]]/tblAusgaben[[#Totals],[M1]]</f>
        <v>8.050847457627118E-2</v>
      </c>
      <c r="S32" s="25">
        <f>tblAusgaben[[#This Row],[M2]]/tblAusgaben[[#Totals],[M2]]</f>
        <v>1.9512195121951219E-2</v>
      </c>
      <c r="T32" s="25">
        <f>tblAusgaben[[#This Row],[M3]]/tblAusgaben[[#Totals],[M3]]</f>
        <v>2.8112449799196786E-2</v>
      </c>
      <c r="U32" s="25">
        <f>tblAusgaben[[#This Row],[M4]]/tblAusgaben[[#Totals],[M4]]</f>
        <v>5.3639846743295021E-2</v>
      </c>
      <c r="V32" s="25">
        <f>tblAusgaben[[#This Row],[M5]]/tblAusgaben[[#Totals],[M5]]</f>
        <v>8.5603112840466927E-2</v>
      </c>
      <c r="W32" s="25">
        <f>tblAusgaben[[#This Row],[M6]]/tblAusgaben[[#Totals],[M6]]</f>
        <v>3.6496350364963501E-2</v>
      </c>
      <c r="X32" s="25">
        <f>tblAusgaben[[#This Row],[M7]]/tblAusgaben[[#Totals],[M7]]</f>
        <v>8.2706766917293228E-2</v>
      </c>
      <c r="Y32" s="25">
        <f>tblAusgaben[[#This Row],[M8]]/tblAusgaben[[#Totals],[M8]]</f>
        <v>2.1276595744680851E-2</v>
      </c>
      <c r="Z32" s="25">
        <f>tblAusgaben[[#This Row],[M9]]/tblAusgaben[[#Totals],[M9]]</f>
        <v>1.7391304347826087E-2</v>
      </c>
      <c r="AA32" s="25">
        <f>tblAusgaben[[#This Row],[M10]]/tblAusgaben[[#Totals],[M10]]</f>
        <v>4.633204633204633E-2</v>
      </c>
      <c r="AB32" s="25">
        <f>tblAusgaben[[#This Row],[M11]]/tblAusgaben[[#Totals],[M11]]</f>
        <v>6.0810810810810814E-2</v>
      </c>
      <c r="AC32" s="25">
        <f>tblAusgaben[[#This Row],[M12]]/tblAusgaben[[#Totals],[M12]]</f>
        <v>0.1038961038961039</v>
      </c>
      <c r="AD32" s="26">
        <f>tblAusgaben[[#This Row],[Jährlich]]/tblAusgaben[[#Totals],[Jährlich]]</f>
        <v>5.3684561520506838E-2</v>
      </c>
    </row>
    <row r="33" spans="1:30" ht="18" customHeight="1" x14ac:dyDescent="0.25">
      <c r="B33" s="17" t="s">
        <v>32</v>
      </c>
      <c r="C33" s="24" t="s">
        <v>46</v>
      </c>
      <c r="D33" s="55">
        <v>11</v>
      </c>
      <c r="E33" s="55">
        <v>11</v>
      </c>
      <c r="F33" s="55">
        <v>17</v>
      </c>
      <c r="G33" s="55">
        <v>12</v>
      </c>
      <c r="H33" s="55">
        <v>2</v>
      </c>
      <c r="I33" s="55">
        <v>14</v>
      </c>
      <c r="J33" s="55">
        <v>12</v>
      </c>
      <c r="K33" s="55">
        <v>10</v>
      </c>
      <c r="L33" s="55">
        <v>18</v>
      </c>
      <c r="M33" s="55">
        <v>11</v>
      </c>
      <c r="N33" s="55">
        <v>23</v>
      </c>
      <c r="O33" s="55">
        <v>11</v>
      </c>
      <c r="P33" s="60">
        <f>SUM(tblAusgaben[[#This Row],[M1]:[M12]])</f>
        <v>152</v>
      </c>
      <c r="Q33" s="9">
        <v>0.03</v>
      </c>
      <c r="R33" s="39">
        <f>tblAusgaben[[#This Row],[M1]]/tblAusgaben[[#Totals],[M1]]</f>
        <v>4.6610169491525424E-2</v>
      </c>
      <c r="S33" s="25">
        <f>tblAusgaben[[#This Row],[M2]]/tblAusgaben[[#Totals],[M2]]</f>
        <v>5.3658536585365853E-2</v>
      </c>
      <c r="T33" s="25">
        <f>tblAusgaben[[#This Row],[M3]]/tblAusgaben[[#Totals],[M3]]</f>
        <v>6.8273092369477914E-2</v>
      </c>
      <c r="U33" s="25">
        <f>tblAusgaben[[#This Row],[M4]]/tblAusgaben[[#Totals],[M4]]</f>
        <v>4.5977011494252873E-2</v>
      </c>
      <c r="V33" s="25">
        <f>tblAusgaben[[#This Row],[M5]]/tblAusgaben[[#Totals],[M5]]</f>
        <v>7.7821011673151752E-3</v>
      </c>
      <c r="W33" s="25">
        <f>tblAusgaben[[#This Row],[M6]]/tblAusgaben[[#Totals],[M6]]</f>
        <v>5.1094890510948905E-2</v>
      </c>
      <c r="X33" s="25">
        <f>tblAusgaben[[#This Row],[M7]]/tblAusgaben[[#Totals],[M7]]</f>
        <v>4.5112781954887216E-2</v>
      </c>
      <c r="Y33" s="25">
        <f>tblAusgaben[[#This Row],[M8]]/tblAusgaben[[#Totals],[M8]]</f>
        <v>4.2553191489361701E-2</v>
      </c>
      <c r="Z33" s="25">
        <f>tblAusgaben[[#This Row],[M9]]/tblAusgaben[[#Totals],[M9]]</f>
        <v>7.8260869565217397E-2</v>
      </c>
      <c r="AA33" s="25">
        <f>tblAusgaben[[#This Row],[M10]]/tblAusgaben[[#Totals],[M10]]</f>
        <v>4.2471042471042469E-2</v>
      </c>
      <c r="AB33" s="25">
        <f>tblAusgaben[[#This Row],[M11]]/tblAusgaben[[#Totals],[M11]]</f>
        <v>7.77027027027027E-2</v>
      </c>
      <c r="AC33" s="25">
        <f>tblAusgaben[[#This Row],[M12]]/tblAusgaben[[#Totals],[M12]]</f>
        <v>4.7619047619047616E-2</v>
      </c>
      <c r="AD33" s="26">
        <f>tblAusgaben[[#This Row],[Jährlich]]/tblAusgaben[[#Totals],[Jährlich]]</f>
        <v>5.0683561187062354E-2</v>
      </c>
    </row>
    <row r="34" spans="1:30" ht="18" customHeight="1" x14ac:dyDescent="0.25">
      <c r="B34" s="17" t="s">
        <v>33</v>
      </c>
      <c r="C34" s="24" t="s">
        <v>46</v>
      </c>
      <c r="D34" s="55">
        <v>2</v>
      </c>
      <c r="E34" s="55">
        <v>16</v>
      </c>
      <c r="F34" s="55">
        <v>6</v>
      </c>
      <c r="G34" s="55">
        <v>13</v>
      </c>
      <c r="H34" s="55">
        <v>11</v>
      </c>
      <c r="I34" s="55">
        <v>22</v>
      </c>
      <c r="J34" s="55">
        <v>21</v>
      </c>
      <c r="K34" s="55">
        <v>3</v>
      </c>
      <c r="L34" s="55">
        <v>12</v>
      </c>
      <c r="M34" s="55">
        <v>7</v>
      </c>
      <c r="N34" s="55">
        <v>17</v>
      </c>
      <c r="O34" s="55">
        <v>20</v>
      </c>
      <c r="P34" s="60">
        <f>SUM(tblAusgaben[[#This Row],[M1]:[M12]])</f>
        <v>150</v>
      </c>
      <c r="Q34" s="9">
        <v>0.15</v>
      </c>
      <c r="R34" s="39">
        <f>tblAusgaben[[#This Row],[M1]]/tblAusgaben[[#Totals],[M1]]</f>
        <v>8.4745762711864406E-3</v>
      </c>
      <c r="S34" s="25">
        <f>tblAusgaben[[#This Row],[M2]]/tblAusgaben[[#Totals],[M2]]</f>
        <v>7.8048780487804878E-2</v>
      </c>
      <c r="T34" s="25">
        <f>tblAusgaben[[#This Row],[M3]]/tblAusgaben[[#Totals],[M3]]</f>
        <v>2.4096385542168676E-2</v>
      </c>
      <c r="U34" s="25">
        <f>tblAusgaben[[#This Row],[M4]]/tblAusgaben[[#Totals],[M4]]</f>
        <v>4.9808429118773943E-2</v>
      </c>
      <c r="V34" s="25">
        <f>tblAusgaben[[#This Row],[M5]]/tblAusgaben[[#Totals],[M5]]</f>
        <v>4.2801556420233464E-2</v>
      </c>
      <c r="W34" s="25">
        <f>tblAusgaben[[#This Row],[M6]]/tblAusgaben[[#Totals],[M6]]</f>
        <v>8.0291970802919707E-2</v>
      </c>
      <c r="X34" s="25">
        <f>tblAusgaben[[#This Row],[M7]]/tblAusgaben[[#Totals],[M7]]</f>
        <v>7.8947368421052627E-2</v>
      </c>
      <c r="Y34" s="25">
        <f>tblAusgaben[[#This Row],[M8]]/tblAusgaben[[#Totals],[M8]]</f>
        <v>1.276595744680851E-2</v>
      </c>
      <c r="Z34" s="25">
        <f>tblAusgaben[[#This Row],[M9]]/tblAusgaben[[#Totals],[M9]]</f>
        <v>5.2173913043478258E-2</v>
      </c>
      <c r="AA34" s="25">
        <f>tblAusgaben[[#This Row],[M10]]/tblAusgaben[[#Totals],[M10]]</f>
        <v>2.7027027027027029E-2</v>
      </c>
      <c r="AB34" s="25">
        <f>tblAusgaben[[#This Row],[M11]]/tblAusgaben[[#Totals],[M11]]</f>
        <v>5.7432432432432436E-2</v>
      </c>
      <c r="AC34" s="25">
        <f>tblAusgaben[[#This Row],[M12]]/tblAusgaben[[#Totals],[M12]]</f>
        <v>8.6580086580086577E-2</v>
      </c>
      <c r="AD34" s="26">
        <f>tblAusgaben[[#This Row],[Jährlich]]/tblAusgaben[[#Totals],[Jährlich]]</f>
        <v>5.0016672224074694E-2</v>
      </c>
    </row>
    <row r="35" spans="1:30" ht="18" customHeight="1" x14ac:dyDescent="0.25">
      <c r="B35" s="17" t="s">
        <v>34</v>
      </c>
      <c r="C35" s="24" t="s">
        <v>46</v>
      </c>
      <c r="D35" s="55">
        <v>8</v>
      </c>
      <c r="E35" s="55">
        <v>17</v>
      </c>
      <c r="F35" s="55">
        <v>11</v>
      </c>
      <c r="G35" s="55">
        <v>11</v>
      </c>
      <c r="H35" s="55">
        <v>21</v>
      </c>
      <c r="I35" s="55">
        <v>9</v>
      </c>
      <c r="J35" s="55">
        <v>20</v>
      </c>
      <c r="K35" s="55">
        <v>3</v>
      </c>
      <c r="L35" s="55">
        <v>14</v>
      </c>
      <c r="M35" s="55">
        <v>22</v>
      </c>
      <c r="N35" s="55">
        <v>16</v>
      </c>
      <c r="O35" s="55">
        <v>12</v>
      </c>
      <c r="P35" s="60">
        <f>SUM(tblAusgaben[[#This Row],[M1]:[M12]])</f>
        <v>164</v>
      </c>
      <c r="Q35" s="9">
        <v>0.12</v>
      </c>
      <c r="R35" s="39">
        <f>tblAusgaben[[#This Row],[M1]]/tblAusgaben[[#Totals],[M1]]</f>
        <v>3.3898305084745763E-2</v>
      </c>
      <c r="S35" s="25">
        <f>tblAusgaben[[#This Row],[M2]]/tblAusgaben[[#Totals],[M2]]</f>
        <v>8.2926829268292687E-2</v>
      </c>
      <c r="T35" s="25">
        <f>tblAusgaben[[#This Row],[M3]]/tblAusgaben[[#Totals],[M3]]</f>
        <v>4.4176706827309238E-2</v>
      </c>
      <c r="U35" s="25">
        <f>tblAusgaben[[#This Row],[M4]]/tblAusgaben[[#Totals],[M4]]</f>
        <v>4.2145593869731802E-2</v>
      </c>
      <c r="V35" s="25">
        <f>tblAusgaben[[#This Row],[M5]]/tblAusgaben[[#Totals],[M5]]</f>
        <v>8.171206225680934E-2</v>
      </c>
      <c r="W35" s="25">
        <f>tblAusgaben[[#This Row],[M6]]/tblAusgaben[[#Totals],[M6]]</f>
        <v>3.2846715328467155E-2</v>
      </c>
      <c r="X35" s="25">
        <f>tblAusgaben[[#This Row],[M7]]/tblAusgaben[[#Totals],[M7]]</f>
        <v>7.5187969924812026E-2</v>
      </c>
      <c r="Y35" s="25">
        <f>tblAusgaben[[#This Row],[M8]]/tblAusgaben[[#Totals],[M8]]</f>
        <v>1.276595744680851E-2</v>
      </c>
      <c r="Z35" s="25">
        <f>tblAusgaben[[#This Row],[M9]]/tblAusgaben[[#Totals],[M9]]</f>
        <v>6.0869565217391307E-2</v>
      </c>
      <c r="AA35" s="25">
        <f>tblAusgaben[[#This Row],[M10]]/tblAusgaben[[#Totals],[M10]]</f>
        <v>8.4942084942084939E-2</v>
      </c>
      <c r="AB35" s="25">
        <f>tblAusgaben[[#This Row],[M11]]/tblAusgaben[[#Totals],[M11]]</f>
        <v>5.4054054054054057E-2</v>
      </c>
      <c r="AC35" s="25">
        <f>tblAusgaben[[#This Row],[M12]]/tblAusgaben[[#Totals],[M12]]</f>
        <v>5.1948051948051951E-2</v>
      </c>
      <c r="AD35" s="26">
        <f>tblAusgaben[[#This Row],[Jährlich]]/tblAusgaben[[#Totals],[Jährlich]]</f>
        <v>5.468489496498833E-2</v>
      </c>
    </row>
    <row r="36" spans="1:30" ht="18" customHeight="1" x14ac:dyDescent="0.25">
      <c r="B36" s="17" t="s">
        <v>35</v>
      </c>
      <c r="C36" s="24" t="s">
        <v>46</v>
      </c>
      <c r="D36" s="55">
        <v>5</v>
      </c>
      <c r="E36" s="55">
        <v>13</v>
      </c>
      <c r="F36" s="55">
        <v>6</v>
      </c>
      <c r="G36" s="55">
        <v>15</v>
      </c>
      <c r="H36" s="55">
        <v>19</v>
      </c>
      <c r="I36" s="55">
        <v>10</v>
      </c>
      <c r="J36" s="55">
        <v>12</v>
      </c>
      <c r="K36" s="55">
        <v>9</v>
      </c>
      <c r="L36" s="55">
        <v>15</v>
      </c>
      <c r="M36" s="55">
        <v>16</v>
      </c>
      <c r="N36" s="55">
        <v>4</v>
      </c>
      <c r="O36" s="55">
        <v>9</v>
      </c>
      <c r="P36" s="60">
        <f>SUM(tblAusgaben[[#This Row],[M1]:[M12]])</f>
        <v>133</v>
      </c>
      <c r="Q36" s="9">
        <v>0.09</v>
      </c>
      <c r="R36" s="39">
        <f>tblAusgaben[[#This Row],[M1]]/tblAusgaben[[#Totals],[M1]]</f>
        <v>2.1186440677966101E-2</v>
      </c>
      <c r="S36" s="40">
        <f>tblAusgaben[[#This Row],[M2]]/tblAusgaben[[#Totals],[M2]]</f>
        <v>6.3414634146341464E-2</v>
      </c>
      <c r="T36" s="40">
        <f>tblAusgaben[[#This Row],[M3]]/tblAusgaben[[#Totals],[M3]]</f>
        <v>2.4096385542168676E-2</v>
      </c>
      <c r="U36" s="40">
        <f>tblAusgaben[[#This Row],[M4]]/tblAusgaben[[#Totals],[M4]]</f>
        <v>5.7471264367816091E-2</v>
      </c>
      <c r="V36" s="40">
        <f>tblAusgaben[[#This Row],[M5]]/tblAusgaben[[#Totals],[M5]]</f>
        <v>7.3929961089494164E-2</v>
      </c>
      <c r="W36" s="40">
        <f>tblAusgaben[[#This Row],[M6]]/tblAusgaben[[#Totals],[M6]]</f>
        <v>3.6496350364963501E-2</v>
      </c>
      <c r="X36" s="40">
        <f>tblAusgaben[[#This Row],[M7]]/tblAusgaben[[#Totals],[M7]]</f>
        <v>4.5112781954887216E-2</v>
      </c>
      <c r="Y36" s="40">
        <f>tblAusgaben[[#This Row],[M8]]/tblAusgaben[[#Totals],[M8]]</f>
        <v>3.8297872340425532E-2</v>
      </c>
      <c r="Z36" s="40">
        <f>tblAusgaben[[#This Row],[M9]]/tblAusgaben[[#Totals],[M9]]</f>
        <v>6.5217391304347824E-2</v>
      </c>
      <c r="AA36" s="40">
        <f>tblAusgaben[[#This Row],[M10]]/tblAusgaben[[#Totals],[M10]]</f>
        <v>6.1776061776061778E-2</v>
      </c>
      <c r="AB36" s="40">
        <f>tblAusgaben[[#This Row],[M11]]/tblAusgaben[[#Totals],[M11]]</f>
        <v>1.3513513513513514E-2</v>
      </c>
      <c r="AC36" s="40">
        <f>tblAusgaben[[#This Row],[M12]]/tblAusgaben[[#Totals],[M12]]</f>
        <v>3.896103896103896E-2</v>
      </c>
      <c r="AD36" s="26">
        <f>tblAusgaben[[#This Row],[Jährlich]]/tblAusgaben[[#Totals],[Jährlich]]</f>
        <v>4.4348116038679559E-2</v>
      </c>
    </row>
    <row r="37" spans="1:30" ht="18" customHeight="1" x14ac:dyDescent="0.25">
      <c r="B37" s="17" t="s">
        <v>36</v>
      </c>
      <c r="C37" s="24" t="s">
        <v>46</v>
      </c>
      <c r="D37" s="55">
        <v>8</v>
      </c>
      <c r="E37" s="55">
        <v>4</v>
      </c>
      <c r="F37" s="55">
        <v>23</v>
      </c>
      <c r="G37" s="55">
        <v>25</v>
      </c>
      <c r="H37" s="55">
        <v>10</v>
      </c>
      <c r="I37" s="55">
        <v>24</v>
      </c>
      <c r="J37" s="55">
        <v>22</v>
      </c>
      <c r="K37" s="55">
        <v>5</v>
      </c>
      <c r="L37" s="55">
        <v>12</v>
      </c>
      <c r="M37" s="55">
        <v>24</v>
      </c>
      <c r="N37" s="55">
        <v>24</v>
      </c>
      <c r="O37" s="55">
        <v>12</v>
      </c>
      <c r="P37" s="60">
        <f>SUM(tblAusgaben[[#This Row],[M1]:[M12]])</f>
        <v>193</v>
      </c>
      <c r="Q37" s="9">
        <v>0.01</v>
      </c>
      <c r="R37" s="39">
        <f>tblAusgaben[[#This Row],[M1]]/tblAusgaben[[#Totals],[M1]]</f>
        <v>3.3898305084745763E-2</v>
      </c>
      <c r="S37" s="40">
        <f>tblAusgaben[[#This Row],[M2]]/tblAusgaben[[#Totals],[M2]]</f>
        <v>1.9512195121951219E-2</v>
      </c>
      <c r="T37" s="40">
        <f>tblAusgaben[[#This Row],[M3]]/tblAusgaben[[#Totals],[M3]]</f>
        <v>9.2369477911646583E-2</v>
      </c>
      <c r="U37" s="40">
        <f>tblAusgaben[[#This Row],[M4]]/tblAusgaben[[#Totals],[M4]]</f>
        <v>9.5785440613026823E-2</v>
      </c>
      <c r="V37" s="40">
        <f>tblAusgaben[[#This Row],[M5]]/tblAusgaben[[#Totals],[M5]]</f>
        <v>3.8910505836575876E-2</v>
      </c>
      <c r="W37" s="40">
        <f>tblAusgaben[[#This Row],[M6]]/tblAusgaben[[#Totals],[M6]]</f>
        <v>8.7591240875912413E-2</v>
      </c>
      <c r="X37" s="40">
        <f>tblAusgaben[[#This Row],[M7]]/tblAusgaben[[#Totals],[M7]]</f>
        <v>8.2706766917293228E-2</v>
      </c>
      <c r="Y37" s="40">
        <f>tblAusgaben[[#This Row],[M8]]/tblAusgaben[[#Totals],[M8]]</f>
        <v>2.1276595744680851E-2</v>
      </c>
      <c r="Z37" s="40">
        <f>tblAusgaben[[#This Row],[M9]]/tblAusgaben[[#Totals],[M9]]</f>
        <v>5.2173913043478258E-2</v>
      </c>
      <c r="AA37" s="40">
        <f>tblAusgaben[[#This Row],[M10]]/tblAusgaben[[#Totals],[M10]]</f>
        <v>9.2664092664092659E-2</v>
      </c>
      <c r="AB37" s="40">
        <f>tblAusgaben[[#This Row],[M11]]/tblAusgaben[[#Totals],[M11]]</f>
        <v>8.1081081081081086E-2</v>
      </c>
      <c r="AC37" s="40">
        <f>tblAusgaben[[#This Row],[M12]]/tblAusgaben[[#Totals],[M12]]</f>
        <v>5.1948051948051951E-2</v>
      </c>
      <c r="AD37" s="26">
        <f>tblAusgaben[[#This Row],[Jährlich]]/tblAusgaben[[#Totals],[Jährlich]]</f>
        <v>6.4354784928309441E-2</v>
      </c>
    </row>
    <row r="38" spans="1:30" ht="18" customHeight="1" x14ac:dyDescent="0.25">
      <c r="B38" s="17" t="s">
        <v>37</v>
      </c>
      <c r="C38" s="24" t="s">
        <v>46</v>
      </c>
      <c r="D38" s="55">
        <v>25</v>
      </c>
      <c r="E38" s="55">
        <v>2</v>
      </c>
      <c r="F38" s="55">
        <v>12</v>
      </c>
      <c r="G38" s="55">
        <v>25</v>
      </c>
      <c r="H38" s="55">
        <v>10</v>
      </c>
      <c r="I38" s="55">
        <v>24</v>
      </c>
      <c r="J38" s="55">
        <v>3</v>
      </c>
      <c r="K38" s="55">
        <v>20</v>
      </c>
      <c r="L38" s="55">
        <v>3</v>
      </c>
      <c r="M38" s="55">
        <v>9</v>
      </c>
      <c r="N38" s="55">
        <v>20</v>
      </c>
      <c r="O38" s="55">
        <v>18</v>
      </c>
      <c r="P38" s="60">
        <f>SUM(tblAusgaben[[#This Row],[M1]:[M12]])</f>
        <v>171</v>
      </c>
      <c r="Q38" s="9">
        <v>0.01</v>
      </c>
      <c r="R38" s="39">
        <f>tblAusgaben[[#This Row],[M1]]/tblAusgaben[[#Totals],[M1]]</f>
        <v>0.1059322033898305</v>
      </c>
      <c r="S38" s="40">
        <f>tblAusgaben[[#This Row],[M2]]/tblAusgaben[[#Totals],[M2]]</f>
        <v>9.7560975609756097E-3</v>
      </c>
      <c r="T38" s="40">
        <f>tblAusgaben[[#This Row],[M3]]/tblAusgaben[[#Totals],[M3]]</f>
        <v>4.8192771084337352E-2</v>
      </c>
      <c r="U38" s="40">
        <f>tblAusgaben[[#This Row],[M4]]/tblAusgaben[[#Totals],[M4]]</f>
        <v>9.5785440613026823E-2</v>
      </c>
      <c r="V38" s="40">
        <f>tblAusgaben[[#This Row],[M5]]/tblAusgaben[[#Totals],[M5]]</f>
        <v>3.8910505836575876E-2</v>
      </c>
      <c r="W38" s="40">
        <f>tblAusgaben[[#This Row],[M6]]/tblAusgaben[[#Totals],[M6]]</f>
        <v>8.7591240875912413E-2</v>
      </c>
      <c r="X38" s="40">
        <f>tblAusgaben[[#This Row],[M7]]/tblAusgaben[[#Totals],[M7]]</f>
        <v>1.1278195488721804E-2</v>
      </c>
      <c r="Y38" s="40">
        <f>tblAusgaben[[#This Row],[M8]]/tblAusgaben[[#Totals],[M8]]</f>
        <v>8.5106382978723402E-2</v>
      </c>
      <c r="Z38" s="40">
        <f>tblAusgaben[[#This Row],[M9]]/tblAusgaben[[#Totals],[M9]]</f>
        <v>1.3043478260869565E-2</v>
      </c>
      <c r="AA38" s="40">
        <f>tblAusgaben[[#This Row],[M10]]/tblAusgaben[[#Totals],[M10]]</f>
        <v>3.4749034749034749E-2</v>
      </c>
      <c r="AB38" s="40">
        <f>tblAusgaben[[#This Row],[M11]]/tblAusgaben[[#Totals],[M11]]</f>
        <v>6.7567567567567571E-2</v>
      </c>
      <c r="AC38" s="40">
        <f>tblAusgaben[[#This Row],[M12]]/tblAusgaben[[#Totals],[M12]]</f>
        <v>7.792207792207792E-2</v>
      </c>
      <c r="AD38" s="26">
        <f>tblAusgaben[[#This Row],[Jährlich]]/tblAusgaben[[#Totals],[Jährlich]]</f>
        <v>5.7019006335445148E-2</v>
      </c>
    </row>
    <row r="39" spans="1:30" ht="18" customHeight="1" x14ac:dyDescent="0.25">
      <c r="B39" s="17" t="s">
        <v>38</v>
      </c>
      <c r="C39" s="24" t="s">
        <v>46</v>
      </c>
      <c r="D39" s="55">
        <v>16</v>
      </c>
      <c r="E39" s="55">
        <v>19</v>
      </c>
      <c r="F39" s="55">
        <v>9</v>
      </c>
      <c r="G39" s="55">
        <v>16</v>
      </c>
      <c r="H39" s="55">
        <v>13</v>
      </c>
      <c r="I39" s="55">
        <v>2</v>
      </c>
      <c r="J39" s="55">
        <v>4</v>
      </c>
      <c r="K39" s="55">
        <v>24</v>
      </c>
      <c r="L39" s="55">
        <v>16</v>
      </c>
      <c r="M39" s="55">
        <v>22</v>
      </c>
      <c r="N39" s="55">
        <v>7</v>
      </c>
      <c r="O39" s="55">
        <v>18</v>
      </c>
      <c r="P39" s="60">
        <f>SUM(tblAusgaben[[#This Row],[M1]:[M12]])</f>
        <v>166</v>
      </c>
      <c r="Q39" s="9">
        <v>0.01</v>
      </c>
      <c r="R39" s="39">
        <f>tblAusgaben[[#This Row],[M1]]/tblAusgaben[[#Totals],[M1]]</f>
        <v>6.7796610169491525E-2</v>
      </c>
      <c r="S39" s="40">
        <f>tblAusgaben[[#This Row],[M2]]/tblAusgaben[[#Totals],[M2]]</f>
        <v>9.2682926829268292E-2</v>
      </c>
      <c r="T39" s="40">
        <f>tblAusgaben[[#This Row],[M3]]/tblAusgaben[[#Totals],[M3]]</f>
        <v>3.614457831325301E-2</v>
      </c>
      <c r="U39" s="40">
        <f>tblAusgaben[[#This Row],[M4]]/tblAusgaben[[#Totals],[M4]]</f>
        <v>6.1302681992337162E-2</v>
      </c>
      <c r="V39" s="40">
        <f>tblAusgaben[[#This Row],[M5]]/tblAusgaben[[#Totals],[M5]]</f>
        <v>5.0583657587548639E-2</v>
      </c>
      <c r="W39" s="40">
        <f>tblAusgaben[[#This Row],[M6]]/tblAusgaben[[#Totals],[M6]]</f>
        <v>7.2992700729927005E-3</v>
      </c>
      <c r="X39" s="40">
        <f>tblAusgaben[[#This Row],[M7]]/tblAusgaben[[#Totals],[M7]]</f>
        <v>1.5037593984962405E-2</v>
      </c>
      <c r="Y39" s="40">
        <f>tblAusgaben[[#This Row],[M8]]/tblAusgaben[[#Totals],[M8]]</f>
        <v>0.10212765957446808</v>
      </c>
      <c r="Z39" s="40">
        <f>tblAusgaben[[#This Row],[M9]]/tblAusgaben[[#Totals],[M9]]</f>
        <v>6.9565217391304349E-2</v>
      </c>
      <c r="AA39" s="40">
        <f>tblAusgaben[[#This Row],[M10]]/tblAusgaben[[#Totals],[M10]]</f>
        <v>8.4942084942084939E-2</v>
      </c>
      <c r="AB39" s="40">
        <f>tblAusgaben[[#This Row],[M11]]/tblAusgaben[[#Totals],[M11]]</f>
        <v>2.364864864864865E-2</v>
      </c>
      <c r="AC39" s="40">
        <f>tblAusgaben[[#This Row],[M12]]/tblAusgaben[[#Totals],[M12]]</f>
        <v>7.792207792207792E-2</v>
      </c>
      <c r="AD39" s="26">
        <f>tblAusgaben[[#This Row],[Jährlich]]/tblAusgaben[[#Totals],[Jährlich]]</f>
        <v>5.5351783927975989E-2</v>
      </c>
    </row>
    <row r="40" spans="1:30" ht="18" customHeight="1" x14ac:dyDescent="0.25">
      <c r="B40" s="17" t="s">
        <v>39</v>
      </c>
      <c r="C40" s="24" t="s">
        <v>46</v>
      </c>
      <c r="D40" s="55">
        <v>12</v>
      </c>
      <c r="E40" s="55">
        <v>9</v>
      </c>
      <c r="F40" s="55">
        <v>16</v>
      </c>
      <c r="G40" s="55">
        <v>19</v>
      </c>
      <c r="H40" s="55">
        <v>25</v>
      </c>
      <c r="I40" s="55">
        <v>17</v>
      </c>
      <c r="J40" s="55">
        <v>20</v>
      </c>
      <c r="K40" s="55">
        <v>14</v>
      </c>
      <c r="L40" s="55">
        <v>5</v>
      </c>
      <c r="M40" s="55">
        <v>14</v>
      </c>
      <c r="N40" s="55">
        <v>5</v>
      </c>
      <c r="O40" s="55">
        <v>2</v>
      </c>
      <c r="P40" s="60">
        <f>SUM(tblAusgaben[[#This Row],[M1]:[M12]])</f>
        <v>158</v>
      </c>
      <c r="Q40" s="9">
        <v>0.01</v>
      </c>
      <c r="R40" s="39">
        <f>tblAusgaben[[#This Row],[M1]]/tblAusgaben[[#Totals],[M1]]</f>
        <v>5.0847457627118647E-2</v>
      </c>
      <c r="S40" s="40">
        <f>tblAusgaben[[#This Row],[M2]]/tblAusgaben[[#Totals],[M2]]</f>
        <v>4.3902439024390241E-2</v>
      </c>
      <c r="T40" s="40">
        <f>tblAusgaben[[#This Row],[M3]]/tblAusgaben[[#Totals],[M3]]</f>
        <v>6.4257028112449793E-2</v>
      </c>
      <c r="U40" s="40">
        <f>tblAusgaben[[#This Row],[M4]]/tblAusgaben[[#Totals],[M4]]</f>
        <v>7.2796934865900387E-2</v>
      </c>
      <c r="V40" s="40">
        <f>tblAusgaben[[#This Row],[M5]]/tblAusgaben[[#Totals],[M5]]</f>
        <v>9.727626459143969E-2</v>
      </c>
      <c r="W40" s="40">
        <f>tblAusgaben[[#This Row],[M6]]/tblAusgaben[[#Totals],[M6]]</f>
        <v>6.2043795620437957E-2</v>
      </c>
      <c r="X40" s="40">
        <f>tblAusgaben[[#This Row],[M7]]/tblAusgaben[[#Totals],[M7]]</f>
        <v>7.5187969924812026E-2</v>
      </c>
      <c r="Y40" s="40">
        <f>tblAusgaben[[#This Row],[M8]]/tblAusgaben[[#Totals],[M8]]</f>
        <v>5.9574468085106386E-2</v>
      </c>
      <c r="Z40" s="40">
        <f>tblAusgaben[[#This Row],[M9]]/tblAusgaben[[#Totals],[M9]]</f>
        <v>2.1739130434782608E-2</v>
      </c>
      <c r="AA40" s="40">
        <f>tblAusgaben[[#This Row],[M10]]/tblAusgaben[[#Totals],[M10]]</f>
        <v>5.4054054054054057E-2</v>
      </c>
      <c r="AB40" s="40">
        <f>tblAusgaben[[#This Row],[M11]]/tblAusgaben[[#Totals],[M11]]</f>
        <v>1.6891891891891893E-2</v>
      </c>
      <c r="AC40" s="40">
        <f>tblAusgaben[[#This Row],[M12]]/tblAusgaben[[#Totals],[M12]]</f>
        <v>8.658008658008658E-3</v>
      </c>
      <c r="AD40" s="26">
        <f>tblAusgaben[[#This Row],[Jährlich]]/tblAusgaben[[#Totals],[Jährlich]]</f>
        <v>5.2684228076025338E-2</v>
      </c>
    </row>
    <row r="41" spans="1:30" ht="18" customHeight="1" x14ac:dyDescent="0.25">
      <c r="B41" s="17" t="s">
        <v>40</v>
      </c>
      <c r="C41" s="24" t="s">
        <v>46</v>
      </c>
      <c r="D41" s="55">
        <v>16</v>
      </c>
      <c r="E41" s="55">
        <v>13</v>
      </c>
      <c r="F41" s="55">
        <v>10</v>
      </c>
      <c r="G41" s="55">
        <v>7</v>
      </c>
      <c r="H41" s="55">
        <v>13</v>
      </c>
      <c r="I41" s="55">
        <v>3</v>
      </c>
      <c r="J41" s="55">
        <v>13</v>
      </c>
      <c r="K41" s="55">
        <v>17</v>
      </c>
      <c r="L41" s="55">
        <v>9</v>
      </c>
      <c r="M41" s="55">
        <v>4</v>
      </c>
      <c r="N41" s="55">
        <v>22</v>
      </c>
      <c r="O41" s="55">
        <v>18</v>
      </c>
      <c r="P41" s="60">
        <f>SUM(tblAusgaben[[#This Row],[M1]:[M12]])</f>
        <v>145</v>
      </c>
      <c r="Q41" s="9">
        <v>0.14000000000000001</v>
      </c>
      <c r="R41" s="39">
        <f>tblAusgaben[[#This Row],[M1]]/tblAusgaben[[#Totals],[M1]]</f>
        <v>6.7796610169491525E-2</v>
      </c>
      <c r="S41" s="40">
        <f>tblAusgaben[[#This Row],[M2]]/tblAusgaben[[#Totals],[M2]]</f>
        <v>6.3414634146341464E-2</v>
      </c>
      <c r="T41" s="40">
        <f>tblAusgaben[[#This Row],[M3]]/tblAusgaben[[#Totals],[M3]]</f>
        <v>4.0160642570281124E-2</v>
      </c>
      <c r="U41" s="40">
        <f>tblAusgaben[[#This Row],[M4]]/tblAusgaben[[#Totals],[M4]]</f>
        <v>2.681992337164751E-2</v>
      </c>
      <c r="V41" s="40">
        <f>tblAusgaben[[#This Row],[M5]]/tblAusgaben[[#Totals],[M5]]</f>
        <v>5.0583657587548639E-2</v>
      </c>
      <c r="W41" s="40">
        <f>tblAusgaben[[#This Row],[M6]]/tblAusgaben[[#Totals],[M6]]</f>
        <v>1.0948905109489052E-2</v>
      </c>
      <c r="X41" s="40">
        <f>tblAusgaben[[#This Row],[M7]]/tblAusgaben[[#Totals],[M7]]</f>
        <v>4.8872180451127817E-2</v>
      </c>
      <c r="Y41" s="40">
        <f>tblAusgaben[[#This Row],[M8]]/tblAusgaben[[#Totals],[M8]]</f>
        <v>7.2340425531914887E-2</v>
      </c>
      <c r="Z41" s="40">
        <f>tblAusgaben[[#This Row],[M9]]/tblAusgaben[[#Totals],[M9]]</f>
        <v>3.9130434782608699E-2</v>
      </c>
      <c r="AA41" s="40">
        <f>tblAusgaben[[#This Row],[M10]]/tblAusgaben[[#Totals],[M10]]</f>
        <v>1.5444015444015444E-2</v>
      </c>
      <c r="AB41" s="40">
        <f>tblAusgaben[[#This Row],[M11]]/tblAusgaben[[#Totals],[M11]]</f>
        <v>7.4324324324324328E-2</v>
      </c>
      <c r="AC41" s="40">
        <f>tblAusgaben[[#This Row],[M12]]/tblAusgaben[[#Totals],[M12]]</f>
        <v>7.792207792207792E-2</v>
      </c>
      <c r="AD41" s="26">
        <f>tblAusgaben[[#This Row],[Jährlich]]/tblAusgaben[[#Totals],[Jährlich]]</f>
        <v>4.8349449816605536E-2</v>
      </c>
    </row>
    <row r="42" spans="1:30" ht="18" customHeight="1" x14ac:dyDescent="0.25">
      <c r="B42" s="17" t="s">
        <v>41</v>
      </c>
      <c r="C42" s="24" t="s">
        <v>46</v>
      </c>
      <c r="D42" s="55">
        <v>3</v>
      </c>
      <c r="E42" s="55">
        <v>2</v>
      </c>
      <c r="F42" s="55">
        <v>19</v>
      </c>
      <c r="G42" s="55">
        <v>21</v>
      </c>
      <c r="H42" s="55">
        <v>13</v>
      </c>
      <c r="I42" s="55">
        <v>9</v>
      </c>
      <c r="J42" s="55">
        <v>7</v>
      </c>
      <c r="K42" s="55">
        <v>13</v>
      </c>
      <c r="L42" s="55">
        <v>3</v>
      </c>
      <c r="M42" s="55">
        <v>6</v>
      </c>
      <c r="N42" s="55">
        <v>10</v>
      </c>
      <c r="O42" s="55">
        <v>13</v>
      </c>
      <c r="P42" s="60">
        <f>SUM(tblAusgaben[[#This Row],[M1]:[M12]])</f>
        <v>119</v>
      </c>
      <c r="Q42" s="9">
        <v>0.06</v>
      </c>
      <c r="R42" s="39">
        <f>tblAusgaben[[#This Row],[M1]]/tblAusgaben[[#Totals],[M1]]</f>
        <v>1.2711864406779662E-2</v>
      </c>
      <c r="S42" s="40">
        <f>tblAusgaben[[#This Row],[M2]]/tblAusgaben[[#Totals],[M2]]</f>
        <v>9.7560975609756097E-3</v>
      </c>
      <c r="T42" s="40">
        <f>tblAusgaben[[#This Row],[M3]]/tblAusgaben[[#Totals],[M3]]</f>
        <v>7.6305220883534142E-2</v>
      </c>
      <c r="U42" s="40">
        <f>tblAusgaben[[#This Row],[M4]]/tblAusgaben[[#Totals],[M4]]</f>
        <v>8.0459770114942528E-2</v>
      </c>
      <c r="V42" s="40">
        <f>tblAusgaben[[#This Row],[M5]]/tblAusgaben[[#Totals],[M5]]</f>
        <v>5.0583657587548639E-2</v>
      </c>
      <c r="W42" s="40">
        <f>tblAusgaben[[#This Row],[M6]]/tblAusgaben[[#Totals],[M6]]</f>
        <v>3.2846715328467155E-2</v>
      </c>
      <c r="X42" s="40">
        <f>tblAusgaben[[#This Row],[M7]]/tblAusgaben[[#Totals],[M7]]</f>
        <v>2.6315789473684209E-2</v>
      </c>
      <c r="Y42" s="40">
        <f>tblAusgaben[[#This Row],[M8]]/tblAusgaben[[#Totals],[M8]]</f>
        <v>5.5319148936170209E-2</v>
      </c>
      <c r="Z42" s="40">
        <f>tblAusgaben[[#This Row],[M9]]/tblAusgaben[[#Totals],[M9]]</f>
        <v>1.3043478260869565E-2</v>
      </c>
      <c r="AA42" s="40">
        <f>tblAusgaben[[#This Row],[M10]]/tblAusgaben[[#Totals],[M10]]</f>
        <v>2.3166023166023165E-2</v>
      </c>
      <c r="AB42" s="40">
        <f>tblAusgaben[[#This Row],[M11]]/tblAusgaben[[#Totals],[M11]]</f>
        <v>3.3783783783783786E-2</v>
      </c>
      <c r="AC42" s="40">
        <f>tblAusgaben[[#This Row],[M12]]/tblAusgaben[[#Totals],[M12]]</f>
        <v>5.627705627705628E-2</v>
      </c>
      <c r="AD42" s="26">
        <f>tblAusgaben[[#This Row],[Jährlich]]/tblAusgaben[[#Totals],[Jährlich]]</f>
        <v>3.9679893297765924E-2</v>
      </c>
    </row>
    <row r="43" spans="1:30" ht="18" customHeight="1" x14ac:dyDescent="0.25">
      <c r="A43" s="1"/>
      <c r="B43" s="17" t="s">
        <v>42</v>
      </c>
      <c r="C43" s="24" t="s">
        <v>46</v>
      </c>
      <c r="D43" s="55">
        <v>8</v>
      </c>
      <c r="E43" s="55">
        <v>7</v>
      </c>
      <c r="F43" s="55">
        <v>6</v>
      </c>
      <c r="G43" s="55">
        <v>7</v>
      </c>
      <c r="H43" s="55">
        <v>7</v>
      </c>
      <c r="I43" s="55">
        <v>6</v>
      </c>
      <c r="J43" s="55">
        <v>15</v>
      </c>
      <c r="K43" s="55">
        <v>23</v>
      </c>
      <c r="L43" s="55">
        <v>21</v>
      </c>
      <c r="M43" s="55">
        <v>16</v>
      </c>
      <c r="N43" s="55">
        <v>19</v>
      </c>
      <c r="O43" s="55">
        <v>7</v>
      </c>
      <c r="P43" s="60">
        <f>SUM(tblAusgaben[[#This Row],[M1]:[M12]])</f>
        <v>142</v>
      </c>
      <c r="Q43" s="9">
        <v>0.01</v>
      </c>
      <c r="R43" s="39">
        <f>tblAusgaben[[#This Row],[M1]]/tblAusgaben[[#Totals],[M1]]</f>
        <v>3.3898305084745763E-2</v>
      </c>
      <c r="S43" s="40">
        <f>tblAusgaben[[#This Row],[M2]]/tblAusgaben[[#Totals],[M2]]</f>
        <v>3.4146341463414637E-2</v>
      </c>
      <c r="T43" s="40">
        <f>tblAusgaben[[#This Row],[M3]]/tblAusgaben[[#Totals],[M3]]</f>
        <v>2.4096385542168676E-2</v>
      </c>
      <c r="U43" s="40">
        <f>tblAusgaben[[#This Row],[M4]]/tblAusgaben[[#Totals],[M4]]</f>
        <v>2.681992337164751E-2</v>
      </c>
      <c r="V43" s="40">
        <f>tblAusgaben[[#This Row],[M5]]/tblAusgaben[[#Totals],[M5]]</f>
        <v>2.7237354085603113E-2</v>
      </c>
      <c r="W43" s="40">
        <f>tblAusgaben[[#This Row],[M6]]/tblAusgaben[[#Totals],[M6]]</f>
        <v>2.1897810218978103E-2</v>
      </c>
      <c r="X43" s="40">
        <f>tblAusgaben[[#This Row],[M7]]/tblAusgaben[[#Totals],[M7]]</f>
        <v>5.6390977443609019E-2</v>
      </c>
      <c r="Y43" s="40">
        <f>tblAusgaben[[#This Row],[M8]]/tblAusgaben[[#Totals],[M8]]</f>
        <v>9.7872340425531917E-2</v>
      </c>
      <c r="Z43" s="40">
        <f>tblAusgaben[[#This Row],[M9]]/tblAusgaben[[#Totals],[M9]]</f>
        <v>9.1304347826086957E-2</v>
      </c>
      <c r="AA43" s="40">
        <f>tblAusgaben[[#This Row],[M10]]/tblAusgaben[[#Totals],[M10]]</f>
        <v>6.1776061776061778E-2</v>
      </c>
      <c r="AB43" s="40">
        <f>tblAusgaben[[#This Row],[M11]]/tblAusgaben[[#Totals],[M11]]</f>
        <v>6.4189189189189186E-2</v>
      </c>
      <c r="AC43" s="40">
        <f>tblAusgaben[[#This Row],[M12]]/tblAusgaben[[#Totals],[M12]]</f>
        <v>3.0303030303030304E-2</v>
      </c>
      <c r="AD43" s="26">
        <f>tblAusgaben[[#This Row],[Jährlich]]/tblAusgaben[[#Totals],[Jährlich]]</f>
        <v>4.7349116372124044E-2</v>
      </c>
    </row>
    <row r="44" spans="1:30" ht="18" customHeight="1" x14ac:dyDescent="0.25">
      <c r="A44" s="19"/>
      <c r="B44" s="17" t="s">
        <v>43</v>
      </c>
      <c r="C44" s="24" t="s">
        <v>46</v>
      </c>
      <c r="D44" s="55">
        <v>14</v>
      </c>
      <c r="E44" s="55">
        <v>4</v>
      </c>
      <c r="F44" s="55">
        <v>24</v>
      </c>
      <c r="G44" s="55">
        <v>6</v>
      </c>
      <c r="H44" s="55">
        <v>20</v>
      </c>
      <c r="I44" s="55">
        <v>14</v>
      </c>
      <c r="J44" s="55">
        <v>21</v>
      </c>
      <c r="K44" s="55">
        <v>20</v>
      </c>
      <c r="L44" s="55">
        <v>22</v>
      </c>
      <c r="M44" s="55">
        <v>3</v>
      </c>
      <c r="N44" s="55">
        <v>14</v>
      </c>
      <c r="O44" s="55">
        <v>6</v>
      </c>
      <c r="P44" s="60">
        <f>SUM(tblAusgaben[[#This Row],[M1]:[M12]])</f>
        <v>168</v>
      </c>
      <c r="Q44" s="9">
        <v>0.01</v>
      </c>
      <c r="R44" s="39">
        <f>tblAusgaben[[#This Row],[M1]]/tblAusgaben[[#Totals],[M1]]</f>
        <v>5.9322033898305086E-2</v>
      </c>
      <c r="S44" s="40">
        <f>tblAusgaben[[#This Row],[M2]]/tblAusgaben[[#Totals],[M2]]</f>
        <v>1.9512195121951219E-2</v>
      </c>
      <c r="T44" s="40">
        <f>tblAusgaben[[#This Row],[M3]]/tblAusgaben[[#Totals],[M3]]</f>
        <v>9.6385542168674704E-2</v>
      </c>
      <c r="U44" s="40">
        <f>tblAusgaben[[#This Row],[M4]]/tblAusgaben[[#Totals],[M4]]</f>
        <v>2.2988505747126436E-2</v>
      </c>
      <c r="V44" s="40">
        <f>tblAusgaben[[#This Row],[M5]]/tblAusgaben[[#Totals],[M5]]</f>
        <v>7.7821011673151752E-2</v>
      </c>
      <c r="W44" s="40">
        <f>tblAusgaben[[#This Row],[M6]]/tblAusgaben[[#Totals],[M6]]</f>
        <v>5.1094890510948905E-2</v>
      </c>
      <c r="X44" s="40">
        <f>tblAusgaben[[#This Row],[M7]]/tblAusgaben[[#Totals],[M7]]</f>
        <v>7.8947368421052627E-2</v>
      </c>
      <c r="Y44" s="40">
        <f>tblAusgaben[[#This Row],[M8]]/tblAusgaben[[#Totals],[M8]]</f>
        <v>8.5106382978723402E-2</v>
      </c>
      <c r="Z44" s="40">
        <f>tblAusgaben[[#This Row],[M9]]/tblAusgaben[[#Totals],[M9]]</f>
        <v>9.5652173913043481E-2</v>
      </c>
      <c r="AA44" s="40">
        <f>tblAusgaben[[#This Row],[M10]]/tblAusgaben[[#Totals],[M10]]</f>
        <v>1.1583011583011582E-2</v>
      </c>
      <c r="AB44" s="40">
        <f>tblAusgaben[[#This Row],[M11]]/tblAusgaben[[#Totals],[M11]]</f>
        <v>4.72972972972973E-2</v>
      </c>
      <c r="AC44" s="40">
        <f>tblAusgaben[[#This Row],[M12]]/tblAusgaben[[#Totals],[M12]]</f>
        <v>2.5974025974025976E-2</v>
      </c>
      <c r="AD44" s="26">
        <f>tblAusgaben[[#This Row],[Jährlich]]/tblAusgaben[[#Totals],[Jährlich]]</f>
        <v>5.6018672890963656E-2</v>
      </c>
    </row>
    <row r="45" spans="1:30" ht="18" customHeight="1" x14ac:dyDescent="0.25">
      <c r="B45" s="17" t="s">
        <v>43</v>
      </c>
      <c r="C45" s="24" t="s">
        <v>46</v>
      </c>
      <c r="D45" s="55">
        <v>14</v>
      </c>
      <c r="E45" s="55">
        <v>7</v>
      </c>
      <c r="F45" s="55">
        <v>24</v>
      </c>
      <c r="G45" s="55">
        <v>10</v>
      </c>
      <c r="H45" s="55">
        <v>7</v>
      </c>
      <c r="I45" s="55">
        <v>24</v>
      </c>
      <c r="J45" s="55">
        <v>2</v>
      </c>
      <c r="K45" s="55">
        <v>11</v>
      </c>
      <c r="L45" s="55">
        <v>21</v>
      </c>
      <c r="M45" s="55">
        <v>19</v>
      </c>
      <c r="N45" s="55">
        <v>19</v>
      </c>
      <c r="O45" s="55">
        <v>20</v>
      </c>
      <c r="P45" s="60">
        <f>SUM(tblAusgaben[[#This Row],[M1]:[M12]])</f>
        <v>178</v>
      </c>
      <c r="Q45" s="9">
        <v>0.01</v>
      </c>
      <c r="R45" s="39">
        <f>tblAusgaben[[#This Row],[M1]]/tblAusgaben[[#Totals],[M1]]</f>
        <v>5.9322033898305086E-2</v>
      </c>
      <c r="S45" s="40">
        <f>tblAusgaben[[#This Row],[M2]]/tblAusgaben[[#Totals],[M2]]</f>
        <v>3.4146341463414637E-2</v>
      </c>
      <c r="T45" s="40">
        <f>tblAusgaben[[#This Row],[M3]]/tblAusgaben[[#Totals],[M3]]</f>
        <v>9.6385542168674704E-2</v>
      </c>
      <c r="U45" s="40">
        <f>tblAusgaben[[#This Row],[M4]]/tblAusgaben[[#Totals],[M4]]</f>
        <v>3.8314176245210725E-2</v>
      </c>
      <c r="V45" s="40">
        <f>tblAusgaben[[#This Row],[M5]]/tblAusgaben[[#Totals],[M5]]</f>
        <v>2.7237354085603113E-2</v>
      </c>
      <c r="W45" s="40">
        <f>tblAusgaben[[#This Row],[M6]]/tblAusgaben[[#Totals],[M6]]</f>
        <v>8.7591240875912413E-2</v>
      </c>
      <c r="X45" s="40">
        <f>tblAusgaben[[#This Row],[M7]]/tblAusgaben[[#Totals],[M7]]</f>
        <v>7.5187969924812026E-3</v>
      </c>
      <c r="Y45" s="40">
        <f>tblAusgaben[[#This Row],[M8]]/tblAusgaben[[#Totals],[M8]]</f>
        <v>4.6808510638297871E-2</v>
      </c>
      <c r="Z45" s="40">
        <f>tblAusgaben[[#This Row],[M9]]/tblAusgaben[[#Totals],[M9]]</f>
        <v>9.1304347826086957E-2</v>
      </c>
      <c r="AA45" s="40">
        <f>tblAusgaben[[#This Row],[M10]]/tblAusgaben[[#Totals],[M10]]</f>
        <v>7.3359073359073365E-2</v>
      </c>
      <c r="AB45" s="40">
        <f>tblAusgaben[[#This Row],[M11]]/tblAusgaben[[#Totals],[M11]]</f>
        <v>6.4189189189189186E-2</v>
      </c>
      <c r="AC45" s="40">
        <f>tblAusgaben[[#This Row],[M12]]/tblAusgaben[[#Totals],[M12]]</f>
        <v>8.6580086580086577E-2</v>
      </c>
      <c r="AD45" s="26">
        <f>tblAusgaben[[#This Row],[Jährlich]]/tblAusgaben[[#Totals],[Jährlich]]</f>
        <v>5.9353117705901966E-2</v>
      </c>
    </row>
    <row r="46" spans="1:30" ht="18" customHeight="1" x14ac:dyDescent="0.25">
      <c r="B46" s="17" t="s">
        <v>43</v>
      </c>
      <c r="C46" s="24" t="s">
        <v>46</v>
      </c>
      <c r="D46" s="55">
        <v>11</v>
      </c>
      <c r="E46" s="55">
        <v>8</v>
      </c>
      <c r="F46" s="55">
        <v>25</v>
      </c>
      <c r="G46" s="55">
        <v>11</v>
      </c>
      <c r="H46" s="55">
        <v>9</v>
      </c>
      <c r="I46" s="55">
        <v>24</v>
      </c>
      <c r="J46" s="55">
        <v>13</v>
      </c>
      <c r="K46" s="55">
        <v>14</v>
      </c>
      <c r="L46" s="55">
        <v>19</v>
      </c>
      <c r="M46" s="55">
        <v>24</v>
      </c>
      <c r="N46" s="55">
        <v>15</v>
      </c>
      <c r="O46" s="55">
        <v>7</v>
      </c>
      <c r="P46" s="60">
        <f>SUM(tblAusgaben[[#This Row],[M1]:[M12]])</f>
        <v>180</v>
      </c>
      <c r="Q46" s="9">
        <v>0.01</v>
      </c>
      <c r="R46" s="39">
        <f>tblAusgaben[[#This Row],[M1]]/tblAusgaben[[#Totals],[M1]]</f>
        <v>4.6610169491525424E-2</v>
      </c>
      <c r="S46" s="40">
        <f>tblAusgaben[[#This Row],[M2]]/tblAusgaben[[#Totals],[M2]]</f>
        <v>3.9024390243902439E-2</v>
      </c>
      <c r="T46" s="40">
        <f>tblAusgaben[[#This Row],[M3]]/tblAusgaben[[#Totals],[M3]]</f>
        <v>0.10040160642570281</v>
      </c>
      <c r="U46" s="40">
        <f>tblAusgaben[[#This Row],[M4]]/tblAusgaben[[#Totals],[M4]]</f>
        <v>4.2145593869731802E-2</v>
      </c>
      <c r="V46" s="40">
        <f>tblAusgaben[[#This Row],[M5]]/tblAusgaben[[#Totals],[M5]]</f>
        <v>3.5019455252918288E-2</v>
      </c>
      <c r="W46" s="40">
        <f>tblAusgaben[[#This Row],[M6]]/tblAusgaben[[#Totals],[M6]]</f>
        <v>8.7591240875912413E-2</v>
      </c>
      <c r="X46" s="40">
        <f>tblAusgaben[[#This Row],[M7]]/tblAusgaben[[#Totals],[M7]]</f>
        <v>4.8872180451127817E-2</v>
      </c>
      <c r="Y46" s="40">
        <f>tblAusgaben[[#This Row],[M8]]/tblAusgaben[[#Totals],[M8]]</f>
        <v>5.9574468085106386E-2</v>
      </c>
      <c r="Z46" s="40">
        <f>tblAusgaben[[#This Row],[M9]]/tblAusgaben[[#Totals],[M9]]</f>
        <v>8.2608695652173908E-2</v>
      </c>
      <c r="AA46" s="40">
        <f>tblAusgaben[[#This Row],[M10]]/tblAusgaben[[#Totals],[M10]]</f>
        <v>9.2664092664092659E-2</v>
      </c>
      <c r="AB46" s="40">
        <f>tblAusgaben[[#This Row],[M11]]/tblAusgaben[[#Totals],[M11]]</f>
        <v>5.0675675675675678E-2</v>
      </c>
      <c r="AC46" s="40">
        <f>tblAusgaben[[#This Row],[M12]]/tblAusgaben[[#Totals],[M12]]</f>
        <v>3.0303030303030304E-2</v>
      </c>
      <c r="AD46" s="26">
        <f>tblAusgaben[[#This Row],[Jährlich]]/tblAusgaben[[#Totals],[Jährlich]]</f>
        <v>6.0020006668889632E-2</v>
      </c>
    </row>
    <row r="47" spans="1:30" ht="18" customHeight="1" x14ac:dyDescent="0.25">
      <c r="B47" s="17" t="s">
        <v>44</v>
      </c>
      <c r="C47" s="24" t="s">
        <v>46</v>
      </c>
      <c r="D47" s="55">
        <v>8</v>
      </c>
      <c r="E47" s="55">
        <v>20</v>
      </c>
      <c r="F47" s="55">
        <v>11</v>
      </c>
      <c r="G47" s="55">
        <v>11</v>
      </c>
      <c r="H47" s="55">
        <v>11</v>
      </c>
      <c r="I47" s="55">
        <v>20</v>
      </c>
      <c r="J47" s="55">
        <v>12</v>
      </c>
      <c r="K47" s="55">
        <v>16</v>
      </c>
      <c r="L47" s="55">
        <v>5</v>
      </c>
      <c r="M47" s="55">
        <v>7</v>
      </c>
      <c r="N47" s="55">
        <v>21</v>
      </c>
      <c r="O47" s="55">
        <v>3</v>
      </c>
      <c r="P47" s="60">
        <f>SUM(tblAusgaben[[#This Row],[M1]:[M12]])</f>
        <v>145</v>
      </c>
      <c r="Q47" s="9">
        <v>0.02</v>
      </c>
      <c r="R47" s="39">
        <f>tblAusgaben[[#This Row],[M1]]/tblAusgaben[[#Totals],[M1]]</f>
        <v>3.3898305084745763E-2</v>
      </c>
      <c r="S47" s="40">
        <f>tblAusgaben[[#This Row],[M2]]/tblAusgaben[[#Totals],[M2]]</f>
        <v>9.7560975609756101E-2</v>
      </c>
      <c r="T47" s="40">
        <f>tblAusgaben[[#This Row],[M3]]/tblAusgaben[[#Totals],[M3]]</f>
        <v>4.4176706827309238E-2</v>
      </c>
      <c r="U47" s="40">
        <f>tblAusgaben[[#This Row],[M4]]/tblAusgaben[[#Totals],[M4]]</f>
        <v>4.2145593869731802E-2</v>
      </c>
      <c r="V47" s="40">
        <f>tblAusgaben[[#This Row],[M5]]/tblAusgaben[[#Totals],[M5]]</f>
        <v>4.2801556420233464E-2</v>
      </c>
      <c r="W47" s="40">
        <f>tblAusgaben[[#This Row],[M6]]/tblAusgaben[[#Totals],[M6]]</f>
        <v>7.2992700729927001E-2</v>
      </c>
      <c r="X47" s="40">
        <f>tblAusgaben[[#This Row],[M7]]/tblAusgaben[[#Totals],[M7]]</f>
        <v>4.5112781954887216E-2</v>
      </c>
      <c r="Y47" s="40">
        <f>tblAusgaben[[#This Row],[M8]]/tblAusgaben[[#Totals],[M8]]</f>
        <v>6.8085106382978725E-2</v>
      </c>
      <c r="Z47" s="40">
        <f>tblAusgaben[[#This Row],[M9]]/tblAusgaben[[#Totals],[M9]]</f>
        <v>2.1739130434782608E-2</v>
      </c>
      <c r="AA47" s="40">
        <f>tblAusgaben[[#This Row],[M10]]/tblAusgaben[[#Totals],[M10]]</f>
        <v>2.7027027027027029E-2</v>
      </c>
      <c r="AB47" s="40">
        <f>tblAusgaben[[#This Row],[M11]]/tblAusgaben[[#Totals],[M11]]</f>
        <v>7.0945945945945943E-2</v>
      </c>
      <c r="AC47" s="40">
        <f>tblAusgaben[[#This Row],[M12]]/tblAusgaben[[#Totals],[M12]]</f>
        <v>1.2987012987012988E-2</v>
      </c>
      <c r="AD47" s="26">
        <f>tblAusgaben[[#This Row],[Jährlich]]/tblAusgaben[[#Totals],[Jährlich]]</f>
        <v>4.8349449816605536E-2</v>
      </c>
    </row>
    <row r="48" spans="1:30" ht="18" customHeight="1" x14ac:dyDescent="0.25">
      <c r="B48" s="63" t="s">
        <v>56</v>
      </c>
      <c r="C48" s="64"/>
      <c r="D48" s="59">
        <f>SUBTOTAL(109,tblAusgaben[M1])</f>
        <v>236</v>
      </c>
      <c r="E48" s="59">
        <f>SUBTOTAL(109,tblAusgaben[M2])</f>
        <v>205</v>
      </c>
      <c r="F48" s="59">
        <f>SUBTOTAL(109,tblAusgaben[M3])</f>
        <v>249</v>
      </c>
      <c r="G48" s="59">
        <f>SUBTOTAL(109,tblAusgaben[M4])</f>
        <v>261</v>
      </c>
      <c r="H48" s="59">
        <f>SUBTOTAL(109,tblAusgaben[M5])</f>
        <v>257</v>
      </c>
      <c r="I48" s="59">
        <f>SUBTOTAL(109,tblAusgaben[M6])</f>
        <v>274</v>
      </c>
      <c r="J48" s="59">
        <f>SUBTOTAL(109,tblAusgaben[M7])</f>
        <v>266</v>
      </c>
      <c r="K48" s="59">
        <f>SUBTOTAL(109,tblAusgaben[M8])</f>
        <v>235</v>
      </c>
      <c r="L48" s="59">
        <f>SUBTOTAL(109,tblAusgaben[M9])</f>
        <v>230</v>
      </c>
      <c r="M48" s="59">
        <f>SUBTOTAL(109,tblAusgaben[M10])</f>
        <v>259</v>
      </c>
      <c r="N48" s="59">
        <f>SUBTOTAL(109,tblAusgaben[M11])</f>
        <v>296</v>
      </c>
      <c r="O48" s="59">
        <f>SUBTOTAL(109,tblAusgaben[M12])</f>
        <v>231</v>
      </c>
      <c r="P48" s="59">
        <f>SUBTOTAL(109,tblAusgaben[Jährlich])</f>
        <v>2999</v>
      </c>
      <c r="Q48" s="42">
        <f>SUBTOTAL(109,tblAusgaben[Ind %])</f>
        <v>1</v>
      </c>
      <c r="R48" s="42">
        <f>SUBTOTAL(109,tblAusgaben[% M1])</f>
        <v>1</v>
      </c>
      <c r="S48" s="42">
        <f>SUBTOTAL(109,tblAusgaben[% M2])</f>
        <v>1.0000000000000002</v>
      </c>
      <c r="T48" s="42">
        <f>SUBTOTAL(109,tblAusgaben[% M3])</f>
        <v>1.0000000000000002</v>
      </c>
      <c r="U48" s="42">
        <f>SUBTOTAL(109,tblAusgaben[% M4])</f>
        <v>1</v>
      </c>
      <c r="V48" s="42">
        <f>SUBTOTAL(109,tblAusgaben[% M5])</f>
        <v>1.0000000000000002</v>
      </c>
      <c r="W48" s="42">
        <f>SUBTOTAL(109,tblAusgaben[% M6])</f>
        <v>1</v>
      </c>
      <c r="X48" s="42">
        <f>SUBTOTAL(109,tblAusgaben[% M7])</f>
        <v>1</v>
      </c>
      <c r="Y48" s="42">
        <f>SUBTOTAL(109,tblAusgaben[% M8])</f>
        <v>0.99999999999999989</v>
      </c>
      <c r="Z48" s="42">
        <f>SUBTOTAL(109,tblAusgaben[% M9])</f>
        <v>1</v>
      </c>
      <c r="AA48" s="42">
        <f>SUBTOTAL(109,tblAusgaben[% M10])</f>
        <v>1</v>
      </c>
      <c r="AB48" s="42">
        <f>SUBTOTAL(109,tblAusgaben[% M11])</f>
        <v>0.99999999999999989</v>
      </c>
      <c r="AC48" s="42">
        <f>SUBTOTAL(109,tblAusgaben[% M12])</f>
        <v>1</v>
      </c>
      <c r="AD48" s="42">
        <f>SUBTOTAL(109,tblAusgaben[% j])</f>
        <v>0.99999999999999989</v>
      </c>
    </row>
    <row r="49" spans="2:30" ht="18" customHeight="1" x14ac:dyDescent="0.25">
      <c r="B49" s="67"/>
      <c r="C49" s="67"/>
      <c r="D49" s="67"/>
      <c r="E49" s="67"/>
      <c r="F49" s="67"/>
      <c r="G49" s="67"/>
      <c r="H49" s="67"/>
      <c r="I49" s="67"/>
      <c r="J49" s="67"/>
      <c r="K49" s="67"/>
      <c r="L49" s="67"/>
      <c r="M49" s="67"/>
      <c r="N49" s="67"/>
      <c r="O49" s="67"/>
      <c r="P49" s="67"/>
      <c r="Q49" s="67"/>
      <c r="R49" s="67"/>
      <c r="S49" s="67"/>
      <c r="T49" s="67"/>
      <c r="U49" s="67"/>
      <c r="V49" s="67"/>
      <c r="W49" s="67"/>
      <c r="X49" s="67"/>
      <c r="Y49" s="67"/>
      <c r="Z49" s="67"/>
      <c r="AA49" s="67"/>
      <c r="AB49" s="67"/>
      <c r="AC49" s="67"/>
      <c r="AD49" s="67"/>
    </row>
    <row r="50" spans="2:30" ht="18" customHeight="1" x14ac:dyDescent="0.25">
      <c r="B50" s="16" t="s">
        <v>45</v>
      </c>
      <c r="C50" s="13"/>
      <c r="D50" s="61">
        <f>D26-tblAusgaben[[#Totals],[M1]]</f>
        <v>123</v>
      </c>
      <c r="E50" s="61">
        <f>E26-tblAusgaben[[#Totals],[M2]]</f>
        <v>175</v>
      </c>
      <c r="F50" s="61">
        <f>F26-tblAusgaben[[#Totals],[M3]]</f>
        <v>256</v>
      </c>
      <c r="G50" s="61">
        <f>G26-tblAusgaben[[#Totals],[M4]]</f>
        <v>109</v>
      </c>
      <c r="H50" s="61">
        <f>H26-tblAusgaben[[#Totals],[M5]]</f>
        <v>156</v>
      </c>
      <c r="I50" s="61">
        <f>I26-tblAusgaben[[#Totals],[M6]]</f>
        <v>-8</v>
      </c>
      <c r="J50" s="61">
        <f>J26-tblAusgaben[[#Totals],[M7]]</f>
        <v>32</v>
      </c>
      <c r="K50" s="61">
        <f>K26-tblAusgaben[[#Totals],[M8]]</f>
        <v>214</v>
      </c>
      <c r="L50" s="61">
        <f>L26-tblAusgaben[[#Totals],[M9]]</f>
        <v>100</v>
      </c>
      <c r="M50" s="61">
        <f>M26-tblAusgaben[[#Totals],[M10]]</f>
        <v>148</v>
      </c>
      <c r="N50" s="61">
        <f>N26-tblAusgaben[[#Totals],[M11]]</f>
        <v>179</v>
      </c>
      <c r="O50" s="61">
        <f>O26-tblAusgaben[[#Totals],[M12]]</f>
        <v>359</v>
      </c>
      <c r="P50" s="61">
        <f>P26-tblAusgaben[[#Totals],[Jährlich]]</f>
        <v>1843</v>
      </c>
      <c r="Q50" s="14"/>
      <c r="R50" s="15">
        <f>D50/$P$50</f>
        <v>6.6739012479652735E-2</v>
      </c>
      <c r="S50" s="15">
        <f t="shared" ref="S50:AD50" si="2">E50/$P$50</f>
        <v>9.4953879544221381E-2</v>
      </c>
      <c r="T50" s="15">
        <f t="shared" si="2"/>
        <v>0.13890396093326099</v>
      </c>
      <c r="U50" s="15">
        <f t="shared" si="2"/>
        <v>5.9142702116115033E-2</v>
      </c>
      <c r="V50" s="15">
        <f t="shared" si="2"/>
        <v>8.4644601193705912E-2</v>
      </c>
      <c r="W50" s="15">
        <f t="shared" si="2"/>
        <v>-4.3407487791644059E-3</v>
      </c>
      <c r="X50" s="15">
        <f t="shared" si="2"/>
        <v>1.7362995116657624E-2</v>
      </c>
      <c r="Y50" s="15">
        <f t="shared" si="2"/>
        <v>0.11611502984264786</v>
      </c>
      <c r="Z50" s="15">
        <f t="shared" si="2"/>
        <v>5.425935973955507E-2</v>
      </c>
      <c r="AA50" s="15">
        <f t="shared" si="2"/>
        <v>8.0303852414541507E-2</v>
      </c>
      <c r="AB50" s="15">
        <f t="shared" si="2"/>
        <v>9.7124253933803584E-2</v>
      </c>
      <c r="AC50" s="15">
        <f t="shared" si="2"/>
        <v>0.19479110146500273</v>
      </c>
      <c r="AD50" s="15">
        <f t="shared" si="2"/>
        <v>1</v>
      </c>
    </row>
  </sheetData>
  <mergeCells count="4">
    <mergeCell ref="P1:AD1"/>
    <mergeCell ref="B15:AD15"/>
    <mergeCell ref="B25:AD25"/>
    <mergeCell ref="B49:AD49"/>
  </mergeCells>
  <dataValidations count="2">
    <dataValidation type="list" errorStyle="information" allowBlank="1" showInputMessage="1" showErrorMessage="1" errorTitle="Unbekannter Monat" error="Bitte wählen Sie einen Monat aus der Dropdownliste aus." sqref="AC2">
      <formula1>"JAN,FEB,MRZ,APR,MAI,JUN,JUL,AUG,SEP,OKT,NOV,DEZ"</formula1>
    </dataValidation>
    <dataValidation type="list" errorStyle="information" allowBlank="1" showInputMessage="1" errorTitle="Unbekanntes Jahr" error="Bitte wählen Sie ein Jahr aus der Dropdownliste aus. Um ein Jahr zur Liste hinzuzufügen oder daraus zu entfernen, klicken Sie auf der Registerkarte 'Daten' in der Gruppe 'Datentools' auf 'Datenüberprüfung'." sqref="AD2">
      <formula1>"2010,2011,2012,2013,2014,2015,2016,2017,2018,2019,2020"</formula1>
    </dataValidation>
  </dataValidations>
  <printOptions horizontalCentered="1"/>
  <pageMargins left="0.25" right="0.25" top="0.75" bottom="0.75" header="0.3" footer="0.3"/>
  <pageSetup paperSize="9" fitToHeight="0" orientation="landscape" r:id="rId1"/>
  <tableParts count="3">
    <tablePart r:id="rId2"/>
    <tablePart r:id="rId3"/>
    <tablePart r:id="rId4"/>
  </tableParts>
  <extLst>
    <ext xmlns:x14="http://schemas.microsoft.com/office/spreadsheetml/2009/9/main" uri="{05C60535-1F16-4fd2-B633-F4F36F0B64E0}">
      <x14:sparklineGroups xmlns:xm="http://schemas.microsoft.com/office/excel/2006/main">
        <x14:sparklineGroup lineWeight="1" displayEmptyCellsAs="gap" high="1" low="1">
          <x14:colorSeries theme="1"/>
          <x14:colorNegative theme="5"/>
          <x14:colorAxis rgb="FF000000"/>
          <x14:colorMarkers theme="4" tint="-0.499984740745262"/>
          <x14:colorFirst theme="4" tint="0.39997558519241921"/>
          <x14:colorLast theme="4" tint="0.39997558519241921"/>
          <x14:colorHigh theme="1"/>
          <x14:colorLow theme="1"/>
          <x14:sparklines>
            <x14:sparkline>
              <xm:f>'Gewinn- und Verlustaufstellung'!D17:O17</xm:f>
              <xm:sqref>C17</xm:sqref>
            </x14:sparkline>
            <x14:sparkline>
              <xm:f>'Gewinn- und Verlustaufstellung'!D18:O18</xm:f>
              <xm:sqref>C18</xm:sqref>
            </x14:sparkline>
            <x14:sparkline>
              <xm:f>'Gewinn- und Verlustaufstellung'!D19:O19</xm:f>
              <xm:sqref>C19</xm:sqref>
            </x14:sparkline>
            <x14:sparkline>
              <xm:f>'Gewinn- und Verlustaufstellung'!D20:O20</xm:f>
              <xm:sqref>C20</xm:sqref>
            </x14:sparkline>
            <x14:sparkline>
              <xm:f>'Gewinn- und Verlustaufstellung'!D21:O21</xm:f>
              <xm:sqref>C21</xm:sqref>
            </x14:sparkline>
            <x14:sparkline>
              <xm:f>'Gewinn- und Verlustaufstellung'!D22:O22</xm:f>
              <xm:sqref>C22</xm:sqref>
            </x14:sparkline>
            <x14:sparkline>
              <xm:f>'Gewinn- und Verlustaufstellung'!D23:O23</xm:f>
              <xm:sqref>C23</xm:sqref>
            </x14:sparkline>
          </x14:sparklines>
        </x14:sparklineGroup>
        <x14:sparklineGroup lineWeight="1" displayEmptyCellsAs="gap" high="1" low="1">
          <x14:colorSeries theme="1"/>
          <x14:colorNegative theme="5"/>
          <x14:colorAxis rgb="FF000000"/>
          <x14:colorMarkers theme="4" tint="-0.499984740745262"/>
          <x14:colorFirst theme="4" tint="0.39997558519241921"/>
          <x14:colorLast theme="4" tint="0.39997558519241921"/>
          <x14:colorHigh theme="1"/>
          <x14:colorLow theme="1"/>
          <x14:sparklines>
            <x14:sparkline>
              <xm:f>'Gewinn- und Verlustaufstellung'!D29:O29</xm:f>
              <xm:sqref>C29</xm:sqref>
            </x14:sparkline>
            <x14:sparkline>
              <xm:f>'Gewinn- und Verlustaufstellung'!D30:O30</xm:f>
              <xm:sqref>C30</xm:sqref>
            </x14:sparkline>
            <x14:sparkline>
              <xm:f>'Gewinn- und Verlustaufstellung'!D31:O31</xm:f>
              <xm:sqref>C31</xm:sqref>
            </x14:sparkline>
            <x14:sparkline>
              <xm:f>'Gewinn- und Verlustaufstellung'!D32:O32</xm:f>
              <xm:sqref>C32</xm:sqref>
            </x14:sparkline>
            <x14:sparkline>
              <xm:f>'Gewinn- und Verlustaufstellung'!D33:O33</xm:f>
              <xm:sqref>C33</xm:sqref>
            </x14:sparkline>
            <x14:sparkline>
              <xm:f>'Gewinn- und Verlustaufstellung'!D34:O34</xm:f>
              <xm:sqref>C34</xm:sqref>
            </x14:sparkline>
            <x14:sparkline>
              <xm:f>'Gewinn- und Verlustaufstellung'!D35:O35</xm:f>
              <xm:sqref>C35</xm:sqref>
            </x14:sparkline>
            <x14:sparkline>
              <xm:f>'Gewinn- und Verlustaufstellung'!D36:O36</xm:f>
              <xm:sqref>C36</xm:sqref>
            </x14:sparkline>
            <x14:sparkline>
              <xm:f>'Gewinn- und Verlustaufstellung'!D37:O37</xm:f>
              <xm:sqref>C37</xm:sqref>
            </x14:sparkline>
            <x14:sparkline>
              <xm:f>'Gewinn- und Verlustaufstellung'!D38:O38</xm:f>
              <xm:sqref>C38</xm:sqref>
            </x14:sparkline>
            <x14:sparkline>
              <xm:f>'Gewinn- und Verlustaufstellung'!D39:O39</xm:f>
              <xm:sqref>C39</xm:sqref>
            </x14:sparkline>
            <x14:sparkline>
              <xm:f>'Gewinn- und Verlustaufstellung'!D40:O40</xm:f>
              <xm:sqref>C40</xm:sqref>
            </x14:sparkline>
            <x14:sparkline>
              <xm:f>'Gewinn- und Verlustaufstellung'!D41:O41</xm:f>
              <xm:sqref>C41</xm:sqref>
            </x14:sparkline>
            <x14:sparkline>
              <xm:f>'Gewinn- und Verlustaufstellung'!D42:O42</xm:f>
              <xm:sqref>C42</xm:sqref>
            </x14:sparkline>
            <x14:sparkline>
              <xm:f>'Gewinn- und Verlustaufstellung'!D43:O43</xm:f>
              <xm:sqref>C43</xm:sqref>
            </x14:sparkline>
            <x14:sparkline>
              <xm:f>'Gewinn- und Verlustaufstellung'!D44:O44</xm:f>
              <xm:sqref>C44</xm:sqref>
            </x14:sparkline>
            <x14:sparkline>
              <xm:f>'Gewinn- und Verlustaufstellung'!D45:O45</xm:f>
              <xm:sqref>C45</xm:sqref>
            </x14:sparkline>
            <x14:sparkline>
              <xm:f>'Gewinn- und Verlustaufstellung'!D46:O46</xm:f>
              <xm:sqref>C46</xm:sqref>
            </x14:sparkline>
            <x14:sparkline>
              <xm:f>'Gewinn- und Verlustaufstellung'!D47:O47</xm:f>
              <xm:sqref>C47</xm:sqref>
            </x14:sparkline>
          </x14:sparklines>
        </x14:sparklineGroup>
        <x14:sparklineGroup displayEmptyCellsAs="gap" high="1" low="1">
          <x14:colorSeries theme="1"/>
          <x14:colorNegative theme="9"/>
          <x14:colorAxis rgb="FF000000"/>
          <x14:colorMarkers theme="8" tint="-0.499984740745262"/>
          <x14:colorFirst theme="8" tint="0.39997558519241921"/>
          <x14:colorLast theme="8" tint="0.39997558519241921"/>
          <x14:colorHigh theme="1"/>
          <x14:colorLow theme="1"/>
          <x14:sparklines>
            <x14:sparkline>
              <xm:f>'Gewinn- und Verlustaufstellung'!D7:O7</xm:f>
              <xm:sqref>C7</xm:sqref>
            </x14:sparkline>
            <x14:sparkline>
              <xm:f>'Gewinn- und Verlustaufstellung'!D8:O8</xm:f>
              <xm:sqref>C8</xm:sqref>
            </x14:sparkline>
            <x14:sparkline>
              <xm:f>'Gewinn- und Verlustaufstellung'!D9:O9</xm:f>
              <xm:sqref>C9</xm:sqref>
            </x14:sparkline>
            <x14:sparkline>
              <xm:f>'Gewinn- und Verlustaufstellung'!D10:O10</xm:f>
              <xm:sqref>C10</xm:sqref>
            </x14:sparkline>
            <x14:sparkline>
              <xm:f>'Gewinn- und Verlustaufstellung'!D11:O11</xm:f>
              <xm:sqref>C11</xm:sqref>
            </x14:sparkline>
            <x14:sparkline>
              <xm:f>'Gewinn- und Verlustaufstellung'!D12:O12</xm:f>
              <xm:sqref>C12</xm:sqref>
            </x14:sparkline>
            <x14:sparkline>
              <xm:f>'Gewinn- und Verlustaufstellung'!D13:O13</xm:f>
              <xm:sqref>C13</xm:sqref>
            </x14:sparkline>
          </x14:sparklines>
        </x14:sparklineGroup>
        <x14:sparklineGroup displayEmptyCellsAs="gap" high="1" low="1">
          <x14:colorSeries theme="1"/>
          <x14:colorNegative rgb="FFD00000"/>
          <x14:colorAxis rgb="FF000000"/>
          <x14:colorMarkers rgb="FFD00000"/>
          <x14:colorFirst rgb="FFD00000"/>
          <x14:colorLast rgb="FFD00000"/>
          <x14:colorHigh theme="1"/>
          <x14:colorLow theme="1"/>
          <x14:sparklines>
            <x14:sparkline>
              <xm:f>'Gewinn- und Verlustaufstellung'!D14:O14</xm:f>
              <xm:sqref>C14</xm:sqref>
            </x14:sparkline>
          </x14:sparklines>
        </x14:sparklineGroup>
        <x14:sparklineGroup displayEmptyCellsAs="gap" high="1" low="1">
          <x14:colorSeries theme="1"/>
          <x14:colorNegative rgb="FFD00000"/>
          <x14:colorAxis rgb="FF000000"/>
          <x14:colorMarkers rgb="FFD00000"/>
          <x14:colorFirst rgb="FFD00000"/>
          <x14:colorLast rgb="FFD00000"/>
          <x14:colorHigh theme="1"/>
          <x14:colorLow theme="1"/>
          <x14:sparklines>
            <x14:sparkline>
              <xm:f>'Gewinn- und Verlustaufstellung'!D24:O24</xm:f>
              <xm:sqref>C24</xm:sqref>
            </x14:sparkline>
          </x14:sparklines>
        </x14:sparklineGroup>
        <x14:sparklineGroup displayEmptyCellsAs="gap" high="1" low="1">
          <x14:colorSeries theme="1"/>
          <x14:colorNegative rgb="FFD00000"/>
          <x14:colorAxis rgb="FF000000"/>
          <x14:colorMarkers rgb="FFD00000"/>
          <x14:colorFirst rgb="FFD00000"/>
          <x14:colorLast rgb="FFD00000"/>
          <x14:colorHigh theme="1"/>
          <x14:colorLow theme="1"/>
          <x14:sparklines>
            <x14:sparkline>
              <xm:f>'Gewinn- und Verlustaufstellung'!D48:O48</xm:f>
              <xm:sqref>C48</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D8FC6A1E-99CA-4475-9F25-9C086B5428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Gewinn- und Verlustaufstellung</vt:lpstr>
      <vt:lpstr>'Gewinn- und Verlustaufstellung'!Drucktitel</vt:lpstr>
      <vt:lpstr>GJAnfangJahr</vt:lpstr>
      <vt:lpstr>GJMonatAnfang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2013-09-12T13:23:21Z</dcterms:created>
  <dcterms:modified xsi:type="dcterms:W3CDTF">2013-09-12T13:23:21Z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TC028023619991</vt:lpwstr>
  </property>
</Properties>
</file>