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incollege.sharepoint.com/sites/ENGR4190AY24-Moderna/Shared Documents/Moderna/ECE Things/Schematic &amp; Layout/"/>
    </mc:Choice>
  </mc:AlternateContent>
  <xr:revisionPtr revIDLastSave="288" documentId="11_768B66A249627FC99AB8F52C2A5EC72C22C17D78" xr6:coauthVersionLast="47" xr6:coauthVersionMax="47" xr10:uidLastSave="{5B4B317F-A9E3-421C-BE15-380F663516C2}"/>
  <bookViews>
    <workbookView minimized="1" xWindow="1520" yWindow="1520" windowWidth="14400" windowHeight="78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F4" i="1" s="1"/>
  <c r="G14" i="1"/>
  <c r="G15" i="1"/>
  <c r="G16" i="1"/>
  <c r="G17" i="1"/>
  <c r="G18" i="1"/>
  <c r="G19" i="1"/>
  <c r="G20" i="1"/>
  <c r="G21" i="1"/>
  <c r="G13" i="1"/>
  <c r="F21" i="1"/>
  <c r="E21" i="1"/>
  <c r="F20" i="1"/>
  <c r="E20" i="1"/>
  <c r="E14" i="1"/>
  <c r="E19" i="1"/>
  <c r="E18" i="1"/>
  <c r="F17" i="1"/>
  <c r="E17" i="1"/>
  <c r="F16" i="1"/>
  <c r="E16" i="1"/>
  <c r="F15" i="1"/>
  <c r="E15" i="1"/>
  <c r="F13" i="1"/>
  <c r="E13" i="1"/>
  <c r="F6" i="1" l="1"/>
  <c r="J4" i="1"/>
  <c r="B6" i="1"/>
  <c r="J6" i="1" l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tc={8F74C547-9DFD-489C-B035-BDB416738E71}</author>
  </authors>
  <commentList>
    <comment ref="E14" authorId="0" shapeId="0" xr:uid="{8F74C547-9DFD-489C-B035-BDB416738E7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With no input current
</t>
      </text>
    </comment>
  </commentList>
</comments>
</file>

<file path=xl/sharedStrings.xml><?xml version="1.0" encoding="utf-8"?>
<sst xmlns="http://schemas.openxmlformats.org/spreadsheetml/2006/main" count="70" uniqueCount="44">
  <si>
    <t>Total power consumption</t>
  </si>
  <si>
    <t>Parameter</t>
  </si>
  <si>
    <t>Value</t>
  </si>
  <si>
    <t>Unit</t>
  </si>
  <si>
    <t xml:space="preserve">3.3V </t>
  </si>
  <si>
    <t>A</t>
  </si>
  <si>
    <t xml:space="preserve">5V </t>
  </si>
  <si>
    <t>24V</t>
  </si>
  <si>
    <t>mA</t>
  </si>
  <si>
    <t>Battery Voltage</t>
  </si>
  <si>
    <t>V</t>
  </si>
  <si>
    <t>Total power</t>
  </si>
  <si>
    <t>W</t>
  </si>
  <si>
    <t>Power Consumption per Part</t>
  </si>
  <si>
    <t>Function/Type</t>
  </si>
  <si>
    <t>Part</t>
  </si>
  <si>
    <t>Voltage</t>
  </si>
  <si>
    <t>Qty</t>
  </si>
  <si>
    <t>I nominal</t>
  </si>
  <si>
    <t>I.max(A)</t>
  </si>
  <si>
    <t>Total</t>
  </si>
  <si>
    <t>ADC</t>
  </si>
  <si>
    <t>ADS1110A1IDBVT</t>
  </si>
  <si>
    <t>3.3V</t>
  </si>
  <si>
    <t>switching regulator</t>
  </si>
  <si>
    <t>K7805-500R3 (output current is 500mA, efficienc 90/84)</t>
  </si>
  <si>
    <t>LDO</t>
  </si>
  <si>
    <t>NCP164CSN330T1G (350 to 560 ourput current ma)</t>
  </si>
  <si>
    <t>5V</t>
  </si>
  <si>
    <t>Teensy</t>
  </si>
  <si>
    <t>Teensy 4.1</t>
  </si>
  <si>
    <t>Temp Sensor</t>
  </si>
  <si>
    <t>MCP9808-E/MS</t>
  </si>
  <si>
    <t>NCV8114ASN165T1G (300mA)</t>
  </si>
  <si>
    <t>MUX 16:1</t>
  </si>
  <si>
    <t>ADG1606BRUZ</t>
  </si>
  <si>
    <t>MUX 8:1</t>
  </si>
  <si>
    <t>XS3A4051</t>
  </si>
  <si>
    <t>IMP AMP</t>
  </si>
  <si>
    <t>INA823DT</t>
  </si>
  <si>
    <t>buck is 550-850 swtiching frequency</t>
  </si>
  <si>
    <t>Linear Regulator</t>
  </si>
  <si>
    <t xml:space="preserve">K7803-500R3 </t>
  </si>
  <si>
    <t>Rated for 500mA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</si>
</sst>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right" wrapText="1"/>
    </xf>
    <xf numFmtId="0" fontId="2" fillId="2" borderId="6" xfId="0" applyFont="1" applyFill="1" applyBorder="1" applyAlignment="1">
      <alignment wrapText="1"/>
    </xf>
    <xf numFmtId="0" fontId="2" fillId="2" borderId="6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2" fillId="2" borderId="15" xfId="0" applyFont="1" applyFill="1" applyBorder="1" applyAlignment="1">
      <alignment horizontal="right" wrapText="1"/>
    </xf>
    <xf numFmtId="0" fontId="2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6" xfId="0" applyFont="1" applyFill="1" applyBorder="1" applyAlignment="1">
      <alignment horizontal="right" wrapText="1"/>
    </xf>
    <xf numFmtId="0" fontId="0" fillId="3" borderId="0" xfId="0" applyFill="1"/>
    <xf numFmtId="0" fontId="2" fillId="3" borderId="10" xfId="0" applyFont="1" applyFill="1" applyBorder="1" applyAlignment="1">
      <alignment horizontal="right" wrapText="1"/>
    </xf>
    <xf numFmtId="0" fontId="0" fillId="3" borderId="9" xfId="0" applyFill="1" applyBorder="1"/>
    <xf numFmtId="0" fontId="0" fillId="3" borderId="6" xfId="0" applyFill="1" applyBorder="1"/>
    <xf numFmtId="0" fontId="0" fillId="3" borderId="6" xfId="0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2" fillId="4" borderId="8" xfId="0" applyFont="1" applyFill="1" applyBorder="1" applyAlignment="1">
      <alignment wrapText="1"/>
    </xf>
    <xf numFmtId="0" fontId="2" fillId="4" borderId="8" xfId="0" applyFont="1" applyFill="1" applyBorder="1" applyAlignment="1">
      <alignment horizontal="right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0" fillId="0" borderId="0" xfId="0" applyBorder="1"/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horizontal="right" wrapText="1"/>
    </xf>
    <xf numFmtId="0" fontId="2" fillId="0" borderId="1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inette Tan" id="{2C8A5C7F-37AB-43ED-8231-D90B201EDFE4}" userId="S::atan@olin.edu::8f74f229-1dca-4590-a7e9-40278748c7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4-03-08T00:44:19.28" personId="{2C8A5C7F-37AB-43ED-8231-D90B201EDFE4}" id="{8F74C547-9DFD-489C-B035-BDB416738E71}">
    <text xml:space="preserve">With no input current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K6" sqref="I6:K6"/>
    </sheetView>
  </sheetViews>
  <sheetFormatPr defaultRowHeight="14.45"/>
  <cols>
    <col min="1" max="1" width="17" customWidth="1"/>
    <col min="2" max="2" width="16.42578125" customWidth="1"/>
    <col min="5" max="5" width="11.85546875" bestFit="1" customWidth="1"/>
    <col min="9" max="9" width="13.42578125" customWidth="1"/>
    <col min="10" max="10" width="11.42578125" bestFit="1" customWidth="1"/>
  </cols>
  <sheetData>
    <row r="1" spans="1:13" ht="15" thickBot="1"/>
    <row r="2" spans="1:13" ht="15" customHeight="1" thickBot="1">
      <c r="A2" s="26" t="s">
        <v>0</v>
      </c>
      <c r="B2" s="27"/>
      <c r="C2" s="28"/>
      <c r="E2" s="26" t="s">
        <v>0</v>
      </c>
      <c r="F2" s="27"/>
      <c r="G2" s="28"/>
      <c r="I2" s="26" t="s">
        <v>0</v>
      </c>
      <c r="J2" s="27"/>
      <c r="K2" s="28"/>
    </row>
    <row r="3" spans="1:13" ht="15" customHeight="1" thickBot="1">
      <c r="A3" s="1" t="s">
        <v>1</v>
      </c>
      <c r="B3" s="2" t="s">
        <v>2</v>
      </c>
      <c r="C3" s="2" t="s">
        <v>3</v>
      </c>
      <c r="E3" s="1" t="s">
        <v>1</v>
      </c>
      <c r="F3" s="2" t="s">
        <v>2</v>
      </c>
      <c r="G3" s="2" t="s">
        <v>3</v>
      </c>
      <c r="I3" s="1" t="s">
        <v>1</v>
      </c>
      <c r="J3" s="2" t="s">
        <v>2</v>
      </c>
      <c r="K3" s="2" t="s">
        <v>3</v>
      </c>
    </row>
    <row r="4" spans="1:13" ht="15" customHeight="1" thickBot="1">
      <c r="A4" s="1" t="s">
        <v>4</v>
      </c>
      <c r="B4" s="3">
        <f>SUM(G13,G17:G21)</f>
        <v>2.9717999999999998E-2</v>
      </c>
      <c r="C4" s="2" t="s">
        <v>5</v>
      </c>
      <c r="E4" s="1" t="s">
        <v>6</v>
      </c>
      <c r="F4" s="3">
        <f>B4+E15+E16</f>
        <v>0.129748</v>
      </c>
      <c r="G4" s="2" t="s">
        <v>5</v>
      </c>
      <c r="I4" s="1" t="s">
        <v>7</v>
      </c>
      <c r="J4" s="3">
        <f>5*F4/(0.84*24)</f>
        <v>3.2179563492063488E-2</v>
      </c>
      <c r="K4" s="2" t="s">
        <v>5</v>
      </c>
      <c r="L4">
        <f>J4*1000</f>
        <v>32.179563492063487</v>
      </c>
      <c r="M4" t="s">
        <v>8</v>
      </c>
    </row>
    <row r="5" spans="1:13" ht="24">
      <c r="A5" s="1" t="s">
        <v>9</v>
      </c>
      <c r="B5" s="3">
        <v>3.3</v>
      </c>
      <c r="C5" s="2" t="s">
        <v>10</v>
      </c>
      <c r="E5" s="1" t="s">
        <v>9</v>
      </c>
      <c r="F5" s="3">
        <v>3.3</v>
      </c>
      <c r="G5" s="2" t="s">
        <v>10</v>
      </c>
      <c r="I5" s="1" t="s">
        <v>9</v>
      </c>
      <c r="J5" s="3">
        <v>3.3</v>
      </c>
      <c r="K5" s="2" t="s">
        <v>10</v>
      </c>
    </row>
    <row r="6" spans="1:13" ht="14.25">
      <c r="A6" s="31" t="s">
        <v>11</v>
      </c>
      <c r="B6" s="32">
        <f>B4*B5</f>
        <v>9.8069399999999987E-2</v>
      </c>
      <c r="C6" s="33" t="s">
        <v>12</v>
      </c>
      <c r="E6" s="31" t="s">
        <v>11</v>
      </c>
      <c r="F6" s="32">
        <f>F4*F5</f>
        <v>0.4281684</v>
      </c>
      <c r="G6" s="33" t="s">
        <v>12</v>
      </c>
      <c r="I6" s="31" t="s">
        <v>11</v>
      </c>
      <c r="J6" s="32">
        <f>J4*J5</f>
        <v>0.1061925595238095</v>
      </c>
      <c r="K6" s="33" t="s">
        <v>12</v>
      </c>
    </row>
    <row r="7" spans="1:13" ht="15">
      <c r="A7" s="29"/>
      <c r="B7" s="30"/>
      <c r="C7" s="30"/>
      <c r="D7" s="30"/>
      <c r="E7" s="29"/>
      <c r="F7" s="30"/>
      <c r="G7" s="30"/>
      <c r="H7" s="30"/>
      <c r="I7" s="29"/>
    </row>
    <row r="10" spans="1:13" ht="15" thickBot="1"/>
    <row r="11" spans="1:13" ht="15">
      <c r="A11" s="26" t="s">
        <v>13</v>
      </c>
      <c r="B11" s="27"/>
      <c r="C11" s="27"/>
      <c r="D11" s="27"/>
      <c r="E11" s="28"/>
      <c r="I11" s="25"/>
    </row>
    <row r="12" spans="1:13" ht="15" thickBot="1">
      <c r="A12" s="1" t="s">
        <v>14</v>
      </c>
      <c r="B12" s="2" t="s">
        <v>15</v>
      </c>
      <c r="C12" s="2" t="s">
        <v>16</v>
      </c>
      <c r="D12" s="2" t="s">
        <v>17</v>
      </c>
      <c r="E12" s="2" t="s">
        <v>18</v>
      </c>
      <c r="F12" s="2" t="s">
        <v>19</v>
      </c>
      <c r="G12" s="2" t="s">
        <v>20</v>
      </c>
    </row>
    <row r="13" spans="1:13" ht="15">
      <c r="A13" s="12" t="s">
        <v>21</v>
      </c>
      <c r="B13" s="13" t="s">
        <v>22</v>
      </c>
      <c r="C13" s="13" t="s">
        <v>23</v>
      </c>
      <c r="D13" s="13">
        <v>1</v>
      </c>
      <c r="E13" s="13">
        <f>240*10^(-6)</f>
        <v>2.3999999999999998E-4</v>
      </c>
      <c r="F13" s="13">
        <f>350*10^-6</f>
        <v>3.5E-4</v>
      </c>
      <c r="G13">
        <f>F13*D13</f>
        <v>3.5E-4</v>
      </c>
    </row>
    <row r="14" spans="1:13" ht="51">
      <c r="A14" s="22" t="s">
        <v>24</v>
      </c>
      <c r="B14" s="23" t="s">
        <v>25</v>
      </c>
      <c r="C14" s="23" t="s">
        <v>7</v>
      </c>
      <c r="D14" s="24">
        <v>1</v>
      </c>
      <c r="E14" s="24">
        <f>1.5*10^(-3)</f>
        <v>1.5E-3</v>
      </c>
      <c r="F14" s="24"/>
      <c r="G14">
        <f t="shared" ref="G14:G21" si="0">F14*D14</f>
        <v>0</v>
      </c>
    </row>
    <row r="15" spans="1:13" ht="38.450000000000003">
      <c r="A15" s="7" t="s">
        <v>26</v>
      </c>
      <c r="B15" s="7" t="s">
        <v>27</v>
      </c>
      <c r="C15" s="7" t="s">
        <v>28</v>
      </c>
      <c r="D15" s="8">
        <v>1</v>
      </c>
      <c r="E15" s="8">
        <f>30*10^(-6)</f>
        <v>2.9999999999999997E-5</v>
      </c>
      <c r="F15" s="8">
        <f>40*10^(-6)</f>
        <v>3.9999999999999996E-5</v>
      </c>
      <c r="G15">
        <f t="shared" si="0"/>
        <v>3.9999999999999996E-5</v>
      </c>
    </row>
    <row r="16" spans="1:13">
      <c r="A16" s="9" t="s">
        <v>29</v>
      </c>
      <c r="B16" s="10" t="s">
        <v>30</v>
      </c>
      <c r="C16" s="10" t="s">
        <v>28</v>
      </c>
      <c r="D16" s="11">
        <v>1</v>
      </c>
      <c r="E16" s="11">
        <f>100*10^(-3)</f>
        <v>0.1</v>
      </c>
      <c r="F16" s="11">
        <f>100*10^(-3)</f>
        <v>0.1</v>
      </c>
      <c r="G16">
        <f t="shared" si="0"/>
        <v>0.1</v>
      </c>
    </row>
    <row r="17" spans="1:7">
      <c r="A17" s="14" t="s">
        <v>31</v>
      </c>
      <c r="B17" s="15" t="s">
        <v>32</v>
      </c>
      <c r="C17" s="15" t="s">
        <v>23</v>
      </c>
      <c r="D17" s="16">
        <v>1</v>
      </c>
      <c r="E17" s="17">
        <f>200*10^(-6)</f>
        <v>1.9999999999999998E-4</v>
      </c>
      <c r="F17" s="18">
        <f>400*10^(-6)</f>
        <v>3.9999999999999996E-4</v>
      </c>
      <c r="G17">
        <f t="shared" si="0"/>
        <v>3.9999999999999996E-4</v>
      </c>
    </row>
    <row r="18" spans="1:7" ht="26.1">
      <c r="A18" s="14" t="s">
        <v>26</v>
      </c>
      <c r="B18" s="15" t="s">
        <v>33</v>
      </c>
      <c r="C18" s="15" t="s">
        <v>23</v>
      </c>
      <c r="D18" s="16">
        <v>1</v>
      </c>
      <c r="E18" s="16">
        <f>50*10^(-6)</f>
        <v>4.9999999999999996E-5</v>
      </c>
      <c r="F18" s="18"/>
      <c r="G18">
        <f t="shared" si="0"/>
        <v>0</v>
      </c>
    </row>
    <row r="19" spans="1:7">
      <c r="A19" s="19" t="s">
        <v>34</v>
      </c>
      <c r="B19" s="20" t="s">
        <v>35</v>
      </c>
      <c r="C19" s="20" t="s">
        <v>23</v>
      </c>
      <c r="D19" s="20">
        <v>1</v>
      </c>
      <c r="E19" s="20">
        <f>0.003*10^(-6)</f>
        <v>3E-9</v>
      </c>
      <c r="F19" s="18"/>
      <c r="G19">
        <f t="shared" si="0"/>
        <v>0</v>
      </c>
    </row>
    <row r="20" spans="1:7">
      <c r="A20" s="19" t="s">
        <v>36</v>
      </c>
      <c r="B20" s="21" t="s">
        <v>37</v>
      </c>
      <c r="C20" s="21" t="s">
        <v>23</v>
      </c>
      <c r="D20" s="20">
        <v>8</v>
      </c>
      <c r="E20" s="20">
        <f>100*10^(-9)+7*10^(-6)</f>
        <v>7.0999999999999998E-6</v>
      </c>
      <c r="F20" s="20">
        <f>6000*10^(-9)+15*10^(-6)</f>
        <v>2.0999999999999999E-5</v>
      </c>
      <c r="G20">
        <f t="shared" si="0"/>
        <v>1.6799999999999999E-4</v>
      </c>
    </row>
    <row r="21" spans="1:7">
      <c r="A21" s="19" t="s">
        <v>38</v>
      </c>
      <c r="B21" s="21" t="s">
        <v>39</v>
      </c>
      <c r="C21" s="21" t="s">
        <v>23</v>
      </c>
      <c r="D21" s="20">
        <v>96</v>
      </c>
      <c r="E21" s="20">
        <f>180*10^(-6)</f>
        <v>1.7999999999999998E-4</v>
      </c>
      <c r="F21" s="18">
        <f>300*10^(-6)</f>
        <v>2.9999999999999997E-4</v>
      </c>
      <c r="G21">
        <f t="shared" si="0"/>
        <v>2.8799999999999999E-2</v>
      </c>
    </row>
    <row r="22" spans="1:7" ht="15" thickBot="1">
      <c r="A22" s="4"/>
      <c r="B22" s="5"/>
      <c r="C22" s="5"/>
      <c r="D22" s="5"/>
      <c r="E22" s="5"/>
      <c r="F22" s="6"/>
    </row>
    <row r="25" spans="1:7">
      <c r="A25" t="s">
        <v>40</v>
      </c>
    </row>
    <row r="28" spans="1:7">
      <c r="A28" t="s">
        <v>41</v>
      </c>
      <c r="B28" t="s">
        <v>42</v>
      </c>
      <c r="C28" t="s">
        <v>43</v>
      </c>
    </row>
  </sheetData>
  <mergeCells count="4">
    <mergeCell ref="A2:C2"/>
    <mergeCell ref="A11:E11"/>
    <mergeCell ref="E2:G2"/>
    <mergeCell ref="I2:K2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ECEE06ECE174693926E5F6FE8C1D3" ma:contentTypeVersion="14" ma:contentTypeDescription="Create a new document." ma:contentTypeScope="" ma:versionID="3664f59aac74684be40b6da9fce24ca0">
  <xsd:schema xmlns:xsd="http://www.w3.org/2001/XMLSchema" xmlns:xs="http://www.w3.org/2001/XMLSchema" xmlns:p="http://schemas.microsoft.com/office/2006/metadata/properties" xmlns:ns2="b0e5ad12-cf25-402c-9767-df7fdd431d35" xmlns:ns3="e402eeec-c273-48a1-b31e-12f475e9ba49" targetNamespace="http://schemas.microsoft.com/office/2006/metadata/properties" ma:root="true" ma:fieldsID="e1f9642148066122bbdb7fae0c43d306" ns2:_="" ns3:_="">
    <xsd:import namespace="b0e5ad12-cf25-402c-9767-df7fdd431d35"/>
    <xsd:import namespace="e402eeec-c273-48a1-b31e-12f475e9ba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5ad12-cf25-402c-9767-df7fdd431d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34ac78d-29f6-48fe-854b-05466e2e15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2eeec-c273-48a1-b31e-12f475e9ba49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e5ad12-cf25-402c-9767-df7fdd431d3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5D35591-FA45-4456-8D0D-A50D98217253}"/>
</file>

<file path=customXml/itemProps2.xml><?xml version="1.0" encoding="utf-8"?>
<ds:datastoreItem xmlns:ds="http://schemas.openxmlformats.org/officeDocument/2006/customXml" ds:itemID="{441D43F1-48EA-401F-A8B6-987D0746F21D}"/>
</file>

<file path=customXml/itemProps3.xml><?xml version="1.0" encoding="utf-8"?>
<ds:datastoreItem xmlns:ds="http://schemas.openxmlformats.org/officeDocument/2006/customXml" ds:itemID="{F2D90AA7-2B09-4688-BE4D-16A9AF3F99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Antoinette Tan</cp:lastModifiedBy>
  <cp:revision/>
  <dcterms:created xsi:type="dcterms:W3CDTF">2023-10-25T10:53:35Z</dcterms:created>
  <dcterms:modified xsi:type="dcterms:W3CDTF">2024-04-17T13:01:39Z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0x01010000CECEE06ECE174693926E5F6FE8C1D3</vt:lpwstr>
  </property>
  <property fmtid="{D5CDD505-2E9C-101B-9397-08002B2CF9AE}" pid="3" name="MediaServiceImageTags">
    <vt:lpwstr/>
  </property>
</Properties>
</file>