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82.44099"/>
  <workbookPr/>
  <bookViews>
    <workbookView xWindow="360" yWindow="30" windowWidth="25755" windowHeight="11595" tabRatio="57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<sst xmlns="http://schemas.openxmlformats.org/spreadsheetml/2006/main" count="29" uniqueCount="29">
  <si>
    <t>광고수입</t>
  </si>
  <si>
    <t>협찬수입</t>
  </si>
  <si>
    <t>공제계수</t>
  </si>
  <si>
    <t>음악사용료율</t>
  </si>
  <si>
    <t>조정계수</t>
  </si>
  <si>
    <t>sbs</t>
  </si>
  <si>
    <t>방송사</t>
  </si>
  <si>
    <t>2020년 방송사용료</t>
  </si>
  <si>
    <t>분기별 사용료</t>
  </si>
  <si>
    <t>전체사용회수</t>
  </si>
  <si>
    <t>관리비율</t>
  </si>
  <si>
    <t>청구금액</t>
  </si>
  <si>
    <t>실청구금액</t>
  </si>
  <si>
    <t>지분율합</t>
  </si>
  <si>
    <t>3,652,34</t>
  </si>
  <si>
    <t>보류금4%</t>
  </si>
  <si>
    <t>분배금</t>
  </si>
  <si>
    <t>TV비율</t>
  </si>
  <si>
    <t>RADIO비율</t>
  </si>
  <si>
    <t>TV분배금</t>
  </si>
  <si>
    <t>RADIO분배금</t>
  </si>
  <si>
    <t>수신료</t>
  </si>
  <si>
    <t>특수방송운영비</t>
  </si>
  <si>
    <t>EBS지원금</t>
  </si>
  <si>
    <t>KBS</t>
  </si>
  <si>
    <t>SBS</t>
  </si>
  <si>
    <t>MBC</t>
  </si>
  <si>
    <t>계</t>
  </si>
  <si>
    <t>2019년 방송사용료</t>
  </si>
</sst>
</file>

<file path=xl/styles.xml><?xml version="1.0" encoding="utf-8"?>
<styleSheet xmlns="http://schemas.openxmlformats.org/spreadsheetml/2006/main">
  <numFmts count="8">
    <numFmt numFmtId="64" formatCode="_-* #,##0.0_-;\-* #,##0.0_-;_-* &quot;-&quot;?_-;_-@_-"/>
    <numFmt numFmtId="65" formatCode="_-* #,##0.000_-;\-* #,##0.000_-;_-* &quot;-&quot;???_-;_-@_-"/>
    <numFmt numFmtId="66" formatCode="_-* #,##0.0000_-;\-* #,##0.0000_-;_-* &quot;-&quot;????_-;_-@_-"/>
    <numFmt numFmtId="67" formatCode="_-* #,##0.00000_-;\-* #,##0.00000_-;_-* &quot;-&quot;?????_-;_-@_-"/>
    <numFmt numFmtId="68" formatCode="_-* #,##0.000000_-;\-* #,##0.000000_-;_-* &quot;-&quot;??????_-;_-@_-"/>
    <numFmt numFmtId="69" formatCode="0.00000"/>
    <numFmt numFmtId="70" formatCode="0.000000"/>
    <numFmt numFmtId="71" formatCode="_-* #,##0.0000000_-;\-* #,##0.0000000_-;_-* &quot;-&quot;???????_-;_-@_-"/>
  </numFmts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rgb="FF00000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2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4">
    <xf numFmtId="0" fontId="0" fillId="0" borderId="0" xfId="0">
      <alignment vertical="center"/>
    </xf>
    <xf numFmtId="0" fontId="0" fillId="10" borderId="10" xfId="0" applyBorder="1" applyAlignment="1">
      <alignment horizontal="center" vertical="center"/>
    </xf>
    <xf numFmtId="41" fontId="0" fillId="0" borderId="10" xfId="4" applyBorder="1">
      <alignment vertical="center"/>
    </xf>
    <xf numFmtId="0" fontId="0" fillId="0" borderId="10" xfId="4" applyBorder="1">
      <alignment vertical="center"/>
    </xf>
    <xf numFmtId="10" fontId="0" fillId="0" borderId="10" xfId="0" applyBorder="1">
      <alignment vertical="center"/>
    </xf>
    <xf numFmtId="41" fontId="0" fillId="0" borderId="0" xfId="0" applyNumberFormat="1">
      <alignment vertical="center"/>
    </xf>
    <xf numFmtId="64" fontId="0" fillId="0" borderId="0" xfId="0" applyNumberFormat="1">
      <alignment vertical="center"/>
    </xf>
    <xf numFmtId="43" fontId="0" fillId="0" borderId="0" xfId="0" applyNumberFormat="1">
      <alignment vertical="center"/>
    </xf>
    <xf numFmtId="65" fontId="0" fillId="0" borderId="0" xfId="0" applyNumberFormat="1">
      <alignment vertical="center"/>
    </xf>
    <xf numFmtId="41" fontId="0" fillId="0" borderId="0" xfId="0">
      <alignment vertical="center"/>
    </xf>
    <xf numFmtId="41" fontId="20" fillId="0" borderId="10" xfId="4" applyBorder="1">
      <alignment vertical="center"/>
    </xf>
    <xf numFmtId="0" fontId="0" fillId="0" borderId="10" xfId="0" applyBorder="1">
      <alignment vertical="center"/>
    </xf>
    <xf numFmtId="43" fontId="0" fillId="0" borderId="0" xfId="0">
      <alignment vertical="center"/>
    </xf>
    <xf numFmtId="64" fontId="0" fillId="0" borderId="11" xfId="0" applyNumberFormat="1" applyBorder="1">
      <alignment vertical="center"/>
    </xf>
    <xf numFmtId="41" fontId="0" fillId="0" borderId="11" xfId="0" applyNumberFormat="1" applyBorder="1">
      <alignment vertical="center"/>
    </xf>
    <xf numFmtId="66" fontId="0" fillId="0" borderId="0" xfId="0" applyNumberFormat="1">
      <alignment vertical="center"/>
    </xf>
    <xf numFmtId="67" fontId="0" fillId="0" borderId="0" xfId="0" applyNumberFormat="1">
      <alignment vertical="center"/>
    </xf>
    <xf numFmtId="68" fontId="0" fillId="0" borderId="0" xfId="0" applyNumberFormat="1">
      <alignment vertical="center"/>
    </xf>
    <xf numFmtId="41" fontId="0" fillId="0" borderId="0" xfId="0" applyNumberFormat="1" applyBorder="1">
      <alignment vertical="center"/>
    </xf>
    <xf numFmtId="69" fontId="0" fillId="0" borderId="0" xfId="0" applyNumberFormat="1">
      <alignment vertical="center"/>
    </xf>
    <xf numFmtId="70" fontId="0" fillId="0" borderId="0" xfId="0" applyNumberFormat="1">
      <alignment vertical="center"/>
    </xf>
    <xf numFmtId="71" fontId="0" fillId="0" borderId="0" xfId="0" applyNumberFormat="1">
      <alignment vertical="center"/>
    </xf>
    <xf numFmtId="41" fontId="0" fillId="0" borderId="10" xfId="0" applyNumberFormat="1" applyBorder="1">
      <alignment vertical="center"/>
    </xf>
    <xf numFmtId="68" fontId="0" fillId="0" borderId="10" xfId="0" applyNumberFormat="1" applyBorder="1">
      <alignment vertical="center"/>
    </xf>
    <xf numFmtId="41" fontId="0" fillId="0" borderId="10" xfId="0" applyBorder="1">
      <alignment vertical="center"/>
    </xf>
    <xf numFmtId="64" fontId="0" fillId="0" borderId="10" xfId="0" applyNumberFormat="1" applyBorder="1">
      <alignment vertical="center"/>
    </xf>
    <xf numFmtId="41" fontId="0" fillId="10" borderId="10" xfId="0" applyNumberFormat="1" applyBorder="1" applyAlignment="1">
      <alignment horizontal="center" vertical="center"/>
    </xf>
    <xf numFmtId="41" fontId="0" fillId="0" borderId="10" xfId="4" applyNumberFormat="1" applyBorder="1">
      <alignment vertical="center"/>
    </xf>
    <xf numFmtId="41" fontId="20" fillId="0" borderId="10" xfId="4" applyNumberFormat="1" applyBorder="1">
      <alignment vertical="center"/>
    </xf>
    <xf numFmtId="64" fontId="0" fillId="10" borderId="10" xfId="0" applyNumberFormat="1" applyBorder="1" applyAlignment="1">
      <alignment horizontal="center" vertical="center"/>
    </xf>
    <xf numFmtId="64" fontId="0" fillId="0" borderId="10" xfId="4" applyNumberFormat="1" applyBorder="1">
      <alignment vertical="center"/>
    </xf>
    <xf numFmtId="43" fontId="0" fillId="10" borderId="10" xfId="0" applyNumberFormat="1" applyBorder="1" applyAlignment="1">
      <alignment horizontal="center" vertical="center"/>
    </xf>
    <xf numFmtId="43" fontId="0" fillId="0" borderId="10" xfId="4" applyNumberFormat="1" applyBorder="1">
      <alignment vertical="center"/>
    </xf>
    <xf numFmtId="43" fontId="0" fillId="0" borderId="10" xfId="0" applyNumberFormat="1" applyBorder="1">
      <alignment vertical="center"/>
    </xf>
    <xf numFmtId="65" fontId="0" fillId="10" borderId="10" xfId="0" applyNumberFormat="1" applyBorder="1" applyAlignment="1">
      <alignment horizontal="center" vertical="center"/>
    </xf>
    <xf numFmtId="65" fontId="0" fillId="0" borderId="10" xfId="4" applyNumberFormat="1" applyBorder="1">
      <alignment vertical="center"/>
    </xf>
    <xf numFmtId="65" fontId="0" fillId="0" borderId="10" xfId="0" applyNumberFormat="1" applyBorder="1">
      <alignment vertical="center"/>
    </xf>
    <xf numFmtId="66" fontId="0" fillId="10" borderId="10" xfId="0" applyNumberFormat="1" applyBorder="1" applyAlignment="1">
      <alignment horizontal="center" vertical="center"/>
    </xf>
    <xf numFmtId="66" fontId="0" fillId="0" borderId="10" xfId="4" applyNumberFormat="1" applyBorder="1">
      <alignment vertical="center"/>
    </xf>
    <xf numFmtId="66" fontId="0" fillId="0" borderId="10" xfId="0" applyNumberFormat="1" applyBorder="1">
      <alignment vertical="center"/>
    </xf>
    <xf numFmtId="67" fontId="0" fillId="10" borderId="10" xfId="0" applyNumberFormat="1" applyBorder="1" applyAlignment="1">
      <alignment horizontal="center" vertical="center"/>
    </xf>
    <xf numFmtId="67" fontId="0" fillId="0" borderId="10" xfId="4" applyNumberFormat="1" applyBorder="1">
      <alignment vertical="center"/>
    </xf>
    <xf numFmtId="67" fontId="0" fillId="0" borderId="10" xfId="0" applyNumberFormat="1" applyBorder="1">
      <alignment vertical="center"/>
    </xf>
    <xf numFmtId="64" fontId="20" fillId="0" borderId="10" xfId="4" applyNumberFormat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"/>
  <sheetViews>
    <sheetView tabSelected="1" workbookViewId="0">
      <selection activeCell="J1" sqref="J1"/>
    </sheetView>
  </sheetViews>
  <sheetFormatPr defaultRowHeight="16.500000"/>
  <cols>
    <col min="2" max="3" width="17.37999916" customWidth="1" outlineLevel="0"/>
    <col min="4" max="6" width="16.13000011" customWidth="1" outlineLevel="0"/>
    <col min="7" max="7" style="6" width="24.50499916" customWidth="1" outlineLevel="0"/>
    <col min="8" max="8" style="8" width="13.88000011" customWidth="1" outlineLevel="0"/>
    <col min="9" max="9" style="8" width="14.25500011" customWidth="1" outlineLevel="0"/>
    <col min="10" max="10" width="18.12999916" customWidth="1" outlineLevel="0"/>
    <col min="11" max="11" width="13.75500011" customWidth="1" outlineLevel="0"/>
    <col min="12" max="12" width="15.13000011" customWidth="1" outlineLevel="0"/>
    <col min="13" max="13" style="15" width="16.50500011" customWidth="1" outlineLevel="0"/>
    <col min="14" max="14" style="15" width="16.87999916" customWidth="1" outlineLevel="0"/>
    <col min="15" max="16" width="12.50500011" customWidth="1" outlineLevel="0"/>
    <col min="17" max="17" width="11.75500011" customWidth="1" outlineLevel="0"/>
    <col min="18" max="18" width="14.63000011" customWidth="1" outlineLevel="0"/>
    <col min="19" max="19" style="6" width="11.50500011" customWidth="1" outlineLevel="0"/>
    <col min="20" max="20" style="6" width="13.88000011" customWidth="1" outlineLevel="0"/>
    <col min="21" max="21" width="12.50500011" customWidth="1" outlineLevel="0"/>
    <col min="22" max="22" width="13.13000011" customWidth="1" outlineLevel="0"/>
  </cols>
  <sheetData>
    <row r="1" spans="1:22">
      <c r="A1" s="22" t="s">
        <v>6</v>
      </c>
      <c r="B1" s="26" t="s">
        <v>21</v>
      </c>
      <c r="C1" s="26" t="s">
        <v>0</v>
      </c>
      <c r="D1" s="26" t="s">
        <v>1</v>
      </c>
      <c r="E1" s="26" t="s">
        <v>22</v>
      </c>
      <c r="F1" s="26" t="s">
        <v>23</v>
      </c>
      <c r="G1" s="29" t="s">
        <v>2</v>
      </c>
      <c r="H1" s="34" t="s">
        <v>3</v>
      </c>
      <c r="I1" s="34" t="s">
        <v>4</v>
      </c>
      <c r="J1" s="26" t="s">
        <v>28</v>
      </c>
      <c r="K1" s="26" t="s">
        <v>8</v>
      </c>
      <c r="L1" s="22" t="s">
        <v>9</v>
      </c>
      <c r="M1" s="39" t="s">
        <v>13</v>
      </c>
      <c r="N1" s="39" t="s">
        <v>10</v>
      </c>
      <c r="O1" s="22" t="s">
        <v>11</v>
      </c>
      <c r="P1" s="22" t="s">
        <v>12</v>
      </c>
      <c r="Q1" s="22" t="s">
        <v>15</v>
      </c>
      <c r="R1" s="22" t="s">
        <v>16</v>
      </c>
      <c r="S1" s="25" t="s">
        <v>17</v>
      </c>
      <c r="T1" s="25" t="s">
        <v>18</v>
      </c>
      <c r="U1" s="22" t="s">
        <v>19</v>
      </c>
      <c r="V1" s="22" t="s">
        <v>20</v>
      </c>
    </row>
    <row r="2" spans="1:22">
      <c r="A2" s="22" t="s">
        <v>24</v>
      </c>
      <c r="B2" s="27">
        <v>670470320000</v>
      </c>
      <c r="C2" s="27">
        <v>254847235000</v>
      </c>
      <c r="D2" s="27">
        <v>75996687000</v>
      </c>
      <c r="E2" s="28">
        <v>59058563789</v>
      </c>
      <c r="F2" s="28">
        <v>18760670226</v>
      </c>
      <c r="G2" s="32">
        <v>0.8</v>
      </c>
      <c r="H2" s="36">
        <v>0.012</v>
      </c>
      <c r="I2" s="33">
        <v>0.679</v>
      </c>
      <c r="J2" s="22">
        <f>(B2+C2+D2-E2-F2)*G2*H2*I2</f>
        <v>6019709860.04942</v>
      </c>
      <c r="K2" s="27">
        <f>J2/4</f>
        <v>1504927465.01236</v>
      </c>
      <c r="L2" s="22">
        <v>261006</v>
      </c>
      <c r="M2" s="33">
        <v>7706.4957</v>
      </c>
      <c r="N2" s="33">
        <f>M2/L2*100</f>
        <v>2.95261246867888</v>
      </c>
      <c r="O2" s="22">
        <f>K2*N2/100</f>
        <v>44434675.976528</v>
      </c>
      <c r="P2" s="22">
        <f>ROUNDDOWN(O2,-4)</f>
        <v>44430000</v>
      </c>
      <c r="Q2" s="22">
        <f>P2*0.04</f>
        <v>1777200</v>
      </c>
      <c r="R2" s="22">
        <f>P2-Q2</f>
        <v>42652800</v>
      </c>
      <c r="S2" s="33">
        <v>86.5</v>
      </c>
      <c r="T2" s="33">
        <v>13.5</v>
      </c>
      <c r="U2" s="22">
        <f>R2*(S2/100)</f>
        <v>36894672</v>
      </c>
      <c r="V2" s="22">
        <f>R2*T2/100</f>
        <v>5758128</v>
      </c>
    </row>
    <row r="3" spans="1:22">
      <c r="A3" s="22" t="s">
        <v>26</v>
      </c>
      <c r="B3" s="22">
        <v>0</v>
      </c>
      <c r="C3" s="27">
        <v>231813323000</v>
      </c>
      <c r="D3" s="27">
        <v>56283435000</v>
      </c>
      <c r="E3" s="22">
        <v>0</v>
      </c>
      <c r="F3" s="22">
        <v>0</v>
      </c>
      <c r="G3" s="32">
        <v>0.8</v>
      </c>
      <c r="H3" s="36">
        <v>0.012</v>
      </c>
      <c r="I3" s="33">
        <v>0.679</v>
      </c>
      <c r="J3" s="22">
        <f>(B3+C3+D3-E3-F3)*G3*H3*I3</f>
        <v>1877929907.3472</v>
      </c>
      <c r="K3" s="27">
        <f>J3/4</f>
        <v>469482476.8368</v>
      </c>
      <c r="L3" s="22">
        <v>124456</v>
      </c>
      <c r="M3" s="33">
        <v>6025.0104</v>
      </c>
      <c r="N3" s="33">
        <f>M3/L3*100</f>
        <v>4.84107668573633</v>
      </c>
      <c r="O3" s="22">
        <f>K3*N3/100</f>
        <v>22728006.7297638</v>
      </c>
      <c r="P3" s="22">
        <f>ROUNDDOWN(O3,-4)</f>
        <v>22720000</v>
      </c>
      <c r="Q3" s="22">
        <f>P3*0.04</f>
        <v>908800</v>
      </c>
      <c r="R3" s="22">
        <f>P3-Q3</f>
        <v>21811200</v>
      </c>
      <c r="S3" s="33">
        <v>86.5</v>
      </c>
      <c r="T3" s="33">
        <v>13.5</v>
      </c>
      <c r="U3" s="22">
        <f>R3*(S3/100)</f>
        <v>18866688</v>
      </c>
      <c r="V3" s="22">
        <f>R3*T3/100</f>
        <v>2944512</v>
      </c>
    </row>
    <row r="4" spans="1:22">
      <c r="A4" s="22" t="s">
        <v>25</v>
      </c>
      <c r="B4" s="22">
        <v>0</v>
      </c>
      <c r="C4" s="27">
        <v>313647649000</v>
      </c>
      <c r="D4" s="27">
        <v>74672157000</v>
      </c>
      <c r="E4" s="22">
        <v>0</v>
      </c>
      <c r="F4" s="22">
        <v>0</v>
      </c>
      <c r="G4" s="32">
        <v>0.8</v>
      </c>
      <c r="H4" s="36">
        <v>0.012</v>
      </c>
      <c r="I4" s="32">
        <v>0.679</v>
      </c>
      <c r="J4" s="22">
        <f>(B4+C4+D4-E4-F4)*G4*H4*I4</f>
        <v>2531223823.4304</v>
      </c>
      <c r="K4" s="27">
        <f>J4/4</f>
        <v>632805955.8576</v>
      </c>
      <c r="L4" s="22">
        <v>153116</v>
      </c>
      <c r="M4" s="33">
        <v>3570.9065</v>
      </c>
      <c r="N4" s="33">
        <f>M4/L4*100</f>
        <v>2.33215764518404</v>
      </c>
      <c r="O4" s="22">
        <f>K4*N4/100</f>
        <v>14758032.478713</v>
      </c>
      <c r="P4" s="22">
        <f>ROUNDDOWN(O4,-4)</f>
        <v>14750000</v>
      </c>
      <c r="Q4" s="22">
        <f>P4*0.04</f>
        <v>590000</v>
      </c>
      <c r="R4" s="22">
        <f>P4-Q4</f>
        <v>14160000</v>
      </c>
      <c r="S4" s="33">
        <v>86.5</v>
      </c>
      <c r="T4" s="33">
        <v>13.5</v>
      </c>
      <c r="U4" s="22">
        <f>R4*(S4/100)</f>
        <v>12248400</v>
      </c>
      <c r="V4" s="22">
        <f>R4*T4/100</f>
        <v>1911600</v>
      </c>
    </row>
    <row r="5" spans="1:22">
      <c r="A5" s="22" t="s">
        <v>27</v>
      </c>
      <c r="B5" s="22"/>
      <c r="C5" s="22">
        <f>SUM(C2:C4)</f>
        <v>800308207000</v>
      </c>
      <c r="D5" s="22">
        <f>SUM(D2:D4)</f>
        <v>206952279000</v>
      </c>
      <c r="E5" s="22"/>
      <c r="F5" s="22"/>
      <c r="G5" s="32">
        <v>0.8</v>
      </c>
      <c r="H5" s="36">
        <v>0.012</v>
      </c>
      <c r="I5" s="32">
        <v>0.679</v>
      </c>
      <c r="J5" s="22">
        <f>SUM(J2:J4)</f>
        <v>10428863590.827</v>
      </c>
      <c r="K5" s="22">
        <f>SUM(K2:K4)</f>
        <v>2607215897.70676</v>
      </c>
      <c r="L5" s="22">
        <f>SUM(L2:L4)</f>
        <v>538578</v>
      </c>
      <c r="M5" s="33">
        <f>SUM(M2:M4)</f>
        <v>17302.4126</v>
      </c>
      <c r="N5" s="33">
        <f>M5/L5*100</f>
        <v>3.21261035541741</v>
      </c>
      <c r="O5" s="22">
        <f>SUM(O2:O4)</f>
        <v>81920715.1850048</v>
      </c>
      <c r="P5" s="22">
        <f>SUM(P2:P4)</f>
        <v>81900000</v>
      </c>
      <c r="Q5" s="22">
        <f>SUM(Q2:Q4)</f>
        <v>3276000</v>
      </c>
      <c r="R5" s="22">
        <f>SUM(R2:R4)</f>
        <v>78624000</v>
      </c>
      <c r="S5" s="33">
        <f>AVERAGE(S2:S4)</f>
        <v>86.5</v>
      </c>
      <c r="T5" s="33">
        <f>AVERAGE(T2:T4)</f>
        <v>13.5</v>
      </c>
      <c r="U5" s="22">
        <f>SUM(U2:U4)</f>
        <v>68009760</v>
      </c>
      <c r="V5" s="22">
        <f>SUM(V2:V4)</f>
        <v>10614240</v>
      </c>
    </row>
    <row r="7" spans="1:22">
      <c r="J7" s="18"/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Kim Sangjin</dc:creator>
  <cp:lastModifiedBy>Kim Sangjin</cp:lastModifiedBy>
  <cp:version>9.103.82.44099</cp:version>
</cp:coreProperties>
</file>