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20" yWindow="0" windowWidth="20730" windowHeight="11760" tabRatio="727" firstSheet="2" activeTab="4"/>
  </bookViews>
  <sheets>
    <sheet name="Pengadaan 2019" sheetId="10" r:id="rId1"/>
    <sheet name="RAB Semula-Menjadi-I" sheetId="11" r:id="rId2"/>
    <sheet name="Biaya_Pengelolaan" sheetId="4" r:id="rId3"/>
    <sheet name="RAB Semula-Menjadi-I (2)" sheetId="12" r:id="rId4"/>
    <sheet name="RAB Semula-Menjadi-I (3)" sheetId="13" r:id="rId5"/>
  </sheets>
  <definedNames>
    <definedName name="_xlnm.Print_Area" localSheetId="2">Biaya_Pengelolaan!$B$1:$D$62</definedName>
    <definedName name="_xlnm.Print_Area" localSheetId="0">'Pengadaan 2019'!$B$1:$G$33</definedName>
    <definedName name="_xlnm.Print_Area" localSheetId="1">'RAB Semula-Menjadi-I'!$B$1:$N$46</definedName>
    <definedName name="_xlnm.Print_Area" localSheetId="3">'RAB Semula-Menjadi-I (2)'!$B$1:$N$46</definedName>
    <definedName name="_xlnm.Print_Area" localSheetId="4">'RAB Semula-Menjadi-I (3)'!$B$1:$N$48</definedName>
    <definedName name="Print_Area_MI" localSheetId="0">#REF!</definedName>
    <definedName name="Print_Area_MI" localSheetId="1">#REF!</definedName>
    <definedName name="Print_Area_MI" localSheetId="3">#REF!</definedName>
    <definedName name="Print_Area_MI" localSheetId="4">#REF!</definedName>
    <definedName name="Print_Area_MI">#REF!</definedName>
    <definedName name="_xlnm.Print_Titles" localSheetId="2">Biaya_Pengelolaan!$3:$4</definedName>
    <definedName name="RETGTR" localSheetId="0">#REF!</definedName>
    <definedName name="RETGTR" localSheetId="1">#REF!</definedName>
    <definedName name="RETGTR" localSheetId="3">#REF!</definedName>
    <definedName name="RETGTR" localSheetId="4">#REF!</definedName>
    <definedName name="RETGTR">#REF!</definedName>
  </definedNames>
  <calcPr calcId="144525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6" i="13" l="1"/>
  <c r="N25" i="13"/>
  <c r="N30" i="13" l="1"/>
  <c r="N40" i="13"/>
  <c r="N29" i="13"/>
  <c r="N39" i="13"/>
  <c r="N38" i="13"/>
  <c r="N37" i="13"/>
  <c r="N28" i="13" l="1"/>
  <c r="N47" i="13"/>
  <c r="N46" i="13"/>
  <c r="N45" i="13"/>
  <c r="N44" i="13"/>
  <c r="N41" i="13"/>
  <c r="N36" i="13"/>
  <c r="N35" i="13"/>
  <c r="N34" i="13"/>
  <c r="N27" i="13"/>
  <c r="N24" i="13"/>
  <c r="N23" i="13"/>
  <c r="N20" i="13"/>
  <c r="N17" i="13"/>
  <c r="N16" i="13"/>
  <c r="N15" i="13"/>
  <c r="N14" i="13"/>
  <c r="G27" i="13"/>
  <c r="G24" i="13"/>
  <c r="G23" i="13"/>
  <c r="G15" i="13"/>
  <c r="G14" i="13"/>
  <c r="G20" i="13"/>
  <c r="G17" i="13"/>
  <c r="G16" i="13"/>
  <c r="G47" i="13"/>
  <c r="G46" i="13"/>
  <c r="G45" i="13"/>
  <c r="G44" i="13"/>
  <c r="G41" i="13"/>
  <c r="G36" i="13"/>
  <c r="G35" i="13"/>
  <c r="G34" i="13"/>
  <c r="Q45" i="13"/>
  <c r="N33" i="13" l="1"/>
  <c r="N22" i="13"/>
  <c r="N21" i="13" s="1"/>
  <c r="G22" i="13"/>
  <c r="G21" i="13" s="1"/>
  <c r="N13" i="13"/>
  <c r="N12" i="13" s="1"/>
  <c r="N11" i="13" s="1"/>
  <c r="N43" i="13"/>
  <c r="N42" i="13" s="1"/>
  <c r="G33" i="13"/>
  <c r="G32" i="13" s="1"/>
  <c r="N32" i="13"/>
  <c r="G43" i="13"/>
  <c r="G42" i="13" s="1"/>
  <c r="G13" i="13"/>
  <c r="G12" i="13" s="1"/>
  <c r="Q43" i="12"/>
  <c r="N31" i="13" l="1"/>
  <c r="G31" i="13"/>
  <c r="G11" i="13"/>
  <c r="N16" i="11"/>
  <c r="N10" i="13" l="1"/>
  <c r="N9" i="13" s="1"/>
  <c r="G10" i="13"/>
  <c r="G9" i="13" s="1"/>
  <c r="N22" i="12"/>
  <c r="D48" i="4"/>
  <c r="D47" i="4" s="1"/>
  <c r="D49" i="4"/>
  <c r="D50" i="4"/>
  <c r="D52" i="4"/>
  <c r="D53" i="4"/>
  <c r="D54" i="4"/>
  <c r="D55" i="4"/>
  <c r="D56" i="4"/>
  <c r="D57" i="4"/>
  <c r="D58" i="4"/>
  <c r="D59" i="4"/>
  <c r="G45" i="12"/>
  <c r="N44" i="12"/>
  <c r="G44" i="12"/>
  <c r="N43" i="12"/>
  <c r="N42" i="12"/>
  <c r="G43" i="12"/>
  <c r="G41" i="12" s="1"/>
  <c r="G40" i="12" s="1"/>
  <c r="G42" i="12"/>
  <c r="D33" i="4"/>
  <c r="D32" i="4" s="1"/>
  <c r="D34" i="4"/>
  <c r="D35" i="4"/>
  <c r="D37" i="4"/>
  <c r="D38" i="4"/>
  <c r="D39" i="4"/>
  <c r="D40" i="4"/>
  <c r="D41" i="4"/>
  <c r="D42" i="4"/>
  <c r="D43" i="4"/>
  <c r="D44" i="4"/>
  <c r="N38" i="12"/>
  <c r="M37" i="12"/>
  <c r="N37" i="12"/>
  <c r="N36" i="12"/>
  <c r="N35" i="12"/>
  <c r="G35" i="12"/>
  <c r="N34" i="12"/>
  <c r="G34" i="12"/>
  <c r="N33" i="12"/>
  <c r="F33" i="12"/>
  <c r="G33" i="12"/>
  <c r="G32" i="12"/>
  <c r="G31" i="12" s="1"/>
  <c r="G30" i="12" s="1"/>
  <c r="G29" i="12" s="1"/>
  <c r="N32" i="12"/>
  <c r="D28" i="4"/>
  <c r="D27" i="4" s="1"/>
  <c r="D29" i="4"/>
  <c r="D30" i="4"/>
  <c r="G28" i="12"/>
  <c r="G27" i="12"/>
  <c r="F26" i="12"/>
  <c r="G26" i="12"/>
  <c r="G25" i="12" s="1"/>
  <c r="G24" i="12" s="1"/>
  <c r="D23" i="4"/>
  <c r="D24" i="4"/>
  <c r="D19" i="4" s="1"/>
  <c r="D25" i="4"/>
  <c r="G23" i="12"/>
  <c r="F22" i="12"/>
  <c r="G22" i="12"/>
  <c r="G21" i="12"/>
  <c r="G20" i="12" s="1"/>
  <c r="G19" i="12" s="1"/>
  <c r="N21" i="12"/>
  <c r="D6" i="4"/>
  <c r="D5" i="4" s="1"/>
  <c r="D7" i="4"/>
  <c r="D8" i="4"/>
  <c r="D9" i="4"/>
  <c r="D10" i="4"/>
  <c r="D11" i="4"/>
  <c r="D12" i="4"/>
  <c r="D13" i="4"/>
  <c r="D15" i="4"/>
  <c r="D16" i="4"/>
  <c r="D17" i="4"/>
  <c r="G16" i="12"/>
  <c r="G13" i="12" s="1"/>
  <c r="G12" i="12" s="1"/>
  <c r="G15" i="12"/>
  <c r="G14" i="12"/>
  <c r="N31" i="11"/>
  <c r="N17" i="11"/>
  <c r="N15" i="11"/>
  <c r="M32" i="11"/>
  <c r="N32" i="11" s="1"/>
  <c r="N30" i="11"/>
  <c r="N29" i="11"/>
  <c r="N28" i="11"/>
  <c r="N39" i="11"/>
  <c r="N38" i="11"/>
  <c r="N37" i="11"/>
  <c r="N33" i="11"/>
  <c r="N27" i="11"/>
  <c r="N22" i="11"/>
  <c r="N21" i="11"/>
  <c r="N14" i="11"/>
  <c r="G40" i="11"/>
  <c r="G39" i="11"/>
  <c r="G38" i="11"/>
  <c r="G34" i="11"/>
  <c r="F33" i="11"/>
  <c r="G33" i="11" s="1"/>
  <c r="G32" i="11"/>
  <c r="G27" i="11"/>
  <c r="F26" i="11"/>
  <c r="G26" i="11" s="1"/>
  <c r="G25" i="11" s="1"/>
  <c r="G24" i="11" s="1"/>
  <c r="F22" i="11"/>
  <c r="G22" i="11" s="1"/>
  <c r="G21" i="11"/>
  <c r="G15" i="11"/>
  <c r="G14" i="11"/>
  <c r="F17" i="10"/>
  <c r="G17" i="10"/>
  <c r="G14" i="10"/>
  <c r="G18" i="10"/>
  <c r="G19" i="10"/>
  <c r="F31" i="10"/>
  <c r="G31" i="10"/>
  <c r="G30" i="10"/>
  <c r="G29" i="10"/>
  <c r="G28" i="10"/>
  <c r="G27" i="10"/>
  <c r="G26" i="10"/>
  <c r="G25" i="10"/>
  <c r="F20" i="10"/>
  <c r="G20" i="10"/>
  <c r="G24" i="10"/>
  <c r="G22" i="10" s="1"/>
  <c r="G23" i="10"/>
  <c r="G16" i="10"/>
  <c r="G15" i="10"/>
  <c r="G13" i="10"/>
  <c r="G12" i="10"/>
  <c r="G11" i="10"/>
  <c r="G10" i="10"/>
  <c r="G9" i="10"/>
  <c r="G6" i="10" s="1"/>
  <c r="G33" i="10" s="1"/>
  <c r="G35" i="10" s="1"/>
  <c r="G8" i="10"/>
  <c r="G7" i="10"/>
  <c r="G28" i="11"/>
  <c r="G16" i="11"/>
  <c r="G41" i="11"/>
  <c r="G23" i="11"/>
  <c r="G35" i="11"/>
  <c r="G13" i="11" l="1"/>
  <c r="G12" i="11" s="1"/>
  <c r="G31" i="11"/>
  <c r="G30" i="11" s="1"/>
  <c r="G20" i="11"/>
  <c r="G19" i="11" s="1"/>
  <c r="G11" i="11" s="1"/>
  <c r="G37" i="11"/>
  <c r="G36" i="11" s="1"/>
  <c r="M45" i="12"/>
  <c r="N45" i="12" s="1"/>
  <c r="N41" i="12" s="1"/>
  <c r="N40" i="12" s="1"/>
  <c r="M40" i="11"/>
  <c r="N40" i="11" s="1"/>
  <c r="N36" i="11" s="1"/>
  <c r="N35" i="11" s="1"/>
  <c r="G11" i="12"/>
  <c r="G10" i="12" s="1"/>
  <c r="G9" i="12" s="1"/>
  <c r="M23" i="12"/>
  <c r="N23" i="12" s="1"/>
  <c r="M23" i="11"/>
  <c r="N23" i="11" s="1"/>
  <c r="N20" i="11" s="1"/>
  <c r="N19" i="11" s="1"/>
  <c r="M18" i="12"/>
  <c r="N18" i="12" s="1"/>
  <c r="N13" i="12" s="1"/>
  <c r="N12" i="12" s="1"/>
  <c r="N11" i="12" s="1"/>
  <c r="D62" i="4"/>
  <c r="M18" i="11"/>
  <c r="N18" i="11" s="1"/>
  <c r="N13" i="11" s="1"/>
  <c r="N12" i="11" s="1"/>
  <c r="N11" i="11" s="1"/>
  <c r="N20" i="12"/>
  <c r="N19" i="12" s="1"/>
  <c r="M34" i="11"/>
  <c r="N34" i="11" s="1"/>
  <c r="N26" i="11" s="1"/>
  <c r="N25" i="11" s="1"/>
  <c r="M39" i="12"/>
  <c r="N39" i="12" s="1"/>
  <c r="N31" i="12" s="1"/>
  <c r="N30" i="12" s="1"/>
  <c r="N29" i="12" s="1"/>
  <c r="G29" i="11" l="1"/>
  <c r="G10" i="11" s="1"/>
  <c r="G9" i="11" s="1"/>
  <c r="N10" i="12"/>
  <c r="N24" i="11"/>
  <c r="N9" i="12" l="1"/>
  <c r="N10" i="11"/>
  <c r="N9" i="11" s="1"/>
  <c r="P9" i="11" s="1"/>
</calcChain>
</file>

<file path=xl/sharedStrings.xml><?xml version="1.0" encoding="utf-8"?>
<sst xmlns="http://schemas.openxmlformats.org/spreadsheetml/2006/main" count="659" uniqueCount="152">
  <si>
    <t>032.12.05</t>
  </si>
  <si>
    <t>Program Riset dan Sumber Daya Manusia Kelautan dan Perikanan</t>
  </si>
  <si>
    <t/>
  </si>
  <si>
    <t>2428</t>
  </si>
  <si>
    <t>Riset Kelautan</t>
  </si>
  <si>
    <t xml:space="preserve">      A</t>
  </si>
  <si>
    <t>PKT</t>
  </si>
  <si>
    <t xml:space="preserve">      B</t>
  </si>
  <si>
    <t xml:space="preserve">      C</t>
  </si>
  <si>
    <t>UNIT</t>
  </si>
  <si>
    <t>2428.005</t>
  </si>
  <si>
    <t>Sarana Prasarana Riset Kelautan
[Base Line]</t>
  </si>
  <si>
    <t>2428.005.001</t>
  </si>
  <si>
    <t>Pembangunan Gedung dan Pengadaan Fasilitas Riset</t>
  </si>
  <si>
    <t xml:space="preserve">   007</t>
  </si>
  <si>
    <t>Peralatan dan Mesin</t>
  </si>
  <si>
    <t>Pengadaan Peralatan Pendukung Gedung PIAMARI</t>
  </si>
  <si>
    <t xml:space="preserve">     532111</t>
  </si>
  <si>
    <t>Belanja Modal Peralatan dan Mesin</t>
  </si>
  <si>
    <t xml:space="preserve">    -     Biaya Pengelolaan</t>
  </si>
  <si>
    <t>Pengadaaan Fasilitas Kantor PIAMARI</t>
  </si>
  <si>
    <t>Pengadaaan Peralatan Riset PIAMARI</t>
  </si>
  <si>
    <t xml:space="preserve">    -     Pengadaan Alat Pengolah Data</t>
  </si>
  <si>
    <t xml:space="preserve">    -     Pengadaan Coldstorage</t>
  </si>
  <si>
    <t xml:space="preserve">   008</t>
  </si>
  <si>
    <t>Gedung dan Bangunan</t>
  </si>
  <si>
    <t>Lanjutan Pembangunan Kelembagaan Riset Kelautan di Morotai</t>
  </si>
  <si>
    <t xml:space="preserve">     533111</t>
  </si>
  <si>
    <t>Belanja Modal Gedung dan Bangunan</t>
  </si>
  <si>
    <t>Pembangunan Kelembagaan Riset Kelautan di Pangandaran</t>
  </si>
  <si>
    <t>KODE</t>
  </si>
  <si>
    <t>URAIAN</t>
  </si>
  <si>
    <t>VOL</t>
  </si>
  <si>
    <t>SAT</t>
  </si>
  <si>
    <t>HARGA SAT</t>
  </si>
  <si>
    <t>JUMLAH</t>
  </si>
  <si>
    <t>SEMULA</t>
  </si>
  <si>
    <t>MENJADI</t>
  </si>
  <si>
    <t>Lanjutan Pembangunan Kelembagaan Riset Kelautan di Pangandaran</t>
  </si>
  <si>
    <t xml:space="preserve">    -     Lanjutan Pembangunan Gedung MIAMARI</t>
  </si>
  <si>
    <t xml:space="preserve">    -     Pembangunan Akuarium MIAMARI</t>
  </si>
  <si>
    <t xml:space="preserve">    -     Lanjutan Pembangunan Gedung PIAMARI</t>
  </si>
  <si>
    <t xml:space="preserve">    -     Lanjutan Pembangunan Akuarium PIAMARI</t>
  </si>
  <si>
    <t xml:space="preserve">    -     Lanjutan Konsultan Manajemen Konstruksi MIAMARI</t>
  </si>
  <si>
    <t xml:space="preserve">    -     Lanjutan Konsultan Manajemen Konstruksi PIAMARI</t>
  </si>
  <si>
    <t xml:space="preserve">    -     Pengadaan dan pemasangan jaringan PDAM</t>
  </si>
  <si>
    <t xml:space="preserve">    -     Desain Interior Gedung Riset &amp; Gedung Akuarium PIAMARI</t>
  </si>
  <si>
    <t xml:space="preserve">    -     Pengadaan Interior, Furnitur &amp; Meubelair Gedung Riset dan Gedung Akuarium PIAMARI</t>
  </si>
  <si>
    <t>USULAN REVISI ANGGARAN TAHUN 2019</t>
  </si>
  <si>
    <t>PEMBANGUNAN KELEMBAGAAN RISET KELAUTAN DI PANGANDARAN (PIAMARI) DAN MOROTAI (MIAMARI)</t>
  </si>
  <si>
    <t>PUSAT RISET KELAUTAN</t>
  </si>
  <si>
    <t>BIAYA PENGELOLAAN IAMARI TAHUN 2019</t>
  </si>
  <si>
    <t>NO</t>
  </si>
  <si>
    <t>008A</t>
  </si>
  <si>
    <t>Honor Panitia Penerima Hasil Pekerjaan Konstruksi Akuarium (25 - 50 M)</t>
  </si>
  <si>
    <t>Honor Tim Teknis sbg Pengarah (1 org, 6 bln)</t>
  </si>
  <si>
    <t>Honor Tim Teknis sbg Penanggungjawab (1 org, 6 bln)</t>
  </si>
  <si>
    <t>Honor Tim Teknis sbg Ketua/PPO (1 org, 6 bln)</t>
  </si>
  <si>
    <t>Honor Tim Teknis sbg Wakil Ketua/PJPK (1 org, 6 bln)</t>
  </si>
  <si>
    <t>Honor Tim Teknis sbg Anggota (10 org, 6 bln)</t>
  </si>
  <si>
    <t>Perjalanan Dalam Rangka Pengelolaan Kegiatan (20 OT)</t>
  </si>
  <si>
    <t>Penggandaan</t>
  </si>
  <si>
    <t>008B</t>
  </si>
  <si>
    <t>Transport lokal (6 x 4 OT)</t>
  </si>
  <si>
    <t>Perjalanan Dalam Rangka Pengelolaan Kegiatan (4 OT)</t>
  </si>
  <si>
    <t>Biaya Rapat Teknis (15 org x 20 kali)</t>
  </si>
  <si>
    <t>007A</t>
  </si>
  <si>
    <t>Honor Panitia Lelang Pengadaan dan pemasangan jaringan PDAM (500jt - 1 M)</t>
  </si>
  <si>
    <t>Pengadaan Fasilitas Pendukung Gedung PIAMARI</t>
  </si>
  <si>
    <t>Honor Panitia Penerima Hasil Pekerjaan jaringan PDAM (500jt - 1 M)</t>
  </si>
  <si>
    <t>Biaya Rapat Teknis (10 org x 10 kali)</t>
  </si>
  <si>
    <t>007B</t>
  </si>
  <si>
    <t>Honor Panitia Lelang Pengadaan Interior, Furnitur &amp; Meubelair (500jt - 1M)</t>
  </si>
  <si>
    <t>Honor Panitia Penerima Hasil Pekerjaan Interior, Furnitur &amp; Mebeler (500jt - 1M)</t>
  </si>
  <si>
    <t>Biaya Rapat Teknis (10 org x 6 kali)</t>
  </si>
  <si>
    <t>Transport lokal (4 x 3 OT)</t>
  </si>
  <si>
    <t>007C</t>
  </si>
  <si>
    <t>Biaya Rapat Teknis (10 org x 4 kali)</t>
  </si>
  <si>
    <t>Perjalanan Dalam Rangka Pengelolaan Kegiatan (2 OT)</t>
  </si>
  <si>
    <t>Pembangunan Kelembagaan Riset Kelautan di Morotai</t>
  </si>
  <si>
    <t>Honor Panitia Penerima Hasil Pekerjaan Konstruksi Gedung (50 - 100 M)</t>
  </si>
  <si>
    <t>Honor Panitia Penerima Hasil Pekerjaan Konsultan MK (1 - 2,5 M)</t>
  </si>
  <si>
    <t>Transport lokal (5 org x 20 OT)</t>
  </si>
  <si>
    <t>Transport lokal (5 x 20 OT)</t>
  </si>
  <si>
    <t>Perjalanan Dalam Rangka Pengelolaan Kegiatan (16 OT)</t>
  </si>
  <si>
    <t>Perjalanan Dalam Rangka Pengelolaan Kegiatan (3 OT)</t>
  </si>
  <si>
    <t>Biaya Rapat Teknis (15 org x 25 kali)</t>
  </si>
  <si>
    <t>PIAMARI</t>
  </si>
  <si>
    <t>MIAMARI</t>
  </si>
  <si>
    <t>TOTAL</t>
  </si>
  <si>
    <t>A</t>
  </si>
  <si>
    <t>B</t>
  </si>
  <si>
    <t>Lanjutan Pembangunan Gedung</t>
  </si>
  <si>
    <t>Lanjutan Pembangunan Akuarium</t>
  </si>
  <si>
    <t>Lanjutan Konsultan Manajemen Konstruksi</t>
  </si>
  <si>
    <t>Pengadaan dan pemasangan jaringan PDAM</t>
  </si>
  <si>
    <t>Desain Interior Gedung Riset &amp; Gedung Akuarium</t>
  </si>
  <si>
    <t>Pengadaan Interior, Furnitur &amp; Meubelair Gd Riset dan Gd Akuarium</t>
  </si>
  <si>
    <t>Pengadaan Alat Pengolah Data</t>
  </si>
  <si>
    <t>Pengadaan Coldstorage</t>
  </si>
  <si>
    <t>Biaya Pengelolaan</t>
  </si>
  <si>
    <t>Pekerjaan ME dan Arsitek Gd Akuarium</t>
  </si>
  <si>
    <t>Pekerjaan Landscape (aspal, turap, tambah urugan)</t>
  </si>
  <si>
    <t>Design interior &amp; landscape</t>
  </si>
  <si>
    <t>Revisi Design Akuarium</t>
  </si>
  <si>
    <t>Pengadaan furnitur Gd Riset &amp; Dormitori</t>
  </si>
  <si>
    <t>Aquascape (Tunnel dan Main Aquarum)</t>
  </si>
  <si>
    <t>Landscaping (aspal, rumput dan turab)</t>
  </si>
  <si>
    <t>Sistem Pengambilan air laut dan instalasi (Pompa, Sump filter, Pipa)</t>
  </si>
  <si>
    <t>E-catalogue</t>
  </si>
  <si>
    <t>PL</t>
  </si>
  <si>
    <t>I</t>
  </si>
  <si>
    <t>II</t>
  </si>
  <si>
    <t>III</t>
  </si>
  <si>
    <t>IV</t>
  </si>
  <si>
    <t>MEI</t>
  </si>
  <si>
    <t>JUNI</t>
  </si>
  <si>
    <t>JULI</t>
  </si>
  <si>
    <t>AGUSTUS</t>
  </si>
  <si>
    <t>SEPTEMBER</t>
  </si>
  <si>
    <t>LC</t>
  </si>
  <si>
    <t>LC dan E-catalogue</t>
  </si>
  <si>
    <t>Proses Lelang</t>
  </si>
  <si>
    <t>Keterangan</t>
  </si>
  <si>
    <t>Penyusunan KAK dan HPS</t>
  </si>
  <si>
    <t>Pelaksanaan Pekerjaan</t>
  </si>
  <si>
    <t>Pengadaan dan pemasangan AC Gd Riset Lantai 1 &amp; 2</t>
  </si>
  <si>
    <t>Kabel feeder akuarium</t>
  </si>
  <si>
    <t xml:space="preserve">    -     Pengadaan dan pemasangan AC Gd Riset</t>
  </si>
  <si>
    <t>Honor Panitia Lelang Pengadaan dan instalasi kabel feeder akuarium (500jt - 1 M)</t>
  </si>
  <si>
    <t>Honor Panitia Lelang Pengadaan dan instalasi sistem pengambilan air laut (Pompa, Sump filter, Pipa) (500jt - 1 M)</t>
  </si>
  <si>
    <t>Honor Panitia Lelang Landscaping (aspal, rumput dan turab) (200-500jt)</t>
  </si>
  <si>
    <t>Honor Panitia Penerima Hasil Pekerjaan sistem pengambilan air laut (Pompa, Sump filter, Pipa) (500jt - 1 M)</t>
  </si>
  <si>
    <t>Honor Panitia Penerima Hasil Pekerjaan instalasi kabel feeder akuarium (500jt - 1 M)</t>
  </si>
  <si>
    <t>Honor Panitia Penerima Hasil Pekerjaan Landscaping (aspal, rumput dan turab) (200-500jt)</t>
  </si>
  <si>
    <t xml:space="preserve">    -     Pekerjaan ME dan Arsitek Gd Akuarium MIAMARI</t>
  </si>
  <si>
    <t xml:space="preserve">    -     Pekerjaan Landscape (aspal, turap, tambah urugan) MIAMARI</t>
  </si>
  <si>
    <t xml:space="preserve">    -     Pembuatan pagar MIAMARI</t>
  </si>
  <si>
    <t xml:space="preserve">    -     Pekerjaan konstruksi ME Akuarium</t>
  </si>
  <si>
    <t xml:space="preserve">    -     Sistem Pipa dan Pompa air laut</t>
  </si>
  <si>
    <t xml:space="preserve">    -     Pekerjaan Landscape</t>
  </si>
  <si>
    <t xml:space="preserve">    -     Pekerjaan ME Akuarium</t>
  </si>
  <si>
    <t xml:space="preserve">    -     Pengadaan Interior, Furnitur dan Meubelair Gedung Riset dan Gedung Akuarium</t>
  </si>
  <si>
    <t xml:space="preserve">    -     ME dan Arsitektur Gedung Akuarium</t>
  </si>
  <si>
    <t xml:space="preserve">    -     Reviu DED Aquarium MIAMARI</t>
  </si>
  <si>
    <t xml:space="preserve">    -     Pagar Kawasan MIAMARI</t>
  </si>
  <si>
    <t xml:space="preserve">    -     DED Landscape MIAMARI</t>
  </si>
  <si>
    <t xml:space="preserve">    -     DED Interior Gedung Riset dan Aquarium</t>
  </si>
  <si>
    <t xml:space="preserve">    -     Pengadaan Cold Storage</t>
  </si>
  <si>
    <t xml:space="preserve">    -     Meubelair Gedung Dormitory dan Gedung Riset</t>
  </si>
  <si>
    <t>Pengadaaan Fasilitas Kantor MIAMARI</t>
  </si>
  <si>
    <t>Sarana Prasarana Riset Kelautan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</si>
</sst>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Rp&quot;#,##0_);[Red]\(&quot;Rp&quot;#,##0\)"/>
    <numFmt numFmtId="166" formatCode="_(* #,##0.0_);_(* \(#,##0.0\);_(* &quot;-&quot;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Bookman Old Style"/>
      <family val="1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Arial MT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5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3" fontId="4" fillId="0" borderId="0"/>
    <xf numFmtId="0" fontId="1" fillId="0" borderId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5" fontId="4" fillId="0" borderId="0" applyFill="0" applyBorder="0" applyAlignment="0" applyProtection="0"/>
    <xf numFmtId="41" fontId="8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3" fontId="4" fillId="0" borderId="0"/>
    <xf numFmtId="0" fontId="1" fillId="0" borderId="0"/>
    <xf numFmtId="0" fontId="1" fillId="0" borderId="0"/>
    <xf numFmtId="3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" fontId="4" fillId="0" borderId="0"/>
    <xf numFmtId="0" fontId="8" fillId="0" borderId="0"/>
    <xf numFmtId="0" fontId="13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3" fillId="0" borderId="0"/>
    <xf numFmtId="3" fontId="4" fillId="0" borderId="0"/>
    <xf numFmtId="0" fontId="1" fillId="0" borderId="0"/>
    <xf numFmtId="3" fontId="4" fillId="0" borderId="0"/>
    <xf numFmtId="3" fontId="4" fillId="0" borderId="0"/>
    <xf numFmtId="0" fontId="4" fillId="0" borderId="0"/>
    <xf numFmtId="0" fontId="1" fillId="0" borderId="0"/>
    <xf numFmtId="0" fontId="1" fillId="0" borderId="0"/>
    <xf numFmtId="3" fontId="4" fillId="0" borderId="0"/>
    <xf numFmtId="0" fontId="1" fillId="0" borderId="0"/>
    <xf numFmtId="0" fontId="4" fillId="0" borderId="0"/>
    <xf numFmtId="0" fontId="1" fillId="0" borderId="0"/>
    <xf numFmtId="3" fontId="4" fillId="0" borderId="0"/>
    <xf numFmtId="0" fontId="8" fillId="0" borderId="0"/>
    <xf numFmtId="0" fontId="4" fillId="0" borderId="0"/>
    <xf numFmtId="0" fontId="1" fillId="0" borderId="0"/>
    <xf numFmtId="3" fontId="4" fillId="0" borderId="0"/>
    <xf numFmtId="3" fontId="4" fillId="0" borderId="0"/>
    <xf numFmtId="0" fontId="1" fillId="0" borderId="0"/>
    <xf numFmtId="3" fontId="4" fillId="0" borderId="0"/>
    <xf numFmtId="0" fontId="10" fillId="0" borderId="0"/>
    <xf numFmtId="3" fontId="4" fillId="0" borderId="0"/>
    <xf numFmtId="0" fontId="4" fillId="0" borderId="0"/>
    <xf numFmtId="0" fontId="1" fillId="0" borderId="0"/>
    <xf numFmtId="3" fontId="4" fillId="0" borderId="0"/>
    <xf numFmtId="0" fontId="4" fillId="0" borderId="0"/>
    <xf numFmtId="0" fontId="4" fillId="0" borderId="0"/>
    <xf numFmtId="3" fontId="4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164" fontId="0" fillId="0" borderId="1" xfId="1" applyNumberFormat="1" applyFont="1" applyBorder="1" applyAlignment="1">
      <alignment vertical="top"/>
    </xf>
    <xf numFmtId="0" fontId="3" fillId="0" borderId="0" xfId="0" applyFont="1" applyAlignment="1">
      <alignment vertical="center" wrapText="1"/>
    </xf>
    <xf numFmtId="0" fontId="5" fillId="0" borderId="0" xfId="0" applyFont="1"/>
    <xf numFmtId="164" fontId="0" fillId="0" borderId="0" xfId="0" applyNumberFormat="1"/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horizontal="center" vertical="top"/>
    </xf>
    <xf numFmtId="164" fontId="0" fillId="0" borderId="1" xfId="1" applyNumberFormat="1" applyFont="1" applyFill="1" applyBorder="1" applyAlignment="1">
      <alignment vertical="top"/>
    </xf>
    <xf numFmtId="0" fontId="7" fillId="0" borderId="0" xfId="0" applyFont="1" applyAlignment="1">
      <alignment vertical="center" wrapText="1"/>
    </xf>
    <xf numFmtId="3" fontId="6" fillId="0" borderId="0" xfId="2" applyNumberFormat="1" applyFont="1" applyAlignment="1">
      <alignment vertical="center" wrapText="1"/>
    </xf>
    <xf numFmtId="3" fontId="6" fillId="0" borderId="0" xfId="2" applyNumberFormat="1" applyFont="1" applyAlignment="1">
      <alignment vertical="center"/>
    </xf>
    <xf numFmtId="0" fontId="2" fillId="0" borderId="0" xfId="4" applyFont="1"/>
    <xf numFmtId="0" fontId="1" fillId="0" borderId="0" xfId="4"/>
    <xf numFmtId="0" fontId="2" fillId="0" borderId="1" xfId="4" applyFont="1" applyBorder="1" applyAlignment="1">
      <alignment horizontal="center" vertical="top"/>
    </xf>
    <xf numFmtId="0" fontId="2" fillId="0" borderId="1" xfId="4" applyFont="1" applyBorder="1" applyAlignment="1">
      <alignment vertical="top" wrapText="1"/>
    </xf>
    <xf numFmtId="164" fontId="2" fillId="0" borderId="1" xfId="5" applyNumberFormat="1" applyFont="1" applyBorder="1" applyAlignment="1">
      <alignment vertical="top"/>
    </xf>
    <xf numFmtId="0" fontId="1" fillId="0" borderId="1" xfId="4" applyBorder="1" applyAlignment="1">
      <alignment vertical="top"/>
    </xf>
    <xf numFmtId="0" fontId="1" fillId="0" borderId="1" xfId="4" applyBorder="1" applyAlignment="1">
      <alignment vertical="top" wrapText="1"/>
    </xf>
    <xf numFmtId="164" fontId="0" fillId="0" borderId="1" xfId="5" applyNumberFormat="1" applyFont="1" applyBorder="1" applyAlignment="1">
      <alignment vertical="top"/>
    </xf>
    <xf numFmtId="0" fontId="1" fillId="4" borderId="1" xfId="4" applyFill="1" applyBorder="1" applyAlignment="1">
      <alignment vertical="top"/>
    </xf>
    <xf numFmtId="0" fontId="2" fillId="4" borderId="1" xfId="4" applyFont="1" applyFill="1" applyBorder="1"/>
    <xf numFmtId="164" fontId="2" fillId="4" borderId="1" xfId="4" applyNumberFormat="1" applyFont="1" applyFill="1" applyBorder="1"/>
    <xf numFmtId="0" fontId="0" fillId="0" borderId="1" xfId="4" applyFont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5" borderId="1" xfId="0" applyFill="1" applyBorder="1" applyAlignment="1">
      <alignment horizontal="center" vertical="top"/>
    </xf>
    <xf numFmtId="164" fontId="0" fillId="5" borderId="1" xfId="1" applyNumberFormat="1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 applyFill="1"/>
    <xf numFmtId="0" fontId="2" fillId="6" borderId="1" xfId="0" applyFont="1" applyFill="1" applyBorder="1"/>
    <xf numFmtId="0" fontId="2" fillId="6" borderId="4" xfId="0" applyFont="1" applyFill="1" applyBorder="1" applyAlignment="1">
      <alignment vertical="top" wrapText="1"/>
    </xf>
    <xf numFmtId="0" fontId="2" fillId="6" borderId="5" xfId="0" applyFont="1" applyFill="1" applyBorder="1"/>
    <xf numFmtId="0" fontId="2" fillId="6" borderId="6" xfId="0" applyFont="1" applyFill="1" applyBorder="1"/>
    <xf numFmtId="164" fontId="2" fillId="6" borderId="1" xfId="0" applyNumberFormat="1" applyFont="1" applyFill="1" applyBorder="1"/>
    <xf numFmtId="0" fontId="2" fillId="6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vertical="top" wrapText="1"/>
    </xf>
    <xf numFmtId="164" fontId="2" fillId="6" borderId="1" xfId="1" applyNumberFormat="1" applyFont="1" applyFill="1" applyBorder="1" applyAlignment="1">
      <alignment vertical="top"/>
    </xf>
    <xf numFmtId="0" fontId="0" fillId="0" borderId="0" xfId="0" applyFill="1" applyBorder="1"/>
    <xf numFmtId="0" fontId="0" fillId="0" borderId="1" xfId="0" applyBorder="1"/>
    <xf numFmtId="0" fontId="0" fillId="7" borderId="1" xfId="0" applyFill="1" applyBorder="1"/>
    <xf numFmtId="0" fontId="14" fillId="7" borderId="1" xfId="0" applyFont="1" applyFill="1" applyBorder="1"/>
    <xf numFmtId="0" fontId="0" fillId="8" borderId="1" xfId="0" applyFill="1" applyBorder="1"/>
    <xf numFmtId="0" fontId="0" fillId="9" borderId="1" xfId="0" applyFill="1" applyBorder="1"/>
    <xf numFmtId="0" fontId="14" fillId="9" borderId="1" xfId="0" applyFont="1" applyFill="1" applyBorder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0" borderId="0" xfId="0" applyNumberFormat="1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top"/>
    </xf>
    <xf numFmtId="0" fontId="0" fillId="10" borderId="1" xfId="0" applyFill="1" applyBorder="1" applyAlignment="1">
      <alignment vertical="top"/>
    </xf>
    <xf numFmtId="0" fontId="0" fillId="10" borderId="1" xfId="0" applyFill="1" applyBorder="1" applyAlignment="1">
      <alignment vertical="top" wrapText="1"/>
    </xf>
    <xf numFmtId="0" fontId="0" fillId="10" borderId="1" xfId="0" applyFill="1" applyBorder="1" applyAlignment="1">
      <alignment horizontal="center" vertical="top"/>
    </xf>
    <xf numFmtId="164" fontId="0" fillId="10" borderId="1" xfId="1" applyNumberFormat="1" applyFont="1" applyFill="1" applyBorder="1" applyAlignment="1">
      <alignment vertical="top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7" borderId="1" xfId="0" applyFill="1" applyBorder="1" applyAlignment="1">
      <alignment horizontal="center" vertical="top"/>
    </xf>
    <xf numFmtId="164" fontId="0" fillId="7" borderId="1" xfId="1" applyNumberFormat="1" applyFont="1" applyFill="1" applyBorder="1" applyAlignment="1">
      <alignment vertical="top"/>
    </xf>
    <xf numFmtId="0" fontId="0" fillId="11" borderId="1" xfId="0" applyFill="1" applyBorder="1" applyAlignment="1">
      <alignment vertical="top"/>
    </xf>
    <xf numFmtId="0" fontId="0" fillId="11" borderId="1" xfId="0" applyFill="1" applyBorder="1" applyAlignment="1">
      <alignment vertical="top" wrapText="1"/>
    </xf>
    <xf numFmtId="0" fontId="0" fillId="11" borderId="1" xfId="0" applyFill="1" applyBorder="1" applyAlignment="1">
      <alignment horizontal="center" vertical="top"/>
    </xf>
    <xf numFmtId="164" fontId="0" fillId="11" borderId="1" xfId="1" applyNumberFormat="1" applyFont="1" applyFill="1" applyBorder="1" applyAlignment="1">
      <alignment vertical="top"/>
    </xf>
    <xf numFmtId="0" fontId="2" fillId="0" borderId="0" xfId="0" applyFont="1"/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/>
    </xf>
    <xf numFmtId="164" fontId="2" fillId="0" borderId="1" xfId="1" applyNumberFormat="1" applyFont="1" applyFill="1" applyBorder="1" applyAlignment="1">
      <alignment vertical="top"/>
    </xf>
    <xf numFmtId="0" fontId="2" fillId="0" borderId="0" xfId="0" applyFont="1" applyFill="1"/>
    <xf numFmtId="164" fontId="2" fillId="0" borderId="0" xfId="0" applyNumberFormat="1" applyFont="1"/>
    <xf numFmtId="0" fontId="2" fillId="6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vertical="top" wrapText="1"/>
    </xf>
    <xf numFmtId="0" fontId="0" fillId="12" borderId="1" xfId="0" applyFill="1" applyBorder="1" applyAlignment="1">
      <alignment horizontal="center" vertical="top"/>
    </xf>
    <xf numFmtId="164" fontId="0" fillId="12" borderId="1" xfId="1" applyNumberFormat="1" applyFont="1" applyFill="1" applyBorder="1" applyAlignment="1">
      <alignment vertical="top"/>
    </xf>
    <xf numFmtId="0" fontId="0" fillId="8" borderId="1" xfId="0" applyFill="1" applyBorder="1" applyAlignment="1">
      <alignment vertical="top" wrapText="1"/>
    </xf>
    <xf numFmtId="0" fontId="0" fillId="8" borderId="1" xfId="0" applyFill="1" applyBorder="1" applyAlignment="1">
      <alignment horizontal="center" vertical="top"/>
    </xf>
    <xf numFmtId="164" fontId="0" fillId="8" borderId="1" xfId="1" applyNumberFormat="1" applyFont="1" applyFill="1" applyBorder="1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4" borderId="2" xfId="4" applyFont="1" applyFill="1" applyBorder="1" applyAlignment="1">
      <alignment horizontal="center" vertical="center"/>
    </xf>
    <xf numFmtId="0" fontId="2" fillId="4" borderId="3" xfId="4" applyFont="1" applyFill="1" applyBorder="1" applyAlignment="1">
      <alignment horizontal="center" vertical="center"/>
    </xf>
  </cellXfs>
  <cellStyles count="1358">
    <cellStyle name="40% - Accent5 2" xfId="6"/>
    <cellStyle name="Comma" xfId="1" builtinId="3"/>
    <cellStyle name="Comma [0] 10" xfId="7"/>
    <cellStyle name="Comma [0] 10 2" xfId="8"/>
    <cellStyle name="Comma [0] 2" xfId="9"/>
    <cellStyle name="Comma [0] 2 2" xfId="10"/>
    <cellStyle name="Comma [0] 2 2 2" xfId="11"/>
    <cellStyle name="Comma [0] 2 2 3" xfId="12"/>
    <cellStyle name="Comma [0] 2 3" xfId="13"/>
    <cellStyle name="Comma [0] 2 4" xfId="14"/>
    <cellStyle name="Comma [0] 2 5" xfId="15"/>
    <cellStyle name="Comma [0] 2 6" xfId="16"/>
    <cellStyle name="Comma [0] 3" xfId="17"/>
    <cellStyle name="Comma [0] 3 2" xfId="18"/>
    <cellStyle name="Comma [0] 3 2 2" xfId="19"/>
    <cellStyle name="Comma [0] 3 2 2 2" xfId="20"/>
    <cellStyle name="Comma [0] 3 2 3" xfId="21"/>
    <cellStyle name="Comma [0] 3 2 4" xfId="22"/>
    <cellStyle name="Comma [0] 3 2 5" xfId="23"/>
    <cellStyle name="Comma [0] 3 3" xfId="24"/>
    <cellStyle name="Comma [0] 3 3 2" xfId="25"/>
    <cellStyle name="Comma [0] 3 4" xfId="26"/>
    <cellStyle name="Comma [0] 4" xfId="27"/>
    <cellStyle name="Comma [0] 4 2" xfId="28"/>
    <cellStyle name="Comma [0] 4 3" xfId="29"/>
    <cellStyle name="Comma [0] 4 4" xfId="30"/>
    <cellStyle name="Comma [0] 4 5" xfId="31"/>
    <cellStyle name="Comma [0] 5" xfId="32"/>
    <cellStyle name="Comma [0] 5 2" xfId="33"/>
    <cellStyle name="Comma [0] 5 3" xfId="34"/>
    <cellStyle name="Comma [0] 5 4" xfId="35"/>
    <cellStyle name="Comma [0] 5 5" xfId="36"/>
    <cellStyle name="Comma [0] 5 6" xfId="37"/>
    <cellStyle name="Comma [0] 6" xfId="38"/>
    <cellStyle name="Comma [0] 6 2" xfId="39"/>
    <cellStyle name="Comma [0] 6 3" xfId="40"/>
    <cellStyle name="Comma [0] 7" xfId="41"/>
    <cellStyle name="Comma [0] 7 2" xfId="42"/>
    <cellStyle name="Comma [0] 7 2 2" xfId="43"/>
    <cellStyle name="Comma [0] 8" xfId="44"/>
    <cellStyle name="Comma [0] 8 2" xfId="45"/>
    <cellStyle name="Comma [0] 9" xfId="46"/>
    <cellStyle name="Comma 10" xfId="47"/>
    <cellStyle name="Comma 10 2" xfId="48"/>
    <cellStyle name="Comma 10 2 3 2" xfId="49"/>
    <cellStyle name="Comma 10 3" xfId="50"/>
    <cellStyle name="Comma 10 3 2" xfId="51"/>
    <cellStyle name="Comma 11" xfId="52"/>
    <cellStyle name="Comma 11 2" xfId="53"/>
    <cellStyle name="Comma 11 2 2" xfId="54"/>
    <cellStyle name="Comma 11 3" xfId="55"/>
    <cellStyle name="Comma 11 4" xfId="56"/>
    <cellStyle name="Comma 11 4 2" xfId="57"/>
    <cellStyle name="Comma 12" xfId="58"/>
    <cellStyle name="Comma 12 2" xfId="59"/>
    <cellStyle name="Comma 12 2 2" xfId="60"/>
    <cellStyle name="Comma 13" xfId="61"/>
    <cellStyle name="Comma 13 2" xfId="62"/>
    <cellStyle name="Comma 13 2 2" xfId="63"/>
    <cellStyle name="Comma 14" xfId="64"/>
    <cellStyle name="Comma 14 2" xfId="65"/>
    <cellStyle name="Comma 15" xfId="66"/>
    <cellStyle name="Comma 15 2" xfId="67"/>
    <cellStyle name="Comma 16" xfId="68"/>
    <cellStyle name="Comma 16 2" xfId="69"/>
    <cellStyle name="Comma 17" xfId="70"/>
    <cellStyle name="Comma 17 2" xfId="71"/>
    <cellStyle name="Comma 18" xfId="72"/>
    <cellStyle name="Comma 18 2" xfId="73"/>
    <cellStyle name="Comma 19" xfId="74"/>
    <cellStyle name="Comma 19 2" xfId="75"/>
    <cellStyle name="Comma 2" xfId="76"/>
    <cellStyle name="Comma 2 2" xfId="77"/>
    <cellStyle name="Comma 2 2 2" xfId="78"/>
    <cellStyle name="Comma 2 2 2 2" xfId="79"/>
    <cellStyle name="Comma 2 2 2 2 2" xfId="80"/>
    <cellStyle name="Comma 2 2 2 3" xfId="81"/>
    <cellStyle name="Comma 2 2 2 4" xfId="82"/>
    <cellStyle name="Comma 2 2 3" xfId="83"/>
    <cellStyle name="Comma 2 2 3 2" xfId="84"/>
    <cellStyle name="Comma 2 2 3 3" xfId="85"/>
    <cellStyle name="Comma 2 2 3 4" xfId="86"/>
    <cellStyle name="Comma 2 2 3 5" xfId="87"/>
    <cellStyle name="Comma 2 2 3 6" xfId="88"/>
    <cellStyle name="Comma 2 2 4" xfId="89"/>
    <cellStyle name="Comma 2 2 5" xfId="90"/>
    <cellStyle name="Comma 2 2 6" xfId="91"/>
    <cellStyle name="Comma 2 2 7" xfId="92"/>
    <cellStyle name="Comma 2 3" xfId="93"/>
    <cellStyle name="Comma 2 4" xfId="94"/>
    <cellStyle name="Comma 2 4 2" xfId="95"/>
    <cellStyle name="Comma 2 5" xfId="96"/>
    <cellStyle name="Comma 2 6" xfId="97"/>
    <cellStyle name="Comma 2 7" xfId="98"/>
    <cellStyle name="Comma 20" xfId="99"/>
    <cellStyle name="Comma 20 2" xfId="100"/>
    <cellStyle name="Comma 21" xfId="101"/>
    <cellStyle name="Comma 21 2" xfId="102"/>
    <cellStyle name="Comma 22" xfId="103"/>
    <cellStyle name="Comma 22 2" xfId="104"/>
    <cellStyle name="Comma 23" xfId="105"/>
    <cellStyle name="Comma 23 2" xfId="106"/>
    <cellStyle name="Comma 24" xfId="107"/>
    <cellStyle name="Comma 24 2" xfId="108"/>
    <cellStyle name="Comma 25" xfId="109"/>
    <cellStyle name="Comma 25 2" xfId="110"/>
    <cellStyle name="Comma 26" xfId="111"/>
    <cellStyle name="Comma 26 2" xfId="112"/>
    <cellStyle name="Comma 27" xfId="113"/>
    <cellStyle name="Comma 27 2" xfId="114"/>
    <cellStyle name="Comma 28" xfId="115"/>
    <cellStyle name="Comma 28 2" xfId="116"/>
    <cellStyle name="Comma 29" xfId="117"/>
    <cellStyle name="Comma 29 2" xfId="118"/>
    <cellStyle name="Comma 3" xfId="119"/>
    <cellStyle name="Comma 3 2" xfId="120"/>
    <cellStyle name="Comma 3 2 2" xfId="121"/>
    <cellStyle name="Comma 3 2 3" xfId="122"/>
    <cellStyle name="Comma 3 3" xfId="123"/>
    <cellStyle name="Comma 3 3 2" xfId="124"/>
    <cellStyle name="Comma 3 4" xfId="125"/>
    <cellStyle name="Comma 3 5" xfId="126"/>
    <cellStyle name="Comma 3 5 2" xfId="127"/>
    <cellStyle name="Comma 3 6" xfId="128"/>
    <cellStyle name="Comma 3 7" xfId="129"/>
    <cellStyle name="Comma 3 8" xfId="130"/>
    <cellStyle name="Comma 30" xfId="131"/>
    <cellStyle name="Comma 30 2" xfId="132"/>
    <cellStyle name="Comma 31" xfId="133"/>
    <cellStyle name="Comma 31 2" xfId="134"/>
    <cellStyle name="Comma 32" xfId="135"/>
    <cellStyle name="Comma 32 2" xfId="136"/>
    <cellStyle name="Comma 33" xfId="137"/>
    <cellStyle name="Comma 33 2" xfId="138"/>
    <cellStyle name="Comma 34" xfId="139"/>
    <cellStyle name="Comma 34 2" xfId="140"/>
    <cellStyle name="Comma 35" xfId="141"/>
    <cellStyle name="Comma 35 2" xfId="142"/>
    <cellStyle name="Comma 36" xfId="143"/>
    <cellStyle name="Comma 36 2" xfId="144"/>
    <cellStyle name="Comma 37" xfId="145"/>
    <cellStyle name="Comma 37 2" xfId="146"/>
    <cellStyle name="Comma 38" xfId="147"/>
    <cellStyle name="Comma 38 2" xfId="148"/>
    <cellStyle name="Comma 39" xfId="149"/>
    <cellStyle name="Comma 39 2" xfId="150"/>
    <cellStyle name="Comma 4" xfId="151"/>
    <cellStyle name="Comma 4 10" xfId="152"/>
    <cellStyle name="Comma 4 11" xfId="153"/>
    <cellStyle name="Comma 4 2" xfId="154"/>
    <cellStyle name="Comma 4 2 2" xfId="155"/>
    <cellStyle name="Comma 4 3" xfId="156"/>
    <cellStyle name="Comma 4 3 2" xfId="157"/>
    <cellStyle name="Comma 4 4" xfId="158"/>
    <cellStyle name="Comma 4 5" xfId="159"/>
    <cellStyle name="Comma 4 5 2" xfId="160"/>
    <cellStyle name="Comma 4 6" xfId="161"/>
    <cellStyle name="Comma 4 7" xfId="162"/>
    <cellStyle name="Comma 4 8" xfId="163"/>
    <cellStyle name="Comma 4 9" xfId="164"/>
    <cellStyle name="Comma 40" xfId="165"/>
    <cellStyle name="Comma 40 2" xfId="166"/>
    <cellStyle name="Comma 41" xfId="167"/>
    <cellStyle name="Comma 41 2" xfId="168"/>
    <cellStyle name="Comma 42" xfId="169"/>
    <cellStyle name="Comma 42 2" xfId="170"/>
    <cellStyle name="Comma 43" xfId="171"/>
    <cellStyle name="Comma 43 2" xfId="172"/>
    <cellStyle name="Comma 44" xfId="173"/>
    <cellStyle name="Comma 44 2" xfId="174"/>
    <cellStyle name="Comma 45" xfId="175"/>
    <cellStyle name="Comma 45 2" xfId="176"/>
    <cellStyle name="Comma 46" xfId="177"/>
    <cellStyle name="Comma 46 2" xfId="178"/>
    <cellStyle name="Comma 47" xfId="179"/>
    <cellStyle name="Comma 47 2" xfId="180"/>
    <cellStyle name="Comma 48" xfId="181"/>
    <cellStyle name="Comma 48 2" xfId="182"/>
    <cellStyle name="Comma 49" xfId="183"/>
    <cellStyle name="Comma 49 2" xfId="184"/>
    <cellStyle name="Comma 5" xfId="185"/>
    <cellStyle name="Comma 5 2" xfId="186"/>
    <cellStyle name="Comma 5 2 2" xfId="187"/>
    <cellStyle name="Comma 5 3" xfId="188"/>
    <cellStyle name="Comma 5 3 2" xfId="189"/>
    <cellStyle name="Comma 50" xfId="190"/>
    <cellStyle name="Comma 50 2" xfId="191"/>
    <cellStyle name="Comma 51" xfId="192"/>
    <cellStyle name="Comma 51 2" xfId="193"/>
    <cellStyle name="Comma 52" xfId="194"/>
    <cellStyle name="Comma 52 2" xfId="195"/>
    <cellStyle name="Comma 53" xfId="196"/>
    <cellStyle name="Comma 53 2" xfId="197"/>
    <cellStyle name="Comma 54" xfId="198"/>
    <cellStyle name="Comma 54 2" xfId="199"/>
    <cellStyle name="Comma 55" xfId="200"/>
    <cellStyle name="Comma 55 2" xfId="201"/>
    <cellStyle name="Comma 56" xfId="202"/>
    <cellStyle name="Comma 56 2" xfId="203"/>
    <cellStyle name="Comma 57" xfId="204"/>
    <cellStyle name="Comma 57 2" xfId="205"/>
    <cellStyle name="Comma 58" xfId="206"/>
    <cellStyle name="Comma 58 2" xfId="207"/>
    <cellStyle name="Comma 59" xfId="208"/>
    <cellStyle name="Comma 59 2" xfId="209"/>
    <cellStyle name="Comma 6" xfId="210"/>
    <cellStyle name="Comma 6 2" xfId="211"/>
    <cellStyle name="Comma 6 2 2" xfId="212"/>
    <cellStyle name="Comma 6 3" xfId="213"/>
    <cellStyle name="Comma 6 3 2" xfId="214"/>
    <cellStyle name="Comma 6 4" xfId="215"/>
    <cellStyle name="Comma 6 5" xfId="216"/>
    <cellStyle name="Comma 6 6" xfId="217"/>
    <cellStyle name="Comma 6 7" xfId="218"/>
    <cellStyle name="Comma 60" xfId="219"/>
    <cellStyle name="Comma 60 2" xfId="220"/>
    <cellStyle name="Comma 61" xfId="221"/>
    <cellStyle name="Comma 61 2" xfId="222"/>
    <cellStyle name="Comma 62" xfId="223"/>
    <cellStyle name="Comma 62 2" xfId="224"/>
    <cellStyle name="Comma 63" xfId="225"/>
    <cellStyle name="Comma 63 2" xfId="226"/>
    <cellStyle name="Comma 64" xfId="227"/>
    <cellStyle name="Comma 64 2" xfId="228"/>
    <cellStyle name="Comma 65" xfId="229"/>
    <cellStyle name="Comma 65 2" xfId="230"/>
    <cellStyle name="Comma 66" xfId="231"/>
    <cellStyle name="Comma 66 2" xfId="232"/>
    <cellStyle name="Comma 67" xfId="233"/>
    <cellStyle name="Comma 68" xfId="234"/>
    <cellStyle name="Comma 68 2" xfId="235"/>
    <cellStyle name="Comma 69" xfId="236"/>
    <cellStyle name="Comma 7" xfId="237"/>
    <cellStyle name="Comma 7 2" xfId="238"/>
    <cellStyle name="Comma 7 3" xfId="239"/>
    <cellStyle name="Comma 7 4" xfId="240"/>
    <cellStyle name="Comma 7 5" xfId="241"/>
    <cellStyle name="Comma 7 5 2" xfId="242"/>
    <cellStyle name="Comma 70" xfId="243"/>
    <cellStyle name="Comma 71" xfId="244"/>
    <cellStyle name="Comma 72" xfId="245"/>
    <cellStyle name="Comma 73" xfId="246"/>
    <cellStyle name="Comma 74" xfId="247"/>
    <cellStyle name="Comma 75" xfId="248"/>
    <cellStyle name="Comma 76" xfId="249"/>
    <cellStyle name="Comma 77" xfId="250"/>
    <cellStyle name="Comma 77 2" xfId="251"/>
    <cellStyle name="Comma 78" xfId="252"/>
    <cellStyle name="Comma 78 2" xfId="253"/>
    <cellStyle name="Comma 79" xfId="254"/>
    <cellStyle name="Comma 8" xfId="255"/>
    <cellStyle name="Comma 8 2" xfId="256"/>
    <cellStyle name="Comma 8 3" xfId="257"/>
    <cellStyle name="Comma 8 4" xfId="258"/>
    <cellStyle name="Comma 8 4 2" xfId="259"/>
    <cellStyle name="Comma 80" xfId="260"/>
    <cellStyle name="Comma 81" xfId="261"/>
    <cellStyle name="Comma 82" xfId="262"/>
    <cellStyle name="Comma 83" xfId="263"/>
    <cellStyle name="Comma 84" xfId="264"/>
    <cellStyle name="Comma 85" xfId="265"/>
    <cellStyle name="Comma 86" xfId="5"/>
    <cellStyle name="Comma 9" xfId="266"/>
    <cellStyle name="Comma 9 2" xfId="267"/>
    <cellStyle name="Comma 9 3" xfId="268"/>
    <cellStyle name="Comma 9 3 2" xfId="269"/>
    <cellStyle name="Currency [0] 2" xfId="270"/>
    <cellStyle name="Currency [0] 2 2" xfId="271"/>
    <cellStyle name="Currency [0] 2 3" xfId="272"/>
    <cellStyle name="Currency [0] 3" xfId="273"/>
    <cellStyle name="Currency [0] 4" xfId="274"/>
    <cellStyle name="Currency [0] 5" xfId="275"/>
    <cellStyle name="Followed Hyperlink" xfId="1357" builtinId="9" hidden="1"/>
    <cellStyle name="Followed Hyperlink 10" xfId="276"/>
    <cellStyle name="Followed Hyperlink 100" xfId="277"/>
    <cellStyle name="Followed Hyperlink 101" xfId="278"/>
    <cellStyle name="Followed Hyperlink 102" xfId="279"/>
    <cellStyle name="Followed Hyperlink 103" xfId="280"/>
    <cellStyle name="Followed Hyperlink 104" xfId="281"/>
    <cellStyle name="Followed Hyperlink 105" xfId="282"/>
    <cellStyle name="Followed Hyperlink 106" xfId="283"/>
    <cellStyle name="Followed Hyperlink 107" xfId="284"/>
    <cellStyle name="Followed Hyperlink 108" xfId="285"/>
    <cellStyle name="Followed Hyperlink 109" xfId="286"/>
    <cellStyle name="Followed Hyperlink 11" xfId="287"/>
    <cellStyle name="Followed Hyperlink 110" xfId="288"/>
    <cellStyle name="Followed Hyperlink 111" xfId="289"/>
    <cellStyle name="Followed Hyperlink 112" xfId="290"/>
    <cellStyle name="Followed Hyperlink 113" xfId="291"/>
    <cellStyle name="Followed Hyperlink 114" xfId="292"/>
    <cellStyle name="Followed Hyperlink 115" xfId="293"/>
    <cellStyle name="Followed Hyperlink 116" xfId="294"/>
    <cellStyle name="Followed Hyperlink 117" xfId="295"/>
    <cellStyle name="Followed Hyperlink 118" xfId="296"/>
    <cellStyle name="Followed Hyperlink 119" xfId="297"/>
    <cellStyle name="Followed Hyperlink 12" xfId="298"/>
    <cellStyle name="Followed Hyperlink 120" xfId="299"/>
    <cellStyle name="Followed Hyperlink 121" xfId="300"/>
    <cellStyle name="Followed Hyperlink 122" xfId="301"/>
    <cellStyle name="Followed Hyperlink 123" xfId="302"/>
    <cellStyle name="Followed Hyperlink 124" xfId="303"/>
    <cellStyle name="Followed Hyperlink 125" xfId="304"/>
    <cellStyle name="Followed Hyperlink 126" xfId="305"/>
    <cellStyle name="Followed Hyperlink 127" xfId="306"/>
    <cellStyle name="Followed Hyperlink 128" xfId="307"/>
    <cellStyle name="Followed Hyperlink 129" xfId="308"/>
    <cellStyle name="Followed Hyperlink 13" xfId="309"/>
    <cellStyle name="Followed Hyperlink 130" xfId="310"/>
    <cellStyle name="Followed Hyperlink 131" xfId="311"/>
    <cellStyle name="Followed Hyperlink 132" xfId="312"/>
    <cellStyle name="Followed Hyperlink 133" xfId="313"/>
    <cellStyle name="Followed Hyperlink 134" xfId="314"/>
    <cellStyle name="Followed Hyperlink 135" xfId="315"/>
    <cellStyle name="Followed Hyperlink 136" xfId="316"/>
    <cellStyle name="Followed Hyperlink 137" xfId="317"/>
    <cellStyle name="Followed Hyperlink 138" xfId="318"/>
    <cellStyle name="Followed Hyperlink 139" xfId="319"/>
    <cellStyle name="Followed Hyperlink 14" xfId="320"/>
    <cellStyle name="Followed Hyperlink 140" xfId="321"/>
    <cellStyle name="Followed Hyperlink 141" xfId="322"/>
    <cellStyle name="Followed Hyperlink 142" xfId="323"/>
    <cellStyle name="Followed Hyperlink 143" xfId="324"/>
    <cellStyle name="Followed Hyperlink 144" xfId="325"/>
    <cellStyle name="Followed Hyperlink 145" xfId="326"/>
    <cellStyle name="Followed Hyperlink 146" xfId="327"/>
    <cellStyle name="Followed Hyperlink 147" xfId="328"/>
    <cellStyle name="Followed Hyperlink 148" xfId="329"/>
    <cellStyle name="Followed Hyperlink 149" xfId="330"/>
    <cellStyle name="Followed Hyperlink 15" xfId="331"/>
    <cellStyle name="Followed Hyperlink 150" xfId="332"/>
    <cellStyle name="Followed Hyperlink 151" xfId="333"/>
    <cellStyle name="Followed Hyperlink 152" xfId="334"/>
    <cellStyle name="Followed Hyperlink 153" xfId="335"/>
    <cellStyle name="Followed Hyperlink 154" xfId="336"/>
    <cellStyle name="Followed Hyperlink 155" xfId="337"/>
    <cellStyle name="Followed Hyperlink 156" xfId="338"/>
    <cellStyle name="Followed Hyperlink 157" xfId="339"/>
    <cellStyle name="Followed Hyperlink 158" xfId="340"/>
    <cellStyle name="Followed Hyperlink 159" xfId="341"/>
    <cellStyle name="Followed Hyperlink 16" xfId="342"/>
    <cellStyle name="Followed Hyperlink 160" xfId="343"/>
    <cellStyle name="Followed Hyperlink 161" xfId="344"/>
    <cellStyle name="Followed Hyperlink 162" xfId="345"/>
    <cellStyle name="Followed Hyperlink 163" xfId="346"/>
    <cellStyle name="Followed Hyperlink 164" xfId="347"/>
    <cellStyle name="Followed Hyperlink 165" xfId="348"/>
    <cellStyle name="Followed Hyperlink 166" xfId="349"/>
    <cellStyle name="Followed Hyperlink 167" xfId="350"/>
    <cellStyle name="Followed Hyperlink 168" xfId="351"/>
    <cellStyle name="Followed Hyperlink 169" xfId="352"/>
    <cellStyle name="Followed Hyperlink 17" xfId="353"/>
    <cellStyle name="Followed Hyperlink 170" xfId="354"/>
    <cellStyle name="Followed Hyperlink 171" xfId="355"/>
    <cellStyle name="Followed Hyperlink 172" xfId="356"/>
    <cellStyle name="Followed Hyperlink 173" xfId="357"/>
    <cellStyle name="Followed Hyperlink 174" xfId="358"/>
    <cellStyle name="Followed Hyperlink 175" xfId="359"/>
    <cellStyle name="Followed Hyperlink 176" xfId="360"/>
    <cellStyle name="Followed Hyperlink 177" xfId="361"/>
    <cellStyle name="Followed Hyperlink 178" xfId="362"/>
    <cellStyle name="Followed Hyperlink 179" xfId="363"/>
    <cellStyle name="Followed Hyperlink 18" xfId="364"/>
    <cellStyle name="Followed Hyperlink 180" xfId="365"/>
    <cellStyle name="Followed Hyperlink 181" xfId="366"/>
    <cellStyle name="Followed Hyperlink 182" xfId="367"/>
    <cellStyle name="Followed Hyperlink 183" xfId="368"/>
    <cellStyle name="Followed Hyperlink 184" xfId="369"/>
    <cellStyle name="Followed Hyperlink 185" xfId="370"/>
    <cellStyle name="Followed Hyperlink 186" xfId="371"/>
    <cellStyle name="Followed Hyperlink 187" xfId="372"/>
    <cellStyle name="Followed Hyperlink 188" xfId="373"/>
    <cellStyle name="Followed Hyperlink 189" xfId="374"/>
    <cellStyle name="Followed Hyperlink 19" xfId="375"/>
    <cellStyle name="Followed Hyperlink 190" xfId="376"/>
    <cellStyle name="Followed Hyperlink 191" xfId="377"/>
    <cellStyle name="Followed Hyperlink 192" xfId="378"/>
    <cellStyle name="Followed Hyperlink 193" xfId="379"/>
    <cellStyle name="Followed Hyperlink 194" xfId="380"/>
    <cellStyle name="Followed Hyperlink 195" xfId="381"/>
    <cellStyle name="Followed Hyperlink 196" xfId="382"/>
    <cellStyle name="Followed Hyperlink 197" xfId="383"/>
    <cellStyle name="Followed Hyperlink 198" xfId="384"/>
    <cellStyle name="Followed Hyperlink 199" xfId="385"/>
    <cellStyle name="Followed Hyperlink 2" xfId="386"/>
    <cellStyle name="Followed Hyperlink 20" xfId="387"/>
    <cellStyle name="Followed Hyperlink 200" xfId="388"/>
    <cellStyle name="Followed Hyperlink 201" xfId="389"/>
    <cellStyle name="Followed Hyperlink 202" xfId="390"/>
    <cellStyle name="Followed Hyperlink 203" xfId="391"/>
    <cellStyle name="Followed Hyperlink 204" xfId="392"/>
    <cellStyle name="Followed Hyperlink 205" xfId="393"/>
    <cellStyle name="Followed Hyperlink 206" xfId="394"/>
    <cellStyle name="Followed Hyperlink 207" xfId="395"/>
    <cellStyle name="Followed Hyperlink 208" xfId="396"/>
    <cellStyle name="Followed Hyperlink 209" xfId="397"/>
    <cellStyle name="Followed Hyperlink 21" xfId="398"/>
    <cellStyle name="Followed Hyperlink 210" xfId="399"/>
    <cellStyle name="Followed Hyperlink 211" xfId="400"/>
    <cellStyle name="Followed Hyperlink 212" xfId="401"/>
    <cellStyle name="Followed Hyperlink 213" xfId="402"/>
    <cellStyle name="Followed Hyperlink 214" xfId="403"/>
    <cellStyle name="Followed Hyperlink 215" xfId="404"/>
    <cellStyle name="Followed Hyperlink 216" xfId="405"/>
    <cellStyle name="Followed Hyperlink 217" xfId="406"/>
    <cellStyle name="Followed Hyperlink 218" xfId="407"/>
    <cellStyle name="Followed Hyperlink 219" xfId="408"/>
    <cellStyle name="Followed Hyperlink 22" xfId="409"/>
    <cellStyle name="Followed Hyperlink 220" xfId="410"/>
    <cellStyle name="Followed Hyperlink 221" xfId="411"/>
    <cellStyle name="Followed Hyperlink 222" xfId="412"/>
    <cellStyle name="Followed Hyperlink 223" xfId="413"/>
    <cellStyle name="Followed Hyperlink 224" xfId="414"/>
    <cellStyle name="Followed Hyperlink 225" xfId="415"/>
    <cellStyle name="Followed Hyperlink 226" xfId="416"/>
    <cellStyle name="Followed Hyperlink 227" xfId="417"/>
    <cellStyle name="Followed Hyperlink 228" xfId="418"/>
    <cellStyle name="Followed Hyperlink 229" xfId="419"/>
    <cellStyle name="Followed Hyperlink 23" xfId="420"/>
    <cellStyle name="Followed Hyperlink 230" xfId="421"/>
    <cellStyle name="Followed Hyperlink 231" xfId="422"/>
    <cellStyle name="Followed Hyperlink 232" xfId="423"/>
    <cellStyle name="Followed Hyperlink 233" xfId="424"/>
    <cellStyle name="Followed Hyperlink 234" xfId="425"/>
    <cellStyle name="Followed Hyperlink 235" xfId="426"/>
    <cellStyle name="Followed Hyperlink 236" xfId="427"/>
    <cellStyle name="Followed Hyperlink 237" xfId="428"/>
    <cellStyle name="Followed Hyperlink 238" xfId="429"/>
    <cellStyle name="Followed Hyperlink 239" xfId="430"/>
    <cellStyle name="Followed Hyperlink 24" xfId="431"/>
    <cellStyle name="Followed Hyperlink 240" xfId="432"/>
    <cellStyle name="Followed Hyperlink 241" xfId="433"/>
    <cellStyle name="Followed Hyperlink 242" xfId="434"/>
    <cellStyle name="Followed Hyperlink 243" xfId="435"/>
    <cellStyle name="Followed Hyperlink 244" xfId="436"/>
    <cellStyle name="Followed Hyperlink 245" xfId="437"/>
    <cellStyle name="Followed Hyperlink 246" xfId="438"/>
    <cellStyle name="Followed Hyperlink 247" xfId="439"/>
    <cellStyle name="Followed Hyperlink 248" xfId="440"/>
    <cellStyle name="Followed Hyperlink 249" xfId="441"/>
    <cellStyle name="Followed Hyperlink 25" xfId="442"/>
    <cellStyle name="Followed Hyperlink 250" xfId="443"/>
    <cellStyle name="Followed Hyperlink 251" xfId="444"/>
    <cellStyle name="Followed Hyperlink 252" xfId="445"/>
    <cellStyle name="Followed Hyperlink 253" xfId="446"/>
    <cellStyle name="Followed Hyperlink 254" xfId="447"/>
    <cellStyle name="Followed Hyperlink 255" xfId="448"/>
    <cellStyle name="Followed Hyperlink 256" xfId="449"/>
    <cellStyle name="Followed Hyperlink 257" xfId="450"/>
    <cellStyle name="Followed Hyperlink 258" xfId="451"/>
    <cellStyle name="Followed Hyperlink 259" xfId="452"/>
    <cellStyle name="Followed Hyperlink 26" xfId="453"/>
    <cellStyle name="Followed Hyperlink 260" xfId="454"/>
    <cellStyle name="Followed Hyperlink 261" xfId="455"/>
    <cellStyle name="Followed Hyperlink 262" xfId="456"/>
    <cellStyle name="Followed Hyperlink 263" xfId="457"/>
    <cellStyle name="Followed Hyperlink 264" xfId="458"/>
    <cellStyle name="Followed Hyperlink 265" xfId="459"/>
    <cellStyle name="Followed Hyperlink 266" xfId="460"/>
    <cellStyle name="Followed Hyperlink 267" xfId="461"/>
    <cellStyle name="Followed Hyperlink 268" xfId="462"/>
    <cellStyle name="Followed Hyperlink 269" xfId="463"/>
    <cellStyle name="Followed Hyperlink 27" xfId="464"/>
    <cellStyle name="Followed Hyperlink 270" xfId="465"/>
    <cellStyle name="Followed Hyperlink 271" xfId="466"/>
    <cellStyle name="Followed Hyperlink 272" xfId="467"/>
    <cellStyle name="Followed Hyperlink 273" xfId="468"/>
    <cellStyle name="Followed Hyperlink 274" xfId="469"/>
    <cellStyle name="Followed Hyperlink 275" xfId="470"/>
    <cellStyle name="Followed Hyperlink 276" xfId="471"/>
    <cellStyle name="Followed Hyperlink 277" xfId="472"/>
    <cellStyle name="Followed Hyperlink 278" xfId="473"/>
    <cellStyle name="Followed Hyperlink 279" xfId="474"/>
    <cellStyle name="Followed Hyperlink 28" xfId="475"/>
    <cellStyle name="Followed Hyperlink 280" xfId="476"/>
    <cellStyle name="Followed Hyperlink 281" xfId="477"/>
    <cellStyle name="Followed Hyperlink 282" xfId="478"/>
    <cellStyle name="Followed Hyperlink 283" xfId="479"/>
    <cellStyle name="Followed Hyperlink 284" xfId="480"/>
    <cellStyle name="Followed Hyperlink 285" xfId="481"/>
    <cellStyle name="Followed Hyperlink 286" xfId="482"/>
    <cellStyle name="Followed Hyperlink 287" xfId="483"/>
    <cellStyle name="Followed Hyperlink 288" xfId="484"/>
    <cellStyle name="Followed Hyperlink 289" xfId="485"/>
    <cellStyle name="Followed Hyperlink 29" xfId="486"/>
    <cellStyle name="Followed Hyperlink 290" xfId="487"/>
    <cellStyle name="Followed Hyperlink 291" xfId="488"/>
    <cellStyle name="Followed Hyperlink 292" xfId="489"/>
    <cellStyle name="Followed Hyperlink 293" xfId="490"/>
    <cellStyle name="Followed Hyperlink 294" xfId="491"/>
    <cellStyle name="Followed Hyperlink 295" xfId="492"/>
    <cellStyle name="Followed Hyperlink 296" xfId="493"/>
    <cellStyle name="Followed Hyperlink 297" xfId="494"/>
    <cellStyle name="Followed Hyperlink 298" xfId="495"/>
    <cellStyle name="Followed Hyperlink 299" xfId="496"/>
    <cellStyle name="Followed Hyperlink 3" xfId="497"/>
    <cellStyle name="Followed Hyperlink 30" xfId="498"/>
    <cellStyle name="Followed Hyperlink 300" xfId="499"/>
    <cellStyle name="Followed Hyperlink 301" xfId="500"/>
    <cellStyle name="Followed Hyperlink 302" xfId="501"/>
    <cellStyle name="Followed Hyperlink 303" xfId="502"/>
    <cellStyle name="Followed Hyperlink 304" xfId="503"/>
    <cellStyle name="Followed Hyperlink 305" xfId="504"/>
    <cellStyle name="Followed Hyperlink 306" xfId="505"/>
    <cellStyle name="Followed Hyperlink 307" xfId="506"/>
    <cellStyle name="Followed Hyperlink 308" xfId="507"/>
    <cellStyle name="Followed Hyperlink 309" xfId="508"/>
    <cellStyle name="Followed Hyperlink 31" xfId="509"/>
    <cellStyle name="Followed Hyperlink 310" xfId="510"/>
    <cellStyle name="Followed Hyperlink 311" xfId="511"/>
    <cellStyle name="Followed Hyperlink 312" xfId="512"/>
    <cellStyle name="Followed Hyperlink 313" xfId="513"/>
    <cellStyle name="Followed Hyperlink 314" xfId="514"/>
    <cellStyle name="Followed Hyperlink 315" xfId="515"/>
    <cellStyle name="Followed Hyperlink 316" xfId="516"/>
    <cellStyle name="Followed Hyperlink 317" xfId="517"/>
    <cellStyle name="Followed Hyperlink 318" xfId="518"/>
    <cellStyle name="Followed Hyperlink 319" xfId="519"/>
    <cellStyle name="Followed Hyperlink 32" xfId="520"/>
    <cellStyle name="Followed Hyperlink 320" xfId="521"/>
    <cellStyle name="Followed Hyperlink 321" xfId="522"/>
    <cellStyle name="Followed Hyperlink 322" xfId="523"/>
    <cellStyle name="Followed Hyperlink 323" xfId="524"/>
    <cellStyle name="Followed Hyperlink 324" xfId="525"/>
    <cellStyle name="Followed Hyperlink 325" xfId="526"/>
    <cellStyle name="Followed Hyperlink 326" xfId="527"/>
    <cellStyle name="Followed Hyperlink 327" xfId="528"/>
    <cellStyle name="Followed Hyperlink 328" xfId="529"/>
    <cellStyle name="Followed Hyperlink 329" xfId="530"/>
    <cellStyle name="Followed Hyperlink 33" xfId="531"/>
    <cellStyle name="Followed Hyperlink 330" xfId="532"/>
    <cellStyle name="Followed Hyperlink 331" xfId="533"/>
    <cellStyle name="Followed Hyperlink 332" xfId="534"/>
    <cellStyle name="Followed Hyperlink 333" xfId="535"/>
    <cellStyle name="Followed Hyperlink 334" xfId="536"/>
    <cellStyle name="Followed Hyperlink 335" xfId="537"/>
    <cellStyle name="Followed Hyperlink 336" xfId="538"/>
    <cellStyle name="Followed Hyperlink 337" xfId="539"/>
    <cellStyle name="Followed Hyperlink 338" xfId="540"/>
    <cellStyle name="Followed Hyperlink 339" xfId="541"/>
    <cellStyle name="Followed Hyperlink 34" xfId="542"/>
    <cellStyle name="Followed Hyperlink 340" xfId="543"/>
    <cellStyle name="Followed Hyperlink 341" xfId="544"/>
    <cellStyle name="Followed Hyperlink 342" xfId="545"/>
    <cellStyle name="Followed Hyperlink 343" xfId="546"/>
    <cellStyle name="Followed Hyperlink 344" xfId="547"/>
    <cellStyle name="Followed Hyperlink 345" xfId="548"/>
    <cellStyle name="Followed Hyperlink 346" xfId="549"/>
    <cellStyle name="Followed Hyperlink 347" xfId="550"/>
    <cellStyle name="Followed Hyperlink 348" xfId="551"/>
    <cellStyle name="Followed Hyperlink 349" xfId="552"/>
    <cellStyle name="Followed Hyperlink 35" xfId="553"/>
    <cellStyle name="Followed Hyperlink 350" xfId="554"/>
    <cellStyle name="Followed Hyperlink 351" xfId="555"/>
    <cellStyle name="Followed Hyperlink 352" xfId="556"/>
    <cellStyle name="Followed Hyperlink 353" xfId="557"/>
    <cellStyle name="Followed Hyperlink 354" xfId="558"/>
    <cellStyle name="Followed Hyperlink 355" xfId="559"/>
    <cellStyle name="Followed Hyperlink 356" xfId="560"/>
    <cellStyle name="Followed Hyperlink 357" xfId="561"/>
    <cellStyle name="Followed Hyperlink 358" xfId="562"/>
    <cellStyle name="Followed Hyperlink 359" xfId="563"/>
    <cellStyle name="Followed Hyperlink 36" xfId="564"/>
    <cellStyle name="Followed Hyperlink 360" xfId="565"/>
    <cellStyle name="Followed Hyperlink 361" xfId="566"/>
    <cellStyle name="Followed Hyperlink 362" xfId="567"/>
    <cellStyle name="Followed Hyperlink 363" xfId="568"/>
    <cellStyle name="Followed Hyperlink 364" xfId="569"/>
    <cellStyle name="Followed Hyperlink 365" xfId="570"/>
    <cellStyle name="Followed Hyperlink 366" xfId="571"/>
    <cellStyle name="Followed Hyperlink 367" xfId="572"/>
    <cellStyle name="Followed Hyperlink 368" xfId="573"/>
    <cellStyle name="Followed Hyperlink 369" xfId="574"/>
    <cellStyle name="Followed Hyperlink 37" xfId="575"/>
    <cellStyle name="Followed Hyperlink 370" xfId="576"/>
    <cellStyle name="Followed Hyperlink 371" xfId="577"/>
    <cellStyle name="Followed Hyperlink 372" xfId="578"/>
    <cellStyle name="Followed Hyperlink 373" xfId="579"/>
    <cellStyle name="Followed Hyperlink 374" xfId="580"/>
    <cellStyle name="Followed Hyperlink 375" xfId="581"/>
    <cellStyle name="Followed Hyperlink 376" xfId="582"/>
    <cellStyle name="Followed Hyperlink 377" xfId="583"/>
    <cellStyle name="Followed Hyperlink 378" xfId="584"/>
    <cellStyle name="Followed Hyperlink 379" xfId="585"/>
    <cellStyle name="Followed Hyperlink 38" xfId="586"/>
    <cellStyle name="Followed Hyperlink 380" xfId="587"/>
    <cellStyle name="Followed Hyperlink 381" xfId="588"/>
    <cellStyle name="Followed Hyperlink 382" xfId="589"/>
    <cellStyle name="Followed Hyperlink 383" xfId="590"/>
    <cellStyle name="Followed Hyperlink 384" xfId="591"/>
    <cellStyle name="Followed Hyperlink 385" xfId="592"/>
    <cellStyle name="Followed Hyperlink 386" xfId="593"/>
    <cellStyle name="Followed Hyperlink 387" xfId="594"/>
    <cellStyle name="Followed Hyperlink 388" xfId="595"/>
    <cellStyle name="Followed Hyperlink 389" xfId="596"/>
    <cellStyle name="Followed Hyperlink 39" xfId="597"/>
    <cellStyle name="Followed Hyperlink 390" xfId="598"/>
    <cellStyle name="Followed Hyperlink 391" xfId="599"/>
    <cellStyle name="Followed Hyperlink 392" xfId="600"/>
    <cellStyle name="Followed Hyperlink 393" xfId="601"/>
    <cellStyle name="Followed Hyperlink 394" xfId="602"/>
    <cellStyle name="Followed Hyperlink 395" xfId="603"/>
    <cellStyle name="Followed Hyperlink 396" xfId="604"/>
    <cellStyle name="Followed Hyperlink 397" xfId="605"/>
    <cellStyle name="Followed Hyperlink 398" xfId="606"/>
    <cellStyle name="Followed Hyperlink 399" xfId="607"/>
    <cellStyle name="Followed Hyperlink 4" xfId="608"/>
    <cellStyle name="Followed Hyperlink 40" xfId="609"/>
    <cellStyle name="Followed Hyperlink 400" xfId="610"/>
    <cellStyle name="Followed Hyperlink 401" xfId="611"/>
    <cellStyle name="Followed Hyperlink 402" xfId="612"/>
    <cellStyle name="Followed Hyperlink 403" xfId="613"/>
    <cellStyle name="Followed Hyperlink 404" xfId="614"/>
    <cellStyle name="Followed Hyperlink 405" xfId="615"/>
    <cellStyle name="Followed Hyperlink 406" xfId="616"/>
    <cellStyle name="Followed Hyperlink 407" xfId="617"/>
    <cellStyle name="Followed Hyperlink 408" xfId="618"/>
    <cellStyle name="Followed Hyperlink 409" xfId="619"/>
    <cellStyle name="Followed Hyperlink 41" xfId="620"/>
    <cellStyle name="Followed Hyperlink 410" xfId="621"/>
    <cellStyle name="Followed Hyperlink 411" xfId="622"/>
    <cellStyle name="Followed Hyperlink 412" xfId="623"/>
    <cellStyle name="Followed Hyperlink 413" xfId="624"/>
    <cellStyle name="Followed Hyperlink 414" xfId="625"/>
    <cellStyle name="Followed Hyperlink 415" xfId="626"/>
    <cellStyle name="Followed Hyperlink 416" xfId="627"/>
    <cellStyle name="Followed Hyperlink 417" xfId="628"/>
    <cellStyle name="Followed Hyperlink 418" xfId="629"/>
    <cellStyle name="Followed Hyperlink 419" xfId="630"/>
    <cellStyle name="Followed Hyperlink 42" xfId="631"/>
    <cellStyle name="Followed Hyperlink 420" xfId="632"/>
    <cellStyle name="Followed Hyperlink 421" xfId="633"/>
    <cellStyle name="Followed Hyperlink 422" xfId="634"/>
    <cellStyle name="Followed Hyperlink 423" xfId="635"/>
    <cellStyle name="Followed Hyperlink 424" xfId="636"/>
    <cellStyle name="Followed Hyperlink 425" xfId="637"/>
    <cellStyle name="Followed Hyperlink 426" xfId="638"/>
    <cellStyle name="Followed Hyperlink 427" xfId="639"/>
    <cellStyle name="Followed Hyperlink 428" xfId="640"/>
    <cellStyle name="Followed Hyperlink 429" xfId="641"/>
    <cellStyle name="Followed Hyperlink 43" xfId="642"/>
    <cellStyle name="Followed Hyperlink 430" xfId="643"/>
    <cellStyle name="Followed Hyperlink 431" xfId="644"/>
    <cellStyle name="Followed Hyperlink 432" xfId="645"/>
    <cellStyle name="Followed Hyperlink 433" xfId="646"/>
    <cellStyle name="Followed Hyperlink 434" xfId="647"/>
    <cellStyle name="Followed Hyperlink 435" xfId="648"/>
    <cellStyle name="Followed Hyperlink 436" xfId="649"/>
    <cellStyle name="Followed Hyperlink 437" xfId="650"/>
    <cellStyle name="Followed Hyperlink 438" xfId="651"/>
    <cellStyle name="Followed Hyperlink 439" xfId="652"/>
    <cellStyle name="Followed Hyperlink 44" xfId="653"/>
    <cellStyle name="Followed Hyperlink 440" xfId="654"/>
    <cellStyle name="Followed Hyperlink 441" xfId="655"/>
    <cellStyle name="Followed Hyperlink 442" xfId="656"/>
    <cellStyle name="Followed Hyperlink 443" xfId="657"/>
    <cellStyle name="Followed Hyperlink 444" xfId="658"/>
    <cellStyle name="Followed Hyperlink 445" xfId="659"/>
    <cellStyle name="Followed Hyperlink 446" xfId="660"/>
    <cellStyle name="Followed Hyperlink 447" xfId="661"/>
    <cellStyle name="Followed Hyperlink 448" xfId="662"/>
    <cellStyle name="Followed Hyperlink 449" xfId="663"/>
    <cellStyle name="Followed Hyperlink 45" xfId="664"/>
    <cellStyle name="Followed Hyperlink 450" xfId="665"/>
    <cellStyle name="Followed Hyperlink 451" xfId="666"/>
    <cellStyle name="Followed Hyperlink 452" xfId="667"/>
    <cellStyle name="Followed Hyperlink 453" xfId="668"/>
    <cellStyle name="Followed Hyperlink 454" xfId="669"/>
    <cellStyle name="Followed Hyperlink 455" xfId="670"/>
    <cellStyle name="Followed Hyperlink 456" xfId="671"/>
    <cellStyle name="Followed Hyperlink 457" xfId="672"/>
    <cellStyle name="Followed Hyperlink 458" xfId="673"/>
    <cellStyle name="Followed Hyperlink 459" xfId="674"/>
    <cellStyle name="Followed Hyperlink 46" xfId="675"/>
    <cellStyle name="Followed Hyperlink 460" xfId="676"/>
    <cellStyle name="Followed Hyperlink 461" xfId="677"/>
    <cellStyle name="Followed Hyperlink 462" xfId="678"/>
    <cellStyle name="Followed Hyperlink 463" xfId="679"/>
    <cellStyle name="Followed Hyperlink 464" xfId="680"/>
    <cellStyle name="Followed Hyperlink 465" xfId="681"/>
    <cellStyle name="Followed Hyperlink 466" xfId="682"/>
    <cellStyle name="Followed Hyperlink 467" xfId="683"/>
    <cellStyle name="Followed Hyperlink 468" xfId="684"/>
    <cellStyle name="Followed Hyperlink 469" xfId="685"/>
    <cellStyle name="Followed Hyperlink 47" xfId="686"/>
    <cellStyle name="Followed Hyperlink 470" xfId="687"/>
    <cellStyle name="Followed Hyperlink 471" xfId="688"/>
    <cellStyle name="Followed Hyperlink 472" xfId="689"/>
    <cellStyle name="Followed Hyperlink 473" xfId="690"/>
    <cellStyle name="Followed Hyperlink 474" xfId="691"/>
    <cellStyle name="Followed Hyperlink 475" xfId="692"/>
    <cellStyle name="Followed Hyperlink 476" xfId="693"/>
    <cellStyle name="Followed Hyperlink 477" xfId="694"/>
    <cellStyle name="Followed Hyperlink 478" xfId="695"/>
    <cellStyle name="Followed Hyperlink 479" xfId="696"/>
    <cellStyle name="Followed Hyperlink 48" xfId="697"/>
    <cellStyle name="Followed Hyperlink 480" xfId="698"/>
    <cellStyle name="Followed Hyperlink 481" xfId="699"/>
    <cellStyle name="Followed Hyperlink 482" xfId="700"/>
    <cellStyle name="Followed Hyperlink 483" xfId="701"/>
    <cellStyle name="Followed Hyperlink 484" xfId="702"/>
    <cellStyle name="Followed Hyperlink 485" xfId="703"/>
    <cellStyle name="Followed Hyperlink 486" xfId="704"/>
    <cellStyle name="Followed Hyperlink 487" xfId="705"/>
    <cellStyle name="Followed Hyperlink 488" xfId="706"/>
    <cellStyle name="Followed Hyperlink 489" xfId="707"/>
    <cellStyle name="Followed Hyperlink 49" xfId="708"/>
    <cellStyle name="Followed Hyperlink 490" xfId="709"/>
    <cellStyle name="Followed Hyperlink 491" xfId="710"/>
    <cellStyle name="Followed Hyperlink 492" xfId="711"/>
    <cellStyle name="Followed Hyperlink 493" xfId="712"/>
    <cellStyle name="Followed Hyperlink 494" xfId="713"/>
    <cellStyle name="Followed Hyperlink 495" xfId="714"/>
    <cellStyle name="Followed Hyperlink 496" xfId="715"/>
    <cellStyle name="Followed Hyperlink 497" xfId="716"/>
    <cellStyle name="Followed Hyperlink 498" xfId="717"/>
    <cellStyle name="Followed Hyperlink 499" xfId="718"/>
    <cellStyle name="Followed Hyperlink 5" xfId="719"/>
    <cellStyle name="Followed Hyperlink 50" xfId="720"/>
    <cellStyle name="Followed Hyperlink 500" xfId="721"/>
    <cellStyle name="Followed Hyperlink 501" xfId="722"/>
    <cellStyle name="Followed Hyperlink 502" xfId="723"/>
    <cellStyle name="Followed Hyperlink 503" xfId="724"/>
    <cellStyle name="Followed Hyperlink 504" xfId="725"/>
    <cellStyle name="Followed Hyperlink 505" xfId="726"/>
    <cellStyle name="Followed Hyperlink 506" xfId="727"/>
    <cellStyle name="Followed Hyperlink 507" xfId="728"/>
    <cellStyle name="Followed Hyperlink 508" xfId="729"/>
    <cellStyle name="Followed Hyperlink 509" xfId="730"/>
    <cellStyle name="Followed Hyperlink 51" xfId="731"/>
    <cellStyle name="Followed Hyperlink 510" xfId="732"/>
    <cellStyle name="Followed Hyperlink 511" xfId="733"/>
    <cellStyle name="Followed Hyperlink 512" xfId="734"/>
    <cellStyle name="Followed Hyperlink 513" xfId="735"/>
    <cellStyle name="Followed Hyperlink 514" xfId="736"/>
    <cellStyle name="Followed Hyperlink 515" xfId="737"/>
    <cellStyle name="Followed Hyperlink 516" xfId="738"/>
    <cellStyle name="Followed Hyperlink 517" xfId="739"/>
    <cellStyle name="Followed Hyperlink 518" xfId="740"/>
    <cellStyle name="Followed Hyperlink 519" xfId="741"/>
    <cellStyle name="Followed Hyperlink 52" xfId="742"/>
    <cellStyle name="Followed Hyperlink 520" xfId="743"/>
    <cellStyle name="Followed Hyperlink 521" xfId="744"/>
    <cellStyle name="Followed Hyperlink 522" xfId="745"/>
    <cellStyle name="Followed Hyperlink 523" xfId="746"/>
    <cellStyle name="Followed Hyperlink 524" xfId="747"/>
    <cellStyle name="Followed Hyperlink 525" xfId="748"/>
    <cellStyle name="Followed Hyperlink 526" xfId="749"/>
    <cellStyle name="Followed Hyperlink 527" xfId="750"/>
    <cellStyle name="Followed Hyperlink 528" xfId="751"/>
    <cellStyle name="Followed Hyperlink 529" xfId="752"/>
    <cellStyle name="Followed Hyperlink 53" xfId="753"/>
    <cellStyle name="Followed Hyperlink 530" xfId="754"/>
    <cellStyle name="Followed Hyperlink 531" xfId="755"/>
    <cellStyle name="Followed Hyperlink 532" xfId="756"/>
    <cellStyle name="Followed Hyperlink 533" xfId="757"/>
    <cellStyle name="Followed Hyperlink 534" xfId="758"/>
    <cellStyle name="Followed Hyperlink 535" xfId="759"/>
    <cellStyle name="Followed Hyperlink 536" xfId="760"/>
    <cellStyle name="Followed Hyperlink 537" xfId="761"/>
    <cellStyle name="Followed Hyperlink 538" xfId="762"/>
    <cellStyle name="Followed Hyperlink 539" xfId="763"/>
    <cellStyle name="Followed Hyperlink 54" xfId="764"/>
    <cellStyle name="Followed Hyperlink 540" xfId="765"/>
    <cellStyle name="Followed Hyperlink 541" xfId="766"/>
    <cellStyle name="Followed Hyperlink 542" xfId="767"/>
    <cellStyle name="Followed Hyperlink 543" xfId="768"/>
    <cellStyle name="Followed Hyperlink 544" xfId="769"/>
    <cellStyle name="Followed Hyperlink 545" xfId="770"/>
    <cellStyle name="Followed Hyperlink 546" xfId="771"/>
    <cellStyle name="Followed Hyperlink 547" xfId="772"/>
    <cellStyle name="Followed Hyperlink 548" xfId="773"/>
    <cellStyle name="Followed Hyperlink 549" xfId="774"/>
    <cellStyle name="Followed Hyperlink 55" xfId="775"/>
    <cellStyle name="Followed Hyperlink 550" xfId="776"/>
    <cellStyle name="Followed Hyperlink 551" xfId="777"/>
    <cellStyle name="Followed Hyperlink 552" xfId="778"/>
    <cellStyle name="Followed Hyperlink 553" xfId="779"/>
    <cellStyle name="Followed Hyperlink 554" xfId="780"/>
    <cellStyle name="Followed Hyperlink 555" xfId="781"/>
    <cellStyle name="Followed Hyperlink 556" xfId="782"/>
    <cellStyle name="Followed Hyperlink 557" xfId="783"/>
    <cellStyle name="Followed Hyperlink 558" xfId="784"/>
    <cellStyle name="Followed Hyperlink 559" xfId="785"/>
    <cellStyle name="Followed Hyperlink 56" xfId="786"/>
    <cellStyle name="Followed Hyperlink 560" xfId="787"/>
    <cellStyle name="Followed Hyperlink 561" xfId="788"/>
    <cellStyle name="Followed Hyperlink 562" xfId="789"/>
    <cellStyle name="Followed Hyperlink 563" xfId="790"/>
    <cellStyle name="Followed Hyperlink 564" xfId="791"/>
    <cellStyle name="Followed Hyperlink 565" xfId="792"/>
    <cellStyle name="Followed Hyperlink 566" xfId="793"/>
    <cellStyle name="Followed Hyperlink 567" xfId="794"/>
    <cellStyle name="Followed Hyperlink 568" xfId="795"/>
    <cellStyle name="Followed Hyperlink 569" xfId="796"/>
    <cellStyle name="Followed Hyperlink 57" xfId="797"/>
    <cellStyle name="Followed Hyperlink 570" xfId="798"/>
    <cellStyle name="Followed Hyperlink 571" xfId="799"/>
    <cellStyle name="Followed Hyperlink 572" xfId="800"/>
    <cellStyle name="Followed Hyperlink 573" xfId="801"/>
    <cellStyle name="Followed Hyperlink 574" xfId="802"/>
    <cellStyle name="Followed Hyperlink 575" xfId="803"/>
    <cellStyle name="Followed Hyperlink 576" xfId="804"/>
    <cellStyle name="Followed Hyperlink 577" xfId="805"/>
    <cellStyle name="Followed Hyperlink 578" xfId="806"/>
    <cellStyle name="Followed Hyperlink 579" xfId="807"/>
    <cellStyle name="Followed Hyperlink 58" xfId="808"/>
    <cellStyle name="Followed Hyperlink 580" xfId="809"/>
    <cellStyle name="Followed Hyperlink 581" xfId="810"/>
    <cellStyle name="Followed Hyperlink 582" xfId="811"/>
    <cellStyle name="Followed Hyperlink 583" xfId="812"/>
    <cellStyle name="Followed Hyperlink 584" xfId="813"/>
    <cellStyle name="Followed Hyperlink 585" xfId="814"/>
    <cellStyle name="Followed Hyperlink 586" xfId="815"/>
    <cellStyle name="Followed Hyperlink 587" xfId="816"/>
    <cellStyle name="Followed Hyperlink 588" xfId="817"/>
    <cellStyle name="Followed Hyperlink 589" xfId="818"/>
    <cellStyle name="Followed Hyperlink 59" xfId="819"/>
    <cellStyle name="Followed Hyperlink 590" xfId="820"/>
    <cellStyle name="Followed Hyperlink 591" xfId="821"/>
    <cellStyle name="Followed Hyperlink 592" xfId="822"/>
    <cellStyle name="Followed Hyperlink 593" xfId="823"/>
    <cellStyle name="Followed Hyperlink 594" xfId="824"/>
    <cellStyle name="Followed Hyperlink 595" xfId="825"/>
    <cellStyle name="Followed Hyperlink 596" xfId="826"/>
    <cellStyle name="Followed Hyperlink 597" xfId="827"/>
    <cellStyle name="Followed Hyperlink 598" xfId="828"/>
    <cellStyle name="Followed Hyperlink 599" xfId="829"/>
    <cellStyle name="Followed Hyperlink 6" xfId="830"/>
    <cellStyle name="Followed Hyperlink 60" xfId="831"/>
    <cellStyle name="Followed Hyperlink 600" xfId="832"/>
    <cellStyle name="Followed Hyperlink 601" xfId="833"/>
    <cellStyle name="Followed Hyperlink 602" xfId="834"/>
    <cellStyle name="Followed Hyperlink 603" xfId="835"/>
    <cellStyle name="Followed Hyperlink 604" xfId="836"/>
    <cellStyle name="Followed Hyperlink 605" xfId="837"/>
    <cellStyle name="Followed Hyperlink 606" xfId="838"/>
    <cellStyle name="Followed Hyperlink 607" xfId="839"/>
    <cellStyle name="Followed Hyperlink 608" xfId="840"/>
    <cellStyle name="Followed Hyperlink 609" xfId="841"/>
    <cellStyle name="Followed Hyperlink 61" xfId="842"/>
    <cellStyle name="Followed Hyperlink 610" xfId="843"/>
    <cellStyle name="Followed Hyperlink 611" xfId="844"/>
    <cellStyle name="Followed Hyperlink 612" xfId="845"/>
    <cellStyle name="Followed Hyperlink 613" xfId="846"/>
    <cellStyle name="Followed Hyperlink 614" xfId="847"/>
    <cellStyle name="Followed Hyperlink 615" xfId="848"/>
    <cellStyle name="Followed Hyperlink 616" xfId="849"/>
    <cellStyle name="Followed Hyperlink 617" xfId="850"/>
    <cellStyle name="Followed Hyperlink 618" xfId="851"/>
    <cellStyle name="Followed Hyperlink 619" xfId="852"/>
    <cellStyle name="Followed Hyperlink 62" xfId="853"/>
    <cellStyle name="Followed Hyperlink 620" xfId="854"/>
    <cellStyle name="Followed Hyperlink 621" xfId="855"/>
    <cellStyle name="Followed Hyperlink 622" xfId="856"/>
    <cellStyle name="Followed Hyperlink 623" xfId="857"/>
    <cellStyle name="Followed Hyperlink 624" xfId="858"/>
    <cellStyle name="Followed Hyperlink 625" xfId="859"/>
    <cellStyle name="Followed Hyperlink 626" xfId="860"/>
    <cellStyle name="Followed Hyperlink 627" xfId="861"/>
    <cellStyle name="Followed Hyperlink 628" xfId="862"/>
    <cellStyle name="Followed Hyperlink 629" xfId="863"/>
    <cellStyle name="Followed Hyperlink 63" xfId="864"/>
    <cellStyle name="Followed Hyperlink 630" xfId="865"/>
    <cellStyle name="Followed Hyperlink 631" xfId="866"/>
    <cellStyle name="Followed Hyperlink 632" xfId="867"/>
    <cellStyle name="Followed Hyperlink 633" xfId="868"/>
    <cellStyle name="Followed Hyperlink 634" xfId="869"/>
    <cellStyle name="Followed Hyperlink 635" xfId="870"/>
    <cellStyle name="Followed Hyperlink 636" xfId="871"/>
    <cellStyle name="Followed Hyperlink 637" xfId="872"/>
    <cellStyle name="Followed Hyperlink 638" xfId="873"/>
    <cellStyle name="Followed Hyperlink 639" xfId="874"/>
    <cellStyle name="Followed Hyperlink 64" xfId="875"/>
    <cellStyle name="Followed Hyperlink 640" xfId="876"/>
    <cellStyle name="Followed Hyperlink 641" xfId="877"/>
    <cellStyle name="Followed Hyperlink 642" xfId="878"/>
    <cellStyle name="Followed Hyperlink 643" xfId="879"/>
    <cellStyle name="Followed Hyperlink 644" xfId="880"/>
    <cellStyle name="Followed Hyperlink 645" xfId="881"/>
    <cellStyle name="Followed Hyperlink 646" xfId="882"/>
    <cellStyle name="Followed Hyperlink 647" xfId="883"/>
    <cellStyle name="Followed Hyperlink 648" xfId="884"/>
    <cellStyle name="Followed Hyperlink 649" xfId="885"/>
    <cellStyle name="Followed Hyperlink 65" xfId="886"/>
    <cellStyle name="Followed Hyperlink 650" xfId="887"/>
    <cellStyle name="Followed Hyperlink 651" xfId="888"/>
    <cellStyle name="Followed Hyperlink 652" xfId="889"/>
    <cellStyle name="Followed Hyperlink 653" xfId="890"/>
    <cellStyle name="Followed Hyperlink 654" xfId="891"/>
    <cellStyle name="Followed Hyperlink 655" xfId="892"/>
    <cellStyle name="Followed Hyperlink 656" xfId="893"/>
    <cellStyle name="Followed Hyperlink 657" xfId="894"/>
    <cellStyle name="Followed Hyperlink 658" xfId="895"/>
    <cellStyle name="Followed Hyperlink 659" xfId="896"/>
    <cellStyle name="Followed Hyperlink 66" xfId="897"/>
    <cellStyle name="Followed Hyperlink 660" xfId="898"/>
    <cellStyle name="Followed Hyperlink 661" xfId="899"/>
    <cellStyle name="Followed Hyperlink 662" xfId="900"/>
    <cellStyle name="Followed Hyperlink 663" xfId="901"/>
    <cellStyle name="Followed Hyperlink 664" xfId="902"/>
    <cellStyle name="Followed Hyperlink 665" xfId="903"/>
    <cellStyle name="Followed Hyperlink 666" xfId="904"/>
    <cellStyle name="Followed Hyperlink 667" xfId="905"/>
    <cellStyle name="Followed Hyperlink 668" xfId="906"/>
    <cellStyle name="Followed Hyperlink 669" xfId="907"/>
    <cellStyle name="Followed Hyperlink 67" xfId="908"/>
    <cellStyle name="Followed Hyperlink 670" xfId="909"/>
    <cellStyle name="Followed Hyperlink 671" xfId="910"/>
    <cellStyle name="Followed Hyperlink 672" xfId="911"/>
    <cellStyle name="Followed Hyperlink 673" xfId="912"/>
    <cellStyle name="Followed Hyperlink 674" xfId="913"/>
    <cellStyle name="Followed Hyperlink 675" xfId="914"/>
    <cellStyle name="Followed Hyperlink 676" xfId="915"/>
    <cellStyle name="Followed Hyperlink 677" xfId="916"/>
    <cellStyle name="Followed Hyperlink 678" xfId="917"/>
    <cellStyle name="Followed Hyperlink 679" xfId="918"/>
    <cellStyle name="Followed Hyperlink 68" xfId="919"/>
    <cellStyle name="Followed Hyperlink 680" xfId="920"/>
    <cellStyle name="Followed Hyperlink 681" xfId="921"/>
    <cellStyle name="Followed Hyperlink 682" xfId="922"/>
    <cellStyle name="Followed Hyperlink 683" xfId="923"/>
    <cellStyle name="Followed Hyperlink 684" xfId="924"/>
    <cellStyle name="Followed Hyperlink 685" xfId="925"/>
    <cellStyle name="Followed Hyperlink 686" xfId="926"/>
    <cellStyle name="Followed Hyperlink 687" xfId="927"/>
    <cellStyle name="Followed Hyperlink 688" xfId="928"/>
    <cellStyle name="Followed Hyperlink 689" xfId="929"/>
    <cellStyle name="Followed Hyperlink 69" xfId="930"/>
    <cellStyle name="Followed Hyperlink 690" xfId="931"/>
    <cellStyle name="Followed Hyperlink 691" xfId="932"/>
    <cellStyle name="Followed Hyperlink 692" xfId="933"/>
    <cellStyle name="Followed Hyperlink 693" xfId="934"/>
    <cellStyle name="Followed Hyperlink 694" xfId="935"/>
    <cellStyle name="Followed Hyperlink 695" xfId="936"/>
    <cellStyle name="Followed Hyperlink 696" xfId="937"/>
    <cellStyle name="Followed Hyperlink 697" xfId="938"/>
    <cellStyle name="Followed Hyperlink 698" xfId="939"/>
    <cellStyle name="Followed Hyperlink 699" xfId="940"/>
    <cellStyle name="Followed Hyperlink 7" xfId="941"/>
    <cellStyle name="Followed Hyperlink 70" xfId="942"/>
    <cellStyle name="Followed Hyperlink 700" xfId="943"/>
    <cellStyle name="Followed Hyperlink 701" xfId="944"/>
    <cellStyle name="Followed Hyperlink 702" xfId="945"/>
    <cellStyle name="Followed Hyperlink 703" xfId="946"/>
    <cellStyle name="Followed Hyperlink 704" xfId="947"/>
    <cellStyle name="Followed Hyperlink 705" xfId="948"/>
    <cellStyle name="Followed Hyperlink 706" xfId="949"/>
    <cellStyle name="Followed Hyperlink 707" xfId="950"/>
    <cellStyle name="Followed Hyperlink 708" xfId="951"/>
    <cellStyle name="Followed Hyperlink 709" xfId="952"/>
    <cellStyle name="Followed Hyperlink 71" xfId="953"/>
    <cellStyle name="Followed Hyperlink 710" xfId="954"/>
    <cellStyle name="Followed Hyperlink 711" xfId="955"/>
    <cellStyle name="Followed Hyperlink 712" xfId="956"/>
    <cellStyle name="Followed Hyperlink 713" xfId="957"/>
    <cellStyle name="Followed Hyperlink 714" xfId="958"/>
    <cellStyle name="Followed Hyperlink 715" xfId="959"/>
    <cellStyle name="Followed Hyperlink 716" xfId="960"/>
    <cellStyle name="Followed Hyperlink 717" xfId="961"/>
    <cellStyle name="Followed Hyperlink 718" xfId="962"/>
    <cellStyle name="Followed Hyperlink 719" xfId="963"/>
    <cellStyle name="Followed Hyperlink 72" xfId="964"/>
    <cellStyle name="Followed Hyperlink 720" xfId="965"/>
    <cellStyle name="Followed Hyperlink 721" xfId="966"/>
    <cellStyle name="Followed Hyperlink 722" xfId="967"/>
    <cellStyle name="Followed Hyperlink 723" xfId="968"/>
    <cellStyle name="Followed Hyperlink 724" xfId="969"/>
    <cellStyle name="Followed Hyperlink 725" xfId="970"/>
    <cellStyle name="Followed Hyperlink 726" xfId="971"/>
    <cellStyle name="Followed Hyperlink 727" xfId="972"/>
    <cellStyle name="Followed Hyperlink 728" xfId="973"/>
    <cellStyle name="Followed Hyperlink 729" xfId="974"/>
    <cellStyle name="Followed Hyperlink 73" xfId="975"/>
    <cellStyle name="Followed Hyperlink 730" xfId="976"/>
    <cellStyle name="Followed Hyperlink 731" xfId="977"/>
    <cellStyle name="Followed Hyperlink 732" xfId="978"/>
    <cellStyle name="Followed Hyperlink 733" xfId="979"/>
    <cellStyle name="Followed Hyperlink 734" xfId="980"/>
    <cellStyle name="Followed Hyperlink 735" xfId="981"/>
    <cellStyle name="Followed Hyperlink 736" xfId="982"/>
    <cellStyle name="Followed Hyperlink 737" xfId="983"/>
    <cellStyle name="Followed Hyperlink 738" xfId="984"/>
    <cellStyle name="Followed Hyperlink 739" xfId="985"/>
    <cellStyle name="Followed Hyperlink 74" xfId="986"/>
    <cellStyle name="Followed Hyperlink 740" xfId="987"/>
    <cellStyle name="Followed Hyperlink 741" xfId="988"/>
    <cellStyle name="Followed Hyperlink 742" xfId="989"/>
    <cellStyle name="Followed Hyperlink 743" xfId="990"/>
    <cellStyle name="Followed Hyperlink 744" xfId="991"/>
    <cellStyle name="Followed Hyperlink 745" xfId="992"/>
    <cellStyle name="Followed Hyperlink 746" xfId="993"/>
    <cellStyle name="Followed Hyperlink 747" xfId="994"/>
    <cellStyle name="Followed Hyperlink 748" xfId="995"/>
    <cellStyle name="Followed Hyperlink 749" xfId="996"/>
    <cellStyle name="Followed Hyperlink 75" xfId="997"/>
    <cellStyle name="Followed Hyperlink 750" xfId="998"/>
    <cellStyle name="Followed Hyperlink 751" xfId="999"/>
    <cellStyle name="Followed Hyperlink 752" xfId="1000"/>
    <cellStyle name="Followed Hyperlink 753" xfId="1001"/>
    <cellStyle name="Followed Hyperlink 754" xfId="1002"/>
    <cellStyle name="Followed Hyperlink 755" xfId="1003"/>
    <cellStyle name="Followed Hyperlink 756" xfId="1004"/>
    <cellStyle name="Followed Hyperlink 757" xfId="1005"/>
    <cellStyle name="Followed Hyperlink 758" xfId="1006"/>
    <cellStyle name="Followed Hyperlink 759" xfId="1007"/>
    <cellStyle name="Followed Hyperlink 76" xfId="1008"/>
    <cellStyle name="Followed Hyperlink 760" xfId="1009"/>
    <cellStyle name="Followed Hyperlink 761" xfId="1010"/>
    <cellStyle name="Followed Hyperlink 762" xfId="1011"/>
    <cellStyle name="Followed Hyperlink 763" xfId="1012"/>
    <cellStyle name="Followed Hyperlink 764" xfId="1013"/>
    <cellStyle name="Followed Hyperlink 765" xfId="1014"/>
    <cellStyle name="Followed Hyperlink 766" xfId="1015"/>
    <cellStyle name="Followed Hyperlink 767" xfId="1016"/>
    <cellStyle name="Followed Hyperlink 768" xfId="1017"/>
    <cellStyle name="Followed Hyperlink 769" xfId="1018"/>
    <cellStyle name="Followed Hyperlink 77" xfId="1019"/>
    <cellStyle name="Followed Hyperlink 770" xfId="1020"/>
    <cellStyle name="Followed Hyperlink 771" xfId="1021"/>
    <cellStyle name="Followed Hyperlink 772" xfId="1022"/>
    <cellStyle name="Followed Hyperlink 773" xfId="1023"/>
    <cellStyle name="Followed Hyperlink 774" xfId="1024"/>
    <cellStyle name="Followed Hyperlink 775" xfId="1025"/>
    <cellStyle name="Followed Hyperlink 776" xfId="1026"/>
    <cellStyle name="Followed Hyperlink 777" xfId="1027"/>
    <cellStyle name="Followed Hyperlink 778" xfId="1028"/>
    <cellStyle name="Followed Hyperlink 779" xfId="1029"/>
    <cellStyle name="Followed Hyperlink 78" xfId="1030"/>
    <cellStyle name="Followed Hyperlink 780" xfId="1031"/>
    <cellStyle name="Followed Hyperlink 781" xfId="1032"/>
    <cellStyle name="Followed Hyperlink 782" xfId="1033"/>
    <cellStyle name="Followed Hyperlink 783" xfId="1034"/>
    <cellStyle name="Followed Hyperlink 784" xfId="1035"/>
    <cellStyle name="Followed Hyperlink 785" xfId="1036"/>
    <cellStyle name="Followed Hyperlink 786" xfId="1037"/>
    <cellStyle name="Followed Hyperlink 787" xfId="1038"/>
    <cellStyle name="Followed Hyperlink 788" xfId="1039"/>
    <cellStyle name="Followed Hyperlink 789" xfId="1040"/>
    <cellStyle name="Followed Hyperlink 79" xfId="1041"/>
    <cellStyle name="Followed Hyperlink 790" xfId="1042"/>
    <cellStyle name="Followed Hyperlink 791" xfId="1043"/>
    <cellStyle name="Followed Hyperlink 792" xfId="1044"/>
    <cellStyle name="Followed Hyperlink 793" xfId="1045"/>
    <cellStyle name="Followed Hyperlink 794" xfId="1046"/>
    <cellStyle name="Followed Hyperlink 795" xfId="1047"/>
    <cellStyle name="Followed Hyperlink 796" xfId="1048"/>
    <cellStyle name="Followed Hyperlink 797" xfId="1049"/>
    <cellStyle name="Followed Hyperlink 798" xfId="1050"/>
    <cellStyle name="Followed Hyperlink 799" xfId="1051"/>
    <cellStyle name="Followed Hyperlink 8" xfId="1052"/>
    <cellStyle name="Followed Hyperlink 80" xfId="1053"/>
    <cellStyle name="Followed Hyperlink 800" xfId="1054"/>
    <cellStyle name="Followed Hyperlink 801" xfId="1055"/>
    <cellStyle name="Followed Hyperlink 802" xfId="1056"/>
    <cellStyle name="Followed Hyperlink 803" xfId="1057"/>
    <cellStyle name="Followed Hyperlink 804" xfId="1058"/>
    <cellStyle name="Followed Hyperlink 805" xfId="1059"/>
    <cellStyle name="Followed Hyperlink 806" xfId="1060"/>
    <cellStyle name="Followed Hyperlink 807" xfId="1061"/>
    <cellStyle name="Followed Hyperlink 808" xfId="1062"/>
    <cellStyle name="Followed Hyperlink 809" xfId="1063"/>
    <cellStyle name="Followed Hyperlink 81" xfId="1064"/>
    <cellStyle name="Followed Hyperlink 810" xfId="1065"/>
    <cellStyle name="Followed Hyperlink 811" xfId="1066"/>
    <cellStyle name="Followed Hyperlink 812" xfId="1067"/>
    <cellStyle name="Followed Hyperlink 813" xfId="1068"/>
    <cellStyle name="Followed Hyperlink 814" xfId="1069"/>
    <cellStyle name="Followed Hyperlink 815" xfId="1070"/>
    <cellStyle name="Followed Hyperlink 816" xfId="1071"/>
    <cellStyle name="Followed Hyperlink 817" xfId="1072"/>
    <cellStyle name="Followed Hyperlink 818" xfId="1073"/>
    <cellStyle name="Followed Hyperlink 819" xfId="1074"/>
    <cellStyle name="Followed Hyperlink 82" xfId="1075"/>
    <cellStyle name="Followed Hyperlink 820" xfId="1076"/>
    <cellStyle name="Followed Hyperlink 821" xfId="1077"/>
    <cellStyle name="Followed Hyperlink 822" xfId="1078"/>
    <cellStyle name="Followed Hyperlink 823" xfId="1079"/>
    <cellStyle name="Followed Hyperlink 824" xfId="1080"/>
    <cellStyle name="Followed Hyperlink 825" xfId="1081"/>
    <cellStyle name="Followed Hyperlink 826" xfId="1082"/>
    <cellStyle name="Followed Hyperlink 827" xfId="1083"/>
    <cellStyle name="Followed Hyperlink 828" xfId="1084"/>
    <cellStyle name="Followed Hyperlink 829" xfId="1085"/>
    <cellStyle name="Followed Hyperlink 83" xfId="1086"/>
    <cellStyle name="Followed Hyperlink 830" xfId="1087"/>
    <cellStyle name="Followed Hyperlink 831" xfId="1088"/>
    <cellStyle name="Followed Hyperlink 832" xfId="1089"/>
    <cellStyle name="Followed Hyperlink 833" xfId="1090"/>
    <cellStyle name="Followed Hyperlink 834" xfId="1091"/>
    <cellStyle name="Followed Hyperlink 835" xfId="1092"/>
    <cellStyle name="Followed Hyperlink 836" xfId="1093"/>
    <cellStyle name="Followed Hyperlink 837" xfId="1094"/>
    <cellStyle name="Followed Hyperlink 838" xfId="1095"/>
    <cellStyle name="Followed Hyperlink 839" xfId="1096"/>
    <cellStyle name="Followed Hyperlink 84" xfId="1097"/>
    <cellStyle name="Followed Hyperlink 840" xfId="1098"/>
    <cellStyle name="Followed Hyperlink 841" xfId="1099"/>
    <cellStyle name="Followed Hyperlink 842" xfId="1100"/>
    <cellStyle name="Followed Hyperlink 843" xfId="1101"/>
    <cellStyle name="Followed Hyperlink 844" xfId="1102"/>
    <cellStyle name="Followed Hyperlink 845" xfId="1103"/>
    <cellStyle name="Followed Hyperlink 846" xfId="1104"/>
    <cellStyle name="Followed Hyperlink 847" xfId="1105"/>
    <cellStyle name="Followed Hyperlink 848" xfId="1106"/>
    <cellStyle name="Followed Hyperlink 849" xfId="1107"/>
    <cellStyle name="Followed Hyperlink 85" xfId="1108"/>
    <cellStyle name="Followed Hyperlink 850" xfId="1109"/>
    <cellStyle name="Followed Hyperlink 851" xfId="1110"/>
    <cellStyle name="Followed Hyperlink 852" xfId="1111"/>
    <cellStyle name="Followed Hyperlink 853" xfId="1112"/>
    <cellStyle name="Followed Hyperlink 854" xfId="1113"/>
    <cellStyle name="Followed Hyperlink 855" xfId="1114"/>
    <cellStyle name="Followed Hyperlink 856" xfId="1115"/>
    <cellStyle name="Followed Hyperlink 857" xfId="1116"/>
    <cellStyle name="Followed Hyperlink 858" xfId="1117"/>
    <cellStyle name="Followed Hyperlink 859" xfId="1118"/>
    <cellStyle name="Followed Hyperlink 86" xfId="1119"/>
    <cellStyle name="Followed Hyperlink 860" xfId="1120"/>
    <cellStyle name="Followed Hyperlink 861" xfId="1121"/>
    <cellStyle name="Followed Hyperlink 862" xfId="1122"/>
    <cellStyle name="Followed Hyperlink 863" xfId="1123"/>
    <cellStyle name="Followed Hyperlink 864" xfId="1124"/>
    <cellStyle name="Followed Hyperlink 865" xfId="1125"/>
    <cellStyle name="Followed Hyperlink 866" xfId="1126"/>
    <cellStyle name="Followed Hyperlink 867" xfId="1127"/>
    <cellStyle name="Followed Hyperlink 868" xfId="1128"/>
    <cellStyle name="Followed Hyperlink 869" xfId="1129"/>
    <cellStyle name="Followed Hyperlink 87" xfId="1130"/>
    <cellStyle name="Followed Hyperlink 870" xfId="1131"/>
    <cellStyle name="Followed Hyperlink 871" xfId="1132"/>
    <cellStyle name="Followed Hyperlink 872" xfId="1133"/>
    <cellStyle name="Followed Hyperlink 873" xfId="1134"/>
    <cellStyle name="Followed Hyperlink 874" xfId="1135"/>
    <cellStyle name="Followed Hyperlink 875" xfId="1136"/>
    <cellStyle name="Followed Hyperlink 876" xfId="1137"/>
    <cellStyle name="Followed Hyperlink 877" xfId="1138"/>
    <cellStyle name="Followed Hyperlink 878" xfId="1139"/>
    <cellStyle name="Followed Hyperlink 879" xfId="1140"/>
    <cellStyle name="Followed Hyperlink 88" xfId="1141"/>
    <cellStyle name="Followed Hyperlink 880" xfId="1142"/>
    <cellStyle name="Followed Hyperlink 881" xfId="1143"/>
    <cellStyle name="Followed Hyperlink 882" xfId="1144"/>
    <cellStyle name="Followed Hyperlink 883" xfId="1145"/>
    <cellStyle name="Followed Hyperlink 884" xfId="1146"/>
    <cellStyle name="Followed Hyperlink 885" xfId="1147"/>
    <cellStyle name="Followed Hyperlink 886" xfId="1148"/>
    <cellStyle name="Followed Hyperlink 887" xfId="1149"/>
    <cellStyle name="Followed Hyperlink 888" xfId="1150"/>
    <cellStyle name="Followed Hyperlink 889" xfId="1151"/>
    <cellStyle name="Followed Hyperlink 89" xfId="1152"/>
    <cellStyle name="Followed Hyperlink 890" xfId="1153"/>
    <cellStyle name="Followed Hyperlink 891" xfId="1154"/>
    <cellStyle name="Followed Hyperlink 892" xfId="1155"/>
    <cellStyle name="Followed Hyperlink 893" xfId="1156"/>
    <cellStyle name="Followed Hyperlink 894" xfId="1157"/>
    <cellStyle name="Followed Hyperlink 895" xfId="1158"/>
    <cellStyle name="Followed Hyperlink 896" xfId="1159"/>
    <cellStyle name="Followed Hyperlink 897" xfId="1160"/>
    <cellStyle name="Followed Hyperlink 898" xfId="1161"/>
    <cellStyle name="Followed Hyperlink 899" xfId="1162"/>
    <cellStyle name="Followed Hyperlink 9" xfId="1163"/>
    <cellStyle name="Followed Hyperlink 90" xfId="1164"/>
    <cellStyle name="Followed Hyperlink 900" xfId="1165"/>
    <cellStyle name="Followed Hyperlink 901" xfId="1166"/>
    <cellStyle name="Followed Hyperlink 902" xfId="1167"/>
    <cellStyle name="Followed Hyperlink 903" xfId="1168"/>
    <cellStyle name="Followed Hyperlink 904" xfId="1169"/>
    <cellStyle name="Followed Hyperlink 905" xfId="1170"/>
    <cellStyle name="Followed Hyperlink 906" xfId="1171"/>
    <cellStyle name="Followed Hyperlink 907" xfId="1172"/>
    <cellStyle name="Followed Hyperlink 908" xfId="1173"/>
    <cellStyle name="Followed Hyperlink 909" xfId="1174"/>
    <cellStyle name="Followed Hyperlink 91" xfId="1175"/>
    <cellStyle name="Followed Hyperlink 910" xfId="1176"/>
    <cellStyle name="Followed Hyperlink 911" xfId="1177"/>
    <cellStyle name="Followed Hyperlink 912" xfId="1178"/>
    <cellStyle name="Followed Hyperlink 913" xfId="1179"/>
    <cellStyle name="Followed Hyperlink 914" xfId="1180"/>
    <cellStyle name="Followed Hyperlink 915" xfId="1181"/>
    <cellStyle name="Followed Hyperlink 916" xfId="1182"/>
    <cellStyle name="Followed Hyperlink 917" xfId="1183"/>
    <cellStyle name="Followed Hyperlink 918" xfId="1184"/>
    <cellStyle name="Followed Hyperlink 919" xfId="1185"/>
    <cellStyle name="Followed Hyperlink 92" xfId="1186"/>
    <cellStyle name="Followed Hyperlink 920" xfId="1187"/>
    <cellStyle name="Followed Hyperlink 921" xfId="1188"/>
    <cellStyle name="Followed Hyperlink 922" xfId="1189"/>
    <cellStyle name="Followed Hyperlink 923" xfId="1190"/>
    <cellStyle name="Followed Hyperlink 924" xfId="1191"/>
    <cellStyle name="Followed Hyperlink 925" xfId="1192"/>
    <cellStyle name="Followed Hyperlink 926" xfId="1193"/>
    <cellStyle name="Followed Hyperlink 927" xfId="1194"/>
    <cellStyle name="Followed Hyperlink 928" xfId="1195"/>
    <cellStyle name="Followed Hyperlink 929" xfId="1196"/>
    <cellStyle name="Followed Hyperlink 93" xfId="1197"/>
    <cellStyle name="Followed Hyperlink 930" xfId="1198"/>
    <cellStyle name="Followed Hyperlink 931" xfId="1199"/>
    <cellStyle name="Followed Hyperlink 932" xfId="1200"/>
    <cellStyle name="Followed Hyperlink 933" xfId="1201"/>
    <cellStyle name="Followed Hyperlink 934" xfId="1202"/>
    <cellStyle name="Followed Hyperlink 935" xfId="1203"/>
    <cellStyle name="Followed Hyperlink 936" xfId="1204"/>
    <cellStyle name="Followed Hyperlink 937" xfId="1205"/>
    <cellStyle name="Followed Hyperlink 938" xfId="1206"/>
    <cellStyle name="Followed Hyperlink 939" xfId="1207"/>
    <cellStyle name="Followed Hyperlink 94" xfId="1208"/>
    <cellStyle name="Followed Hyperlink 940" xfId="1209"/>
    <cellStyle name="Followed Hyperlink 941" xfId="1210"/>
    <cellStyle name="Followed Hyperlink 942" xfId="1211"/>
    <cellStyle name="Followed Hyperlink 943" xfId="1212"/>
    <cellStyle name="Followed Hyperlink 944" xfId="1213"/>
    <cellStyle name="Followed Hyperlink 945" xfId="1214"/>
    <cellStyle name="Followed Hyperlink 946" xfId="1215"/>
    <cellStyle name="Followed Hyperlink 947" xfId="1216"/>
    <cellStyle name="Followed Hyperlink 948" xfId="1217"/>
    <cellStyle name="Followed Hyperlink 949" xfId="1218"/>
    <cellStyle name="Followed Hyperlink 95" xfId="1219"/>
    <cellStyle name="Followed Hyperlink 950" xfId="1220"/>
    <cellStyle name="Followed Hyperlink 951" xfId="1221"/>
    <cellStyle name="Followed Hyperlink 952" xfId="1222"/>
    <cellStyle name="Followed Hyperlink 953" xfId="1223"/>
    <cellStyle name="Followed Hyperlink 954" xfId="1224"/>
    <cellStyle name="Followed Hyperlink 955" xfId="1225"/>
    <cellStyle name="Followed Hyperlink 956" xfId="1226"/>
    <cellStyle name="Followed Hyperlink 957" xfId="1227"/>
    <cellStyle name="Followed Hyperlink 958" xfId="1228"/>
    <cellStyle name="Followed Hyperlink 959" xfId="1229"/>
    <cellStyle name="Followed Hyperlink 96" xfId="1230"/>
    <cellStyle name="Followed Hyperlink 960" xfId="1231"/>
    <cellStyle name="Followed Hyperlink 961" xfId="1232"/>
    <cellStyle name="Followed Hyperlink 962" xfId="1233"/>
    <cellStyle name="Followed Hyperlink 963" xfId="1234"/>
    <cellStyle name="Followed Hyperlink 964" xfId="1235"/>
    <cellStyle name="Followed Hyperlink 965" xfId="1236"/>
    <cellStyle name="Followed Hyperlink 966" xfId="1237"/>
    <cellStyle name="Followed Hyperlink 967" xfId="1238"/>
    <cellStyle name="Followed Hyperlink 968" xfId="1239"/>
    <cellStyle name="Followed Hyperlink 969" xfId="1240"/>
    <cellStyle name="Followed Hyperlink 97" xfId="1241"/>
    <cellStyle name="Followed Hyperlink 970" xfId="1242"/>
    <cellStyle name="Followed Hyperlink 971" xfId="1243"/>
    <cellStyle name="Followed Hyperlink 972" xfId="1244"/>
    <cellStyle name="Followed Hyperlink 973" xfId="1245"/>
    <cellStyle name="Followed Hyperlink 974" xfId="1246"/>
    <cellStyle name="Followed Hyperlink 975" xfId="1247"/>
    <cellStyle name="Followed Hyperlink 976" xfId="1248"/>
    <cellStyle name="Followed Hyperlink 977" xfId="1249"/>
    <cellStyle name="Followed Hyperlink 978" xfId="1250"/>
    <cellStyle name="Followed Hyperlink 979" xfId="1251"/>
    <cellStyle name="Followed Hyperlink 98" xfId="1252"/>
    <cellStyle name="Followed Hyperlink 980" xfId="1253"/>
    <cellStyle name="Followed Hyperlink 981" xfId="1254"/>
    <cellStyle name="Followed Hyperlink 982" xfId="1255"/>
    <cellStyle name="Followed Hyperlink 983" xfId="1256"/>
    <cellStyle name="Followed Hyperlink 984" xfId="1257"/>
    <cellStyle name="Followed Hyperlink 985" xfId="1258"/>
    <cellStyle name="Followed Hyperlink 986" xfId="1259"/>
    <cellStyle name="Followed Hyperlink 987" xfId="1260"/>
    <cellStyle name="Followed Hyperlink 988" xfId="1261"/>
    <cellStyle name="Followed Hyperlink 989" xfId="1262"/>
    <cellStyle name="Followed Hyperlink 99" xfId="1263"/>
    <cellStyle name="Followed Hyperlink 990" xfId="1264"/>
    <cellStyle name="Followed Hyperlink 991" xfId="1265"/>
    <cellStyle name="Followed Hyperlink 992" xfId="1266"/>
    <cellStyle name="Followed Hyperlink 993" xfId="1267"/>
    <cellStyle name="Followed Hyperlink 994" xfId="1268"/>
    <cellStyle name="Followed Hyperlink 995" xfId="1269"/>
    <cellStyle name="Followed Hyperlink 996" xfId="1270"/>
    <cellStyle name="Followed Hyperlink 997" xfId="1271"/>
    <cellStyle name="Followed Hyperlink 998" xfId="1272"/>
    <cellStyle name="Followed Hyperlink 999" xfId="1273"/>
    <cellStyle name="Hyperlink" xfId="1356" builtinId="8" hidden="1"/>
    <cellStyle name="Normal" xfId="0" builtinId="0"/>
    <cellStyle name="Normal 10" xfId="1274"/>
    <cellStyle name="Normal 11" xfId="3"/>
    <cellStyle name="Normal 11 11" xfId="1275"/>
    <cellStyle name="Normal 11 3" xfId="1276"/>
    <cellStyle name="Normal 12" xfId="1277"/>
    <cellStyle name="Normal 13" xfId="1278"/>
    <cellStyle name="Normal 13 2" xfId="1279"/>
    <cellStyle name="Normal 14" xfId="1280"/>
    <cellStyle name="Normal 15" xfId="4"/>
    <cellStyle name="Normal 2" xfId="1281"/>
    <cellStyle name="Normal 2 10" xfId="1282"/>
    <cellStyle name="Normal 2 2" xfId="1283"/>
    <cellStyle name="Normal 2 2 2" xfId="1284"/>
    <cellStyle name="Normal 2 2 2 2" xfId="1285"/>
    <cellStyle name="Normal 2 2 2 2 2" xfId="1286"/>
    <cellStyle name="Normal 2 2 2 3" xfId="1287"/>
    <cellStyle name="Normal 2 2 3" xfId="1288"/>
    <cellStyle name="Normal 2 2 3 2" xfId="1289"/>
    <cellStyle name="Normal 2 2 3 2 2" xfId="1290"/>
    <cellStyle name="Normal 2 2 4" xfId="1291"/>
    <cellStyle name="Normal 2 2 5" xfId="1292"/>
    <cellStyle name="Normal 2 2 6" xfId="1293"/>
    <cellStyle name="Normal 2 2 7" xfId="1294"/>
    <cellStyle name="Normal 2 2 8" xfId="1295"/>
    <cellStyle name="Normal 2 3" xfId="1296"/>
    <cellStyle name="Normal 2 3 2" xfId="1297"/>
    <cellStyle name="Normal 2 3 2 2" xfId="1298"/>
    <cellStyle name="Normal 2 3 3" xfId="1299"/>
    <cellStyle name="Normal 2 3 4" xfId="1300"/>
    <cellStyle name="Normal 2 3 5" xfId="1301"/>
    <cellStyle name="Normal 2 4" xfId="1302"/>
    <cellStyle name="Normal 2 4 2" xfId="1303"/>
    <cellStyle name="Normal 2 4 2 2" xfId="1304"/>
    <cellStyle name="Normal 2 4 3" xfId="1305"/>
    <cellStyle name="Normal 2 4 4" xfId="1306"/>
    <cellStyle name="Normal 2 5" xfId="1307"/>
    <cellStyle name="Normal 2 5 2" xfId="1308"/>
    <cellStyle name="Normal 2 6" xfId="1309"/>
    <cellStyle name="Normal 2 6 2" xfId="1310"/>
    <cellStyle name="Normal 2 7" xfId="2"/>
    <cellStyle name="Normal 2 7 2" xfId="1311"/>
    <cellStyle name="Normal 2 8" xfId="1312"/>
    <cellStyle name="Normal 2 8 2" xfId="1313"/>
    <cellStyle name="Normal 2 9" xfId="1314"/>
    <cellStyle name="Normal 2_RAB _Daya Dukung_SBM 2012_REV1" xfId="1315"/>
    <cellStyle name="Normal 3" xfId="1316"/>
    <cellStyle name="Normal 3 2" xfId="1317"/>
    <cellStyle name="Normal 3 2 2" xfId="1318"/>
    <cellStyle name="Normal 3 2 3" xfId="1319"/>
    <cellStyle name="Normal 3 3" xfId="1320"/>
    <cellStyle name="Normal 3 3 2" xfId="1321"/>
    <cellStyle name="Normal 3 4" xfId="1322"/>
    <cellStyle name="Normal 3 5" xfId="1323"/>
    <cellStyle name="Normal 3 6" xfId="1324"/>
    <cellStyle name="Normal 4" xfId="1325"/>
    <cellStyle name="Normal 4 2" xfId="1326"/>
    <cellStyle name="Normal 4 2 2" xfId="1327"/>
    <cellStyle name="Normal 4 2 3" xfId="1328"/>
    <cellStyle name="Normal 4 3" xfId="1329"/>
    <cellStyle name="Normal 4 4" xfId="1330"/>
    <cellStyle name="Normal 4 4 2" xfId="1331"/>
    <cellStyle name="Normal 4 5" xfId="1332"/>
    <cellStyle name="Normal 5" xfId="1333"/>
    <cellStyle name="Normal 5 2" xfId="1334"/>
    <cellStyle name="Normal 5 2 2" xfId="1335"/>
    <cellStyle name="Normal 5 3" xfId="1336"/>
    <cellStyle name="Normal 5 3 2" xfId="1337"/>
    <cellStyle name="Normal 5 4" xfId="1338"/>
    <cellStyle name="Normal 5 5" xfId="1339"/>
    <cellStyle name="Normal 5 6" xfId="1340"/>
    <cellStyle name="Normal 6" xfId="1341"/>
    <cellStyle name="Normal 6 2" xfId="1342"/>
    <cellStyle name="Normal 6 3" xfId="1343"/>
    <cellStyle name="Normal 6 4" xfId="1344"/>
    <cellStyle name="Normal 7" xfId="1345"/>
    <cellStyle name="Normal 7 2" xfId="1346"/>
    <cellStyle name="Normal 7 3" xfId="1347"/>
    <cellStyle name="Normal 8" xfId="1348"/>
    <cellStyle name="Normal 8 2" xfId="1349"/>
    <cellStyle name="Normal 8 3" xfId="1350"/>
    <cellStyle name="Normal 9" xfId="1351"/>
    <cellStyle name="Percent 2" xfId="1352"/>
    <cellStyle name="Percent 2 2" xfId="1353"/>
    <cellStyle name="Percent 2 3" xfId="1354"/>
    <cellStyle name="Percent 3" xfId="135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39"/>
  <sheetViews>
    <sheetView view="pageBreakPreview" zoomScaleNormal="115" zoomScaleSheetLayoutView="100" zoomScalePageLayoutView="115" workbookViewId="0"/>
  </sheetViews>
  <sheetFormatPr defaultColWidth="8.85546875" defaultRowHeight="15"/>
  <cols>
    <col min="1" max="1" width="2.140625" style="1" customWidth="1"/>
    <col min="2" max="2" width="4.42578125" style="1" customWidth="1"/>
    <col min="3" max="3" width="62.42578125" style="1" bestFit="1" customWidth="1"/>
    <col min="4" max="4" width="5.42578125" style="1" customWidth="1"/>
    <col min="5" max="5" width="5.28515625" style="1" customWidth="1"/>
    <col min="6" max="6" width="16.140625" style="1" customWidth="1"/>
    <col min="7" max="7" width="16.28515625" style="1" customWidth="1"/>
    <col min="8" max="25" width="5.140625" style="1" customWidth="1"/>
    <col min="26" max="26" width="19.7109375" style="1" customWidth="1"/>
    <col min="27" max="16384" width="8.85546875" style="1"/>
  </cols>
  <sheetData>
    <row r="1" spans="1:26" s="6" customFormat="1" ht="15.75" customHeight="1">
      <c r="A1" s="12"/>
      <c r="B1" s="14" t="s">
        <v>48</v>
      </c>
      <c r="C1" s="14"/>
      <c r="D1" s="14"/>
      <c r="E1" s="14"/>
      <c r="F1" s="14"/>
      <c r="G1" s="14"/>
      <c r="Z1" s="14"/>
    </row>
    <row r="2" spans="1:26" s="6" customFormat="1" ht="15.75" customHeight="1">
      <c r="A2" s="12"/>
      <c r="B2" s="14" t="s">
        <v>49</v>
      </c>
      <c r="C2" s="14"/>
      <c r="D2" s="14"/>
      <c r="E2" s="14"/>
      <c r="F2" s="14"/>
      <c r="G2" s="14"/>
      <c r="Z2" s="14"/>
    </row>
    <row r="3" spans="1:26" s="6" customFormat="1" ht="15.75" customHeight="1">
      <c r="A3" s="12"/>
      <c r="B3" s="14" t="s">
        <v>50</v>
      </c>
      <c r="C3" s="14"/>
      <c r="D3" s="14"/>
      <c r="E3" s="14"/>
      <c r="F3" s="14"/>
      <c r="G3" s="14"/>
      <c r="Z3" s="14"/>
    </row>
    <row r="5" spans="1:26" ht="27" customHeight="1">
      <c r="B5" s="51" t="s">
        <v>52</v>
      </c>
      <c r="C5" s="51" t="s">
        <v>31</v>
      </c>
      <c r="D5" s="51" t="s">
        <v>32</v>
      </c>
      <c r="E5" s="51" t="s">
        <v>33</v>
      </c>
      <c r="F5" s="51" t="s">
        <v>34</v>
      </c>
      <c r="G5" s="51" t="s">
        <v>35</v>
      </c>
      <c r="H5" s="84" t="s">
        <v>115</v>
      </c>
      <c r="I5" s="84"/>
      <c r="J5" s="85" t="s">
        <v>116</v>
      </c>
      <c r="K5" s="85"/>
      <c r="L5" s="85"/>
      <c r="M5" s="85"/>
      <c r="N5" s="85" t="s">
        <v>117</v>
      </c>
      <c r="O5" s="85"/>
      <c r="P5" s="85"/>
      <c r="Q5" s="85"/>
      <c r="R5" s="85" t="s">
        <v>118</v>
      </c>
      <c r="S5" s="85"/>
      <c r="T5" s="85"/>
      <c r="U5" s="85"/>
      <c r="V5" s="86" t="s">
        <v>119</v>
      </c>
      <c r="W5" s="87"/>
      <c r="X5" s="87"/>
      <c r="Y5" s="88"/>
      <c r="Z5" s="84" t="s">
        <v>123</v>
      </c>
    </row>
    <row r="6" spans="1:26">
      <c r="B6" s="37" t="s">
        <v>90</v>
      </c>
      <c r="C6" s="38" t="s">
        <v>87</v>
      </c>
      <c r="D6" s="37"/>
      <c r="E6" s="37"/>
      <c r="F6" s="39"/>
      <c r="G6" s="39">
        <f>SUM(G7:G20)</f>
        <v>15952368000</v>
      </c>
      <c r="H6" s="52" t="s">
        <v>113</v>
      </c>
      <c r="I6" s="52" t="s">
        <v>114</v>
      </c>
      <c r="J6" s="52" t="s">
        <v>111</v>
      </c>
      <c r="K6" s="52" t="s">
        <v>112</v>
      </c>
      <c r="L6" s="52" t="s">
        <v>113</v>
      </c>
      <c r="M6" s="52" t="s">
        <v>114</v>
      </c>
      <c r="N6" s="52" t="s">
        <v>111</v>
      </c>
      <c r="O6" s="52" t="s">
        <v>112</v>
      </c>
      <c r="P6" s="52" t="s">
        <v>113</v>
      </c>
      <c r="Q6" s="52" t="s">
        <v>114</v>
      </c>
      <c r="R6" s="52" t="s">
        <v>111</v>
      </c>
      <c r="S6" s="52" t="s">
        <v>112</v>
      </c>
      <c r="T6" s="52" t="s">
        <v>113</v>
      </c>
      <c r="U6" s="52" t="s">
        <v>114</v>
      </c>
      <c r="V6" s="52" t="s">
        <v>111</v>
      </c>
      <c r="W6" s="52" t="s">
        <v>112</v>
      </c>
      <c r="X6" s="52" t="s">
        <v>113</v>
      </c>
      <c r="Y6" s="52" t="s">
        <v>114</v>
      </c>
      <c r="Z6" s="84"/>
    </row>
    <row r="7" spans="1:26">
      <c r="B7" s="30">
        <v>1</v>
      </c>
      <c r="C7" s="30" t="s">
        <v>92</v>
      </c>
      <c r="D7" s="10">
        <v>1</v>
      </c>
      <c r="E7" s="10" t="s">
        <v>6</v>
      </c>
      <c r="F7" s="11">
        <v>2449564000</v>
      </c>
      <c r="G7" s="11">
        <f t="shared" ref="G7:G14" si="0">D7*F7</f>
        <v>2449564000</v>
      </c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11"/>
    </row>
    <row r="8" spans="1:26">
      <c r="B8" s="30">
        <v>2</v>
      </c>
      <c r="C8" s="30" t="s">
        <v>93</v>
      </c>
      <c r="D8" s="10">
        <v>1</v>
      </c>
      <c r="E8" s="10" t="s">
        <v>6</v>
      </c>
      <c r="F8" s="11">
        <v>5680162000</v>
      </c>
      <c r="G8" s="11">
        <f t="shared" si="0"/>
        <v>5680162000</v>
      </c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11"/>
    </row>
    <row r="9" spans="1:26">
      <c r="B9" s="30">
        <v>3</v>
      </c>
      <c r="C9" s="30" t="s">
        <v>94</v>
      </c>
      <c r="D9" s="10">
        <v>1</v>
      </c>
      <c r="E9" s="10" t="s">
        <v>6</v>
      </c>
      <c r="F9" s="11">
        <v>174440000</v>
      </c>
      <c r="G9" s="11">
        <f t="shared" si="0"/>
        <v>174440000</v>
      </c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11"/>
    </row>
    <row r="10" spans="1:26">
      <c r="B10" s="30">
        <v>4</v>
      </c>
      <c r="C10" s="30" t="s">
        <v>126</v>
      </c>
      <c r="D10" s="10">
        <v>1</v>
      </c>
      <c r="E10" s="10" t="s">
        <v>6</v>
      </c>
      <c r="F10" s="11">
        <v>1588000000</v>
      </c>
      <c r="G10" s="11">
        <f t="shared" si="0"/>
        <v>1588000000</v>
      </c>
      <c r="H10" s="45"/>
      <c r="I10" s="42"/>
      <c r="J10" s="42"/>
      <c r="K10" s="44"/>
      <c r="L10" s="44"/>
      <c r="M10" s="44"/>
      <c r="N10" s="44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 t="s">
        <v>120</v>
      </c>
    </row>
    <row r="11" spans="1:26">
      <c r="B11" s="56">
        <v>5</v>
      </c>
      <c r="C11" s="56" t="s">
        <v>95</v>
      </c>
      <c r="D11" s="28">
        <v>1</v>
      </c>
      <c r="E11" s="28" t="s">
        <v>6</v>
      </c>
      <c r="F11" s="29">
        <v>510000000</v>
      </c>
      <c r="G11" s="29">
        <f t="shared" si="0"/>
        <v>510000000</v>
      </c>
      <c r="H11" s="45"/>
      <c r="I11" s="42"/>
      <c r="J11" s="42"/>
      <c r="K11" s="44"/>
      <c r="L11" s="44"/>
      <c r="M11" s="44"/>
      <c r="N11" s="44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 t="s">
        <v>120</v>
      </c>
    </row>
    <row r="12" spans="1:26">
      <c r="B12" s="30">
        <v>6</v>
      </c>
      <c r="C12" s="30" t="s">
        <v>106</v>
      </c>
      <c r="D12" s="10">
        <v>1</v>
      </c>
      <c r="E12" s="10" t="s">
        <v>6</v>
      </c>
      <c r="F12" s="11">
        <v>2000000000</v>
      </c>
      <c r="G12" s="11">
        <f t="shared" si="0"/>
        <v>2000000000</v>
      </c>
      <c r="H12" s="45"/>
      <c r="I12" s="42"/>
      <c r="J12" s="42"/>
      <c r="K12" s="42"/>
      <c r="L12" s="44"/>
      <c r="M12" s="44"/>
      <c r="N12" s="44"/>
      <c r="O12" s="44"/>
      <c r="P12" s="44"/>
      <c r="Q12" s="44"/>
      <c r="R12" s="44"/>
      <c r="S12" s="44"/>
      <c r="T12" s="41"/>
      <c r="U12" s="41"/>
      <c r="V12" s="41"/>
      <c r="W12" s="41"/>
      <c r="X12" s="41"/>
      <c r="Y12" s="41"/>
      <c r="Z12" s="41" t="s">
        <v>120</v>
      </c>
    </row>
    <row r="13" spans="1:26">
      <c r="B13" s="56">
        <v>7</v>
      </c>
      <c r="C13" s="56" t="s">
        <v>108</v>
      </c>
      <c r="D13" s="28">
        <v>1</v>
      </c>
      <c r="E13" s="28" t="s">
        <v>6</v>
      </c>
      <c r="F13" s="29">
        <v>900000000</v>
      </c>
      <c r="G13" s="29">
        <f t="shared" si="0"/>
        <v>900000000</v>
      </c>
      <c r="H13" s="46"/>
      <c r="I13" s="43"/>
      <c r="J13" s="43"/>
      <c r="K13" s="43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1"/>
      <c r="Y13" s="41"/>
      <c r="Z13" s="41" t="s">
        <v>120</v>
      </c>
    </row>
    <row r="14" spans="1:26">
      <c r="B14" s="56">
        <v>8</v>
      </c>
      <c r="C14" s="56" t="s">
        <v>107</v>
      </c>
      <c r="D14" s="28">
        <v>1</v>
      </c>
      <c r="E14" s="28" t="s">
        <v>6</v>
      </c>
      <c r="F14" s="29">
        <v>500000000</v>
      </c>
      <c r="G14" s="29">
        <f t="shared" si="0"/>
        <v>500000000</v>
      </c>
      <c r="H14" s="45"/>
      <c r="I14" s="42"/>
      <c r="J14" s="42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 t="s">
        <v>120</v>
      </c>
    </row>
    <row r="15" spans="1:26">
      <c r="B15" s="56">
        <v>9</v>
      </c>
      <c r="C15" s="56" t="s">
        <v>96</v>
      </c>
      <c r="D15" s="28">
        <v>1</v>
      </c>
      <c r="E15" s="28" t="s">
        <v>6</v>
      </c>
      <c r="F15" s="29">
        <v>100000000</v>
      </c>
      <c r="G15" s="29">
        <f t="shared" ref="G15:G20" si="1">D15*F15</f>
        <v>100000000</v>
      </c>
      <c r="H15" s="45"/>
      <c r="I15" s="44"/>
      <c r="J15" s="44"/>
      <c r="K15" s="44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 t="s">
        <v>110</v>
      </c>
    </row>
    <row r="16" spans="1:26">
      <c r="B16" s="30">
        <v>10</v>
      </c>
      <c r="C16" s="30" t="s">
        <v>97</v>
      </c>
      <c r="D16" s="10">
        <v>1</v>
      </c>
      <c r="E16" s="10" t="s">
        <v>6</v>
      </c>
      <c r="F16" s="11">
        <v>910000000</v>
      </c>
      <c r="G16" s="11">
        <f t="shared" si="1"/>
        <v>910000000</v>
      </c>
      <c r="H16" s="45"/>
      <c r="I16" s="41"/>
      <c r="J16" s="42"/>
      <c r="K16" s="42"/>
      <c r="L16" s="42"/>
      <c r="M16" s="42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1"/>
      <c r="Z16" s="41" t="s">
        <v>121</v>
      </c>
    </row>
    <row r="17" spans="2:26">
      <c r="B17" s="56">
        <v>11</v>
      </c>
      <c r="C17" s="56" t="s">
        <v>98</v>
      </c>
      <c r="D17" s="28">
        <v>1</v>
      </c>
      <c r="E17" s="28" t="s">
        <v>6</v>
      </c>
      <c r="F17" s="29">
        <f>145000000+23000000-23000000</f>
        <v>145000000</v>
      </c>
      <c r="G17" s="29">
        <f t="shared" si="1"/>
        <v>145000000</v>
      </c>
      <c r="H17" s="45"/>
      <c r="I17" s="41"/>
      <c r="J17" s="44"/>
      <c r="K17" s="44"/>
      <c r="L17" s="44"/>
      <c r="M17" s="44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11" t="s">
        <v>109</v>
      </c>
    </row>
    <row r="18" spans="2:26">
      <c r="B18" s="56">
        <v>12</v>
      </c>
      <c r="C18" s="56" t="s">
        <v>99</v>
      </c>
      <c r="D18" s="28">
        <v>2</v>
      </c>
      <c r="E18" s="28" t="s">
        <v>9</v>
      </c>
      <c r="F18" s="29">
        <v>50000000</v>
      </c>
      <c r="G18" s="29">
        <f t="shared" si="1"/>
        <v>100000000</v>
      </c>
      <c r="H18" s="45"/>
      <c r="I18" s="42"/>
      <c r="J18" s="42"/>
      <c r="K18" s="44"/>
      <c r="L18" s="44"/>
      <c r="M18" s="44"/>
      <c r="N18" s="44"/>
      <c r="O18" s="44"/>
      <c r="P18" s="44"/>
      <c r="Q18" s="44"/>
      <c r="R18" s="41"/>
      <c r="S18" s="41"/>
      <c r="T18" s="41"/>
      <c r="U18" s="41"/>
      <c r="V18" s="41"/>
      <c r="W18" s="41"/>
      <c r="X18" s="41"/>
      <c r="Y18" s="41"/>
      <c r="Z18" s="41" t="s">
        <v>120</v>
      </c>
    </row>
    <row r="19" spans="2:26">
      <c r="B19" s="56">
        <v>13</v>
      </c>
      <c r="C19" s="56" t="s">
        <v>127</v>
      </c>
      <c r="D19" s="28">
        <v>1</v>
      </c>
      <c r="E19" s="28" t="s">
        <v>6</v>
      </c>
      <c r="F19" s="29">
        <v>600000000</v>
      </c>
      <c r="G19" s="29">
        <f t="shared" si="1"/>
        <v>600000000</v>
      </c>
      <c r="H19" s="45"/>
      <c r="I19" s="42"/>
      <c r="J19" s="42"/>
      <c r="K19" s="44"/>
      <c r="L19" s="44"/>
      <c r="M19" s="44"/>
      <c r="N19" s="44"/>
      <c r="O19" s="44"/>
      <c r="P19" s="44"/>
      <c r="Q19" s="44"/>
      <c r="R19" s="41"/>
      <c r="S19" s="41"/>
      <c r="T19" s="41"/>
      <c r="U19" s="41"/>
      <c r="V19" s="41"/>
      <c r="W19" s="41"/>
      <c r="X19" s="41"/>
      <c r="Y19" s="41"/>
      <c r="Z19" s="11"/>
    </row>
    <row r="20" spans="2:26">
      <c r="B20" s="30">
        <v>14</v>
      </c>
      <c r="C20" s="30" t="s">
        <v>100</v>
      </c>
      <c r="D20" s="10">
        <v>1</v>
      </c>
      <c r="E20" s="10" t="s">
        <v>6</v>
      </c>
      <c r="F20" s="11">
        <f>79890000+22970000+14260000+178082000</f>
        <v>295202000</v>
      </c>
      <c r="G20" s="11">
        <f t="shared" si="1"/>
        <v>295202000</v>
      </c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11"/>
    </row>
    <row r="21" spans="2:26">
      <c r="B21" s="30"/>
      <c r="C21" s="30"/>
      <c r="D21" s="10"/>
      <c r="E21" s="10"/>
      <c r="F21" s="11"/>
      <c r="G21" s="1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11"/>
    </row>
    <row r="22" spans="2:26">
      <c r="B22" s="37" t="s">
        <v>91</v>
      </c>
      <c r="C22" s="38" t="s">
        <v>88</v>
      </c>
      <c r="D22" s="37"/>
      <c r="E22" s="37"/>
      <c r="F22" s="39"/>
      <c r="G22" s="39">
        <f>SUM(G23:G31)</f>
        <v>24247632000</v>
      </c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9"/>
    </row>
    <row r="23" spans="2:26">
      <c r="B23" s="30">
        <v>1</v>
      </c>
      <c r="C23" s="30" t="s">
        <v>92</v>
      </c>
      <c r="D23" s="10">
        <v>1</v>
      </c>
      <c r="E23" s="10" t="s">
        <v>6</v>
      </c>
      <c r="F23" s="11">
        <v>17510757000</v>
      </c>
      <c r="G23" s="11">
        <f t="shared" ref="G23:G31" si="2">D23*F23</f>
        <v>17510757000</v>
      </c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11"/>
    </row>
    <row r="24" spans="2:26">
      <c r="B24" s="30">
        <v>2</v>
      </c>
      <c r="C24" s="30" t="s">
        <v>94</v>
      </c>
      <c r="D24" s="10">
        <v>1</v>
      </c>
      <c r="E24" s="10" t="s">
        <v>6</v>
      </c>
      <c r="F24" s="11">
        <v>615285000</v>
      </c>
      <c r="G24" s="11">
        <f>D24*F24</f>
        <v>615285000</v>
      </c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11"/>
    </row>
    <row r="25" spans="2:26">
      <c r="B25" s="30">
        <v>3</v>
      </c>
      <c r="C25" s="30" t="s">
        <v>101</v>
      </c>
      <c r="D25" s="10">
        <v>1</v>
      </c>
      <c r="E25" s="10" t="s">
        <v>6</v>
      </c>
      <c r="F25" s="11">
        <v>3866000000</v>
      </c>
      <c r="G25" s="11">
        <f t="shared" si="2"/>
        <v>3866000000</v>
      </c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11"/>
    </row>
    <row r="26" spans="2:26">
      <c r="B26" s="30">
        <v>4</v>
      </c>
      <c r="C26" s="30" t="s">
        <v>95</v>
      </c>
      <c r="D26" s="10">
        <v>1</v>
      </c>
      <c r="E26" s="10" t="s">
        <v>6</v>
      </c>
      <c r="F26" s="11">
        <v>500000000</v>
      </c>
      <c r="G26" s="11">
        <f t="shared" si="2"/>
        <v>500000000</v>
      </c>
      <c r="H26" s="45"/>
      <c r="I26" s="42"/>
      <c r="J26" s="42"/>
      <c r="K26" s="44"/>
      <c r="L26" s="44"/>
      <c r="M26" s="44"/>
      <c r="N26" s="44"/>
      <c r="O26" s="44"/>
      <c r="P26" s="44"/>
      <c r="Q26" s="41"/>
      <c r="R26" s="41"/>
      <c r="S26" s="41"/>
      <c r="T26" s="41"/>
      <c r="U26" s="41"/>
      <c r="V26" s="41"/>
      <c r="W26" s="41"/>
      <c r="X26" s="41"/>
      <c r="Y26" s="41"/>
      <c r="Z26" s="41" t="s">
        <v>120</v>
      </c>
    </row>
    <row r="27" spans="2:26">
      <c r="B27" s="30">
        <v>5</v>
      </c>
      <c r="C27" s="30" t="s">
        <v>102</v>
      </c>
      <c r="D27" s="10">
        <v>1</v>
      </c>
      <c r="E27" s="10" t="s">
        <v>6</v>
      </c>
      <c r="F27" s="11">
        <v>750000000</v>
      </c>
      <c r="G27" s="11">
        <f t="shared" si="2"/>
        <v>750000000</v>
      </c>
      <c r="H27" s="45"/>
      <c r="I27" s="42"/>
      <c r="J27" s="42"/>
      <c r="K27" s="42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1"/>
      <c r="Z27" s="41" t="s">
        <v>120</v>
      </c>
    </row>
    <row r="28" spans="2:26">
      <c r="B28" s="30">
        <v>6</v>
      </c>
      <c r="C28" s="30" t="s">
        <v>103</v>
      </c>
      <c r="D28" s="10">
        <v>1</v>
      </c>
      <c r="E28" s="10" t="s">
        <v>6</v>
      </c>
      <c r="F28" s="11">
        <v>75000000</v>
      </c>
      <c r="G28" s="11">
        <f t="shared" si="2"/>
        <v>75000000</v>
      </c>
      <c r="H28" s="44"/>
      <c r="I28" s="44"/>
      <c r="J28" s="44"/>
      <c r="K28" s="44"/>
      <c r="L28" s="44"/>
      <c r="M28" s="44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11" t="s">
        <v>110</v>
      </c>
    </row>
    <row r="29" spans="2:26">
      <c r="B29" s="30">
        <v>7</v>
      </c>
      <c r="C29" s="30" t="s">
        <v>104</v>
      </c>
      <c r="D29" s="10">
        <v>1</v>
      </c>
      <c r="E29" s="10" t="s">
        <v>6</v>
      </c>
      <c r="F29" s="11">
        <v>100000000</v>
      </c>
      <c r="G29" s="11">
        <f t="shared" si="2"/>
        <v>100000000</v>
      </c>
      <c r="H29" s="44"/>
      <c r="I29" s="44"/>
      <c r="J29" s="44"/>
      <c r="K29" s="44"/>
      <c r="L29" s="44"/>
      <c r="M29" s="44"/>
      <c r="N29" s="44"/>
      <c r="O29" s="44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11" t="s">
        <v>110</v>
      </c>
    </row>
    <row r="30" spans="2:26">
      <c r="B30" s="30">
        <v>8</v>
      </c>
      <c r="C30" s="30" t="s">
        <v>105</v>
      </c>
      <c r="D30" s="10">
        <v>1</v>
      </c>
      <c r="E30" s="10" t="s">
        <v>6</v>
      </c>
      <c r="F30" s="11">
        <v>500000000</v>
      </c>
      <c r="G30" s="11">
        <f t="shared" si="2"/>
        <v>500000000</v>
      </c>
      <c r="H30" s="45"/>
      <c r="I30" s="42"/>
      <c r="J30" s="42"/>
      <c r="K30" s="42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1"/>
      <c r="Y30" s="41"/>
      <c r="Z30" s="41" t="s">
        <v>120</v>
      </c>
    </row>
    <row r="31" spans="2:26">
      <c r="B31" s="30">
        <v>9</v>
      </c>
      <c r="C31" s="30" t="s">
        <v>100</v>
      </c>
      <c r="D31" s="10">
        <v>1</v>
      </c>
      <c r="E31" s="10" t="s">
        <v>6</v>
      </c>
      <c r="F31" s="11">
        <f>32892000+32832000+264866000</f>
        <v>330590000</v>
      </c>
      <c r="G31" s="11">
        <f t="shared" si="2"/>
        <v>330590000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11"/>
    </row>
    <row r="32" spans="2:26">
      <c r="B32" s="30"/>
      <c r="C32" s="30"/>
      <c r="D32" s="10"/>
      <c r="E32" s="10"/>
      <c r="F32" s="11"/>
      <c r="G32" s="1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11"/>
    </row>
    <row r="33" spans="2:26">
      <c r="B33" s="32"/>
      <c r="C33" s="33" t="s">
        <v>89</v>
      </c>
      <c r="D33" s="34"/>
      <c r="E33" s="34"/>
      <c r="F33" s="35"/>
      <c r="G33" s="36">
        <f>G6+G22</f>
        <v>40200000000</v>
      </c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36"/>
    </row>
    <row r="34" spans="2:26">
      <c r="B34" s="31"/>
      <c r="C34" s="31"/>
      <c r="D34" s="31"/>
      <c r="E34" s="31"/>
      <c r="F34" s="31"/>
      <c r="G34" s="31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40"/>
    </row>
    <row r="35" spans="2:26">
      <c r="B35" s="31"/>
      <c r="C35" s="31"/>
      <c r="D35" s="31"/>
      <c r="E35" s="31"/>
      <c r="F35" s="31"/>
      <c r="G35" s="53">
        <f>G33-40200000000</f>
        <v>0</v>
      </c>
      <c r="Z35" s="31"/>
    </row>
    <row r="36" spans="2:26">
      <c r="H36" s="1" t="s">
        <v>123</v>
      </c>
    </row>
    <row r="37" spans="2:26">
      <c r="H37" s="47"/>
      <c r="J37" s="1" t="s">
        <v>124</v>
      </c>
    </row>
    <row r="38" spans="2:26">
      <c r="H38" s="49"/>
      <c r="J38" s="1" t="s">
        <v>122</v>
      </c>
    </row>
    <row r="39" spans="2:26">
      <c r="H39" s="48"/>
      <c r="J39" s="1" t="s">
        <v>125</v>
      </c>
    </row>
  </sheetData>
  <mergeCells count="6">
    <mergeCell ref="Z5:Z6"/>
    <mergeCell ref="H5:I5"/>
    <mergeCell ref="J5:M5"/>
    <mergeCell ref="N5:Q5"/>
    <mergeCell ref="R5:U5"/>
    <mergeCell ref="V5:Y5"/>
  </mergeCells>
  <printOptions horizontalCentered="1"/>
  <pageMargins left="0.39370078740157483" right="0.39370078740157483" top="0.59055118110236227" bottom="0.39370078740157483" header="0.31496062992125984" footer="0.31496062992125984"/>
  <pageSetup paperSize="9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2"/>
  <sheetViews>
    <sheetView topLeftCell="F16" zoomScale="85" zoomScaleNormal="85" workbookViewId="0">
      <selection activeCell="J25" sqref="J25"/>
    </sheetView>
  </sheetViews>
  <sheetFormatPr defaultColWidth="8.85546875" defaultRowHeight="15"/>
  <cols>
    <col min="1" max="1" width="2.140625" style="1" customWidth="1"/>
    <col min="2" max="2" width="12.140625" style="1" bestFit="1" customWidth="1"/>
    <col min="3" max="3" width="59.85546875" style="1" bestFit="1" customWidth="1"/>
    <col min="4" max="5" width="8.85546875" style="1"/>
    <col min="6" max="7" width="15.28515625" style="1" bestFit="1" customWidth="1"/>
    <col min="8" max="8" width="2.28515625" style="1" customWidth="1"/>
    <col min="9" max="9" width="12.140625" style="1" bestFit="1" customWidth="1"/>
    <col min="10" max="10" width="49.7109375" style="1" customWidth="1"/>
    <col min="11" max="12" width="8.85546875" style="1"/>
    <col min="13" max="14" width="15.28515625" style="1" bestFit="1" customWidth="1"/>
    <col min="15" max="15" width="8.85546875" style="1"/>
    <col min="16" max="16" width="13.42578125" style="1" bestFit="1" customWidth="1"/>
    <col min="17" max="16384" width="8.85546875" style="1"/>
  </cols>
  <sheetData>
    <row r="1" spans="1:16" s="6" customFormat="1" ht="15.75" customHeight="1">
      <c r="A1" s="12"/>
      <c r="B1" s="14" t="s">
        <v>48</v>
      </c>
      <c r="C1" s="13"/>
      <c r="D1" s="13"/>
      <c r="E1" s="13"/>
      <c r="F1" s="13"/>
      <c r="G1" s="13"/>
      <c r="H1" s="12"/>
      <c r="I1" s="14"/>
      <c r="J1" s="13"/>
      <c r="K1" s="13"/>
      <c r="L1" s="13"/>
      <c r="M1" s="13"/>
      <c r="N1" s="13"/>
    </row>
    <row r="2" spans="1:16" s="6" customFormat="1" ht="15.75" customHeight="1">
      <c r="A2" s="12"/>
      <c r="B2" s="14" t="s">
        <v>49</v>
      </c>
      <c r="C2" s="13"/>
      <c r="D2" s="13"/>
      <c r="E2" s="13"/>
      <c r="F2" s="13"/>
      <c r="G2" s="13"/>
      <c r="H2" s="12"/>
      <c r="I2" s="14"/>
      <c r="J2" s="13"/>
      <c r="K2" s="13"/>
      <c r="L2" s="13"/>
      <c r="M2" s="13"/>
      <c r="N2" s="13"/>
    </row>
    <row r="3" spans="1:16" s="6" customFormat="1" ht="15.75" customHeight="1">
      <c r="A3" s="12"/>
      <c r="B3" s="14" t="s">
        <v>50</v>
      </c>
      <c r="C3" s="13"/>
      <c r="D3" s="13"/>
      <c r="E3" s="13"/>
      <c r="F3" s="13"/>
      <c r="G3" s="13"/>
      <c r="H3" s="12"/>
      <c r="I3" s="14"/>
      <c r="J3" s="13"/>
      <c r="K3" s="13"/>
      <c r="L3" s="13"/>
      <c r="M3" s="13"/>
      <c r="N3" s="13"/>
    </row>
    <row r="5" spans="1:16">
      <c r="B5" s="7" t="s">
        <v>36</v>
      </c>
      <c r="I5" s="7" t="s">
        <v>37</v>
      </c>
    </row>
    <row r="6" spans="1:16" ht="27" customHeight="1">
      <c r="B6" s="54" t="s">
        <v>30</v>
      </c>
      <c r="C6" s="54" t="s">
        <v>31</v>
      </c>
      <c r="D6" s="54" t="s">
        <v>32</v>
      </c>
      <c r="E6" s="54" t="s">
        <v>33</v>
      </c>
      <c r="F6" s="54" t="s">
        <v>34</v>
      </c>
      <c r="G6" s="54" t="s">
        <v>35</v>
      </c>
      <c r="I6" s="54" t="s">
        <v>30</v>
      </c>
      <c r="J6" s="54" t="s">
        <v>31</v>
      </c>
      <c r="K6" s="54" t="s">
        <v>32</v>
      </c>
      <c r="L6" s="54" t="s">
        <v>33</v>
      </c>
      <c r="M6" s="54" t="s">
        <v>34</v>
      </c>
      <c r="N6" s="54" t="s">
        <v>35</v>
      </c>
    </row>
    <row r="7" spans="1:16" ht="30">
      <c r="B7" s="30" t="s">
        <v>0</v>
      </c>
      <c r="C7" s="9" t="s">
        <v>1</v>
      </c>
      <c r="D7" s="10"/>
      <c r="E7" s="10"/>
      <c r="F7" s="11"/>
      <c r="G7" s="11"/>
      <c r="I7" s="30" t="s">
        <v>0</v>
      </c>
      <c r="J7" s="9" t="s">
        <v>1</v>
      </c>
      <c r="K7" s="10"/>
      <c r="L7" s="10"/>
      <c r="M7" s="11"/>
      <c r="N7" s="11"/>
    </row>
    <row r="8" spans="1:16">
      <c r="B8" s="30" t="s">
        <v>3</v>
      </c>
      <c r="C8" s="9" t="s">
        <v>4</v>
      </c>
      <c r="D8" s="10"/>
      <c r="E8" s="10"/>
      <c r="F8" s="11"/>
      <c r="G8" s="11"/>
      <c r="I8" s="30" t="s">
        <v>3</v>
      </c>
      <c r="J8" s="9" t="s">
        <v>4</v>
      </c>
      <c r="K8" s="10"/>
      <c r="L8" s="10"/>
      <c r="M8" s="11"/>
      <c r="N8" s="11"/>
    </row>
    <row r="9" spans="1:16" ht="30">
      <c r="B9" s="30" t="s">
        <v>10</v>
      </c>
      <c r="C9" s="9" t="s">
        <v>11</v>
      </c>
      <c r="D9" s="10">
        <v>2</v>
      </c>
      <c r="E9" s="10" t="s">
        <v>9</v>
      </c>
      <c r="F9" s="11"/>
      <c r="G9" s="11">
        <f>G10</f>
        <v>40200000000</v>
      </c>
      <c r="I9" s="30" t="s">
        <v>10</v>
      </c>
      <c r="J9" s="9" t="s">
        <v>11</v>
      </c>
      <c r="K9" s="10">
        <v>2</v>
      </c>
      <c r="L9" s="10" t="s">
        <v>9</v>
      </c>
      <c r="M9" s="11"/>
      <c r="N9" s="11">
        <f>N10</f>
        <v>40200000000</v>
      </c>
      <c r="P9" s="8">
        <f>G9-N9</f>
        <v>0</v>
      </c>
    </row>
    <row r="10" spans="1:16">
      <c r="B10" s="30" t="s">
        <v>12</v>
      </c>
      <c r="C10" s="9" t="s">
        <v>13</v>
      </c>
      <c r="D10" s="10"/>
      <c r="E10" s="10"/>
      <c r="F10" s="11"/>
      <c r="G10" s="11">
        <f>G11+G29</f>
        <v>40200000000</v>
      </c>
      <c r="I10" s="30" t="s">
        <v>12</v>
      </c>
      <c r="J10" s="9" t="s">
        <v>13</v>
      </c>
      <c r="K10" s="10"/>
      <c r="L10" s="10"/>
      <c r="M10" s="11"/>
      <c r="N10" s="11">
        <f>N11+N24</f>
        <v>40200000000</v>
      </c>
    </row>
    <row r="11" spans="1:16">
      <c r="B11" s="30" t="s">
        <v>14</v>
      </c>
      <c r="C11" s="9" t="s">
        <v>15</v>
      </c>
      <c r="D11" s="10"/>
      <c r="E11" s="10"/>
      <c r="F11" s="11"/>
      <c r="G11" s="11">
        <f>G12+G19+G24</f>
        <v>3124810000</v>
      </c>
      <c r="I11" s="30" t="s">
        <v>14</v>
      </c>
      <c r="J11" s="9" t="s">
        <v>15</v>
      </c>
      <c r="K11" s="10"/>
      <c r="L11" s="10"/>
      <c r="M11" s="11"/>
      <c r="N11" s="11">
        <f>N12+N19</f>
        <v>3123990000</v>
      </c>
    </row>
    <row r="12" spans="1:16">
      <c r="B12" s="30" t="s">
        <v>5</v>
      </c>
      <c r="C12" s="9" t="s">
        <v>16</v>
      </c>
      <c r="D12" s="10"/>
      <c r="E12" s="10"/>
      <c r="F12" s="11"/>
      <c r="G12" s="11">
        <f>G13</f>
        <v>1214950000</v>
      </c>
      <c r="I12" s="30" t="s">
        <v>5</v>
      </c>
      <c r="J12" s="9" t="s">
        <v>68</v>
      </c>
      <c r="K12" s="10"/>
      <c r="L12" s="10"/>
      <c r="M12" s="11"/>
      <c r="N12" s="11">
        <f>N13</f>
        <v>2901360000</v>
      </c>
    </row>
    <row r="13" spans="1:16">
      <c r="B13" s="30" t="s">
        <v>17</v>
      </c>
      <c r="C13" s="9" t="s">
        <v>18</v>
      </c>
      <c r="D13" s="10"/>
      <c r="E13" s="10"/>
      <c r="F13" s="11"/>
      <c r="G13" s="11">
        <f>SUM(G14:G16)</f>
        <v>1214950000</v>
      </c>
      <c r="I13" s="30" t="s">
        <v>17</v>
      </c>
      <c r="J13" s="9" t="s">
        <v>18</v>
      </c>
      <c r="K13" s="10"/>
      <c r="L13" s="10"/>
      <c r="M13" s="11"/>
      <c r="N13" s="11">
        <f>SUM(N14:N18)</f>
        <v>2901360000</v>
      </c>
    </row>
    <row r="14" spans="1:16">
      <c r="B14" s="61" t="s">
        <v>2</v>
      </c>
      <c r="C14" s="62" t="s">
        <v>128</v>
      </c>
      <c r="D14" s="63">
        <v>1</v>
      </c>
      <c r="E14" s="63" t="s">
        <v>6</v>
      </c>
      <c r="F14" s="64">
        <v>663410000</v>
      </c>
      <c r="G14" s="64">
        <f t="shared" ref="G14:G16" si="0">D14*F14</f>
        <v>663410000</v>
      </c>
      <c r="I14" s="57"/>
      <c r="J14" s="58" t="s">
        <v>45</v>
      </c>
      <c r="K14" s="59">
        <v>1</v>
      </c>
      <c r="L14" s="59" t="s">
        <v>6</v>
      </c>
      <c r="M14" s="60">
        <v>508000000</v>
      </c>
      <c r="N14" s="60">
        <f t="shared" ref="N14:N18" si="1">K14*M14</f>
        <v>508000000</v>
      </c>
    </row>
    <row r="15" spans="1:16">
      <c r="B15" s="57"/>
      <c r="C15" s="58" t="s">
        <v>45</v>
      </c>
      <c r="D15" s="59">
        <v>1</v>
      </c>
      <c r="E15" s="59" t="s">
        <v>6</v>
      </c>
      <c r="F15" s="60">
        <v>510000000</v>
      </c>
      <c r="G15" s="60">
        <f t="shared" si="0"/>
        <v>510000000</v>
      </c>
      <c r="I15" s="65"/>
      <c r="J15" s="66" t="s">
        <v>139</v>
      </c>
      <c r="K15" s="67">
        <v>1</v>
      </c>
      <c r="L15" s="67" t="s">
        <v>6</v>
      </c>
      <c r="M15" s="68">
        <v>1290000000</v>
      </c>
      <c r="N15" s="68">
        <f t="shared" si="1"/>
        <v>1290000000</v>
      </c>
    </row>
    <row r="16" spans="1:16">
      <c r="B16" s="56" t="s">
        <v>2</v>
      </c>
      <c r="C16" s="27" t="s">
        <v>19</v>
      </c>
      <c r="D16" s="28">
        <v>1</v>
      </c>
      <c r="E16" s="28" t="s">
        <v>6</v>
      </c>
      <c r="F16" s="29">
        <v>41540000</v>
      </c>
      <c r="G16" s="29">
        <f t="shared" si="0"/>
        <v>41540000</v>
      </c>
      <c r="I16" s="65"/>
      <c r="J16" s="66" t="s">
        <v>140</v>
      </c>
      <c r="K16" s="67">
        <v>1</v>
      </c>
      <c r="L16" s="67" t="s">
        <v>6</v>
      </c>
      <c r="M16" s="68">
        <v>320000000</v>
      </c>
      <c r="N16" s="68">
        <f t="shared" si="1"/>
        <v>320000000</v>
      </c>
    </row>
    <row r="17" spans="2:14">
      <c r="B17" s="30"/>
      <c r="C17" s="9"/>
      <c r="D17" s="10"/>
      <c r="E17" s="10"/>
      <c r="F17" s="11"/>
      <c r="G17" s="11"/>
      <c r="I17" s="65"/>
      <c r="J17" s="66" t="s">
        <v>138</v>
      </c>
      <c r="K17" s="67">
        <v>1</v>
      </c>
      <c r="L17" s="67" t="s">
        <v>6</v>
      </c>
      <c r="M17" s="68">
        <v>730000000</v>
      </c>
      <c r="N17" s="68">
        <f t="shared" si="1"/>
        <v>730000000</v>
      </c>
    </row>
    <row r="18" spans="2:14">
      <c r="B18" s="30"/>
      <c r="C18" s="9"/>
      <c r="D18" s="10"/>
      <c r="E18" s="10"/>
      <c r="F18" s="11"/>
      <c r="G18" s="11"/>
      <c r="I18" s="56"/>
      <c r="J18" s="27" t="s">
        <v>19</v>
      </c>
      <c r="K18" s="28">
        <v>1</v>
      </c>
      <c r="L18" s="28" t="s">
        <v>6</v>
      </c>
      <c r="M18" s="29">
        <f>Biaya_Pengelolaan!D5</f>
        <v>53360000</v>
      </c>
      <c r="N18" s="29">
        <f t="shared" si="1"/>
        <v>53360000</v>
      </c>
    </row>
    <row r="19" spans="2:14">
      <c r="B19" s="30" t="s">
        <v>7</v>
      </c>
      <c r="C19" s="9" t="s">
        <v>20</v>
      </c>
      <c r="D19" s="10"/>
      <c r="E19" s="10"/>
      <c r="F19" s="11"/>
      <c r="G19" s="11">
        <f>G20</f>
        <v>1627600000</v>
      </c>
      <c r="I19" s="30" t="s">
        <v>7</v>
      </c>
      <c r="J19" s="9" t="s">
        <v>20</v>
      </c>
      <c r="K19" s="10"/>
      <c r="L19" s="10"/>
      <c r="M19" s="11"/>
      <c r="N19" s="11">
        <f>N20</f>
        <v>222630000</v>
      </c>
    </row>
    <row r="20" spans="2:14">
      <c r="B20" s="30" t="s">
        <v>17</v>
      </c>
      <c r="C20" s="9" t="s">
        <v>18</v>
      </c>
      <c r="D20" s="10"/>
      <c r="E20" s="10"/>
      <c r="F20" s="11"/>
      <c r="G20" s="11">
        <f>SUM(G21:G23)</f>
        <v>1627600000</v>
      </c>
      <c r="I20" s="30" t="s">
        <v>17</v>
      </c>
      <c r="J20" s="9" t="s">
        <v>18</v>
      </c>
      <c r="K20" s="10"/>
      <c r="L20" s="10"/>
      <c r="M20" s="11"/>
      <c r="N20" s="11">
        <f>SUM(N21:N23)</f>
        <v>222630000</v>
      </c>
    </row>
    <row r="21" spans="2:14" ht="30">
      <c r="B21" s="57"/>
      <c r="C21" s="58" t="s">
        <v>46</v>
      </c>
      <c r="D21" s="59">
        <v>1</v>
      </c>
      <c r="E21" s="59" t="s">
        <v>6</v>
      </c>
      <c r="F21" s="60">
        <v>100000000</v>
      </c>
      <c r="G21" s="60">
        <f t="shared" ref="G21:G23" si="2">D21*F21</f>
        <v>100000000</v>
      </c>
      <c r="I21" s="57"/>
      <c r="J21" s="58" t="s">
        <v>46</v>
      </c>
      <c r="K21" s="59">
        <v>1</v>
      </c>
      <c r="L21" s="59" t="s">
        <v>6</v>
      </c>
      <c r="M21" s="60">
        <v>100000000</v>
      </c>
      <c r="N21" s="60">
        <f t="shared" ref="N21:N23" si="3">K21*M21</f>
        <v>100000000</v>
      </c>
    </row>
    <row r="22" spans="2:14" ht="30">
      <c r="B22" s="56"/>
      <c r="C22" s="27" t="s">
        <v>47</v>
      </c>
      <c r="D22" s="28">
        <v>1</v>
      </c>
      <c r="E22" s="28" t="s">
        <v>6</v>
      </c>
      <c r="F22" s="29">
        <f>1000000000+500000000</f>
        <v>1500000000</v>
      </c>
      <c r="G22" s="29">
        <f t="shared" si="2"/>
        <v>1500000000</v>
      </c>
      <c r="I22" s="56"/>
      <c r="J22" s="27" t="s">
        <v>47</v>
      </c>
      <c r="K22" s="28">
        <v>1</v>
      </c>
      <c r="L22" s="28" t="s">
        <v>6</v>
      </c>
      <c r="M22" s="29">
        <v>107670000</v>
      </c>
      <c r="N22" s="29">
        <f t="shared" si="3"/>
        <v>107670000</v>
      </c>
    </row>
    <row r="23" spans="2:14">
      <c r="B23" s="56" t="s">
        <v>2</v>
      </c>
      <c r="C23" s="27" t="s">
        <v>19</v>
      </c>
      <c r="D23" s="28">
        <v>1</v>
      </c>
      <c r="E23" s="28" t="s">
        <v>6</v>
      </c>
      <c r="F23" s="29">
        <v>27600000</v>
      </c>
      <c r="G23" s="29">
        <f t="shared" si="2"/>
        <v>27600000</v>
      </c>
      <c r="I23" s="56" t="s">
        <v>2</v>
      </c>
      <c r="J23" s="27" t="s">
        <v>19</v>
      </c>
      <c r="K23" s="28">
        <v>1</v>
      </c>
      <c r="L23" s="28" t="s">
        <v>6</v>
      </c>
      <c r="M23" s="29">
        <f>Biaya_Pengelolaan!D19</f>
        <v>14960000</v>
      </c>
      <c r="N23" s="29">
        <f t="shared" si="3"/>
        <v>14960000</v>
      </c>
    </row>
    <row r="24" spans="2:14">
      <c r="B24" s="30" t="s">
        <v>8</v>
      </c>
      <c r="C24" s="9" t="s">
        <v>21</v>
      </c>
      <c r="D24" s="10"/>
      <c r="E24" s="10"/>
      <c r="F24" s="11"/>
      <c r="G24" s="11">
        <f>G25</f>
        <v>282260000</v>
      </c>
      <c r="I24" s="30" t="s">
        <v>24</v>
      </c>
      <c r="J24" s="9" t="s">
        <v>25</v>
      </c>
      <c r="K24" s="10"/>
      <c r="L24" s="10"/>
      <c r="M24" s="11"/>
      <c r="N24" s="11">
        <f>N25+N35</f>
        <v>37076010000</v>
      </c>
    </row>
    <row r="25" spans="2:14" ht="30">
      <c r="B25" s="30" t="s">
        <v>17</v>
      </c>
      <c r="C25" s="9" t="s">
        <v>18</v>
      </c>
      <c r="D25" s="10"/>
      <c r="E25" s="10"/>
      <c r="F25" s="11"/>
      <c r="G25" s="11">
        <f>SUM(G26:G28)</f>
        <v>282260000</v>
      </c>
      <c r="I25" s="30" t="s">
        <v>5</v>
      </c>
      <c r="J25" s="9" t="s">
        <v>26</v>
      </c>
      <c r="K25" s="10"/>
      <c r="L25" s="10"/>
      <c r="M25" s="11"/>
      <c r="N25" s="11">
        <f>N26</f>
        <v>28599574000</v>
      </c>
    </row>
    <row r="26" spans="2:14">
      <c r="B26" s="56" t="s">
        <v>2</v>
      </c>
      <c r="C26" s="27" t="s">
        <v>22</v>
      </c>
      <c r="D26" s="28">
        <v>1</v>
      </c>
      <c r="E26" s="28" t="s">
        <v>6</v>
      </c>
      <c r="F26" s="29">
        <f>145000000+23000000</f>
        <v>168000000</v>
      </c>
      <c r="G26" s="29">
        <f t="shared" ref="G26:G28" si="4">D26*F26</f>
        <v>168000000</v>
      </c>
      <c r="I26" s="30" t="s">
        <v>27</v>
      </c>
      <c r="J26" s="9" t="s">
        <v>28</v>
      </c>
      <c r="K26" s="10"/>
      <c r="L26" s="10"/>
      <c r="M26" s="11"/>
      <c r="N26" s="11">
        <f>SUM(N27:N34)</f>
        <v>28599574000</v>
      </c>
    </row>
    <row r="27" spans="2:14">
      <c r="B27" s="57" t="s">
        <v>2</v>
      </c>
      <c r="C27" s="58" t="s">
        <v>23</v>
      </c>
      <c r="D27" s="59">
        <v>2</v>
      </c>
      <c r="E27" s="59" t="s">
        <v>9</v>
      </c>
      <c r="F27" s="60">
        <v>50000000</v>
      </c>
      <c r="G27" s="60">
        <f t="shared" si="4"/>
        <v>100000000</v>
      </c>
      <c r="I27" s="57"/>
      <c r="J27" s="58" t="s">
        <v>39</v>
      </c>
      <c r="K27" s="59">
        <v>1</v>
      </c>
      <c r="L27" s="59" t="s">
        <v>6</v>
      </c>
      <c r="M27" s="60">
        <v>17510757000</v>
      </c>
      <c r="N27" s="60">
        <f t="shared" ref="N27:N34" si="5">K27*M27</f>
        <v>17510757000</v>
      </c>
    </row>
    <row r="28" spans="2:14" ht="30">
      <c r="B28" s="57"/>
      <c r="C28" s="58" t="s">
        <v>19</v>
      </c>
      <c r="D28" s="59">
        <v>1</v>
      </c>
      <c r="E28" s="59" t="s">
        <v>6</v>
      </c>
      <c r="F28" s="60">
        <v>14260000</v>
      </c>
      <c r="G28" s="60">
        <f t="shared" si="4"/>
        <v>14260000</v>
      </c>
      <c r="I28" s="65"/>
      <c r="J28" s="66" t="s">
        <v>135</v>
      </c>
      <c r="K28" s="67">
        <v>1</v>
      </c>
      <c r="L28" s="67" t="s">
        <v>6</v>
      </c>
      <c r="M28" s="68">
        <v>3866000000</v>
      </c>
      <c r="N28" s="68">
        <f t="shared" si="5"/>
        <v>3866000000</v>
      </c>
    </row>
    <row r="29" spans="2:14" ht="30">
      <c r="B29" s="30" t="s">
        <v>24</v>
      </c>
      <c r="C29" s="9" t="s">
        <v>25</v>
      </c>
      <c r="D29" s="10"/>
      <c r="E29" s="10"/>
      <c r="F29" s="11"/>
      <c r="G29" s="11">
        <f>G30+G36</f>
        <v>37075190000</v>
      </c>
      <c r="I29" s="65"/>
      <c r="J29" s="66" t="s">
        <v>136</v>
      </c>
      <c r="K29" s="67">
        <v>1</v>
      </c>
      <c r="L29" s="67" t="s">
        <v>6</v>
      </c>
      <c r="M29" s="68">
        <v>750000000</v>
      </c>
      <c r="N29" s="68">
        <f t="shared" si="5"/>
        <v>750000000</v>
      </c>
    </row>
    <row r="30" spans="2:14">
      <c r="B30" s="30" t="s">
        <v>5</v>
      </c>
      <c r="C30" s="9" t="s">
        <v>26</v>
      </c>
      <c r="D30" s="10"/>
      <c r="E30" s="10"/>
      <c r="F30" s="11"/>
      <c r="G30" s="11">
        <f>G31</f>
        <v>28599174000</v>
      </c>
      <c r="I30" s="65"/>
      <c r="J30" s="66" t="s">
        <v>137</v>
      </c>
      <c r="K30" s="67">
        <v>1</v>
      </c>
      <c r="L30" s="67" t="s">
        <v>6</v>
      </c>
      <c r="M30" s="68">
        <v>600000000</v>
      </c>
      <c r="N30" s="68">
        <f t="shared" si="5"/>
        <v>600000000</v>
      </c>
    </row>
    <row r="31" spans="2:14">
      <c r="B31" s="30" t="s">
        <v>27</v>
      </c>
      <c r="C31" s="9" t="s">
        <v>28</v>
      </c>
      <c r="D31" s="10"/>
      <c r="E31" s="10"/>
      <c r="F31" s="11"/>
      <c r="G31" s="11">
        <f>SUM(G32:G35)</f>
        <v>28599174000</v>
      </c>
      <c r="I31" s="65"/>
      <c r="J31" s="66" t="s">
        <v>45</v>
      </c>
      <c r="K31" s="67">
        <v>1</v>
      </c>
      <c r="L31" s="67" t="s">
        <v>6</v>
      </c>
      <c r="M31" s="68">
        <v>90000000</v>
      </c>
      <c r="N31" s="68">
        <f t="shared" si="5"/>
        <v>90000000</v>
      </c>
    </row>
    <row r="32" spans="2:14">
      <c r="B32" s="57"/>
      <c r="C32" s="58" t="s">
        <v>39</v>
      </c>
      <c r="D32" s="59">
        <v>1</v>
      </c>
      <c r="E32" s="59" t="s">
        <v>6</v>
      </c>
      <c r="F32" s="60">
        <v>17510757000</v>
      </c>
      <c r="G32" s="60">
        <f t="shared" ref="G32:G35" si="6">D32*F32</f>
        <v>17510757000</v>
      </c>
      <c r="I32" s="56" t="s">
        <v>2</v>
      </c>
      <c r="J32" s="27" t="s">
        <v>40</v>
      </c>
      <c r="K32" s="28">
        <v>1</v>
      </c>
      <c r="L32" s="28" t="s">
        <v>6</v>
      </c>
      <c r="M32" s="29">
        <f>11631064000-1415098000-5306000000</f>
        <v>4909966000</v>
      </c>
      <c r="N32" s="29">
        <f t="shared" si="5"/>
        <v>4909966000</v>
      </c>
    </row>
    <row r="33" spans="2:14" ht="30">
      <c r="B33" s="56" t="s">
        <v>2</v>
      </c>
      <c r="C33" s="27" t="s">
        <v>40</v>
      </c>
      <c r="D33" s="28">
        <v>1</v>
      </c>
      <c r="E33" s="28" t="s">
        <v>6</v>
      </c>
      <c r="F33" s="29">
        <f>11631064000-1415098000</f>
        <v>10215966000</v>
      </c>
      <c r="G33" s="29">
        <f t="shared" si="6"/>
        <v>10215966000</v>
      </c>
      <c r="I33" s="57" t="s">
        <v>2</v>
      </c>
      <c r="J33" s="58" t="s">
        <v>43</v>
      </c>
      <c r="K33" s="59">
        <v>1</v>
      </c>
      <c r="L33" s="59" t="s">
        <v>6</v>
      </c>
      <c r="M33" s="60">
        <v>615285000</v>
      </c>
      <c r="N33" s="60">
        <f t="shared" si="5"/>
        <v>615285000</v>
      </c>
    </row>
    <row r="34" spans="2:14">
      <c r="B34" s="57" t="s">
        <v>2</v>
      </c>
      <c r="C34" s="58" t="s">
        <v>43</v>
      </c>
      <c r="D34" s="59">
        <v>1</v>
      </c>
      <c r="E34" s="59" t="s">
        <v>6</v>
      </c>
      <c r="F34" s="60">
        <v>615285000</v>
      </c>
      <c r="G34" s="60">
        <f t="shared" si="6"/>
        <v>615285000</v>
      </c>
      <c r="I34" s="56" t="s">
        <v>2</v>
      </c>
      <c r="J34" s="27" t="s">
        <v>19</v>
      </c>
      <c r="K34" s="28">
        <v>1</v>
      </c>
      <c r="L34" s="28" t="s">
        <v>6</v>
      </c>
      <c r="M34" s="29">
        <f>Biaya_Pengelolaan!D32</f>
        <v>257566000</v>
      </c>
      <c r="N34" s="29">
        <f t="shared" si="5"/>
        <v>257566000</v>
      </c>
    </row>
    <row r="35" spans="2:14" ht="30">
      <c r="B35" s="56" t="s">
        <v>2</v>
      </c>
      <c r="C35" s="27" t="s">
        <v>19</v>
      </c>
      <c r="D35" s="28">
        <v>1</v>
      </c>
      <c r="E35" s="28" t="s">
        <v>6</v>
      </c>
      <c r="F35" s="29">
        <v>257166000</v>
      </c>
      <c r="G35" s="29">
        <f t="shared" si="6"/>
        <v>257166000</v>
      </c>
      <c r="I35" s="2" t="s">
        <v>7</v>
      </c>
      <c r="J35" s="9" t="s">
        <v>38</v>
      </c>
      <c r="K35" s="10"/>
      <c r="L35" s="10"/>
      <c r="M35" s="11"/>
      <c r="N35" s="11">
        <f>N36</f>
        <v>8476436000</v>
      </c>
    </row>
    <row r="36" spans="2:14">
      <c r="B36" s="2" t="s">
        <v>7</v>
      </c>
      <c r="C36" s="9" t="s">
        <v>29</v>
      </c>
      <c r="D36" s="10"/>
      <c r="E36" s="10"/>
      <c r="F36" s="11"/>
      <c r="G36" s="11">
        <f>G37</f>
        <v>8476016000</v>
      </c>
      <c r="I36" s="2" t="s">
        <v>27</v>
      </c>
      <c r="J36" s="9" t="s">
        <v>28</v>
      </c>
      <c r="K36" s="10"/>
      <c r="L36" s="10"/>
      <c r="M36" s="11"/>
      <c r="N36" s="11">
        <f>SUM(N37:N40)</f>
        <v>8476436000</v>
      </c>
    </row>
    <row r="37" spans="2:14">
      <c r="B37" s="2" t="s">
        <v>27</v>
      </c>
      <c r="C37" s="9" t="s">
        <v>28</v>
      </c>
      <c r="D37" s="10"/>
      <c r="E37" s="10"/>
      <c r="F37" s="11"/>
      <c r="G37" s="11">
        <f>SUM(G38:G41)</f>
        <v>8476016000</v>
      </c>
      <c r="I37" s="57"/>
      <c r="J37" s="58" t="s">
        <v>41</v>
      </c>
      <c r="K37" s="59">
        <v>1</v>
      </c>
      <c r="L37" s="59" t="s">
        <v>6</v>
      </c>
      <c r="M37" s="60">
        <v>2449564000</v>
      </c>
      <c r="N37" s="60">
        <f t="shared" ref="N37:N40" si="7">K37*M37</f>
        <v>2449564000</v>
      </c>
    </row>
    <row r="38" spans="2:14">
      <c r="B38" s="57"/>
      <c r="C38" s="58" t="s">
        <v>41</v>
      </c>
      <c r="D38" s="59">
        <v>1</v>
      </c>
      <c r="E38" s="59" t="s">
        <v>6</v>
      </c>
      <c r="F38" s="60">
        <v>2449564000</v>
      </c>
      <c r="G38" s="60">
        <f t="shared" ref="G38:G41" si="8">D38*F38</f>
        <v>2449564000</v>
      </c>
      <c r="I38" s="57"/>
      <c r="J38" s="58" t="s">
        <v>42</v>
      </c>
      <c r="K38" s="59">
        <v>1</v>
      </c>
      <c r="L38" s="59" t="s">
        <v>6</v>
      </c>
      <c r="M38" s="60">
        <v>5680162000</v>
      </c>
      <c r="N38" s="60">
        <f t="shared" si="7"/>
        <v>5680162000</v>
      </c>
    </row>
    <row r="39" spans="2:14" ht="30">
      <c r="B39" s="57"/>
      <c r="C39" s="58" t="s">
        <v>42</v>
      </c>
      <c r="D39" s="59">
        <v>1</v>
      </c>
      <c r="E39" s="59" t="s">
        <v>6</v>
      </c>
      <c r="F39" s="60">
        <v>5680162000</v>
      </c>
      <c r="G39" s="60">
        <f t="shared" si="8"/>
        <v>5680162000</v>
      </c>
      <c r="I39" s="57"/>
      <c r="J39" s="58" t="s">
        <v>44</v>
      </c>
      <c r="K39" s="59">
        <v>1</v>
      </c>
      <c r="L39" s="59" t="s">
        <v>6</v>
      </c>
      <c r="M39" s="60">
        <v>174440000</v>
      </c>
      <c r="N39" s="60">
        <f t="shared" si="7"/>
        <v>174440000</v>
      </c>
    </row>
    <row r="40" spans="2:14">
      <c r="B40" s="57"/>
      <c r="C40" s="58" t="s">
        <v>44</v>
      </c>
      <c r="D40" s="59">
        <v>1</v>
      </c>
      <c r="E40" s="59" t="s">
        <v>6</v>
      </c>
      <c r="F40" s="60">
        <v>174440000</v>
      </c>
      <c r="G40" s="60">
        <f t="shared" si="8"/>
        <v>174440000</v>
      </c>
      <c r="I40" s="56" t="s">
        <v>2</v>
      </c>
      <c r="J40" s="27" t="s">
        <v>19</v>
      </c>
      <c r="K40" s="28">
        <v>1</v>
      </c>
      <c r="L40" s="28" t="s">
        <v>6</v>
      </c>
      <c r="M40" s="29">
        <f>Biaya_Pengelolaan!D47</f>
        <v>172270000</v>
      </c>
      <c r="N40" s="29">
        <f t="shared" si="7"/>
        <v>172270000</v>
      </c>
    </row>
    <row r="41" spans="2:14">
      <c r="B41" s="56" t="s">
        <v>2</v>
      </c>
      <c r="C41" s="27" t="s">
        <v>19</v>
      </c>
      <c r="D41" s="28">
        <v>1</v>
      </c>
      <c r="E41" s="28" t="s">
        <v>6</v>
      </c>
      <c r="F41" s="29">
        <v>171850000</v>
      </c>
      <c r="G41" s="29">
        <f t="shared" si="8"/>
        <v>171850000</v>
      </c>
      <c r="I41" s="2"/>
      <c r="J41" s="3"/>
      <c r="K41" s="4"/>
      <c r="L41" s="4"/>
      <c r="M41" s="5"/>
      <c r="N41" s="5"/>
    </row>
    <row r="42" spans="2:14">
      <c r="B42" s="2"/>
      <c r="C42" s="3"/>
      <c r="D42" s="4"/>
      <c r="E42" s="4"/>
      <c r="F42" s="5"/>
      <c r="G42" s="5"/>
    </row>
  </sheetData>
  <printOptions horizontalCentered="1"/>
  <pageMargins left="0.39370078740157483" right="0.39370078740157483" top="0.59055118110236227" bottom="0.39370078740157483" header="0.31496062992125984" footer="0.31496062992125984"/>
  <pageSetup paperSize="9" scale="57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2"/>
  <sheetViews>
    <sheetView workbookViewId="0">
      <pane xSplit="2" ySplit="4" topLeftCell="C45" activePane="bottomRight" state="frozen"/>
      <selection pane="topRight" activeCell="C1" sqref="C1"/>
      <selection pane="bottomLeft" activeCell="A5" sqref="A5"/>
      <selection pane="bottomRight" activeCell="C48" sqref="C48"/>
    </sheetView>
  </sheetViews>
  <sheetFormatPr defaultColWidth="8.85546875" defaultRowHeight="15"/>
  <cols>
    <col min="1" max="1" width="3.42578125" style="16" customWidth="1"/>
    <col min="2" max="2" width="5.42578125" style="16" customWidth="1"/>
    <col min="3" max="3" width="74.85546875" style="16" customWidth="1"/>
    <col min="4" max="4" width="12.7109375" style="16" customWidth="1"/>
    <col min="5" max="16384" width="8.85546875" style="16"/>
  </cols>
  <sheetData>
    <row r="1" spans="2:4">
      <c r="B1" s="15" t="s">
        <v>51</v>
      </c>
    </row>
    <row r="3" spans="2:4">
      <c r="B3" s="89" t="s">
        <v>52</v>
      </c>
      <c r="C3" s="89" t="s">
        <v>31</v>
      </c>
      <c r="D3" s="89">
        <v>2019</v>
      </c>
    </row>
    <row r="4" spans="2:4">
      <c r="B4" s="90"/>
      <c r="C4" s="90"/>
      <c r="D4" s="90"/>
    </row>
    <row r="5" spans="2:4">
      <c r="B5" s="17" t="s">
        <v>66</v>
      </c>
      <c r="C5" s="18" t="s">
        <v>68</v>
      </c>
      <c r="D5" s="19">
        <f>SUM(D6:D17)</f>
        <v>53360000</v>
      </c>
    </row>
    <row r="6" spans="2:4">
      <c r="B6" s="20"/>
      <c r="C6" s="26" t="s">
        <v>67</v>
      </c>
      <c r="D6" s="22">
        <f>920000*5</f>
        <v>4600000</v>
      </c>
    </row>
    <row r="7" spans="2:4" ht="30">
      <c r="B7" s="20"/>
      <c r="C7" s="26" t="s">
        <v>130</v>
      </c>
      <c r="D7" s="22">
        <f>920000*5</f>
        <v>4600000</v>
      </c>
    </row>
    <row r="8" spans="2:4">
      <c r="B8" s="20"/>
      <c r="C8" s="26" t="s">
        <v>131</v>
      </c>
      <c r="D8" s="22">
        <f>760000*5</f>
        <v>3800000</v>
      </c>
    </row>
    <row r="9" spans="2:4">
      <c r="B9" s="20"/>
      <c r="C9" s="26" t="s">
        <v>129</v>
      </c>
      <c r="D9" s="22">
        <f>920000*5</f>
        <v>4600000</v>
      </c>
    </row>
    <row r="10" spans="2:4">
      <c r="B10" s="20"/>
      <c r="C10" s="26" t="s">
        <v>69</v>
      </c>
      <c r="D10" s="22">
        <f>620000*3</f>
        <v>1860000</v>
      </c>
    </row>
    <row r="11" spans="2:4" ht="30">
      <c r="B11" s="20"/>
      <c r="C11" s="26" t="s">
        <v>132</v>
      </c>
      <c r="D11" s="22">
        <f>620000*3</f>
        <v>1860000</v>
      </c>
    </row>
    <row r="12" spans="2:4" ht="30">
      <c r="B12" s="20"/>
      <c r="C12" s="26" t="s">
        <v>134</v>
      </c>
      <c r="D12" s="22">
        <f>520000*3</f>
        <v>1560000</v>
      </c>
    </row>
    <row r="13" spans="2:4" ht="30">
      <c r="B13" s="20"/>
      <c r="C13" s="26" t="s">
        <v>133</v>
      </c>
      <c r="D13" s="22">
        <f>620000*3</f>
        <v>1860000</v>
      </c>
    </row>
    <row r="14" spans="2:4">
      <c r="B14" s="20"/>
      <c r="C14" s="26"/>
      <c r="D14" s="22"/>
    </row>
    <row r="15" spans="2:4">
      <c r="B15" s="20"/>
      <c r="C15" s="26" t="s">
        <v>70</v>
      </c>
      <c r="D15" s="22">
        <f>65000*10*10</f>
        <v>6500000</v>
      </c>
    </row>
    <row r="16" spans="2:4">
      <c r="B16" s="20"/>
      <c r="C16" s="26" t="s">
        <v>64</v>
      </c>
      <c r="D16" s="22">
        <f>(1200000+(430000*4)+(570000*3))*4</f>
        <v>18520000</v>
      </c>
    </row>
    <row r="17" spans="2:4">
      <c r="B17" s="20"/>
      <c r="C17" s="26" t="s">
        <v>63</v>
      </c>
      <c r="D17" s="22">
        <f>150000*(6*4)</f>
        <v>3600000</v>
      </c>
    </row>
    <row r="18" spans="2:4">
      <c r="B18" s="20"/>
      <c r="C18" s="21"/>
      <c r="D18" s="20"/>
    </row>
    <row r="19" spans="2:4">
      <c r="B19" s="17" t="s">
        <v>71</v>
      </c>
      <c r="C19" s="18" t="s">
        <v>20</v>
      </c>
      <c r="D19" s="19">
        <f>SUM(D20:D25)</f>
        <v>14960000</v>
      </c>
    </row>
    <row r="20" spans="2:4">
      <c r="B20" s="20"/>
      <c r="C20" s="26" t="s">
        <v>72</v>
      </c>
      <c r="D20" s="22"/>
    </row>
    <row r="21" spans="2:4">
      <c r="B21" s="20"/>
      <c r="C21" s="26" t="s">
        <v>73</v>
      </c>
      <c r="D21" s="22"/>
    </row>
    <row r="22" spans="2:4">
      <c r="B22" s="20"/>
      <c r="C22" s="21"/>
      <c r="D22" s="22"/>
    </row>
    <row r="23" spans="2:4">
      <c r="B23" s="20"/>
      <c r="C23" s="26" t="s">
        <v>74</v>
      </c>
      <c r="D23" s="22">
        <f>65000*10*6</f>
        <v>3900000</v>
      </c>
    </row>
    <row r="24" spans="2:4">
      <c r="B24" s="20"/>
      <c r="C24" s="26" t="s">
        <v>85</v>
      </c>
      <c r="D24" s="22">
        <f>(1200000+(430000*4)+(570000*3))*2</f>
        <v>9260000</v>
      </c>
    </row>
    <row r="25" spans="2:4">
      <c r="B25" s="20"/>
      <c r="C25" s="26" t="s">
        <v>75</v>
      </c>
      <c r="D25" s="22">
        <f>150000*(4*3)</f>
        <v>1800000</v>
      </c>
    </row>
    <row r="26" spans="2:4">
      <c r="B26" s="20"/>
      <c r="C26" s="21"/>
      <c r="D26" s="20"/>
    </row>
    <row r="27" spans="2:4">
      <c r="B27" s="17" t="s">
        <v>76</v>
      </c>
      <c r="C27" s="18" t="s">
        <v>21</v>
      </c>
      <c r="D27" s="19">
        <f>SUM(D28:D30)</f>
        <v>14260000</v>
      </c>
    </row>
    <row r="28" spans="2:4">
      <c r="B28" s="20"/>
      <c r="C28" s="26" t="s">
        <v>77</v>
      </c>
      <c r="D28" s="22">
        <f>65000*10*4</f>
        <v>2600000</v>
      </c>
    </row>
    <row r="29" spans="2:4">
      <c r="B29" s="20"/>
      <c r="C29" s="26" t="s">
        <v>78</v>
      </c>
      <c r="D29" s="22">
        <f>(1200000+(430000*4)+(570000*3))*2</f>
        <v>9260000</v>
      </c>
    </row>
    <row r="30" spans="2:4">
      <c r="B30" s="20"/>
      <c r="C30" s="26" t="s">
        <v>75</v>
      </c>
      <c r="D30" s="22">
        <f>150000*(4*4)</f>
        <v>2400000</v>
      </c>
    </row>
    <row r="31" spans="2:4">
      <c r="B31" s="20"/>
      <c r="C31" s="21"/>
      <c r="D31" s="20"/>
    </row>
    <row r="32" spans="2:4">
      <c r="B32" s="17" t="s">
        <v>53</v>
      </c>
      <c r="C32" s="18" t="s">
        <v>79</v>
      </c>
      <c r="D32" s="19">
        <f>SUM(D33:D45)</f>
        <v>257566000</v>
      </c>
    </row>
    <row r="33" spans="2:4">
      <c r="B33" s="20"/>
      <c r="C33" s="26" t="s">
        <v>80</v>
      </c>
      <c r="D33" s="22">
        <f>1650000*3</f>
        <v>4950000</v>
      </c>
    </row>
    <row r="34" spans="2:4">
      <c r="B34" s="20"/>
      <c r="C34" s="21" t="s">
        <v>54</v>
      </c>
      <c r="D34" s="22">
        <f>1450000*3</f>
        <v>4350000</v>
      </c>
    </row>
    <row r="35" spans="2:4">
      <c r="B35" s="20"/>
      <c r="C35" s="26" t="s">
        <v>81</v>
      </c>
      <c r="D35" s="22">
        <f>770000*3</f>
        <v>2310000</v>
      </c>
    </row>
    <row r="36" spans="2:4">
      <c r="B36" s="20"/>
      <c r="C36" s="21"/>
      <c r="D36" s="22"/>
    </row>
    <row r="37" spans="2:4">
      <c r="B37" s="20"/>
      <c r="C37" s="21" t="s">
        <v>55</v>
      </c>
      <c r="D37" s="22">
        <f>500000*6</f>
        <v>3000000</v>
      </c>
    </row>
    <row r="38" spans="2:4">
      <c r="B38" s="20"/>
      <c r="C38" s="21" t="s">
        <v>56</v>
      </c>
      <c r="D38" s="22">
        <f>450000*6</f>
        <v>2700000</v>
      </c>
    </row>
    <row r="39" spans="2:4">
      <c r="B39" s="20"/>
      <c r="C39" s="21" t="s">
        <v>57</v>
      </c>
      <c r="D39" s="22">
        <f>400000*6</f>
        <v>2400000</v>
      </c>
    </row>
    <row r="40" spans="2:4">
      <c r="B40" s="20"/>
      <c r="C40" s="21" t="s">
        <v>58</v>
      </c>
      <c r="D40" s="22">
        <f>350000*6</f>
        <v>2100000</v>
      </c>
    </row>
    <row r="41" spans="2:4">
      <c r="B41" s="20"/>
      <c r="C41" s="21" t="s">
        <v>59</v>
      </c>
      <c r="D41" s="22">
        <f>300000*6*10</f>
        <v>18000000</v>
      </c>
    </row>
    <row r="42" spans="2:4">
      <c r="B42" s="20"/>
      <c r="C42" s="26" t="s">
        <v>65</v>
      </c>
      <c r="D42" s="22">
        <f>65000*15*20</f>
        <v>19500000</v>
      </c>
    </row>
    <row r="43" spans="2:4">
      <c r="B43" s="20"/>
      <c r="C43" s="26" t="s">
        <v>84</v>
      </c>
      <c r="D43" s="22">
        <f>((7264000+512000+430000)+(430000*4)+(480000*3))*16</f>
        <v>181856000</v>
      </c>
    </row>
    <row r="44" spans="2:4">
      <c r="B44" s="20"/>
      <c r="C44" s="26" t="s">
        <v>82</v>
      </c>
      <c r="D44" s="22">
        <f>150000*(5*20)</f>
        <v>15000000</v>
      </c>
    </row>
    <row r="45" spans="2:4">
      <c r="B45" s="20"/>
      <c r="C45" s="21" t="s">
        <v>61</v>
      </c>
      <c r="D45" s="22">
        <v>1400000</v>
      </c>
    </row>
    <row r="46" spans="2:4">
      <c r="B46" s="20"/>
      <c r="C46" s="21"/>
      <c r="D46" s="20"/>
    </row>
    <row r="47" spans="2:4">
      <c r="B47" s="17" t="s">
        <v>62</v>
      </c>
      <c r="C47" s="18" t="s">
        <v>29</v>
      </c>
      <c r="D47" s="19">
        <f>SUM(D48:D60)</f>
        <v>172270000</v>
      </c>
    </row>
    <row r="48" spans="2:4">
      <c r="B48" s="20"/>
      <c r="C48" s="26" t="s">
        <v>80</v>
      </c>
      <c r="D48" s="22">
        <f>1650000*3</f>
        <v>4950000</v>
      </c>
    </row>
    <row r="49" spans="2:4">
      <c r="B49" s="20"/>
      <c r="C49" s="21" t="s">
        <v>54</v>
      </c>
      <c r="D49" s="22">
        <f>1450000*3</f>
        <v>4350000</v>
      </c>
    </row>
    <row r="50" spans="2:4">
      <c r="B50" s="20"/>
      <c r="C50" s="26" t="s">
        <v>81</v>
      </c>
      <c r="D50" s="22">
        <f>770000*3</f>
        <v>2310000</v>
      </c>
    </row>
    <row r="51" spans="2:4">
      <c r="B51" s="20"/>
      <c r="C51" s="21"/>
      <c r="D51" s="22"/>
    </row>
    <row r="52" spans="2:4">
      <c r="B52" s="20"/>
      <c r="C52" s="21" t="s">
        <v>55</v>
      </c>
      <c r="D52" s="22">
        <f>500000*6</f>
        <v>3000000</v>
      </c>
    </row>
    <row r="53" spans="2:4">
      <c r="B53" s="20"/>
      <c r="C53" s="21" t="s">
        <v>56</v>
      </c>
      <c r="D53" s="22">
        <f>450000*6</f>
        <v>2700000</v>
      </c>
    </row>
    <row r="54" spans="2:4">
      <c r="B54" s="20"/>
      <c r="C54" s="21" t="s">
        <v>57</v>
      </c>
      <c r="D54" s="22">
        <f>400000*6</f>
        <v>2400000</v>
      </c>
    </row>
    <row r="55" spans="2:4">
      <c r="B55" s="20"/>
      <c r="C55" s="21" t="s">
        <v>58</v>
      </c>
      <c r="D55" s="22">
        <f>350000*6</f>
        <v>2100000</v>
      </c>
    </row>
    <row r="56" spans="2:4">
      <c r="B56" s="20"/>
      <c r="C56" s="21" t="s">
        <v>59</v>
      </c>
      <c r="D56" s="22">
        <f>300000*6*10</f>
        <v>18000000</v>
      </c>
    </row>
    <row r="57" spans="2:4">
      <c r="B57" s="20"/>
      <c r="C57" s="26" t="s">
        <v>86</v>
      </c>
      <c r="D57" s="22">
        <f>65000*15*24</f>
        <v>23400000</v>
      </c>
    </row>
    <row r="58" spans="2:4">
      <c r="B58" s="20"/>
      <c r="C58" s="26" t="s">
        <v>60</v>
      </c>
      <c r="D58" s="22">
        <f>(1200000+(430000*4)+(570000*3))*20</f>
        <v>92600000</v>
      </c>
    </row>
    <row r="59" spans="2:4">
      <c r="B59" s="20"/>
      <c r="C59" s="26" t="s">
        <v>83</v>
      </c>
      <c r="D59" s="22">
        <f>150000*(5*20)</f>
        <v>15000000</v>
      </c>
    </row>
    <row r="60" spans="2:4">
      <c r="B60" s="20"/>
      <c r="C60" s="21" t="s">
        <v>61</v>
      </c>
      <c r="D60" s="22">
        <v>1460000</v>
      </c>
    </row>
    <row r="61" spans="2:4">
      <c r="B61" s="20"/>
      <c r="C61" s="21"/>
      <c r="D61" s="22"/>
    </row>
    <row r="62" spans="2:4">
      <c r="B62" s="23"/>
      <c r="C62" s="24" t="s">
        <v>35</v>
      </c>
      <c r="D62" s="25">
        <f>D5+D32+D19+D27+D47</f>
        <v>512416000</v>
      </c>
    </row>
  </sheetData>
  <mergeCells count="3">
    <mergeCell ref="B3:B4"/>
    <mergeCell ref="C3:C4"/>
    <mergeCell ref="D3:D4"/>
  </mergeCells>
  <printOptions horizontalCentered="1"/>
  <pageMargins left="0.39370078740157483" right="0.39370078740157483" top="0.59055118110236227" bottom="0.59055118110236227" header="0.31496062992125984" footer="0.31496062992125984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46"/>
  <sheetViews>
    <sheetView showGridLines="0" topLeftCell="G1" zoomScale="85" zoomScaleNormal="85" workbookViewId="0">
      <selection activeCell="I5" sqref="I5"/>
    </sheetView>
  </sheetViews>
  <sheetFormatPr defaultColWidth="8.85546875" defaultRowHeight="15"/>
  <cols>
    <col min="1" max="1" width="2.140625" style="1" customWidth="1"/>
    <col min="2" max="2" width="12.140625" style="1" bestFit="1" customWidth="1"/>
    <col min="3" max="3" width="66.42578125" style="1" customWidth="1"/>
    <col min="4" max="5" width="0" style="1" hidden="1" customWidth="1"/>
    <col min="6" max="6" width="15.28515625" style="1" hidden="1" customWidth="1"/>
    <col min="7" max="7" width="16.140625" style="1" bestFit="1" customWidth="1"/>
    <col min="8" max="8" width="2.28515625" style="1" customWidth="1"/>
    <col min="9" max="9" width="12.140625" style="1" bestFit="1" customWidth="1"/>
    <col min="10" max="10" width="56.28515625" style="1" customWidth="1"/>
    <col min="11" max="12" width="9.140625" style="1" customWidth="1"/>
    <col min="13" max="13" width="15.28515625" style="1" customWidth="1"/>
    <col min="14" max="14" width="16.140625" style="1" bestFit="1" customWidth="1"/>
    <col min="15" max="15" width="15.28515625" style="1" customWidth="1"/>
    <col min="16" max="16" width="12.42578125" style="1" bestFit="1" customWidth="1"/>
    <col min="17" max="17" width="13.140625" style="1" bestFit="1" customWidth="1"/>
    <col min="18" max="16384" width="8.85546875" style="1"/>
  </cols>
  <sheetData>
    <row r="1" spans="1:17" s="6" customFormat="1" ht="15.75" customHeight="1">
      <c r="A1" s="12"/>
      <c r="B1" s="14" t="s">
        <v>48</v>
      </c>
      <c r="C1" s="13"/>
      <c r="D1" s="13"/>
      <c r="E1" s="13"/>
      <c r="F1" s="13"/>
      <c r="G1" s="13"/>
      <c r="H1" s="12"/>
      <c r="I1" s="14"/>
      <c r="J1" s="13"/>
      <c r="K1" s="13"/>
      <c r="L1" s="13"/>
      <c r="M1" s="13"/>
      <c r="N1" s="13"/>
    </row>
    <row r="2" spans="1:17" s="6" customFormat="1" ht="15.75" customHeight="1">
      <c r="A2" s="12"/>
      <c r="B2" s="14" t="s">
        <v>49</v>
      </c>
      <c r="C2" s="13"/>
      <c r="D2" s="13"/>
      <c r="E2" s="13"/>
      <c r="F2" s="13"/>
      <c r="G2" s="13"/>
      <c r="H2" s="12"/>
      <c r="I2" s="14"/>
      <c r="J2" s="13"/>
      <c r="K2" s="13"/>
      <c r="L2" s="13"/>
      <c r="M2" s="13"/>
      <c r="N2" s="13"/>
    </row>
    <row r="3" spans="1:17" s="6" customFormat="1" ht="15.75" customHeight="1">
      <c r="A3" s="12"/>
      <c r="B3" s="14" t="s">
        <v>50</v>
      </c>
      <c r="C3" s="13"/>
      <c r="D3" s="13"/>
      <c r="E3" s="13"/>
      <c r="F3" s="13"/>
      <c r="G3" s="13"/>
      <c r="H3" s="12"/>
      <c r="I3" s="14"/>
      <c r="J3" s="13"/>
      <c r="K3" s="13"/>
      <c r="L3" s="13"/>
      <c r="M3" s="13"/>
      <c r="N3" s="13"/>
    </row>
    <row r="5" spans="1:17">
      <c r="B5" s="7" t="s">
        <v>36</v>
      </c>
      <c r="I5" s="7" t="s">
        <v>37</v>
      </c>
    </row>
    <row r="6" spans="1:17" ht="27" customHeight="1">
      <c r="B6" s="55" t="s">
        <v>30</v>
      </c>
      <c r="C6" s="55" t="s">
        <v>31</v>
      </c>
      <c r="D6" s="55" t="s">
        <v>32</v>
      </c>
      <c r="E6" s="55" t="s">
        <v>33</v>
      </c>
      <c r="F6" s="55" t="s">
        <v>34</v>
      </c>
      <c r="G6" s="55" t="s">
        <v>35</v>
      </c>
      <c r="I6" s="55" t="s">
        <v>30</v>
      </c>
      <c r="J6" s="55" t="s">
        <v>31</v>
      </c>
      <c r="K6" s="55" t="s">
        <v>32</v>
      </c>
      <c r="L6" s="55" t="s">
        <v>33</v>
      </c>
      <c r="M6" s="55" t="s">
        <v>34</v>
      </c>
      <c r="N6" s="55" t="s">
        <v>35</v>
      </c>
    </row>
    <row r="7" spans="1:17" ht="30" hidden="1">
      <c r="B7" s="30" t="s">
        <v>0</v>
      </c>
      <c r="C7" s="9" t="s">
        <v>1</v>
      </c>
      <c r="D7" s="10"/>
      <c r="E7" s="10"/>
      <c r="F7" s="11"/>
      <c r="G7" s="11"/>
      <c r="I7" s="30" t="s">
        <v>0</v>
      </c>
      <c r="J7" s="9" t="s">
        <v>1</v>
      </c>
      <c r="K7" s="10"/>
      <c r="L7" s="10"/>
      <c r="M7" s="11"/>
      <c r="N7" s="11"/>
    </row>
    <row r="8" spans="1:17" hidden="1">
      <c r="B8" s="30" t="s">
        <v>3</v>
      </c>
      <c r="C8" s="9" t="s">
        <v>4</v>
      </c>
      <c r="D8" s="10"/>
      <c r="E8" s="10"/>
      <c r="F8" s="11"/>
      <c r="G8" s="11"/>
      <c r="I8" s="30" t="s">
        <v>3</v>
      </c>
      <c r="J8" s="9" t="s">
        <v>4</v>
      </c>
      <c r="K8" s="10"/>
      <c r="L8" s="10"/>
      <c r="M8" s="11"/>
      <c r="N8" s="11"/>
    </row>
    <row r="9" spans="1:17" ht="30" hidden="1">
      <c r="B9" s="30" t="s">
        <v>10</v>
      </c>
      <c r="C9" s="9" t="s">
        <v>11</v>
      </c>
      <c r="D9" s="10">
        <v>2</v>
      </c>
      <c r="E9" s="10" t="s">
        <v>9</v>
      </c>
      <c r="F9" s="11"/>
      <c r="G9" s="11">
        <f>G10</f>
        <v>40200000000</v>
      </c>
      <c r="I9" s="30" t="s">
        <v>10</v>
      </c>
      <c r="J9" s="9" t="s">
        <v>11</v>
      </c>
      <c r="K9" s="10">
        <v>2</v>
      </c>
      <c r="L9" s="10" t="s">
        <v>9</v>
      </c>
      <c r="M9" s="11"/>
      <c r="N9" s="11">
        <f>N10</f>
        <v>40200000000</v>
      </c>
      <c r="P9" s="8"/>
    </row>
    <row r="10" spans="1:17" s="69" customFormat="1">
      <c r="B10" s="76" t="s">
        <v>12</v>
      </c>
      <c r="C10" s="38" t="s">
        <v>13</v>
      </c>
      <c r="D10" s="37"/>
      <c r="E10" s="37"/>
      <c r="F10" s="39"/>
      <c r="G10" s="39">
        <f>G11+G29</f>
        <v>40200000000</v>
      </c>
      <c r="H10" s="74"/>
      <c r="I10" s="76" t="s">
        <v>12</v>
      </c>
      <c r="J10" s="38" t="s">
        <v>13</v>
      </c>
      <c r="K10" s="37"/>
      <c r="L10" s="37"/>
      <c r="M10" s="39"/>
      <c r="N10" s="39">
        <f>N11+N29</f>
        <v>40200000000</v>
      </c>
      <c r="P10" s="75"/>
    </row>
    <row r="11" spans="1:17" s="69" customFormat="1" hidden="1">
      <c r="B11" s="76" t="s">
        <v>14</v>
      </c>
      <c r="C11" s="38" t="s">
        <v>15</v>
      </c>
      <c r="D11" s="37"/>
      <c r="E11" s="37"/>
      <c r="F11" s="39"/>
      <c r="G11" s="39">
        <f>G12+G19+G24</f>
        <v>3124810000</v>
      </c>
      <c r="H11" s="74"/>
      <c r="I11" s="76" t="s">
        <v>14</v>
      </c>
      <c r="J11" s="38" t="s">
        <v>15</v>
      </c>
      <c r="K11" s="37"/>
      <c r="L11" s="37"/>
      <c r="M11" s="39"/>
      <c r="N11" s="39">
        <f>N12+N19+N24</f>
        <v>3123990000</v>
      </c>
    </row>
    <row r="12" spans="1:17" s="69" customFormat="1">
      <c r="B12" s="76" t="s">
        <v>5</v>
      </c>
      <c r="C12" s="38" t="s">
        <v>16</v>
      </c>
      <c r="D12" s="37"/>
      <c r="E12" s="37"/>
      <c r="F12" s="39"/>
      <c r="G12" s="39">
        <f>G13</f>
        <v>1214950000</v>
      </c>
      <c r="H12" s="74"/>
      <c r="I12" s="76" t="s">
        <v>5</v>
      </c>
      <c r="J12" s="38" t="s">
        <v>68</v>
      </c>
      <c r="K12" s="37"/>
      <c r="L12" s="37"/>
      <c r="M12" s="39"/>
      <c r="N12" s="39">
        <f>N13</f>
        <v>2901360000</v>
      </c>
      <c r="O12" s="75"/>
    </row>
    <row r="13" spans="1:17">
      <c r="B13" s="30" t="s">
        <v>17</v>
      </c>
      <c r="C13" s="9" t="s">
        <v>18</v>
      </c>
      <c r="D13" s="10"/>
      <c r="E13" s="10"/>
      <c r="F13" s="11"/>
      <c r="G13" s="11">
        <f>SUM(G14:G16)</f>
        <v>1214950000</v>
      </c>
      <c r="H13" s="31"/>
      <c r="I13" s="30" t="s">
        <v>17</v>
      </c>
      <c r="J13" s="9" t="s">
        <v>18</v>
      </c>
      <c r="K13" s="10"/>
      <c r="L13" s="10"/>
      <c r="M13" s="11"/>
      <c r="N13" s="11">
        <f>SUM(N14:N18)</f>
        <v>2901360000</v>
      </c>
    </row>
    <row r="14" spans="1:17">
      <c r="B14" s="30" t="s">
        <v>2</v>
      </c>
      <c r="C14" s="9" t="s">
        <v>128</v>
      </c>
      <c r="D14" s="10">
        <v>1</v>
      </c>
      <c r="E14" s="10" t="s">
        <v>6</v>
      </c>
      <c r="F14" s="11">
        <v>663410000</v>
      </c>
      <c r="G14" s="11">
        <f t="shared" ref="G14:G16" si="0">D14*F14</f>
        <v>663410000</v>
      </c>
      <c r="H14" s="31"/>
      <c r="I14" s="30"/>
      <c r="J14" s="9" t="s">
        <v>45</v>
      </c>
      <c r="K14" s="10">
        <v>1</v>
      </c>
      <c r="L14" s="10" t="s">
        <v>6</v>
      </c>
      <c r="M14" s="11">
        <v>510000000</v>
      </c>
      <c r="N14" s="11">
        <v>508000000</v>
      </c>
    </row>
    <row r="15" spans="1:17">
      <c r="B15" s="30"/>
      <c r="C15" s="9" t="s">
        <v>45</v>
      </c>
      <c r="D15" s="10">
        <v>1</v>
      </c>
      <c r="E15" s="10" t="s">
        <v>6</v>
      </c>
      <c r="F15" s="11">
        <v>510000000</v>
      </c>
      <c r="G15" s="11">
        <f t="shared" si="0"/>
        <v>510000000</v>
      </c>
      <c r="H15" s="31"/>
      <c r="I15" s="30"/>
      <c r="J15" s="9" t="s">
        <v>139</v>
      </c>
      <c r="K15" s="10">
        <v>1</v>
      </c>
      <c r="L15" s="10" t="s">
        <v>6</v>
      </c>
      <c r="M15" s="11">
        <v>1523000000</v>
      </c>
      <c r="N15" s="11">
        <v>1290000000</v>
      </c>
      <c r="P15" s="8"/>
      <c r="Q15" s="8"/>
    </row>
    <row r="16" spans="1:17">
      <c r="B16" s="30" t="s">
        <v>2</v>
      </c>
      <c r="C16" s="9" t="s">
        <v>19</v>
      </c>
      <c r="D16" s="10">
        <v>1</v>
      </c>
      <c r="E16" s="10" t="s">
        <v>6</v>
      </c>
      <c r="F16" s="11">
        <v>41540000</v>
      </c>
      <c r="G16" s="11">
        <f t="shared" si="0"/>
        <v>41540000</v>
      </c>
      <c r="H16" s="31"/>
      <c r="I16" s="30"/>
      <c r="J16" s="9" t="s">
        <v>140</v>
      </c>
      <c r="K16" s="10">
        <v>1</v>
      </c>
      <c r="L16" s="10" t="s">
        <v>6</v>
      </c>
      <c r="M16" s="11">
        <v>500000000</v>
      </c>
      <c r="N16" s="11">
        <v>320000000</v>
      </c>
    </row>
    <row r="17" spans="2:17">
      <c r="B17" s="30"/>
      <c r="C17" s="9"/>
      <c r="D17" s="10"/>
      <c r="E17" s="10"/>
      <c r="F17" s="11"/>
      <c r="G17" s="11"/>
      <c r="H17" s="31"/>
      <c r="I17" s="30"/>
      <c r="J17" s="9" t="s">
        <v>141</v>
      </c>
      <c r="K17" s="10">
        <v>1</v>
      </c>
      <c r="L17" s="10" t="s">
        <v>6</v>
      </c>
      <c r="M17" s="11">
        <v>815000000</v>
      </c>
      <c r="N17" s="11">
        <v>730000000</v>
      </c>
      <c r="P17" s="8"/>
      <c r="Q17" s="8"/>
    </row>
    <row r="18" spans="2:17">
      <c r="B18" s="30"/>
      <c r="C18" s="9"/>
      <c r="D18" s="10"/>
      <c r="E18" s="10"/>
      <c r="F18" s="11"/>
      <c r="G18" s="11"/>
      <c r="H18" s="31"/>
      <c r="I18" s="30"/>
      <c r="J18" s="9" t="s">
        <v>19</v>
      </c>
      <c r="K18" s="10">
        <v>1</v>
      </c>
      <c r="L18" s="10" t="s">
        <v>6</v>
      </c>
      <c r="M18" s="11">
        <f>Biaya_Pengelolaan!D5</f>
        <v>53360000</v>
      </c>
      <c r="N18" s="11">
        <f t="shared" ref="N18" si="1">K18*M18</f>
        <v>53360000</v>
      </c>
    </row>
    <row r="19" spans="2:17" s="69" customFormat="1">
      <c r="B19" s="76" t="s">
        <v>7</v>
      </c>
      <c r="C19" s="38" t="s">
        <v>20</v>
      </c>
      <c r="D19" s="37"/>
      <c r="E19" s="37"/>
      <c r="F19" s="39"/>
      <c r="G19" s="39">
        <f>G20</f>
        <v>1627600000</v>
      </c>
      <c r="H19" s="74"/>
      <c r="I19" s="76" t="s">
        <v>7</v>
      </c>
      <c r="J19" s="38" t="s">
        <v>20</v>
      </c>
      <c r="K19" s="37"/>
      <c r="L19" s="37"/>
      <c r="M19" s="39"/>
      <c r="N19" s="39">
        <f>N20</f>
        <v>222630000</v>
      </c>
      <c r="O19" s="75"/>
    </row>
    <row r="20" spans="2:17">
      <c r="B20" s="30" t="s">
        <v>17</v>
      </c>
      <c r="C20" s="9" t="s">
        <v>18</v>
      </c>
      <c r="D20" s="10"/>
      <c r="E20" s="10"/>
      <c r="F20" s="11"/>
      <c r="G20" s="11">
        <f>SUM(G21:G23)</f>
        <v>1627600000</v>
      </c>
      <c r="H20" s="31"/>
      <c r="I20" s="30" t="s">
        <v>17</v>
      </c>
      <c r="J20" s="9" t="s">
        <v>18</v>
      </c>
      <c r="K20" s="10"/>
      <c r="L20" s="10"/>
      <c r="M20" s="11"/>
      <c r="N20" s="11">
        <f>SUM(N21:N23)</f>
        <v>222630000</v>
      </c>
    </row>
    <row r="21" spans="2:17" ht="30">
      <c r="B21" s="30"/>
      <c r="C21" s="9" t="s">
        <v>46</v>
      </c>
      <c r="D21" s="10">
        <v>1</v>
      </c>
      <c r="E21" s="10" t="s">
        <v>6</v>
      </c>
      <c r="F21" s="11">
        <v>100000000</v>
      </c>
      <c r="G21" s="11">
        <f t="shared" ref="G21:G23" si="2">D21*F21</f>
        <v>100000000</v>
      </c>
      <c r="H21" s="31"/>
      <c r="I21" s="30"/>
      <c r="J21" s="9" t="s">
        <v>46</v>
      </c>
      <c r="K21" s="10">
        <v>1</v>
      </c>
      <c r="L21" s="10" t="s">
        <v>6</v>
      </c>
      <c r="M21" s="11">
        <v>100000000</v>
      </c>
      <c r="N21" s="11">
        <f t="shared" ref="N21:N23" si="3">K21*M21</f>
        <v>100000000</v>
      </c>
    </row>
    <row r="22" spans="2:17" ht="30">
      <c r="B22" s="30"/>
      <c r="C22" s="9" t="s">
        <v>47</v>
      </c>
      <c r="D22" s="10">
        <v>1</v>
      </c>
      <c r="E22" s="10" t="s">
        <v>6</v>
      </c>
      <c r="F22" s="11">
        <f>1000000000+500000000</f>
        <v>1500000000</v>
      </c>
      <c r="G22" s="11">
        <f t="shared" si="2"/>
        <v>1500000000</v>
      </c>
      <c r="H22" s="31"/>
      <c r="I22" s="30"/>
      <c r="J22" s="9" t="s">
        <v>47</v>
      </c>
      <c r="K22" s="10">
        <v>1</v>
      </c>
      <c r="L22" s="10" t="s">
        <v>6</v>
      </c>
      <c r="M22" s="11">
        <v>186410000</v>
      </c>
      <c r="N22" s="11">
        <f>K22*M22-78740000</f>
        <v>107670000</v>
      </c>
    </row>
    <row r="23" spans="2:17">
      <c r="B23" s="30" t="s">
        <v>2</v>
      </c>
      <c r="C23" s="9" t="s">
        <v>19</v>
      </c>
      <c r="D23" s="10">
        <v>1</v>
      </c>
      <c r="E23" s="10" t="s">
        <v>6</v>
      </c>
      <c r="F23" s="11">
        <v>27600000</v>
      </c>
      <c r="G23" s="11">
        <f t="shared" si="2"/>
        <v>27600000</v>
      </c>
      <c r="H23" s="31"/>
      <c r="I23" s="30" t="s">
        <v>2</v>
      </c>
      <c r="J23" s="9" t="s">
        <v>19</v>
      </c>
      <c r="K23" s="10">
        <v>1</v>
      </c>
      <c r="L23" s="10" t="s">
        <v>6</v>
      </c>
      <c r="M23" s="11">
        <f>Biaya_Pengelolaan!D19</f>
        <v>14960000</v>
      </c>
      <c r="N23" s="11">
        <f t="shared" si="3"/>
        <v>14960000</v>
      </c>
    </row>
    <row r="24" spans="2:17" s="69" customFormat="1">
      <c r="B24" s="76" t="s">
        <v>8</v>
      </c>
      <c r="C24" s="38" t="s">
        <v>21</v>
      </c>
      <c r="D24" s="37"/>
      <c r="E24" s="37"/>
      <c r="F24" s="39"/>
      <c r="G24" s="39">
        <f>G25</f>
        <v>282260000</v>
      </c>
      <c r="H24" s="74"/>
      <c r="I24" s="70"/>
      <c r="J24" s="71"/>
      <c r="K24" s="72"/>
      <c r="L24" s="72"/>
      <c r="M24" s="73"/>
      <c r="N24" s="73"/>
      <c r="O24" s="75"/>
    </row>
    <row r="25" spans="2:17">
      <c r="B25" s="30" t="s">
        <v>17</v>
      </c>
      <c r="C25" s="9" t="s">
        <v>18</v>
      </c>
      <c r="D25" s="10"/>
      <c r="E25" s="10"/>
      <c r="F25" s="11"/>
      <c r="G25" s="11">
        <f>SUM(G26:G28)</f>
        <v>282260000</v>
      </c>
      <c r="H25" s="31"/>
      <c r="I25" s="30"/>
      <c r="J25" s="9"/>
      <c r="K25" s="10"/>
      <c r="L25" s="10"/>
      <c r="M25" s="11"/>
      <c r="N25" s="11"/>
    </row>
    <row r="26" spans="2:17">
      <c r="B26" s="30" t="s">
        <v>2</v>
      </c>
      <c r="C26" s="9" t="s">
        <v>22</v>
      </c>
      <c r="D26" s="10">
        <v>1</v>
      </c>
      <c r="E26" s="10" t="s">
        <v>6</v>
      </c>
      <c r="F26" s="11">
        <f>145000000+23000000</f>
        <v>168000000</v>
      </c>
      <c r="G26" s="11">
        <f t="shared" ref="G26:G28" si="4">D26*F26</f>
        <v>168000000</v>
      </c>
      <c r="H26" s="31"/>
      <c r="I26" s="30"/>
      <c r="J26" s="9"/>
      <c r="K26" s="10"/>
      <c r="L26" s="10"/>
      <c r="M26" s="11"/>
      <c r="N26" s="11"/>
    </row>
    <row r="27" spans="2:17">
      <c r="B27" s="30" t="s">
        <v>2</v>
      </c>
      <c r="C27" s="9" t="s">
        <v>23</v>
      </c>
      <c r="D27" s="10">
        <v>2</v>
      </c>
      <c r="E27" s="10" t="s">
        <v>9</v>
      </c>
      <c r="F27" s="11">
        <v>50000000</v>
      </c>
      <c r="G27" s="11">
        <f t="shared" si="4"/>
        <v>100000000</v>
      </c>
      <c r="H27" s="31"/>
      <c r="I27" s="30"/>
      <c r="J27" s="9"/>
      <c r="K27" s="10"/>
      <c r="L27" s="10"/>
      <c r="M27" s="11"/>
      <c r="N27" s="11"/>
    </row>
    <row r="28" spans="2:17">
      <c r="B28" s="30"/>
      <c r="C28" s="9" t="s">
        <v>19</v>
      </c>
      <c r="D28" s="10">
        <v>1</v>
      </c>
      <c r="E28" s="10" t="s">
        <v>6</v>
      </c>
      <c r="F28" s="11">
        <v>14260000</v>
      </c>
      <c r="G28" s="11">
        <f t="shared" si="4"/>
        <v>14260000</v>
      </c>
      <c r="H28" s="31"/>
      <c r="I28" s="30"/>
      <c r="J28" s="9"/>
      <c r="K28" s="10"/>
      <c r="L28" s="10"/>
      <c r="M28" s="11"/>
      <c r="N28" s="11"/>
    </row>
    <row r="29" spans="2:17" s="69" customFormat="1">
      <c r="B29" s="76" t="s">
        <v>24</v>
      </c>
      <c r="C29" s="38" t="s">
        <v>25</v>
      </c>
      <c r="D29" s="37"/>
      <c r="E29" s="37"/>
      <c r="F29" s="39"/>
      <c r="G29" s="39">
        <f>G30+G40</f>
        <v>37075190000</v>
      </c>
      <c r="H29" s="74"/>
      <c r="I29" s="76" t="s">
        <v>24</v>
      </c>
      <c r="J29" s="38" t="s">
        <v>25</v>
      </c>
      <c r="K29" s="37"/>
      <c r="L29" s="37"/>
      <c r="M29" s="39"/>
      <c r="N29" s="39">
        <f>N30+N40</f>
        <v>37076010000</v>
      </c>
    </row>
    <row r="30" spans="2:17" s="69" customFormat="1" ht="30">
      <c r="B30" s="76" t="s">
        <v>5</v>
      </c>
      <c r="C30" s="38" t="s">
        <v>26</v>
      </c>
      <c r="D30" s="37"/>
      <c r="E30" s="37"/>
      <c r="F30" s="39"/>
      <c r="G30" s="39">
        <f>G31</f>
        <v>28599174000</v>
      </c>
      <c r="H30" s="74"/>
      <c r="I30" s="76" t="s">
        <v>5</v>
      </c>
      <c r="J30" s="38" t="s">
        <v>26</v>
      </c>
      <c r="K30" s="37"/>
      <c r="L30" s="37"/>
      <c r="M30" s="39"/>
      <c r="N30" s="39">
        <f>N31</f>
        <v>28599574000</v>
      </c>
    </row>
    <row r="31" spans="2:17">
      <c r="B31" s="30" t="s">
        <v>27</v>
      </c>
      <c r="C31" s="9" t="s">
        <v>28</v>
      </c>
      <c r="D31" s="10"/>
      <c r="E31" s="10"/>
      <c r="F31" s="11"/>
      <c r="G31" s="11">
        <f>SUM(G32:G35)</f>
        <v>28599174000</v>
      </c>
      <c r="H31" s="31"/>
      <c r="I31" s="30" t="s">
        <v>27</v>
      </c>
      <c r="J31" s="9" t="s">
        <v>28</v>
      </c>
      <c r="K31" s="10"/>
      <c r="L31" s="10"/>
      <c r="M31" s="11"/>
      <c r="N31" s="11">
        <f>SUM(N32:N39)</f>
        <v>28599574000</v>
      </c>
    </row>
    <row r="32" spans="2:17">
      <c r="B32" s="30"/>
      <c r="C32" s="9" t="s">
        <v>39</v>
      </c>
      <c r="D32" s="10">
        <v>1</v>
      </c>
      <c r="E32" s="10" t="s">
        <v>6</v>
      </c>
      <c r="F32" s="11">
        <v>17510757000</v>
      </c>
      <c r="G32" s="11">
        <f t="shared" ref="G32:G35" si="5">D32*F32</f>
        <v>17510757000</v>
      </c>
      <c r="H32" s="31"/>
      <c r="I32" s="30"/>
      <c r="J32" s="9" t="s">
        <v>39</v>
      </c>
      <c r="K32" s="10">
        <v>1</v>
      </c>
      <c r="L32" s="10" t="s">
        <v>6</v>
      </c>
      <c r="M32" s="11">
        <v>17510757000</v>
      </c>
      <c r="N32" s="11">
        <f t="shared" ref="N32:N39" si="6">K32*M32</f>
        <v>17510757000</v>
      </c>
    </row>
    <row r="33" spans="2:17">
      <c r="B33" s="30" t="s">
        <v>2</v>
      </c>
      <c r="C33" s="9" t="s">
        <v>40</v>
      </c>
      <c r="D33" s="10">
        <v>1</v>
      </c>
      <c r="E33" s="10" t="s">
        <v>6</v>
      </c>
      <c r="F33" s="11">
        <f>11631064000-1415098000</f>
        <v>10215966000</v>
      </c>
      <c r="G33" s="11">
        <f t="shared" si="5"/>
        <v>10215966000</v>
      </c>
      <c r="H33" s="31"/>
      <c r="I33" s="30"/>
      <c r="J33" s="9" t="s">
        <v>135</v>
      </c>
      <c r="K33" s="10">
        <v>1</v>
      </c>
      <c r="L33" s="10" t="s">
        <v>6</v>
      </c>
      <c r="M33" s="11">
        <v>3866000000</v>
      </c>
      <c r="N33" s="11">
        <f t="shared" si="6"/>
        <v>3866000000</v>
      </c>
    </row>
    <row r="34" spans="2:17">
      <c r="B34" s="30" t="s">
        <v>2</v>
      </c>
      <c r="C34" s="9" t="s">
        <v>43</v>
      </c>
      <c r="D34" s="10">
        <v>1</v>
      </c>
      <c r="E34" s="10" t="s">
        <v>6</v>
      </c>
      <c r="F34" s="11">
        <v>615285000</v>
      </c>
      <c r="G34" s="11">
        <f t="shared" si="5"/>
        <v>615285000</v>
      </c>
      <c r="H34" s="31"/>
      <c r="I34" s="30"/>
      <c r="J34" s="9" t="s">
        <v>140</v>
      </c>
      <c r="K34" s="10">
        <v>1</v>
      </c>
      <c r="L34" s="10" t="s">
        <v>6</v>
      </c>
      <c r="M34" s="11">
        <v>750000000</v>
      </c>
      <c r="N34" s="11">
        <f t="shared" si="6"/>
        <v>750000000</v>
      </c>
    </row>
    <row r="35" spans="2:17">
      <c r="B35" s="30" t="s">
        <v>2</v>
      </c>
      <c r="C35" s="9" t="s">
        <v>19</v>
      </c>
      <c r="D35" s="10">
        <v>1</v>
      </c>
      <c r="E35" s="10" t="s">
        <v>6</v>
      </c>
      <c r="F35" s="11">
        <v>257166000</v>
      </c>
      <c r="G35" s="11">
        <f t="shared" si="5"/>
        <v>257166000</v>
      </c>
      <c r="H35" s="31"/>
      <c r="I35" s="30"/>
      <c r="J35" s="9" t="s">
        <v>137</v>
      </c>
      <c r="K35" s="10">
        <v>1</v>
      </c>
      <c r="L35" s="10" t="s">
        <v>6</v>
      </c>
      <c r="M35" s="11">
        <v>600000000</v>
      </c>
      <c r="N35" s="11">
        <f t="shared" si="6"/>
        <v>600000000</v>
      </c>
    </row>
    <row r="36" spans="2:17">
      <c r="B36" s="30"/>
      <c r="C36" s="9"/>
      <c r="D36" s="10"/>
      <c r="E36" s="10"/>
      <c r="F36" s="11"/>
      <c r="G36" s="11"/>
      <c r="H36" s="31"/>
      <c r="I36" s="30"/>
      <c r="J36" s="9" t="s">
        <v>45</v>
      </c>
      <c r="K36" s="10">
        <v>1</v>
      </c>
      <c r="L36" s="10" t="s">
        <v>6</v>
      </c>
      <c r="M36" s="11">
        <v>90000000</v>
      </c>
      <c r="N36" s="11">
        <f t="shared" si="6"/>
        <v>90000000</v>
      </c>
    </row>
    <row r="37" spans="2:17">
      <c r="B37" s="30"/>
      <c r="C37" s="9"/>
      <c r="D37" s="10"/>
      <c r="E37" s="10"/>
      <c r="F37" s="11"/>
      <c r="G37" s="11"/>
      <c r="H37" s="31"/>
      <c r="I37" s="30" t="s">
        <v>2</v>
      </c>
      <c r="J37" s="9" t="s">
        <v>40</v>
      </c>
      <c r="K37" s="10">
        <v>1</v>
      </c>
      <c r="L37" s="10" t="s">
        <v>6</v>
      </c>
      <c r="M37" s="11">
        <f>11631064000-1415098000-5306000000</f>
        <v>4909966000</v>
      </c>
      <c r="N37" s="11">
        <f t="shared" si="6"/>
        <v>4909966000</v>
      </c>
    </row>
    <row r="38" spans="2:17">
      <c r="B38" s="30"/>
      <c r="C38" s="9"/>
      <c r="D38" s="10"/>
      <c r="E38" s="10"/>
      <c r="F38" s="11"/>
      <c r="G38" s="11"/>
      <c r="H38" s="31"/>
      <c r="I38" s="30" t="s">
        <v>2</v>
      </c>
      <c r="J38" s="9" t="s">
        <v>43</v>
      </c>
      <c r="K38" s="10">
        <v>1</v>
      </c>
      <c r="L38" s="10" t="s">
        <v>6</v>
      </c>
      <c r="M38" s="11">
        <v>615285000</v>
      </c>
      <c r="N38" s="11">
        <f t="shared" si="6"/>
        <v>615285000</v>
      </c>
    </row>
    <row r="39" spans="2:17">
      <c r="B39" s="30"/>
      <c r="C39" s="9"/>
      <c r="D39" s="10"/>
      <c r="E39" s="10"/>
      <c r="F39" s="11"/>
      <c r="G39" s="11"/>
      <c r="H39" s="31"/>
      <c r="I39" s="30" t="s">
        <v>2</v>
      </c>
      <c r="J39" s="9" t="s">
        <v>19</v>
      </c>
      <c r="K39" s="10">
        <v>1</v>
      </c>
      <c r="L39" s="10" t="s">
        <v>6</v>
      </c>
      <c r="M39" s="11">
        <f>Biaya_Pengelolaan!D32</f>
        <v>257566000</v>
      </c>
      <c r="N39" s="11">
        <f t="shared" si="6"/>
        <v>257566000</v>
      </c>
    </row>
    <row r="40" spans="2:17" ht="30">
      <c r="B40" s="76" t="s">
        <v>7</v>
      </c>
      <c r="C40" s="38" t="s">
        <v>29</v>
      </c>
      <c r="D40" s="37"/>
      <c r="E40" s="37"/>
      <c r="F40" s="39"/>
      <c r="G40" s="39">
        <f>G41</f>
        <v>8476016000</v>
      </c>
      <c r="H40" s="31"/>
      <c r="I40" s="76" t="s">
        <v>7</v>
      </c>
      <c r="J40" s="38" t="s">
        <v>38</v>
      </c>
      <c r="K40" s="37"/>
      <c r="L40" s="37"/>
      <c r="M40" s="39"/>
      <c r="N40" s="39">
        <f>N41</f>
        <v>8476436000</v>
      </c>
    </row>
    <row r="41" spans="2:17">
      <c r="B41" s="30" t="s">
        <v>27</v>
      </c>
      <c r="C41" s="9" t="s">
        <v>28</v>
      </c>
      <c r="D41" s="10"/>
      <c r="E41" s="10"/>
      <c r="F41" s="11"/>
      <c r="G41" s="11">
        <f>SUM(G42:G45)</f>
        <v>8476016000</v>
      </c>
      <c r="H41" s="31"/>
      <c r="I41" s="30" t="s">
        <v>27</v>
      </c>
      <c r="J41" s="9" t="s">
        <v>28</v>
      </c>
      <c r="K41" s="10"/>
      <c r="L41" s="10"/>
      <c r="M41" s="11"/>
      <c r="N41" s="11">
        <f>SUM(N42:N45)</f>
        <v>8476436000</v>
      </c>
    </row>
    <row r="42" spans="2:17">
      <c r="B42" s="30"/>
      <c r="C42" s="9" t="s">
        <v>41</v>
      </c>
      <c r="D42" s="10">
        <v>1</v>
      </c>
      <c r="E42" s="10" t="s">
        <v>6</v>
      </c>
      <c r="F42" s="11">
        <v>2449564000</v>
      </c>
      <c r="G42" s="11">
        <f t="shared" ref="G42:G45" si="7">D42*F42</f>
        <v>2449564000</v>
      </c>
      <c r="H42" s="31"/>
      <c r="I42" s="30"/>
      <c r="J42" s="9" t="s">
        <v>41</v>
      </c>
      <c r="K42" s="10">
        <v>1</v>
      </c>
      <c r="L42" s="10" t="s">
        <v>6</v>
      </c>
      <c r="M42" s="11">
        <v>2449564000</v>
      </c>
      <c r="N42" s="11">
        <f t="shared" ref="N42:N45" si="8">K42*M42</f>
        <v>2449564000</v>
      </c>
    </row>
    <row r="43" spans="2:17">
      <c r="B43" s="30"/>
      <c r="C43" s="9" t="s">
        <v>42</v>
      </c>
      <c r="D43" s="10">
        <v>1</v>
      </c>
      <c r="E43" s="10" t="s">
        <v>6</v>
      </c>
      <c r="F43" s="11">
        <v>5680162000</v>
      </c>
      <c r="G43" s="11">
        <f t="shared" si="7"/>
        <v>5680162000</v>
      </c>
      <c r="H43" s="31"/>
      <c r="I43" s="30"/>
      <c r="J43" s="9" t="s">
        <v>42</v>
      </c>
      <c r="K43" s="10">
        <v>1</v>
      </c>
      <c r="L43" s="10" t="s">
        <v>6</v>
      </c>
      <c r="M43" s="11">
        <v>5680162000</v>
      </c>
      <c r="N43" s="11">
        <f t="shared" si="8"/>
        <v>5680162000</v>
      </c>
      <c r="Q43" s="1">
        <f>120/8</f>
        <v>15</v>
      </c>
    </row>
    <row r="44" spans="2:17">
      <c r="B44" s="30"/>
      <c r="C44" s="9" t="s">
        <v>44</v>
      </c>
      <c r="D44" s="10">
        <v>1</v>
      </c>
      <c r="E44" s="10" t="s">
        <v>6</v>
      </c>
      <c r="F44" s="11">
        <v>174440000</v>
      </c>
      <c r="G44" s="11">
        <f t="shared" si="7"/>
        <v>174440000</v>
      </c>
      <c r="H44" s="31"/>
      <c r="I44" s="30"/>
      <c r="J44" s="9" t="s">
        <v>44</v>
      </c>
      <c r="K44" s="10">
        <v>1</v>
      </c>
      <c r="L44" s="10" t="s">
        <v>6</v>
      </c>
      <c r="M44" s="11">
        <v>174440000</v>
      </c>
      <c r="N44" s="11">
        <f t="shared" si="8"/>
        <v>174440000</v>
      </c>
    </row>
    <row r="45" spans="2:17">
      <c r="B45" s="30" t="s">
        <v>2</v>
      </c>
      <c r="C45" s="9" t="s">
        <v>19</v>
      </c>
      <c r="D45" s="10">
        <v>1</v>
      </c>
      <c r="E45" s="10" t="s">
        <v>6</v>
      </c>
      <c r="F45" s="11">
        <v>171850000</v>
      </c>
      <c r="G45" s="11">
        <f t="shared" si="7"/>
        <v>171850000</v>
      </c>
      <c r="H45" s="31"/>
      <c r="I45" s="30" t="s">
        <v>2</v>
      </c>
      <c r="J45" s="9" t="s">
        <v>19</v>
      </c>
      <c r="K45" s="10">
        <v>1</v>
      </c>
      <c r="L45" s="10" t="s">
        <v>6</v>
      </c>
      <c r="M45" s="11">
        <f>Biaya_Pengelolaan!D47</f>
        <v>172270000</v>
      </c>
      <c r="N45" s="11">
        <f t="shared" si="8"/>
        <v>172270000</v>
      </c>
    </row>
    <row r="46" spans="2:17">
      <c r="B46" s="30"/>
      <c r="C46" s="9"/>
      <c r="D46" s="10"/>
      <c r="E46" s="10"/>
      <c r="F46" s="11"/>
      <c r="G46" s="11"/>
      <c r="H46" s="31"/>
      <c r="I46" s="30"/>
      <c r="J46" s="9"/>
      <c r="K46" s="10"/>
      <c r="L46" s="10"/>
      <c r="M46" s="11"/>
      <c r="N46" s="11"/>
    </row>
  </sheetData>
  <printOptions horizontalCentered="1"/>
  <pageMargins left="0.39370078740157483" right="0.39370078740157483" top="0.59055118110236227" bottom="0.39370078740157483" header="0.31496062992125984" footer="0.31496062992125984"/>
  <pageSetup paperSize="9" scale="77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8"/>
  <sheetViews>
    <sheetView showGridLines="0" tabSelected="1" zoomScale="85" zoomScaleNormal="85" workbookViewId="0">
      <selection activeCell="J18" sqref="J18:N19"/>
    </sheetView>
  </sheetViews>
  <sheetFormatPr defaultColWidth="8.85546875" defaultRowHeight="15"/>
  <cols>
    <col min="1" max="1" width="2.140625" style="1" customWidth="1"/>
    <col min="2" max="2" width="12.140625" style="1" bestFit="1" customWidth="1"/>
    <col min="3" max="3" width="54" style="1" customWidth="1"/>
    <col min="4" max="5" width="8.85546875" style="1" customWidth="1"/>
    <col min="6" max="6" width="15.28515625" style="1" customWidth="1"/>
    <col min="7" max="7" width="16.140625" style="1" bestFit="1" customWidth="1"/>
    <col min="8" max="8" width="2.28515625" style="1" customWidth="1"/>
    <col min="9" max="9" width="12.140625" style="1" bestFit="1" customWidth="1"/>
    <col min="10" max="10" width="56.28515625" style="1" customWidth="1"/>
    <col min="11" max="12" width="9.140625" style="1" customWidth="1"/>
    <col min="13" max="13" width="16.42578125" style="1" bestFit="1" customWidth="1"/>
    <col min="14" max="14" width="16.140625" style="1" bestFit="1" customWidth="1"/>
    <col min="15" max="15" width="15.28515625" style="1" customWidth="1"/>
    <col min="16" max="16" width="12.42578125" style="1" bestFit="1" customWidth="1"/>
    <col min="17" max="17" width="13.140625" style="1" bestFit="1" customWidth="1"/>
    <col min="18" max="16384" width="8.85546875" style="1"/>
  </cols>
  <sheetData>
    <row r="1" spans="1:17" s="6" customFormat="1" ht="3.75" customHeight="1">
      <c r="A1" s="12"/>
      <c r="B1" s="14" t="s">
        <v>48</v>
      </c>
      <c r="C1" s="13"/>
      <c r="D1" s="13"/>
      <c r="E1" s="13"/>
      <c r="F1" s="13"/>
      <c r="G1" s="13"/>
      <c r="H1" s="12"/>
      <c r="I1" s="14"/>
      <c r="J1" s="13"/>
      <c r="K1" s="13"/>
      <c r="L1" s="13"/>
      <c r="M1" s="13"/>
      <c r="N1" s="13"/>
    </row>
    <row r="2" spans="1:17" s="6" customFormat="1" ht="15.75" customHeight="1">
      <c r="A2" s="12"/>
      <c r="B2" s="14" t="s">
        <v>49</v>
      </c>
      <c r="C2" s="13"/>
      <c r="D2" s="13"/>
      <c r="E2" s="13"/>
      <c r="F2" s="13"/>
      <c r="G2" s="13"/>
      <c r="H2" s="12"/>
      <c r="I2" s="14"/>
      <c r="J2" s="13"/>
      <c r="K2" s="13"/>
      <c r="L2" s="13"/>
      <c r="M2" s="13"/>
      <c r="N2" s="13"/>
    </row>
    <row r="3" spans="1:17" s="6" customFormat="1" ht="15.75" customHeight="1">
      <c r="A3" s="12"/>
      <c r="B3" s="14" t="s">
        <v>50</v>
      </c>
      <c r="C3" s="13"/>
      <c r="D3" s="13"/>
      <c r="E3" s="13"/>
      <c r="F3" s="13"/>
      <c r="G3" s="13"/>
      <c r="H3" s="12"/>
      <c r="I3" s="14"/>
      <c r="J3" s="13"/>
      <c r="K3" s="13"/>
      <c r="L3" s="13"/>
      <c r="M3" s="13"/>
      <c r="N3" s="13"/>
    </row>
    <row r="5" spans="1:17">
      <c r="B5" s="7" t="s">
        <v>36</v>
      </c>
      <c r="I5" s="7" t="s">
        <v>37</v>
      </c>
    </row>
    <row r="6" spans="1:17" ht="27" customHeight="1">
      <c r="B6" s="77" t="s">
        <v>30</v>
      </c>
      <c r="C6" s="77" t="s">
        <v>31</v>
      </c>
      <c r="D6" s="77" t="s">
        <v>32</v>
      </c>
      <c r="E6" s="77" t="s">
        <v>33</v>
      </c>
      <c r="F6" s="77" t="s">
        <v>34</v>
      </c>
      <c r="G6" s="77" t="s">
        <v>35</v>
      </c>
      <c r="I6" s="77" t="s">
        <v>30</v>
      </c>
      <c r="J6" s="77" t="s">
        <v>31</v>
      </c>
      <c r="K6" s="77" t="s">
        <v>32</v>
      </c>
      <c r="L6" s="77" t="s">
        <v>33</v>
      </c>
      <c r="M6" s="77" t="s">
        <v>34</v>
      </c>
      <c r="N6" s="77" t="s">
        <v>35</v>
      </c>
    </row>
    <row r="7" spans="1:17" ht="30">
      <c r="B7" s="30" t="s">
        <v>0</v>
      </c>
      <c r="C7" s="9" t="s">
        <v>1</v>
      </c>
      <c r="D7" s="10"/>
      <c r="E7" s="10"/>
      <c r="F7" s="11"/>
      <c r="G7" s="11"/>
      <c r="I7" s="30" t="s">
        <v>0</v>
      </c>
      <c r="J7" s="9" t="s">
        <v>1</v>
      </c>
      <c r="K7" s="10"/>
      <c r="L7" s="10"/>
      <c r="M7" s="11"/>
      <c r="N7" s="11"/>
    </row>
    <row r="8" spans="1:17">
      <c r="B8" s="30" t="s">
        <v>3</v>
      </c>
      <c r="C8" s="9" t="s">
        <v>4</v>
      </c>
      <c r="D8" s="10"/>
      <c r="E8" s="10"/>
      <c r="F8" s="11"/>
      <c r="G8" s="11"/>
      <c r="I8" s="30" t="s">
        <v>3</v>
      </c>
      <c r="J8" s="9" t="s">
        <v>4</v>
      </c>
      <c r="K8" s="10"/>
      <c r="L8" s="10"/>
      <c r="M8" s="11"/>
      <c r="N8" s="11"/>
    </row>
    <row r="9" spans="1:17">
      <c r="B9" s="30" t="s">
        <v>10</v>
      </c>
      <c r="C9" s="9" t="s">
        <v>151</v>
      </c>
      <c r="D9" s="10">
        <v>2</v>
      </c>
      <c r="E9" s="10" t="s">
        <v>9</v>
      </c>
      <c r="F9" s="11"/>
      <c r="G9" s="11">
        <f>G10</f>
        <v>40200000000</v>
      </c>
      <c r="I9" s="30" t="s">
        <v>10</v>
      </c>
      <c r="J9" s="9" t="s">
        <v>151</v>
      </c>
      <c r="K9" s="10">
        <v>2</v>
      </c>
      <c r="L9" s="10" t="s">
        <v>9</v>
      </c>
      <c r="M9" s="11"/>
      <c r="N9" s="11">
        <f>N10</f>
        <v>38461093000</v>
      </c>
      <c r="P9" s="8"/>
    </row>
    <row r="10" spans="1:17" s="69" customFormat="1">
      <c r="B10" s="76" t="s">
        <v>12</v>
      </c>
      <c r="C10" s="38" t="s">
        <v>13</v>
      </c>
      <c r="D10" s="37"/>
      <c r="E10" s="37"/>
      <c r="F10" s="39"/>
      <c r="G10" s="39">
        <f>G11+G31</f>
        <v>40200000000</v>
      </c>
      <c r="H10" s="74"/>
      <c r="I10" s="76" t="s">
        <v>12</v>
      </c>
      <c r="J10" s="38" t="s">
        <v>13</v>
      </c>
      <c r="K10" s="37"/>
      <c r="L10" s="37"/>
      <c r="M10" s="39"/>
      <c r="N10" s="39">
        <f>N11+N31</f>
        <v>38461093000</v>
      </c>
      <c r="P10" s="75"/>
    </row>
    <row r="11" spans="1:17" s="69" customFormat="1">
      <c r="B11" s="76" t="s">
        <v>14</v>
      </c>
      <c r="C11" s="38" t="s">
        <v>15</v>
      </c>
      <c r="D11" s="37"/>
      <c r="E11" s="37"/>
      <c r="F11" s="39"/>
      <c r="G11" s="39">
        <f>G12+G21</f>
        <v>3123990000</v>
      </c>
      <c r="H11" s="74"/>
      <c r="I11" s="76" t="s">
        <v>14</v>
      </c>
      <c r="J11" s="38" t="s">
        <v>15</v>
      </c>
      <c r="K11" s="37"/>
      <c r="L11" s="37"/>
      <c r="M11" s="39"/>
      <c r="N11" s="39">
        <f>N12+N21+N28</f>
        <v>4528418000</v>
      </c>
    </row>
    <row r="12" spans="1:17" s="69" customFormat="1">
      <c r="B12" s="76" t="s">
        <v>5</v>
      </c>
      <c r="C12" s="38" t="s">
        <v>68</v>
      </c>
      <c r="D12" s="37"/>
      <c r="E12" s="37"/>
      <c r="F12" s="39"/>
      <c r="G12" s="39">
        <f>G13</f>
        <v>2901360000</v>
      </c>
      <c r="H12" s="74"/>
      <c r="I12" s="76" t="s">
        <v>5</v>
      </c>
      <c r="J12" s="38" t="s">
        <v>68</v>
      </c>
      <c r="K12" s="37"/>
      <c r="L12" s="37"/>
      <c r="M12" s="39"/>
      <c r="N12" s="39">
        <f>N13</f>
        <v>2901360000</v>
      </c>
      <c r="O12" s="75"/>
    </row>
    <row r="13" spans="1:17">
      <c r="B13" s="30" t="s">
        <v>17</v>
      </c>
      <c r="C13" s="9" t="s">
        <v>18</v>
      </c>
      <c r="D13" s="10"/>
      <c r="E13" s="10"/>
      <c r="F13" s="11"/>
      <c r="G13" s="11">
        <f>SUM(G14:G20)</f>
        <v>2901360000</v>
      </c>
      <c r="H13" s="31"/>
      <c r="I13" s="30" t="s">
        <v>17</v>
      </c>
      <c r="J13" s="9" t="s">
        <v>18</v>
      </c>
      <c r="K13" s="10"/>
      <c r="L13" s="10"/>
      <c r="M13" s="11"/>
      <c r="N13" s="11">
        <f>SUM(N14:N20)</f>
        <v>2901360000</v>
      </c>
    </row>
    <row r="14" spans="1:17">
      <c r="B14" s="30"/>
      <c r="C14" s="9" t="s">
        <v>139</v>
      </c>
      <c r="D14" s="10">
        <v>1</v>
      </c>
      <c r="E14" s="10" t="s">
        <v>6</v>
      </c>
      <c r="F14" s="11">
        <v>1290000000</v>
      </c>
      <c r="G14" s="11">
        <f>D14*F14</f>
        <v>1290000000</v>
      </c>
      <c r="H14" s="31"/>
      <c r="I14" s="30"/>
      <c r="J14" s="9" t="s">
        <v>139</v>
      </c>
      <c r="K14" s="10">
        <v>1</v>
      </c>
      <c r="L14" s="10" t="s">
        <v>6</v>
      </c>
      <c r="M14" s="11">
        <v>1290000000</v>
      </c>
      <c r="N14" s="11">
        <f>K14*M14</f>
        <v>1290000000</v>
      </c>
    </row>
    <row r="15" spans="1:17">
      <c r="B15" s="30"/>
      <c r="C15" s="9" t="s">
        <v>45</v>
      </c>
      <c r="D15" s="10">
        <v>1</v>
      </c>
      <c r="E15" s="10" t="s">
        <v>6</v>
      </c>
      <c r="F15" s="11">
        <v>508000000</v>
      </c>
      <c r="G15" s="11">
        <f>D15*F15</f>
        <v>508000000</v>
      </c>
      <c r="H15" s="31"/>
      <c r="I15" s="30"/>
      <c r="J15" s="9" t="s">
        <v>45</v>
      </c>
      <c r="K15" s="10">
        <v>1</v>
      </c>
      <c r="L15" s="10" t="s">
        <v>6</v>
      </c>
      <c r="M15" s="11">
        <v>508000000</v>
      </c>
      <c r="N15" s="11">
        <f>K15*M15</f>
        <v>508000000</v>
      </c>
      <c r="P15" s="8"/>
      <c r="Q15" s="8"/>
    </row>
    <row r="16" spans="1:17">
      <c r="B16" s="30"/>
      <c r="C16" s="9" t="s">
        <v>140</v>
      </c>
      <c r="D16" s="10">
        <v>1</v>
      </c>
      <c r="E16" s="10" t="s">
        <v>6</v>
      </c>
      <c r="F16" s="11">
        <v>320000000</v>
      </c>
      <c r="G16" s="11">
        <f t="shared" ref="G16:G20" si="0">D16*F16</f>
        <v>320000000</v>
      </c>
      <c r="H16" s="31"/>
      <c r="I16" s="30"/>
      <c r="J16" s="9" t="s">
        <v>140</v>
      </c>
      <c r="K16" s="10">
        <v>1</v>
      </c>
      <c r="L16" s="10" t="s">
        <v>6</v>
      </c>
      <c r="M16" s="11">
        <v>320000000</v>
      </c>
      <c r="N16" s="11">
        <f t="shared" ref="N16:N20" si="1">K16*M16</f>
        <v>320000000</v>
      </c>
    </row>
    <row r="17" spans="2:17">
      <c r="B17" s="30"/>
      <c r="C17" s="9" t="s">
        <v>141</v>
      </c>
      <c r="D17" s="10">
        <v>1</v>
      </c>
      <c r="E17" s="10" t="s">
        <v>6</v>
      </c>
      <c r="F17" s="11">
        <v>730000000</v>
      </c>
      <c r="G17" s="11">
        <f t="shared" si="0"/>
        <v>730000000</v>
      </c>
      <c r="H17" s="31"/>
      <c r="I17" s="30"/>
      <c r="J17" s="9" t="s">
        <v>141</v>
      </c>
      <c r="K17" s="10">
        <v>1</v>
      </c>
      <c r="L17" s="10" t="s">
        <v>6</v>
      </c>
      <c r="M17" s="11">
        <v>730000000</v>
      </c>
      <c r="N17" s="11">
        <f t="shared" si="1"/>
        <v>730000000</v>
      </c>
      <c r="P17" s="8"/>
      <c r="Q17" s="8"/>
    </row>
    <row r="18" spans="2:17">
      <c r="B18" s="30"/>
      <c r="C18" s="9"/>
      <c r="D18" s="10"/>
      <c r="E18" s="10"/>
      <c r="F18" s="11"/>
      <c r="G18" s="11"/>
      <c r="H18" s="31"/>
      <c r="I18" s="30"/>
      <c r="J18" s="81"/>
      <c r="K18" s="82"/>
      <c r="L18" s="82"/>
      <c r="M18" s="83"/>
      <c r="N18" s="83"/>
      <c r="P18" s="8"/>
      <c r="Q18" s="8"/>
    </row>
    <row r="19" spans="2:17">
      <c r="B19" s="30"/>
      <c r="C19" s="9"/>
      <c r="D19" s="10"/>
      <c r="E19" s="10"/>
      <c r="F19" s="11"/>
      <c r="G19" s="11"/>
      <c r="H19" s="31"/>
      <c r="I19" s="30"/>
      <c r="J19" s="81"/>
      <c r="K19" s="82"/>
      <c r="L19" s="82"/>
      <c r="M19" s="83"/>
      <c r="N19" s="83"/>
      <c r="P19" s="8"/>
      <c r="Q19" s="8"/>
    </row>
    <row r="20" spans="2:17">
      <c r="B20" s="30"/>
      <c r="C20" s="9" t="s">
        <v>19</v>
      </c>
      <c r="D20" s="10">
        <v>1</v>
      </c>
      <c r="E20" s="10" t="s">
        <v>6</v>
      </c>
      <c r="F20" s="11">
        <v>53360000</v>
      </c>
      <c r="G20" s="11">
        <f t="shared" si="0"/>
        <v>53360000</v>
      </c>
      <c r="H20" s="31"/>
      <c r="I20" s="30"/>
      <c r="J20" s="9" t="s">
        <v>19</v>
      </c>
      <c r="K20" s="10">
        <v>1</v>
      </c>
      <c r="L20" s="10" t="s">
        <v>6</v>
      </c>
      <c r="M20" s="11">
        <v>53360000</v>
      </c>
      <c r="N20" s="11">
        <f t="shared" si="1"/>
        <v>53360000</v>
      </c>
    </row>
    <row r="21" spans="2:17" s="69" customFormat="1">
      <c r="B21" s="76" t="s">
        <v>7</v>
      </c>
      <c r="C21" s="38" t="s">
        <v>20</v>
      </c>
      <c r="D21" s="37"/>
      <c r="E21" s="37"/>
      <c r="F21" s="39"/>
      <c r="G21" s="39">
        <f>G22</f>
        <v>222630000</v>
      </c>
      <c r="H21" s="74"/>
      <c r="I21" s="76" t="s">
        <v>7</v>
      </c>
      <c r="J21" s="38" t="s">
        <v>20</v>
      </c>
      <c r="K21" s="37"/>
      <c r="L21" s="37"/>
      <c r="M21" s="39"/>
      <c r="N21" s="39">
        <f>N22</f>
        <v>522630000</v>
      </c>
      <c r="O21" s="75"/>
    </row>
    <row r="22" spans="2:17">
      <c r="B22" s="30" t="s">
        <v>17</v>
      </c>
      <c r="C22" s="9" t="s">
        <v>18</v>
      </c>
      <c r="D22" s="10"/>
      <c r="E22" s="10"/>
      <c r="F22" s="11"/>
      <c r="G22" s="11">
        <f>SUM(G23:G27)</f>
        <v>222630000</v>
      </c>
      <c r="H22" s="31"/>
      <c r="I22" s="30" t="s">
        <v>17</v>
      </c>
      <c r="J22" s="9" t="s">
        <v>18</v>
      </c>
      <c r="K22" s="10"/>
      <c r="L22" s="10"/>
      <c r="M22" s="11"/>
      <c r="N22" s="11">
        <f>SUM(N23:N27)</f>
        <v>522630000</v>
      </c>
    </row>
    <row r="23" spans="2:17" ht="30">
      <c r="B23" s="30"/>
      <c r="C23" s="9" t="s">
        <v>46</v>
      </c>
      <c r="D23" s="10">
        <v>1</v>
      </c>
      <c r="E23" s="10" t="s">
        <v>6</v>
      </c>
      <c r="F23" s="11">
        <v>100000000</v>
      </c>
      <c r="G23" s="11">
        <f t="shared" ref="G23:G27" si="2">D23*F23</f>
        <v>100000000</v>
      </c>
      <c r="H23" s="31"/>
      <c r="I23" s="30"/>
      <c r="J23" s="9" t="s">
        <v>46</v>
      </c>
      <c r="K23" s="10">
        <v>1</v>
      </c>
      <c r="L23" s="10" t="s">
        <v>6</v>
      </c>
      <c r="M23" s="11">
        <v>100000000</v>
      </c>
      <c r="N23" s="11">
        <f t="shared" ref="N23:N27" si="3">K23*M23</f>
        <v>100000000</v>
      </c>
    </row>
    <row r="24" spans="2:17" ht="30">
      <c r="B24" s="30"/>
      <c r="C24" s="9" t="s">
        <v>47</v>
      </c>
      <c r="D24" s="10">
        <v>1</v>
      </c>
      <c r="E24" s="10" t="s">
        <v>6</v>
      </c>
      <c r="F24" s="11">
        <v>107670000</v>
      </c>
      <c r="G24" s="11">
        <f t="shared" si="2"/>
        <v>107670000</v>
      </c>
      <c r="H24" s="31"/>
      <c r="I24" s="30"/>
      <c r="J24" s="9" t="s">
        <v>47</v>
      </c>
      <c r="K24" s="10">
        <v>1</v>
      </c>
      <c r="L24" s="10" t="s">
        <v>6</v>
      </c>
      <c r="M24" s="11">
        <v>107670000</v>
      </c>
      <c r="N24" s="11">
        <f t="shared" si="3"/>
        <v>107670000</v>
      </c>
    </row>
    <row r="25" spans="2:17">
      <c r="B25" s="30"/>
      <c r="C25" s="9"/>
      <c r="D25" s="10"/>
      <c r="E25" s="10"/>
      <c r="F25" s="11"/>
      <c r="G25" s="11"/>
      <c r="H25" s="31"/>
      <c r="I25" s="30"/>
      <c r="J25" s="81" t="s">
        <v>148</v>
      </c>
      <c r="K25" s="82">
        <v>1</v>
      </c>
      <c r="L25" s="82"/>
      <c r="M25" s="83">
        <v>100000000</v>
      </c>
      <c r="N25" s="83">
        <f t="shared" si="3"/>
        <v>100000000</v>
      </c>
    </row>
    <row r="26" spans="2:17" ht="30">
      <c r="B26" s="30"/>
      <c r="C26" s="9"/>
      <c r="D26" s="10"/>
      <c r="E26" s="10"/>
      <c r="F26" s="11"/>
      <c r="G26" s="11"/>
      <c r="H26" s="31"/>
      <c r="I26" s="30"/>
      <c r="J26" s="81" t="s">
        <v>142</v>
      </c>
      <c r="K26" s="82">
        <v>1</v>
      </c>
      <c r="L26" s="82" t="s">
        <v>6</v>
      </c>
      <c r="M26" s="83">
        <v>200000000</v>
      </c>
      <c r="N26" s="83">
        <f t="shared" si="3"/>
        <v>200000000</v>
      </c>
    </row>
    <row r="27" spans="2:17">
      <c r="B27" s="30" t="s">
        <v>2</v>
      </c>
      <c r="C27" s="9" t="s">
        <v>19</v>
      </c>
      <c r="D27" s="10">
        <v>1</v>
      </c>
      <c r="E27" s="10" t="s">
        <v>6</v>
      </c>
      <c r="F27" s="11">
        <v>14960000</v>
      </c>
      <c r="G27" s="11">
        <f t="shared" si="2"/>
        <v>14960000</v>
      </c>
      <c r="H27" s="31"/>
      <c r="I27" s="30" t="s">
        <v>2</v>
      </c>
      <c r="J27" s="9" t="s">
        <v>19</v>
      </c>
      <c r="K27" s="10">
        <v>1</v>
      </c>
      <c r="L27" s="10" t="s">
        <v>6</v>
      </c>
      <c r="M27" s="11">
        <v>14960000</v>
      </c>
      <c r="N27" s="11">
        <f t="shared" si="3"/>
        <v>14960000</v>
      </c>
    </row>
    <row r="28" spans="2:17">
      <c r="B28" s="30"/>
      <c r="C28" s="9"/>
      <c r="D28" s="10"/>
      <c r="E28" s="10"/>
      <c r="F28" s="11"/>
      <c r="G28" s="11"/>
      <c r="H28" s="31"/>
      <c r="I28" s="76" t="s">
        <v>8</v>
      </c>
      <c r="J28" s="38" t="s">
        <v>150</v>
      </c>
      <c r="K28" s="37"/>
      <c r="L28" s="37"/>
      <c r="M28" s="39"/>
      <c r="N28" s="39">
        <f>N29+N30</f>
        <v>1104428000</v>
      </c>
    </row>
    <row r="29" spans="2:17">
      <c r="B29" s="30"/>
      <c r="C29" s="9"/>
      <c r="D29" s="10"/>
      <c r="E29" s="10"/>
      <c r="F29" s="11"/>
      <c r="G29" s="11"/>
      <c r="H29" s="31"/>
      <c r="I29" s="30"/>
      <c r="J29" s="81" t="s">
        <v>149</v>
      </c>
      <c r="K29" s="82">
        <v>1</v>
      </c>
      <c r="L29" s="82" t="s">
        <v>6</v>
      </c>
      <c r="M29" s="83">
        <v>1004428000</v>
      </c>
      <c r="N29" s="83">
        <f>K29*M29</f>
        <v>1004428000</v>
      </c>
    </row>
    <row r="30" spans="2:17">
      <c r="B30" s="30"/>
      <c r="C30" s="9"/>
      <c r="D30" s="10"/>
      <c r="E30" s="10"/>
      <c r="F30" s="11"/>
      <c r="G30" s="11"/>
      <c r="H30" s="31"/>
      <c r="I30" s="30"/>
      <c r="J30" s="81" t="s">
        <v>147</v>
      </c>
      <c r="K30" s="82">
        <v>1</v>
      </c>
      <c r="L30" s="82" t="s">
        <v>6</v>
      </c>
      <c r="M30" s="83">
        <v>100000000</v>
      </c>
      <c r="N30" s="83">
        <f>K30*M30</f>
        <v>100000000</v>
      </c>
    </row>
    <row r="31" spans="2:17" s="69" customFormat="1">
      <c r="B31" s="76" t="s">
        <v>24</v>
      </c>
      <c r="C31" s="38" t="s">
        <v>25</v>
      </c>
      <c r="D31" s="37"/>
      <c r="E31" s="37"/>
      <c r="F31" s="39"/>
      <c r="G31" s="39">
        <f>G32+G42</f>
        <v>37076010000</v>
      </c>
      <c r="H31" s="74"/>
      <c r="I31" s="76" t="s">
        <v>24</v>
      </c>
      <c r="J31" s="38" t="s">
        <v>25</v>
      </c>
      <c r="K31" s="37"/>
      <c r="L31" s="37"/>
      <c r="M31" s="39"/>
      <c r="N31" s="39">
        <f>N32+N42</f>
        <v>33932675000</v>
      </c>
    </row>
    <row r="32" spans="2:17" s="69" customFormat="1" ht="30">
      <c r="B32" s="76" t="s">
        <v>5</v>
      </c>
      <c r="C32" s="38" t="s">
        <v>26</v>
      </c>
      <c r="D32" s="37"/>
      <c r="E32" s="37"/>
      <c r="F32" s="39"/>
      <c r="G32" s="39">
        <f>G33</f>
        <v>28599574000</v>
      </c>
      <c r="H32" s="74"/>
      <c r="I32" s="76" t="s">
        <v>5</v>
      </c>
      <c r="J32" s="38" t="s">
        <v>26</v>
      </c>
      <c r="K32" s="37"/>
      <c r="L32" s="37"/>
      <c r="M32" s="39"/>
      <c r="N32" s="39">
        <f>N33</f>
        <v>25456239000</v>
      </c>
    </row>
    <row r="33" spans="2:17">
      <c r="B33" s="30" t="s">
        <v>27</v>
      </c>
      <c r="C33" s="9" t="s">
        <v>28</v>
      </c>
      <c r="D33" s="10"/>
      <c r="E33" s="10"/>
      <c r="F33" s="11"/>
      <c r="G33" s="11">
        <f>SUM(G34:G41)</f>
        <v>28599574000</v>
      </c>
      <c r="H33" s="31"/>
      <c r="I33" s="30" t="s">
        <v>27</v>
      </c>
      <c r="J33" s="9" t="s">
        <v>28</v>
      </c>
      <c r="K33" s="10"/>
      <c r="L33" s="10"/>
      <c r="M33" s="11"/>
      <c r="N33" s="11">
        <f>SUM(N34:N41)</f>
        <v>25456239000</v>
      </c>
    </row>
    <row r="34" spans="2:17">
      <c r="B34" s="30"/>
      <c r="C34" s="9" t="s">
        <v>39</v>
      </c>
      <c r="D34" s="10">
        <v>1</v>
      </c>
      <c r="E34" s="10" t="s">
        <v>6</v>
      </c>
      <c r="F34" s="11">
        <v>17510757000</v>
      </c>
      <c r="G34" s="11">
        <f t="shared" ref="G34:G41" si="4">D34*F34</f>
        <v>17510757000</v>
      </c>
      <c r="H34" s="31"/>
      <c r="I34" s="30"/>
      <c r="J34" s="9" t="s">
        <v>39</v>
      </c>
      <c r="K34" s="10">
        <v>1</v>
      </c>
      <c r="L34" s="10" t="s">
        <v>6</v>
      </c>
      <c r="M34" s="11">
        <v>17510757000</v>
      </c>
      <c r="N34" s="11">
        <f t="shared" ref="N34:N41" si="5">K34*M34</f>
        <v>17510757000</v>
      </c>
    </row>
    <row r="35" spans="2:17">
      <c r="B35" s="30" t="s">
        <v>2</v>
      </c>
      <c r="C35" s="9" t="s">
        <v>40</v>
      </c>
      <c r="D35" s="10">
        <v>1</v>
      </c>
      <c r="E35" s="10" t="s">
        <v>6</v>
      </c>
      <c r="F35" s="11">
        <v>10215966000</v>
      </c>
      <c r="G35" s="11">
        <f t="shared" si="4"/>
        <v>10215966000</v>
      </c>
      <c r="H35" s="31"/>
      <c r="I35" s="30" t="s">
        <v>2</v>
      </c>
      <c r="J35" s="78" t="s">
        <v>40</v>
      </c>
      <c r="K35" s="79">
        <v>1</v>
      </c>
      <c r="L35" s="79" t="s">
        <v>6</v>
      </c>
      <c r="M35" s="80"/>
      <c r="N35" s="80">
        <f t="shared" si="5"/>
        <v>0</v>
      </c>
    </row>
    <row r="36" spans="2:17">
      <c r="B36" s="30" t="s">
        <v>2</v>
      </c>
      <c r="C36" s="9" t="s">
        <v>43</v>
      </c>
      <c r="D36" s="10">
        <v>1</v>
      </c>
      <c r="E36" s="10" t="s">
        <v>6</v>
      </c>
      <c r="F36" s="11">
        <v>615285000</v>
      </c>
      <c r="G36" s="11">
        <f t="shared" si="4"/>
        <v>615285000</v>
      </c>
      <c r="H36" s="31"/>
      <c r="I36" s="30" t="s">
        <v>2</v>
      </c>
      <c r="J36" s="9" t="s">
        <v>43</v>
      </c>
      <c r="K36" s="10">
        <v>1</v>
      </c>
      <c r="L36" s="10" t="s">
        <v>6</v>
      </c>
      <c r="M36" s="11">
        <v>615285000</v>
      </c>
      <c r="N36" s="11">
        <f t="shared" si="5"/>
        <v>615285000</v>
      </c>
    </row>
    <row r="37" spans="2:17">
      <c r="B37" s="30"/>
      <c r="C37" s="9"/>
      <c r="D37" s="10"/>
      <c r="E37" s="10"/>
      <c r="F37" s="11"/>
      <c r="G37" s="11"/>
      <c r="H37" s="31"/>
      <c r="I37" s="30"/>
      <c r="J37" s="81" t="s">
        <v>143</v>
      </c>
      <c r="K37" s="82">
        <v>1</v>
      </c>
      <c r="L37" s="82" t="s">
        <v>6</v>
      </c>
      <c r="M37" s="83">
        <v>5861900000</v>
      </c>
      <c r="N37" s="83">
        <f t="shared" si="5"/>
        <v>5861900000</v>
      </c>
    </row>
    <row r="38" spans="2:17">
      <c r="B38" s="30"/>
      <c r="C38" s="9"/>
      <c r="D38" s="10"/>
      <c r="E38" s="10"/>
      <c r="F38" s="11"/>
      <c r="G38" s="11"/>
      <c r="H38" s="31"/>
      <c r="I38" s="30"/>
      <c r="J38" s="81" t="s">
        <v>144</v>
      </c>
      <c r="K38" s="82">
        <v>1</v>
      </c>
      <c r="L38" s="82" t="s">
        <v>6</v>
      </c>
      <c r="M38" s="83">
        <v>100000000</v>
      </c>
      <c r="N38" s="83">
        <f t="shared" si="5"/>
        <v>100000000</v>
      </c>
    </row>
    <row r="39" spans="2:17">
      <c r="B39" s="30"/>
      <c r="C39" s="9"/>
      <c r="D39" s="10"/>
      <c r="E39" s="10"/>
      <c r="F39" s="11"/>
      <c r="G39" s="11"/>
      <c r="H39" s="31"/>
      <c r="I39" s="30"/>
      <c r="J39" s="81" t="s">
        <v>145</v>
      </c>
      <c r="K39" s="82">
        <v>1</v>
      </c>
      <c r="L39" s="82" t="s">
        <v>6</v>
      </c>
      <c r="M39" s="83">
        <v>1010731000</v>
      </c>
      <c r="N39" s="83">
        <f t="shared" si="5"/>
        <v>1010731000</v>
      </c>
    </row>
    <row r="40" spans="2:17">
      <c r="B40" s="30"/>
      <c r="C40" s="9"/>
      <c r="D40" s="10"/>
      <c r="E40" s="10"/>
      <c r="F40" s="11"/>
      <c r="G40" s="11"/>
      <c r="H40" s="31"/>
      <c r="I40" s="30"/>
      <c r="J40" s="81" t="s">
        <v>146</v>
      </c>
      <c r="K40" s="82">
        <v>1</v>
      </c>
      <c r="L40" s="82" t="s">
        <v>6</v>
      </c>
      <c r="M40" s="83">
        <v>100000000</v>
      </c>
      <c r="N40" s="83">
        <f t="shared" si="5"/>
        <v>100000000</v>
      </c>
    </row>
    <row r="41" spans="2:17">
      <c r="B41" s="30" t="s">
        <v>2</v>
      </c>
      <c r="C41" s="9" t="s">
        <v>19</v>
      </c>
      <c r="D41" s="10">
        <v>1</v>
      </c>
      <c r="E41" s="10" t="s">
        <v>6</v>
      </c>
      <c r="F41" s="11">
        <v>257566000</v>
      </c>
      <c r="G41" s="11">
        <f t="shared" si="4"/>
        <v>257566000</v>
      </c>
      <c r="H41" s="31"/>
      <c r="I41" s="30" t="s">
        <v>2</v>
      </c>
      <c r="J41" s="9" t="s">
        <v>19</v>
      </c>
      <c r="K41" s="10">
        <v>1</v>
      </c>
      <c r="L41" s="10" t="s">
        <v>6</v>
      </c>
      <c r="M41" s="11">
        <v>257566000</v>
      </c>
      <c r="N41" s="11">
        <f t="shared" si="5"/>
        <v>257566000</v>
      </c>
    </row>
    <row r="42" spans="2:17" ht="30">
      <c r="B42" s="76" t="s">
        <v>7</v>
      </c>
      <c r="C42" s="38" t="s">
        <v>38</v>
      </c>
      <c r="D42" s="37"/>
      <c r="E42" s="37"/>
      <c r="F42" s="39"/>
      <c r="G42" s="39">
        <f>G43</f>
        <v>8476436000</v>
      </c>
      <c r="H42" s="31"/>
      <c r="I42" s="76" t="s">
        <v>7</v>
      </c>
      <c r="J42" s="38" t="s">
        <v>38</v>
      </c>
      <c r="K42" s="37"/>
      <c r="L42" s="37"/>
      <c r="M42" s="39"/>
      <c r="N42" s="39">
        <f>N43</f>
        <v>8476436000</v>
      </c>
    </row>
    <row r="43" spans="2:17">
      <c r="B43" s="30" t="s">
        <v>27</v>
      </c>
      <c r="C43" s="9" t="s">
        <v>28</v>
      </c>
      <c r="D43" s="10"/>
      <c r="E43" s="10"/>
      <c r="F43" s="11"/>
      <c r="G43" s="11">
        <f>SUM(G44:G47)</f>
        <v>8476436000</v>
      </c>
      <c r="H43" s="31"/>
      <c r="I43" s="30" t="s">
        <v>27</v>
      </c>
      <c r="J43" s="9" t="s">
        <v>28</v>
      </c>
      <c r="K43" s="10"/>
      <c r="L43" s="10"/>
      <c r="M43" s="11"/>
      <c r="N43" s="11">
        <f>SUM(N44:N47)</f>
        <v>8476436000</v>
      </c>
    </row>
    <row r="44" spans="2:17">
      <c r="B44" s="30"/>
      <c r="C44" s="9" t="s">
        <v>41</v>
      </c>
      <c r="D44" s="10">
        <v>1</v>
      </c>
      <c r="E44" s="10" t="s">
        <v>6</v>
      </c>
      <c r="F44" s="11">
        <v>2449564000</v>
      </c>
      <c r="G44" s="11">
        <f t="shared" ref="G44:G47" si="6">D44*F44</f>
        <v>2449564000</v>
      </c>
      <c r="H44" s="31"/>
      <c r="I44" s="30"/>
      <c r="J44" s="9" t="s">
        <v>41</v>
      </c>
      <c r="K44" s="10">
        <v>1</v>
      </c>
      <c r="L44" s="10" t="s">
        <v>6</v>
      </c>
      <c r="M44" s="11">
        <v>2449564000</v>
      </c>
      <c r="N44" s="11">
        <f t="shared" ref="N44:N47" si="7">K44*M44</f>
        <v>2449564000</v>
      </c>
    </row>
    <row r="45" spans="2:17">
      <c r="B45" s="30"/>
      <c r="C45" s="9" t="s">
        <v>42</v>
      </c>
      <c r="D45" s="10">
        <v>1</v>
      </c>
      <c r="E45" s="10" t="s">
        <v>6</v>
      </c>
      <c r="F45" s="11">
        <v>5680162000</v>
      </c>
      <c r="G45" s="11">
        <f t="shared" si="6"/>
        <v>5680162000</v>
      </c>
      <c r="H45" s="31"/>
      <c r="I45" s="30"/>
      <c r="J45" s="9" t="s">
        <v>42</v>
      </c>
      <c r="K45" s="10">
        <v>1</v>
      </c>
      <c r="L45" s="10" t="s">
        <v>6</v>
      </c>
      <c r="M45" s="11">
        <v>5680162000</v>
      </c>
      <c r="N45" s="11">
        <f t="shared" si="7"/>
        <v>5680162000</v>
      </c>
      <c r="Q45" s="1">
        <f>120/8</f>
        <v>15</v>
      </c>
    </row>
    <row r="46" spans="2:17">
      <c r="B46" s="30"/>
      <c r="C46" s="9" t="s">
        <v>44</v>
      </c>
      <c r="D46" s="10">
        <v>1</v>
      </c>
      <c r="E46" s="10" t="s">
        <v>6</v>
      </c>
      <c r="F46" s="11">
        <v>174440000</v>
      </c>
      <c r="G46" s="11">
        <f t="shared" si="6"/>
        <v>174440000</v>
      </c>
      <c r="H46" s="31"/>
      <c r="I46" s="30"/>
      <c r="J46" s="9" t="s">
        <v>44</v>
      </c>
      <c r="K46" s="10">
        <v>1</v>
      </c>
      <c r="L46" s="10" t="s">
        <v>6</v>
      </c>
      <c r="M46" s="11">
        <v>174440000</v>
      </c>
      <c r="N46" s="11">
        <f t="shared" si="7"/>
        <v>174440000</v>
      </c>
    </row>
    <row r="47" spans="2:17">
      <c r="B47" s="30" t="s">
        <v>2</v>
      </c>
      <c r="C47" s="9" t="s">
        <v>19</v>
      </c>
      <c r="D47" s="10">
        <v>1</v>
      </c>
      <c r="E47" s="10" t="s">
        <v>6</v>
      </c>
      <c r="F47" s="11">
        <v>172270000</v>
      </c>
      <c r="G47" s="11">
        <f t="shared" si="6"/>
        <v>172270000</v>
      </c>
      <c r="H47" s="31"/>
      <c r="I47" s="30" t="s">
        <v>2</v>
      </c>
      <c r="J47" s="9" t="s">
        <v>19</v>
      </c>
      <c r="K47" s="10">
        <v>1</v>
      </c>
      <c r="L47" s="10" t="s">
        <v>6</v>
      </c>
      <c r="M47" s="11">
        <v>172270000</v>
      </c>
      <c r="N47" s="11">
        <f t="shared" si="7"/>
        <v>172270000</v>
      </c>
    </row>
    <row r="48" spans="2:17">
      <c r="B48" s="30"/>
      <c r="C48" s="9"/>
      <c r="D48" s="10"/>
      <c r="E48" s="10"/>
      <c r="F48" s="11"/>
      <c r="G48" s="11"/>
      <c r="H48" s="31"/>
      <c r="I48" s="30"/>
      <c r="J48" s="9"/>
      <c r="K48" s="10"/>
      <c r="L48" s="10"/>
      <c r="M48" s="11"/>
      <c r="N48" s="11"/>
    </row>
  </sheetData>
  <printOptions horizontalCentered="1"/>
  <pageMargins left="0.39370078740157483" right="0.39370078740157483" top="0.59055118110236227" bottom="0.39370078740157483" header="0.31496062992125984" footer="0.31496062992125984"/>
  <pageSetup paperSize="9" scale="5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Pengadaan 2019</vt:lpstr>
      <vt:lpstr>RAB Semula-Menjadi-I</vt:lpstr>
      <vt:lpstr>Biaya_Pengelolaan</vt:lpstr>
      <vt:lpstr>RAB Semula-Menjadi-I (2)</vt:lpstr>
      <vt:lpstr>RAB Semula-Menjadi-I (3)</vt:lpstr>
      <vt:lpstr>Biaya_Pengelolaan!Print_Area</vt:lpstr>
      <vt:lpstr>'Pengadaan 2019'!Print_Area</vt:lpstr>
      <vt:lpstr>'RAB Semula-Menjadi-I'!Print_Area</vt:lpstr>
      <vt:lpstr>'RAB Semula-Menjadi-I (2)'!Print_Area</vt:lpstr>
      <vt:lpstr>'RAB Semula-Menjadi-I (3)'!Print_Area</vt:lpstr>
      <vt:lpstr>Biaya_Pengelolaan!Print_Titles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cp:lastPrinted>2019-09-13T09:33:44Z</cp:lastPrinted>
  <dcterms:created xsi:type="dcterms:W3CDTF">2019-01-05T11:15:46Z</dcterms:created>
  <dcterms:modified xsi:type="dcterms:W3CDTF">2019-10-15T03:10:46Z</dcterms:modified>
</cp:coreProperties>
</file>