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7" i="1" l="1"/>
  <c r="L87" i="1"/>
  <c r="M87" i="1"/>
  <c r="N87" i="1"/>
  <c r="O87" i="1"/>
  <c r="F88" i="1"/>
  <c r="F87" i="1"/>
  <c r="F86" i="1"/>
  <c r="D80" i="1"/>
  <c r="E83" i="1"/>
  <c r="E82" i="1"/>
  <c r="E81" i="1"/>
  <c r="D82" i="1"/>
  <c r="J81" i="1"/>
  <c r="H78" i="1"/>
  <c r="D81" i="1"/>
  <c r="D83" i="1"/>
  <c r="J70" i="1"/>
  <c r="J69" i="1"/>
  <c r="J68" i="1"/>
  <c r="J67" i="1"/>
  <c r="J66" i="1"/>
  <c r="J65" i="1"/>
  <c r="J64" i="1"/>
  <c r="J63" i="1"/>
  <c r="J62" i="1"/>
  <c r="J61" i="1"/>
  <c r="J60" i="1"/>
  <c r="E55" i="1"/>
  <c r="D55" i="1"/>
  <c r="E51" i="1" l="1"/>
  <c r="D51" i="1"/>
  <c r="E54" i="1" l="1"/>
  <c r="G51" i="1"/>
  <c r="D54" i="1" s="1"/>
</calcChain>
</file>

<file path=xl/sharedStrings.xml><?xml version="1.0" encoding="utf-8"?>
<sst xmlns="http://schemas.openxmlformats.org/spreadsheetml/2006/main" count="192" uniqueCount="161">
  <si>
    <t xml:space="preserve">Gaant Chart Motion Study </t>
  </si>
  <si>
    <t>Process</t>
  </si>
  <si>
    <t>Purge</t>
  </si>
  <si>
    <t>Tape</t>
  </si>
  <si>
    <t>Manually Loosen Rollers</t>
  </si>
  <si>
    <t>Set Computer</t>
  </si>
  <si>
    <t>Hold Buttons</t>
  </si>
  <si>
    <t>Release Buttons</t>
  </si>
  <si>
    <t>Set Rollers</t>
  </si>
  <si>
    <t>Set Nozzle</t>
  </si>
  <si>
    <t xml:space="preserve">Test Fit First One </t>
  </si>
  <si>
    <t>Test Fit First one Through</t>
  </si>
  <si>
    <t>Fist piece starts filing</t>
  </si>
  <si>
    <t>First Piece Done</t>
  </si>
  <si>
    <t>Second Piece Starts Filling</t>
  </si>
  <si>
    <t>Second Piece Ends Filling</t>
  </si>
  <si>
    <t>Third Piece Starts Filling</t>
  </si>
  <si>
    <t>Third Piece Ends Filling</t>
  </si>
  <si>
    <t>Fourth Piece Starts Filling</t>
  </si>
  <si>
    <t>Fourth Piece ends Filling</t>
  </si>
  <si>
    <t>Time</t>
  </si>
  <si>
    <t>First Pour</t>
  </si>
  <si>
    <t>Last Pour</t>
  </si>
  <si>
    <t>26:17</t>
  </si>
  <si>
    <t>8:38</t>
  </si>
  <si>
    <t>16:52</t>
  </si>
  <si>
    <t>19:44</t>
  </si>
  <si>
    <t>22:16</t>
  </si>
  <si>
    <t>1:08:10</t>
  </si>
  <si>
    <t>1:20:25</t>
  </si>
  <si>
    <t>1:30:05</t>
  </si>
  <si>
    <t>1:37:24</t>
  </si>
  <si>
    <t>1:54:15</t>
  </si>
  <si>
    <t>1:55:41</t>
  </si>
  <si>
    <t>2:02:40</t>
  </si>
  <si>
    <t>2:06:04</t>
  </si>
  <si>
    <t>2:10:40</t>
  </si>
  <si>
    <t>2:11:40</t>
  </si>
  <si>
    <t>2:28:42</t>
  </si>
  <si>
    <t>2:30:27</t>
  </si>
  <si>
    <t>2:35:34</t>
  </si>
  <si>
    <t>2:38:43</t>
  </si>
  <si>
    <t>Offline</t>
  </si>
  <si>
    <t xml:space="preserve">Offline(seconds) </t>
  </si>
  <si>
    <t>0:00</t>
  </si>
  <si>
    <t>20:54</t>
  </si>
  <si>
    <t>23:35</t>
  </si>
  <si>
    <t>21:40</t>
  </si>
  <si>
    <t>40:18</t>
  </si>
  <si>
    <t>24:09</t>
  </si>
  <si>
    <t>46:00</t>
  </si>
  <si>
    <t>41:15</t>
  </si>
  <si>
    <t>47:47</t>
  </si>
  <si>
    <t>57:44</t>
  </si>
  <si>
    <t>1:00:32</t>
  </si>
  <si>
    <t>58:15</t>
  </si>
  <si>
    <t>1:02:36</t>
  </si>
  <si>
    <t>1:04:43</t>
  </si>
  <si>
    <t>1:09:30</t>
  </si>
  <si>
    <t>1:05:24</t>
  </si>
  <si>
    <t>1:24:54</t>
  </si>
  <si>
    <t>1:09:57</t>
  </si>
  <si>
    <t>2:40:00</t>
  </si>
  <si>
    <t>20:01</t>
  </si>
  <si>
    <t>20:55</t>
  </si>
  <si>
    <t>24:14</t>
  </si>
  <si>
    <t>25:10</t>
  </si>
  <si>
    <t>35:00</t>
  </si>
  <si>
    <t>40:28</t>
  </si>
  <si>
    <t>46:20</t>
  </si>
  <si>
    <t>Total</t>
  </si>
  <si>
    <t>3:50:20</t>
  </si>
  <si>
    <t>Online(Seconds)</t>
  </si>
  <si>
    <t>4:42:36</t>
  </si>
  <si>
    <t>Online</t>
  </si>
  <si>
    <t>Trial 1</t>
  </si>
  <si>
    <t>Trial 2</t>
  </si>
  <si>
    <t>Trial 3</t>
  </si>
  <si>
    <t>Trial 4</t>
  </si>
  <si>
    <t>Trial 5</t>
  </si>
  <si>
    <t>Average</t>
  </si>
  <si>
    <t>Trial 6</t>
  </si>
  <si>
    <t>0:52:16</t>
  </si>
  <si>
    <t>0</t>
  </si>
  <si>
    <t>11:30</t>
  </si>
  <si>
    <t>12:00</t>
  </si>
  <si>
    <t>15</t>
  </si>
  <si>
    <t>32</t>
  </si>
  <si>
    <t>110</t>
  </si>
  <si>
    <t>133</t>
  </si>
  <si>
    <t>147</t>
  </si>
  <si>
    <t>195</t>
  </si>
  <si>
    <t>266</t>
  </si>
  <si>
    <t>340</t>
  </si>
  <si>
    <t>384</t>
  </si>
  <si>
    <t>408</t>
  </si>
  <si>
    <t>50</t>
  </si>
  <si>
    <t>105</t>
  </si>
  <si>
    <t>118</t>
  </si>
  <si>
    <t>131</t>
  </si>
  <si>
    <t>152</t>
  </si>
  <si>
    <t>173</t>
  </si>
  <si>
    <t>184</t>
  </si>
  <si>
    <t>219</t>
  </si>
  <si>
    <t>245</t>
  </si>
  <si>
    <t>259</t>
  </si>
  <si>
    <t>274</t>
  </si>
  <si>
    <t>289</t>
  </si>
  <si>
    <t>316</t>
  </si>
  <si>
    <t>7</t>
  </si>
  <si>
    <t>10</t>
  </si>
  <si>
    <t>23</t>
  </si>
  <si>
    <t>44</t>
  </si>
  <si>
    <t>45</t>
  </si>
  <si>
    <t>150</t>
  </si>
  <si>
    <t>217</t>
  </si>
  <si>
    <t>263</t>
  </si>
  <si>
    <t>282</t>
  </si>
  <si>
    <t>310</t>
  </si>
  <si>
    <t>17</t>
  </si>
  <si>
    <t>66</t>
  </si>
  <si>
    <t>86</t>
  </si>
  <si>
    <t>96</t>
  </si>
  <si>
    <t>117</t>
  </si>
  <si>
    <t>130</t>
  </si>
  <si>
    <t>178</t>
  </si>
  <si>
    <t>197</t>
  </si>
  <si>
    <t>226</t>
  </si>
  <si>
    <t>260</t>
  </si>
  <si>
    <t>288</t>
  </si>
  <si>
    <t>317</t>
  </si>
  <si>
    <t>330</t>
  </si>
  <si>
    <t>339</t>
  </si>
  <si>
    <t>344</t>
  </si>
  <si>
    <t>25</t>
  </si>
  <si>
    <t>75</t>
  </si>
  <si>
    <t>80</t>
  </si>
  <si>
    <t>90</t>
  </si>
  <si>
    <t>108</t>
  </si>
  <si>
    <t>127</t>
  </si>
  <si>
    <t>194</t>
  </si>
  <si>
    <t>Trial 7</t>
  </si>
  <si>
    <t>63</t>
  </si>
  <si>
    <t>Average Time</t>
  </si>
  <si>
    <t>11:00</t>
  </si>
  <si>
    <t>10min 0.87 seconds</t>
  </si>
  <si>
    <t>4min 41seconds</t>
  </si>
  <si>
    <t>Machine Prep</t>
  </si>
  <si>
    <t>5 hours 10 min 46 sec</t>
  </si>
  <si>
    <t>14:00</t>
  </si>
  <si>
    <t>13:30</t>
  </si>
  <si>
    <t>3:23</t>
  </si>
  <si>
    <t>14:30</t>
  </si>
  <si>
    <t>4:40</t>
  </si>
  <si>
    <t>Machine Running</t>
  </si>
  <si>
    <t>Sort Metal/Curing Time</t>
  </si>
  <si>
    <t>3:0:14</t>
  </si>
  <si>
    <t>1:23:54</t>
  </si>
  <si>
    <t>46:37</t>
  </si>
  <si>
    <t>Singles</t>
  </si>
  <si>
    <t>Sorting Metal/Curing The Resin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</si>
</sst>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rgb="FF21252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Border="1"/>
    <xf numFmtId="0" fontId="0" fillId="0" borderId="0" xfId="0" applyFill="1" applyBorder="1"/>
    <xf numFmtId="20" fontId="0" fillId="0" borderId="0" xfId="0" applyNumberFormat="1"/>
    <xf numFmtId="0" fontId="0" fillId="0" borderId="0" xfId="0" applyNumberFormat="1"/>
    <xf numFmtId="49" fontId="0" fillId="0" borderId="0" xfId="0" applyNumberFormat="1"/>
    <xf numFmtId="9" fontId="0" fillId="0" borderId="0" xfId="1" applyFont="1"/>
    <xf numFmtId="20" fontId="0" fillId="0" borderId="0" xfId="0" applyNumberForma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1" xfId="0" applyBorder="1"/>
    <xf numFmtId="49" fontId="0" fillId="0" borderId="1" xfId="0" applyNumberFormat="1" applyBorder="1"/>
    <xf numFmtId="0" fontId="0" fillId="0" borderId="1" xfId="0" applyFill="1" applyBorder="1"/>
    <xf numFmtId="49" fontId="0" fillId="0" borderId="0" xfId="0" applyNumberFormat="1" applyBorder="1" applyAlignment="1">
      <alignment vertical="center" wrapText="1"/>
    </xf>
    <xf numFmtId="49" fontId="0" fillId="0" borderId="0" xfId="0" applyNumberFormat="1" applyBorder="1"/>
    <xf numFmtId="164" fontId="0" fillId="0" borderId="1" xfId="0" applyNumberFormat="1" applyBorder="1" applyAlignment="1">
      <alignment vertical="center" wrapText="1"/>
    </xf>
    <xf numFmtId="164" fontId="0" fillId="0" borderId="1" xfId="0" applyNumberFormat="1" applyBorder="1"/>
    <xf numFmtId="164" fontId="0" fillId="0" borderId="2" xfId="0" applyNumberFormat="1" applyBorder="1"/>
    <xf numFmtId="0" fontId="0" fillId="0" borderId="0" xfId="0" applyBorder="1" applyAlignment="1"/>
    <xf numFmtId="9" fontId="0" fillId="0" borderId="1" xfId="0" applyNumberFormat="1" applyBorder="1"/>
    <xf numFmtId="0" fontId="0" fillId="3" borderId="1" xfId="0" applyFill="1" applyBorder="1"/>
    <xf numFmtId="20" fontId="2" fillId="2" borderId="1" xfId="0" applyNumberFormat="1" applyFont="1" applyFill="1" applyBorder="1"/>
    <xf numFmtId="0" fontId="2" fillId="2" borderId="1" xfId="0" applyFont="1" applyFill="1" applyBorder="1"/>
    <xf numFmtId="0" fontId="0" fillId="4" borderId="1" xfId="0" applyFill="1" applyBorder="1"/>
    <xf numFmtId="0" fontId="2" fillId="0" borderId="1" xfId="0" applyFont="1" applyBorder="1"/>
    <xf numFmtId="20" fontId="0" fillId="4" borderId="1" xfId="0" applyNumberFormat="1" applyFill="1" applyBorder="1"/>
    <xf numFmtId="49" fontId="0" fillId="4" borderId="1" xfId="0" applyNumberFormat="1" applyFill="1" applyBorder="1"/>
    <xf numFmtId="49" fontId="0" fillId="0" borderId="1" xfId="0" applyNumberFormat="1" applyFill="1" applyBorder="1"/>
    <xf numFmtId="20" fontId="4" fillId="4" borderId="1" xfId="0" applyNumberFormat="1" applyFont="1" applyFill="1" applyBorder="1"/>
    <xf numFmtId="0" fontId="3" fillId="0" borderId="1" xfId="0" applyFont="1" applyBorder="1"/>
    <xf numFmtId="20" fontId="3" fillId="0" borderId="1" xfId="0" applyNumberFormat="1" applyFont="1" applyBorder="1"/>
    <xf numFmtId="49" fontId="3" fillId="0" borderId="1" xfId="0" applyNumberFormat="1" applyFont="1" applyBorder="1"/>
    <xf numFmtId="3" fontId="5" fillId="0" borderId="0" xfId="0" applyNumberFormat="1" applyFont="1"/>
    <xf numFmtId="0" fontId="5" fillId="0" borderId="0" xfId="0" applyFont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Te-Rapa</a:t>
            </a:r>
            <a:r>
              <a:rPr lang="en-NZ" baseline="0"/>
              <a:t> </a:t>
            </a:r>
            <a:r>
              <a:rPr lang="en-NZ"/>
              <a:t>Thermal</a:t>
            </a:r>
            <a:r>
              <a:rPr lang="en-NZ" baseline="0"/>
              <a:t> Break Time Study (</a:t>
            </a:r>
            <a:r>
              <a:rPr lang="en-NZ" sz="1400" b="0" i="0" u="none" strike="noStrike" baseline="0">
                <a:effectLst/>
              </a:rPr>
              <a:t>4:42:36)</a:t>
            </a:r>
            <a:endParaRPr lang="en-NZ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EA0-44CE-8FBD-927B3402B4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EA0-44CE-8FBD-927B3402B40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Sheet1!$D$53:$E$53</c:f>
              <c:strCache>
                <c:ptCount val="2"/>
                <c:pt idx="0">
                  <c:v>Offline</c:v>
                </c:pt>
                <c:pt idx="1">
                  <c:v>Online</c:v>
                </c:pt>
              </c:strCache>
            </c:strRef>
          </c:cat>
          <c:val>
            <c:numRef>
              <c:f>Sheet1!$D$54:$E$54</c:f>
              <c:numCache>
                <c:formatCode>0%</c:formatCode>
                <c:ptCount val="2"/>
                <c:pt idx="0">
                  <c:v>0.81505071950931829</c:v>
                </c:pt>
                <c:pt idx="1">
                  <c:v>0.18494928049068177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0-4884-B3E9-2454FC164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 b="0" i="0" baseline="0">
                <a:effectLst/>
              </a:rPr>
              <a:t>Te-Rapa Thermal Break Time Study (5:10:46)</a:t>
            </a:r>
            <a:endParaRPr lang="en-NZ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96-483F-AADD-FEDC8D8EEF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96-483F-AADD-FEDC8D8EEF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596-483F-AADD-FEDC8D8EEF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Sheet1!$B$88:$D$88</c:f>
              <c:strCache>
                <c:ptCount val="3"/>
                <c:pt idx="0">
                  <c:v>Sorting Metal/Curing The Resin</c:v>
                </c:pt>
                <c:pt idx="1">
                  <c:v>Machine Prep</c:v>
                </c:pt>
                <c:pt idx="2">
                  <c:v>Machine Running</c:v>
                </c:pt>
              </c:strCache>
            </c:strRef>
          </c:cat>
          <c:val>
            <c:numRef>
              <c:f>Sheet1!$B$89:$D$89</c:f>
              <c:numCache>
                <c:formatCode>0%</c:formatCode>
                <c:ptCount val="3"/>
                <c:pt idx="0">
                  <c:v>0.57999999999999996</c:v>
                </c:pt>
                <c:pt idx="1">
                  <c:v>0.27</c:v>
                </c:pt>
                <c:pt idx="2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4-43F4-B8D2-D52485E9178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105896</xdr:colOff>
      <xdr:row>27</xdr:row>
      <xdr:rowOff>57150</xdr:rowOff>
    </xdr:from>
    <xdr:to>
      <xdr:col>14</xdr:col>
      <xdr:colOff>115421</xdr:colOff>
      <xdr:row>41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44823</xdr:colOff>
      <xdr:row>59</xdr:row>
      <xdr:rowOff>163607</xdr:rowOff>
    </xdr:from>
    <xdr:to>
      <xdr:col>26</xdr:col>
      <xdr:colOff>168088</xdr:colOff>
      <xdr:row>76</xdr:row>
      <xdr:rowOff>123265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9"/>
  <sheetViews>
    <sheetView tabSelected="1" topLeftCell="J52" zoomScale="115" zoomScaleNormal="115" workbookViewId="0">
      <selection activeCell="AD70" sqref="AD70"/>
    </sheetView>
  </sheetViews>
  <sheetFormatPr defaultRowHeight="15" x14ac:dyDescent="0.25"/>
  <cols>
    <col min="1" max="1" width="23.28515625" customWidth="1"/>
    <col min="2" max="2" width="4.5703125" customWidth="1"/>
    <col min="3" max="3" width="4.28515625" customWidth="1"/>
    <col min="4" max="4" width="10.28515625" customWidth="1"/>
    <col min="5" max="5" width="13.5703125" customWidth="1"/>
    <col min="6" max="6" width="13.140625" customWidth="1"/>
    <col min="7" max="7" width="4.85546875" customWidth="1"/>
    <col min="8" max="8" width="4.42578125" customWidth="1"/>
    <col min="9" max="9" width="4.28515625" customWidth="1"/>
    <col min="10" max="10" width="4.85546875" customWidth="1"/>
    <col min="11" max="12" width="4.7109375" customWidth="1"/>
    <col min="13" max="13" width="5.42578125" customWidth="1"/>
    <col min="14" max="14" width="4.7109375" customWidth="1"/>
    <col min="15" max="15" width="5.140625" customWidth="1"/>
    <col min="16" max="16" width="4.5703125" customWidth="1"/>
    <col min="17" max="17" width="5.140625" customWidth="1"/>
    <col min="18" max="18" width="4.42578125" customWidth="1"/>
    <col min="19" max="19" width="4.7109375" customWidth="1"/>
    <col min="20" max="20" width="5" customWidth="1"/>
    <col min="21" max="21" width="5.85546875" customWidth="1"/>
    <col min="22" max="23" width="5.42578125" customWidth="1"/>
    <col min="24" max="24" width="5.28515625" customWidth="1"/>
    <col min="25" max="25" width="5.5703125" customWidth="1"/>
    <col min="26" max="26" width="5.42578125" customWidth="1"/>
    <col min="27" max="27" width="6.28515625" customWidth="1"/>
    <col min="28" max="28" width="5.7109375" customWidth="1"/>
    <col min="29" max="29" width="5.5703125" customWidth="1"/>
    <col min="30" max="30" width="5.42578125" customWidth="1"/>
    <col min="31" max="32" width="5.5703125" customWidth="1"/>
  </cols>
  <sheetData>
    <row r="1" spans="1:32" ht="12.75" customHeight="1" x14ac:dyDescent="0.25">
      <c r="A1" s="2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</row>
    <row r="2" spans="1:32" x14ac:dyDescent="0.25">
      <c r="A2" s="9"/>
      <c r="B2" s="33" t="s">
        <v>20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5"/>
    </row>
    <row r="3" spans="1:32" x14ac:dyDescent="0.25">
      <c r="A3" s="28" t="s">
        <v>1</v>
      </c>
      <c r="B3" s="29">
        <v>2.0833333333333332E-2</v>
      </c>
      <c r="C3" s="29">
        <v>4.1666666666666664E-2</v>
      </c>
      <c r="D3" s="29">
        <v>6.25E-2</v>
      </c>
      <c r="E3" s="29">
        <v>8.3333333333333329E-2</v>
      </c>
      <c r="F3" s="29">
        <v>0.10416666666666667</v>
      </c>
      <c r="G3" s="29">
        <v>0.125</v>
      </c>
      <c r="H3" s="29">
        <v>0.14583333333333334</v>
      </c>
      <c r="I3" s="29">
        <v>0.16666666666666666</v>
      </c>
      <c r="J3" s="29">
        <v>0.1875</v>
      </c>
      <c r="K3" s="29">
        <v>0.20833333333333334</v>
      </c>
      <c r="L3" s="29">
        <v>0.22916666666666666</v>
      </c>
      <c r="M3" s="29">
        <v>0.25</v>
      </c>
      <c r="N3" s="29">
        <v>0.27083333333333331</v>
      </c>
      <c r="O3" s="29">
        <v>0.29166666666666669</v>
      </c>
      <c r="P3" s="29">
        <v>0.3125</v>
      </c>
      <c r="Q3" s="29">
        <v>0.33333333333333331</v>
      </c>
      <c r="R3" s="29">
        <v>0.35416666666666669</v>
      </c>
      <c r="S3" s="29">
        <v>0.375</v>
      </c>
      <c r="T3" s="29">
        <v>0.39583333333333331</v>
      </c>
      <c r="U3" s="29">
        <v>0.41666666666666669</v>
      </c>
      <c r="V3" s="29">
        <v>0.4375</v>
      </c>
      <c r="W3" s="30" t="s">
        <v>144</v>
      </c>
      <c r="X3" s="30" t="s">
        <v>84</v>
      </c>
      <c r="Y3" s="30" t="s">
        <v>85</v>
      </c>
      <c r="Z3" s="29">
        <v>0.52083333333333337</v>
      </c>
      <c r="AA3" s="29">
        <v>0.54166666666666663</v>
      </c>
      <c r="AB3" s="30" t="s">
        <v>150</v>
      </c>
      <c r="AC3" s="30" t="s">
        <v>149</v>
      </c>
      <c r="AD3" s="30" t="s">
        <v>152</v>
      </c>
      <c r="AE3" s="29">
        <v>0.625</v>
      </c>
      <c r="AF3" s="29">
        <v>0.64583333333333337</v>
      </c>
    </row>
    <row r="4" spans="1:32" x14ac:dyDescent="0.25">
      <c r="A4" s="28" t="s">
        <v>155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1"/>
      <c r="T4" s="21"/>
      <c r="U4" s="21"/>
      <c r="V4" s="9"/>
      <c r="W4" s="9"/>
      <c r="X4" s="9"/>
      <c r="Y4" s="9"/>
      <c r="Z4" s="9"/>
      <c r="AA4" s="9"/>
      <c r="AB4" s="9"/>
      <c r="AC4" s="9"/>
      <c r="AD4" s="9"/>
      <c r="AE4" s="9"/>
      <c r="AF4" s="9"/>
    </row>
    <row r="5" spans="1:32" x14ac:dyDescent="0.25">
      <c r="A5" s="28" t="s">
        <v>2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11"/>
      <c r="S5" s="9"/>
      <c r="T5" s="19"/>
      <c r="U5" s="21"/>
      <c r="V5" s="9"/>
      <c r="W5" s="9"/>
      <c r="X5" s="9"/>
      <c r="Y5" s="9"/>
      <c r="Z5" s="9"/>
      <c r="AA5" s="9"/>
      <c r="AB5" s="9"/>
      <c r="AC5" s="9"/>
      <c r="AD5" s="9"/>
      <c r="AE5" s="9"/>
      <c r="AF5" s="9"/>
    </row>
    <row r="6" spans="1:32" x14ac:dyDescent="0.25">
      <c r="A6" s="28" t="s">
        <v>3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1"/>
      <c r="S6" s="9"/>
      <c r="T6" s="11"/>
      <c r="U6" s="22">
        <v>22.8</v>
      </c>
      <c r="V6" s="11"/>
      <c r="W6" s="9"/>
      <c r="X6" s="9"/>
      <c r="Y6" s="9"/>
      <c r="Z6" s="9"/>
      <c r="AA6" s="9"/>
      <c r="AB6" s="9"/>
      <c r="AC6" s="9"/>
      <c r="AD6" s="9"/>
      <c r="AE6" s="9"/>
      <c r="AF6" s="9"/>
    </row>
    <row r="7" spans="1:32" x14ac:dyDescent="0.25">
      <c r="A7" s="28" t="s">
        <v>4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1"/>
      <c r="S7" s="9"/>
      <c r="T7" s="9"/>
      <c r="U7" s="11"/>
      <c r="V7" s="22">
        <v>55.5</v>
      </c>
      <c r="W7" s="11"/>
      <c r="X7" s="9"/>
      <c r="Y7" s="9"/>
      <c r="Z7" s="9"/>
      <c r="AA7" s="9"/>
      <c r="AB7" s="9"/>
      <c r="AC7" s="9"/>
      <c r="AD7" s="9"/>
      <c r="AE7" s="9"/>
      <c r="AF7" s="9"/>
    </row>
    <row r="8" spans="1:32" x14ac:dyDescent="0.25">
      <c r="A8" s="28" t="s">
        <v>5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23"/>
      <c r="S8" s="9"/>
      <c r="T8" s="9"/>
      <c r="U8" s="9"/>
      <c r="V8" s="9"/>
      <c r="W8" s="24">
        <v>5.2777777777777778E-2</v>
      </c>
      <c r="X8" s="11"/>
      <c r="Y8" s="9"/>
      <c r="Z8" s="9"/>
      <c r="AA8" s="9"/>
      <c r="AB8" s="9"/>
      <c r="AC8" s="9"/>
      <c r="AD8" s="9"/>
      <c r="AE8" s="9"/>
      <c r="AF8" s="9"/>
    </row>
    <row r="9" spans="1:32" x14ac:dyDescent="0.25">
      <c r="A9" s="28" t="s">
        <v>6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24">
        <v>6.25E-2</v>
      </c>
      <c r="Y9" s="9"/>
      <c r="Z9" s="9"/>
      <c r="AA9" s="9"/>
      <c r="AB9" s="9"/>
      <c r="AC9" s="9"/>
      <c r="AD9" s="9"/>
      <c r="AE9" s="9"/>
      <c r="AF9" s="9"/>
    </row>
    <row r="10" spans="1:32" x14ac:dyDescent="0.25">
      <c r="A10" s="28" t="s">
        <v>7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27">
        <v>6.5972222222222224E-2</v>
      </c>
      <c r="Y10" s="9"/>
      <c r="Z10" s="9"/>
      <c r="AA10" s="9"/>
      <c r="AB10" s="9"/>
      <c r="AC10" s="9"/>
      <c r="AD10" s="9"/>
      <c r="AE10" s="9"/>
      <c r="AF10" s="9"/>
    </row>
    <row r="11" spans="1:32" x14ac:dyDescent="0.25">
      <c r="A11" s="28" t="s">
        <v>8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24">
        <v>9.930555555555555E-2</v>
      </c>
      <c r="Z11" s="9"/>
      <c r="AA11" s="9"/>
      <c r="AB11" s="9"/>
      <c r="AC11" s="9"/>
      <c r="AD11" s="9"/>
      <c r="AE11" s="9"/>
      <c r="AF11" s="9"/>
    </row>
    <row r="12" spans="1:32" x14ac:dyDescent="0.25">
      <c r="A12" s="28" t="s">
        <v>9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24">
        <v>0.10555555555555556</v>
      </c>
      <c r="AA12" s="9"/>
      <c r="AB12" s="9"/>
      <c r="AC12" s="9"/>
      <c r="AD12" s="9"/>
      <c r="AE12" s="9"/>
      <c r="AF12" s="9"/>
    </row>
    <row r="13" spans="1:32" x14ac:dyDescent="0.25">
      <c r="A13" s="28" t="s">
        <v>10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24">
        <v>0.13541666666666666</v>
      </c>
      <c r="AB13" s="9"/>
      <c r="AC13" s="9"/>
      <c r="AD13" s="9"/>
      <c r="AE13" s="9"/>
      <c r="AF13" s="9"/>
    </row>
    <row r="14" spans="1:32" x14ac:dyDescent="0.25">
      <c r="A14" s="28" t="s">
        <v>11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10"/>
      <c r="AB14" s="25" t="s">
        <v>151</v>
      </c>
      <c r="AC14" s="10"/>
      <c r="AD14" s="10"/>
      <c r="AE14" s="10"/>
      <c r="AF14" s="10"/>
    </row>
    <row r="15" spans="1:32" x14ac:dyDescent="0.25">
      <c r="A15" s="28" t="s">
        <v>12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10"/>
      <c r="AB15" s="25"/>
      <c r="AC15" s="25"/>
      <c r="AD15" s="25" t="s">
        <v>153</v>
      </c>
      <c r="AE15" s="10"/>
      <c r="AF15" s="10"/>
    </row>
    <row r="16" spans="1:32" x14ac:dyDescent="0.25">
      <c r="A16" s="28" t="s">
        <v>13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10"/>
      <c r="AB16" s="26"/>
      <c r="AC16" s="25"/>
      <c r="AD16" s="25"/>
      <c r="AE16" s="25"/>
      <c r="AF16" s="10"/>
    </row>
    <row r="17" spans="1:32" x14ac:dyDescent="0.25">
      <c r="A17" s="28" t="s">
        <v>14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10"/>
      <c r="AB17" s="26"/>
      <c r="AC17" s="26"/>
      <c r="AD17" s="25"/>
      <c r="AE17" s="25"/>
      <c r="AF17" s="26"/>
    </row>
    <row r="18" spans="1:32" x14ac:dyDescent="0.25">
      <c r="A18" s="28" t="s">
        <v>15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10"/>
      <c r="AB18" s="26"/>
      <c r="AC18" s="26"/>
      <c r="AD18" s="26"/>
      <c r="AE18" s="25"/>
      <c r="AF18" s="25"/>
    </row>
    <row r="19" spans="1:32" x14ac:dyDescent="0.25">
      <c r="A19" s="28" t="s">
        <v>16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10"/>
      <c r="AB19" s="26"/>
      <c r="AC19" s="26"/>
      <c r="AD19" s="26"/>
      <c r="AE19" s="25"/>
      <c r="AF19" s="25"/>
    </row>
    <row r="20" spans="1:32" x14ac:dyDescent="0.25">
      <c r="A20" s="28" t="s">
        <v>17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10"/>
      <c r="AB20" s="26"/>
      <c r="AC20" s="26"/>
      <c r="AD20" s="26"/>
      <c r="AE20" s="26"/>
      <c r="AF20" s="25"/>
    </row>
    <row r="21" spans="1:32" x14ac:dyDescent="0.25">
      <c r="A21" s="28" t="s">
        <v>18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10"/>
      <c r="AB21" s="26"/>
      <c r="AC21" s="26"/>
      <c r="AD21" s="26"/>
      <c r="AE21" s="26"/>
      <c r="AF21" s="25"/>
    </row>
    <row r="22" spans="1:32" x14ac:dyDescent="0.25">
      <c r="A22" s="28" t="s">
        <v>19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11"/>
      <c r="AC22" s="11"/>
      <c r="AD22" s="11"/>
      <c r="AE22" s="11"/>
      <c r="AF22" s="22"/>
    </row>
    <row r="23" spans="1:32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 spans="1:32" x14ac:dyDescent="0.25">
      <c r="A24" s="2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32" x14ac:dyDescent="0.25"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32" x14ac:dyDescent="0.25">
      <c r="A26" t="s">
        <v>22</v>
      </c>
      <c r="B26" t="s">
        <v>21</v>
      </c>
      <c r="D26" t="s">
        <v>43</v>
      </c>
      <c r="E26" t="s">
        <v>72</v>
      </c>
      <c r="Q26" s="1"/>
      <c r="R26" s="1"/>
      <c r="S26" s="1"/>
      <c r="T26" s="1"/>
      <c r="U26" s="1"/>
      <c r="V26" s="1"/>
      <c r="W26" s="1"/>
      <c r="X26" s="1"/>
      <c r="Y26" s="2"/>
      <c r="Z26" s="1"/>
    </row>
    <row r="27" spans="1:32" x14ac:dyDescent="0.25">
      <c r="A27" s="5" t="s">
        <v>24</v>
      </c>
      <c r="B27" s="5" t="s">
        <v>25</v>
      </c>
      <c r="C27" s="3"/>
      <c r="D27">
        <v>494</v>
      </c>
      <c r="Q27" s="1"/>
      <c r="R27" s="1"/>
      <c r="S27" s="7"/>
      <c r="T27" s="7"/>
      <c r="U27" s="7"/>
      <c r="V27" s="7"/>
      <c r="W27" s="12"/>
      <c r="X27" s="13"/>
      <c r="Y27" s="1"/>
      <c r="Z27" s="1"/>
    </row>
    <row r="28" spans="1:32" x14ac:dyDescent="0.25">
      <c r="A28" s="5" t="s">
        <v>26</v>
      </c>
      <c r="B28" s="5" t="s">
        <v>27</v>
      </c>
      <c r="C28" s="3"/>
      <c r="D28">
        <v>152</v>
      </c>
      <c r="E28">
        <v>172</v>
      </c>
      <c r="Q28" s="1"/>
      <c r="R28" s="1"/>
      <c r="S28" s="7"/>
      <c r="T28" s="7"/>
      <c r="U28" s="7"/>
      <c r="V28" s="7"/>
      <c r="W28" s="12"/>
      <c r="X28" s="13"/>
      <c r="Y28" s="1"/>
      <c r="Z28" s="1"/>
    </row>
    <row r="29" spans="1:32" x14ac:dyDescent="0.25">
      <c r="A29" s="5" t="s">
        <v>23</v>
      </c>
      <c r="B29" s="5" t="s">
        <v>28</v>
      </c>
      <c r="C29" s="4"/>
      <c r="D29" s="4">
        <v>2513</v>
      </c>
      <c r="E29">
        <v>241</v>
      </c>
      <c r="Q29" s="1"/>
      <c r="R29" s="1"/>
      <c r="S29" s="7"/>
      <c r="T29" s="7"/>
      <c r="U29" s="7"/>
      <c r="V29" s="8"/>
      <c r="W29" s="12"/>
      <c r="X29" s="13"/>
      <c r="Y29" s="1"/>
      <c r="Z29" s="1"/>
    </row>
    <row r="30" spans="1:32" x14ac:dyDescent="0.25">
      <c r="A30" s="5" t="s">
        <v>29</v>
      </c>
      <c r="B30" s="5" t="s">
        <v>30</v>
      </c>
      <c r="C30" s="4"/>
      <c r="D30" s="4">
        <v>580</v>
      </c>
      <c r="E30">
        <v>735</v>
      </c>
      <c r="Q30" s="1"/>
      <c r="R30" s="1"/>
      <c r="S30" s="7"/>
      <c r="T30" s="7"/>
      <c r="U30" s="7"/>
      <c r="V30" s="7"/>
      <c r="W30" s="12"/>
      <c r="X30" s="13"/>
      <c r="Y30" s="1"/>
      <c r="Z30" s="1"/>
    </row>
    <row r="31" spans="1:32" x14ac:dyDescent="0.25">
      <c r="A31" s="5" t="s">
        <v>31</v>
      </c>
      <c r="B31" s="5" t="s">
        <v>32</v>
      </c>
      <c r="C31" s="4"/>
      <c r="D31" s="4">
        <v>1011</v>
      </c>
      <c r="E31">
        <v>439</v>
      </c>
      <c r="Q31" s="1"/>
      <c r="R31" s="1"/>
      <c r="S31" s="7"/>
      <c r="T31" s="7"/>
      <c r="U31" s="7"/>
      <c r="V31" s="7"/>
      <c r="W31" s="12"/>
      <c r="X31" s="13"/>
      <c r="Y31" s="1"/>
      <c r="Z31" s="1"/>
    </row>
    <row r="32" spans="1:32" x14ac:dyDescent="0.25">
      <c r="A32" s="5" t="s">
        <v>33</v>
      </c>
      <c r="B32" s="5" t="s">
        <v>34</v>
      </c>
      <c r="C32" s="4"/>
      <c r="D32" s="4">
        <v>419</v>
      </c>
      <c r="E32">
        <v>86</v>
      </c>
      <c r="Q32" s="1"/>
      <c r="R32" s="1"/>
      <c r="S32" s="7"/>
      <c r="T32" s="7"/>
      <c r="U32" s="7"/>
      <c r="V32" s="7"/>
      <c r="W32" s="12"/>
      <c r="X32" s="13"/>
      <c r="Y32" s="1"/>
      <c r="Z32" s="1"/>
    </row>
    <row r="33" spans="1:26" x14ac:dyDescent="0.25">
      <c r="A33" s="5" t="s">
        <v>35</v>
      </c>
      <c r="B33" s="5" t="s">
        <v>36</v>
      </c>
      <c r="C33" s="4"/>
      <c r="D33" s="4">
        <v>276</v>
      </c>
      <c r="E33">
        <v>204</v>
      </c>
      <c r="Q33" s="1"/>
      <c r="R33" s="1"/>
      <c r="S33" s="7"/>
      <c r="T33" s="7"/>
      <c r="U33" s="8"/>
      <c r="V33" s="7"/>
      <c r="W33" s="12"/>
      <c r="X33" s="13"/>
      <c r="Y33" s="1"/>
      <c r="Z33" s="1"/>
    </row>
    <row r="34" spans="1:26" x14ac:dyDescent="0.25">
      <c r="A34" s="5" t="s">
        <v>37</v>
      </c>
      <c r="B34" s="5" t="s">
        <v>38</v>
      </c>
      <c r="C34" s="4"/>
      <c r="D34" s="4">
        <v>1022</v>
      </c>
      <c r="E34">
        <v>60</v>
      </c>
      <c r="Q34" s="1"/>
      <c r="R34" s="1"/>
      <c r="S34" s="8"/>
      <c r="T34" s="7"/>
      <c r="U34" s="7"/>
      <c r="V34" s="7"/>
      <c r="W34" s="12"/>
      <c r="X34" s="13"/>
      <c r="Y34" s="1"/>
      <c r="Z34" s="1"/>
    </row>
    <row r="35" spans="1:26" x14ac:dyDescent="0.25">
      <c r="A35" s="5" t="s">
        <v>39</v>
      </c>
      <c r="B35" s="5" t="s">
        <v>40</v>
      </c>
      <c r="C35" s="4"/>
      <c r="D35" s="4">
        <v>307</v>
      </c>
      <c r="E35">
        <v>105</v>
      </c>
      <c r="Q35" s="1"/>
      <c r="R35" s="1"/>
      <c r="S35" s="7"/>
      <c r="T35" s="7"/>
      <c r="U35" s="8"/>
      <c r="V35" s="7"/>
      <c r="W35" s="12"/>
      <c r="X35" s="13"/>
      <c r="Y35" s="1"/>
      <c r="Z35" s="1"/>
    </row>
    <row r="36" spans="1:26" x14ac:dyDescent="0.25">
      <c r="A36" s="5" t="s">
        <v>41</v>
      </c>
      <c r="B36" s="5" t="s">
        <v>62</v>
      </c>
      <c r="C36" s="4"/>
      <c r="D36" s="4">
        <v>77</v>
      </c>
      <c r="E36">
        <v>189</v>
      </c>
      <c r="Q36" s="1"/>
      <c r="R36" s="1"/>
      <c r="S36" s="7"/>
      <c r="T36" s="7"/>
      <c r="U36" s="7"/>
      <c r="V36" s="7"/>
      <c r="W36" s="12"/>
      <c r="X36" s="13"/>
      <c r="Y36" s="1"/>
      <c r="Z36" s="1"/>
    </row>
    <row r="37" spans="1:26" x14ac:dyDescent="0.25">
      <c r="A37" s="5" t="s">
        <v>44</v>
      </c>
      <c r="B37" s="5" t="s">
        <v>45</v>
      </c>
      <c r="C37" s="4"/>
      <c r="D37" s="4">
        <v>1254</v>
      </c>
      <c r="Q37" s="1"/>
      <c r="R37" s="1"/>
      <c r="S37" s="7"/>
      <c r="T37" s="7"/>
      <c r="U37" s="7"/>
      <c r="V37" s="7"/>
      <c r="W37" s="12"/>
      <c r="X37" s="13"/>
      <c r="Y37" s="1"/>
      <c r="Z37" s="1"/>
    </row>
    <row r="38" spans="1:26" x14ac:dyDescent="0.25">
      <c r="A38" s="5" t="s">
        <v>47</v>
      </c>
      <c r="B38" s="5" t="s">
        <v>46</v>
      </c>
      <c r="C38" s="4"/>
      <c r="D38" s="4">
        <v>115</v>
      </c>
      <c r="E38">
        <v>46</v>
      </c>
      <c r="Q38" s="1"/>
      <c r="R38" s="1"/>
      <c r="S38" s="7"/>
      <c r="T38" s="7"/>
      <c r="U38" s="7"/>
      <c r="V38" s="7"/>
      <c r="W38" s="12"/>
      <c r="X38" s="13"/>
      <c r="Y38" s="1"/>
      <c r="Z38" s="1"/>
    </row>
    <row r="39" spans="1:26" ht="13.5" customHeight="1" x14ac:dyDescent="0.25">
      <c r="A39" s="5" t="s">
        <v>49</v>
      </c>
      <c r="B39" s="5" t="s">
        <v>48</v>
      </c>
      <c r="D39" s="4">
        <v>969</v>
      </c>
      <c r="E39">
        <v>34</v>
      </c>
      <c r="Q39" s="1"/>
      <c r="R39" s="1"/>
      <c r="S39" s="8"/>
      <c r="T39" s="8"/>
      <c r="U39" s="8"/>
      <c r="V39" s="8"/>
      <c r="W39" s="12"/>
      <c r="X39" s="13"/>
      <c r="Y39" s="1"/>
      <c r="Z39" s="1"/>
    </row>
    <row r="40" spans="1:26" ht="17.25" customHeight="1" x14ac:dyDescent="0.25">
      <c r="A40" s="5" t="s">
        <v>51</v>
      </c>
      <c r="B40" s="5" t="s">
        <v>50</v>
      </c>
      <c r="D40" s="4">
        <v>285</v>
      </c>
      <c r="E40">
        <v>57</v>
      </c>
      <c r="Q40" s="1"/>
      <c r="R40" s="1"/>
      <c r="S40" s="8"/>
      <c r="T40" s="7"/>
      <c r="U40" s="7"/>
      <c r="V40" s="7"/>
      <c r="W40" s="12"/>
      <c r="X40" s="13"/>
      <c r="Y40" s="1"/>
      <c r="Z40" s="1"/>
    </row>
    <row r="41" spans="1:26" x14ac:dyDescent="0.25">
      <c r="A41" s="5" t="s">
        <v>52</v>
      </c>
      <c r="B41" s="5" t="s">
        <v>53</v>
      </c>
      <c r="D41" s="4">
        <v>597</v>
      </c>
      <c r="E41">
        <v>107</v>
      </c>
      <c r="Q41" s="1"/>
      <c r="R41" s="1"/>
      <c r="S41" s="8"/>
      <c r="T41" s="7"/>
      <c r="U41" s="8"/>
      <c r="V41" s="7"/>
      <c r="W41" s="12"/>
      <c r="X41" s="13"/>
      <c r="Y41" s="1"/>
      <c r="Z41" s="1"/>
    </row>
    <row r="42" spans="1:26" x14ac:dyDescent="0.25">
      <c r="A42" s="5" t="s">
        <v>55</v>
      </c>
      <c r="B42" s="5" t="s">
        <v>54</v>
      </c>
      <c r="D42" s="4">
        <v>137</v>
      </c>
      <c r="E42">
        <v>31</v>
      </c>
      <c r="Q42" s="1"/>
      <c r="R42" s="1"/>
      <c r="S42" s="8"/>
      <c r="T42" s="7"/>
      <c r="U42" s="8"/>
      <c r="V42" s="7"/>
      <c r="W42" s="12"/>
      <c r="X42" s="13"/>
      <c r="Y42" s="1"/>
      <c r="Z42" s="1"/>
    </row>
    <row r="43" spans="1:26" x14ac:dyDescent="0.25">
      <c r="A43" s="5" t="s">
        <v>56</v>
      </c>
      <c r="B43" s="5" t="s">
        <v>57</v>
      </c>
      <c r="D43" s="4">
        <v>127</v>
      </c>
      <c r="E43">
        <v>124</v>
      </c>
      <c r="Q43" s="1"/>
      <c r="R43" s="1"/>
      <c r="S43" s="8"/>
      <c r="T43" s="8"/>
      <c r="U43" s="8"/>
      <c r="V43" s="7"/>
      <c r="W43" s="12"/>
      <c r="X43" s="13"/>
      <c r="Y43" s="1"/>
      <c r="Z43" s="1"/>
    </row>
    <row r="44" spans="1:26" x14ac:dyDescent="0.25">
      <c r="A44" s="5" t="s">
        <v>59</v>
      </c>
      <c r="B44" s="5" t="s">
        <v>58</v>
      </c>
      <c r="D44" s="4">
        <v>246</v>
      </c>
      <c r="E44">
        <v>41</v>
      </c>
      <c r="Q44" s="1"/>
      <c r="R44" s="1"/>
      <c r="S44" s="8"/>
      <c r="T44" s="8"/>
      <c r="U44" s="8"/>
      <c r="V44" s="7"/>
      <c r="W44" s="12"/>
      <c r="X44" s="13"/>
      <c r="Y44" s="1"/>
      <c r="Z44" s="1"/>
    </row>
    <row r="45" spans="1:26" x14ac:dyDescent="0.25">
      <c r="A45" s="5" t="s">
        <v>61</v>
      </c>
      <c r="B45" s="5" t="s">
        <v>60</v>
      </c>
      <c r="D45" s="4">
        <v>897</v>
      </c>
      <c r="E45">
        <v>27</v>
      </c>
      <c r="Q45" s="1"/>
      <c r="R45" s="1"/>
      <c r="S45" s="13"/>
      <c r="T45" s="13"/>
      <c r="U45" s="13"/>
      <c r="V45" s="13"/>
      <c r="W45" s="13"/>
      <c r="X45" s="13"/>
      <c r="Y45" s="1"/>
      <c r="Z45" s="1"/>
    </row>
    <row r="46" spans="1:26" x14ac:dyDescent="0.25">
      <c r="A46" s="5" t="s">
        <v>44</v>
      </c>
      <c r="B46" s="5" t="s">
        <v>63</v>
      </c>
      <c r="D46" s="4">
        <v>1201</v>
      </c>
      <c r="G46" s="5"/>
      <c r="Q46" s="1"/>
      <c r="R46" s="2"/>
      <c r="S46" s="13"/>
      <c r="T46" s="13"/>
      <c r="U46" s="13"/>
      <c r="V46" s="13"/>
      <c r="W46" s="13"/>
      <c r="X46" s="13"/>
      <c r="Y46" s="1"/>
      <c r="Z46" s="1"/>
    </row>
    <row r="47" spans="1:26" x14ac:dyDescent="0.25">
      <c r="A47" s="5" t="s">
        <v>64</v>
      </c>
      <c r="B47" s="5" t="s">
        <v>65</v>
      </c>
      <c r="D47" s="4">
        <v>199</v>
      </c>
      <c r="E47">
        <v>54</v>
      </c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5" t="s">
        <v>66</v>
      </c>
      <c r="B48" s="5" t="s">
        <v>67</v>
      </c>
      <c r="D48" s="4">
        <v>590</v>
      </c>
      <c r="E48">
        <v>56</v>
      </c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2" x14ac:dyDescent="0.25">
      <c r="A49" s="5" t="s">
        <v>68</v>
      </c>
      <c r="B49" s="5" t="s">
        <v>69</v>
      </c>
      <c r="D49" s="4">
        <v>352</v>
      </c>
      <c r="E49">
        <v>328</v>
      </c>
    </row>
    <row r="50" spans="1:22" x14ac:dyDescent="0.25">
      <c r="A50" s="5"/>
      <c r="B50" s="5"/>
    </row>
    <row r="51" spans="1:22" x14ac:dyDescent="0.25">
      <c r="A51" s="5"/>
      <c r="B51" s="5"/>
      <c r="C51" t="s">
        <v>70</v>
      </c>
      <c r="D51">
        <f>SUM(D27:D49)</f>
        <v>13820</v>
      </c>
      <c r="E51">
        <f>SUM(E27:E49)</f>
        <v>3136</v>
      </c>
      <c r="G51">
        <f>SUM(D51:E51)</f>
        <v>16956</v>
      </c>
    </row>
    <row r="52" spans="1:22" x14ac:dyDescent="0.25">
      <c r="A52" s="5"/>
      <c r="B52" s="5"/>
      <c r="D52" s="5" t="s">
        <v>71</v>
      </c>
      <c r="E52" s="5" t="s">
        <v>82</v>
      </c>
      <c r="G52" s="5" t="s">
        <v>73</v>
      </c>
    </row>
    <row r="53" spans="1:22" x14ac:dyDescent="0.25">
      <c r="A53" s="5"/>
      <c r="B53" s="5"/>
      <c r="D53" t="s">
        <v>42</v>
      </c>
      <c r="E53" t="s">
        <v>74</v>
      </c>
    </row>
    <row r="54" spans="1:22" x14ac:dyDescent="0.25">
      <c r="A54" s="5"/>
      <c r="B54" s="5"/>
      <c r="D54" s="6">
        <f>(D51/G51)</f>
        <v>0.81505071950931829</v>
      </c>
      <c r="E54" s="6">
        <f>(E51/G51)</f>
        <v>0.18494928049068177</v>
      </c>
    </row>
    <row r="55" spans="1:22" x14ac:dyDescent="0.25">
      <c r="A55" s="5"/>
      <c r="B55" s="5"/>
      <c r="D55">
        <f>AVERAGE(D27:D49)</f>
        <v>600.86956521739125</v>
      </c>
      <c r="E55">
        <f>AVERAGE(E27:E49)</f>
        <v>156.80000000000001</v>
      </c>
      <c r="N55" s="17"/>
      <c r="O55" s="17"/>
      <c r="P55" s="17"/>
      <c r="Q55" s="17"/>
      <c r="R55" s="17"/>
      <c r="S55" s="17"/>
      <c r="T55" s="17"/>
      <c r="U55" s="17"/>
      <c r="V55" s="17"/>
    </row>
    <row r="56" spans="1:22" x14ac:dyDescent="0.25">
      <c r="A56" s="5"/>
      <c r="B56" s="5"/>
      <c r="D56" t="s">
        <v>145</v>
      </c>
      <c r="N56" s="17"/>
      <c r="O56" s="17"/>
      <c r="P56" s="17"/>
      <c r="Q56" s="17"/>
      <c r="R56" s="17"/>
      <c r="S56" s="17"/>
      <c r="T56" s="17"/>
      <c r="U56" s="17"/>
      <c r="V56" s="17"/>
    </row>
    <row r="57" spans="1:22" x14ac:dyDescent="0.25">
      <c r="A57" s="5"/>
      <c r="B57" s="5"/>
      <c r="N57" s="17"/>
      <c r="O57" s="17"/>
      <c r="P57" s="17"/>
      <c r="Q57" s="17"/>
      <c r="R57" s="17"/>
      <c r="S57" s="17"/>
      <c r="T57" s="17"/>
      <c r="U57" s="17"/>
      <c r="V57" s="17"/>
    </row>
    <row r="58" spans="1:22" x14ac:dyDescent="0.25">
      <c r="A58" s="9" t="s">
        <v>1</v>
      </c>
      <c r="B58" s="9" t="s">
        <v>75</v>
      </c>
      <c r="C58" s="9" t="s">
        <v>76</v>
      </c>
      <c r="D58" s="9" t="s">
        <v>77</v>
      </c>
      <c r="E58" s="9" t="s">
        <v>78</v>
      </c>
      <c r="F58" s="9" t="s">
        <v>79</v>
      </c>
      <c r="G58" s="9" t="s">
        <v>81</v>
      </c>
      <c r="H58" s="11" t="s">
        <v>141</v>
      </c>
      <c r="I58" s="11" t="s">
        <v>80</v>
      </c>
      <c r="J58" s="9" t="s">
        <v>143</v>
      </c>
      <c r="K58" s="1"/>
      <c r="L58" s="1"/>
      <c r="M58" s="1"/>
      <c r="N58" s="17"/>
      <c r="O58" s="17"/>
      <c r="P58" s="17"/>
      <c r="Q58" s="17"/>
      <c r="R58" s="17"/>
      <c r="S58" s="17"/>
      <c r="T58" s="17"/>
      <c r="U58" s="17"/>
      <c r="V58" s="17"/>
    </row>
    <row r="59" spans="1:22" x14ac:dyDescent="0.25">
      <c r="A59" s="9" t="s">
        <v>2</v>
      </c>
      <c r="B59" s="14" t="s">
        <v>83</v>
      </c>
      <c r="C59" s="14" t="s">
        <v>83</v>
      </c>
      <c r="D59" s="14" t="s">
        <v>83</v>
      </c>
      <c r="E59" s="14" t="s">
        <v>83</v>
      </c>
      <c r="F59" s="14" t="s">
        <v>83</v>
      </c>
      <c r="G59" s="15" t="s">
        <v>83</v>
      </c>
      <c r="H59" s="15"/>
      <c r="I59" s="15" t="s">
        <v>83</v>
      </c>
      <c r="J59" s="9">
        <v>0</v>
      </c>
      <c r="K59" s="1"/>
      <c r="L59" s="7"/>
      <c r="M59" s="7"/>
      <c r="N59" s="17"/>
      <c r="O59" s="17"/>
      <c r="P59" s="17"/>
      <c r="Q59" s="17"/>
      <c r="R59" s="17"/>
      <c r="S59" s="17"/>
      <c r="T59" s="17"/>
      <c r="U59" s="17"/>
      <c r="V59" s="17"/>
    </row>
    <row r="60" spans="1:22" x14ac:dyDescent="0.25">
      <c r="A60" s="9" t="s">
        <v>3</v>
      </c>
      <c r="B60" s="14" t="s">
        <v>86</v>
      </c>
      <c r="C60" s="14" t="s">
        <v>96</v>
      </c>
      <c r="D60" s="14" t="s">
        <v>109</v>
      </c>
      <c r="E60" s="14" t="s">
        <v>119</v>
      </c>
      <c r="F60" s="14" t="s">
        <v>134</v>
      </c>
      <c r="G60" s="15"/>
      <c r="H60" s="15"/>
      <c r="I60" s="15"/>
      <c r="J60" s="9">
        <f>AVERAGE(15,50,7,17,25)</f>
        <v>22.8</v>
      </c>
      <c r="K60" s="1"/>
      <c r="L60" s="7"/>
      <c r="M60" s="7"/>
      <c r="N60" s="7"/>
      <c r="O60" s="7"/>
      <c r="P60" s="12"/>
      <c r="Q60" s="13"/>
      <c r="R60" s="1"/>
    </row>
    <row r="61" spans="1:22" x14ac:dyDescent="0.25">
      <c r="A61" s="9" t="s">
        <v>4</v>
      </c>
      <c r="B61" s="14" t="s">
        <v>87</v>
      </c>
      <c r="C61" s="14" t="s">
        <v>97</v>
      </c>
      <c r="D61" s="14" t="s">
        <v>110</v>
      </c>
      <c r="E61" s="14"/>
      <c r="F61" s="14" t="s">
        <v>135</v>
      </c>
      <c r="G61" s="15"/>
      <c r="H61" s="15"/>
      <c r="I61" s="15"/>
      <c r="J61" s="9">
        <f>AVERAGE(32,105,10,75)</f>
        <v>55.5</v>
      </c>
      <c r="K61" s="1"/>
      <c r="L61" s="7"/>
      <c r="M61" s="7"/>
      <c r="N61" s="7"/>
      <c r="O61" s="8"/>
      <c r="P61" s="12"/>
      <c r="Q61" s="13"/>
      <c r="R61" s="1"/>
    </row>
    <row r="62" spans="1:22" x14ac:dyDescent="0.25">
      <c r="A62" s="9" t="s">
        <v>5</v>
      </c>
      <c r="B62" s="14" t="s">
        <v>88</v>
      </c>
      <c r="C62" s="14" t="s">
        <v>88</v>
      </c>
      <c r="D62" s="14" t="s">
        <v>86</v>
      </c>
      <c r="E62" s="14" t="s">
        <v>120</v>
      </c>
      <c r="F62" s="14" t="s">
        <v>136</v>
      </c>
      <c r="G62" s="15"/>
      <c r="H62" s="15"/>
      <c r="I62" s="15"/>
      <c r="J62" s="9">
        <f>AVERAGE(110,110,15,66,80)</f>
        <v>76.2</v>
      </c>
      <c r="K62" s="1"/>
      <c r="L62" s="7"/>
      <c r="M62" s="7"/>
      <c r="N62" s="7"/>
      <c r="O62" s="7"/>
      <c r="P62" s="12"/>
      <c r="Q62" s="13"/>
      <c r="R62" s="1"/>
    </row>
    <row r="63" spans="1:22" x14ac:dyDescent="0.25">
      <c r="A63" s="9" t="s">
        <v>6</v>
      </c>
      <c r="B63" s="14" t="s">
        <v>89</v>
      </c>
      <c r="C63" s="14" t="s">
        <v>98</v>
      </c>
      <c r="D63" s="14" t="s">
        <v>111</v>
      </c>
      <c r="E63" s="14" t="s">
        <v>121</v>
      </c>
      <c r="F63" s="14"/>
      <c r="G63" s="15"/>
      <c r="H63" s="15"/>
      <c r="I63" s="15"/>
      <c r="J63" s="9">
        <f>AVERAGE(133,118,23,86)</f>
        <v>90</v>
      </c>
      <c r="K63" s="1"/>
      <c r="L63" s="7"/>
      <c r="M63" s="7"/>
      <c r="N63" s="7"/>
      <c r="O63" s="7"/>
      <c r="P63" s="12"/>
      <c r="Q63" s="13"/>
      <c r="R63" s="1"/>
    </row>
    <row r="64" spans="1:22" x14ac:dyDescent="0.25">
      <c r="A64" s="9" t="s">
        <v>7</v>
      </c>
      <c r="B64" s="14" t="s">
        <v>90</v>
      </c>
      <c r="C64" s="14" t="s">
        <v>99</v>
      </c>
      <c r="D64" s="14" t="s">
        <v>112</v>
      </c>
      <c r="E64" s="14" t="s">
        <v>122</v>
      </c>
      <c r="F64" s="14" t="s">
        <v>137</v>
      </c>
      <c r="G64" s="15" t="s">
        <v>142</v>
      </c>
      <c r="H64" s="15"/>
      <c r="I64" s="15"/>
      <c r="J64" s="9">
        <f>AVERAGE(147,131,44,96,90,63)</f>
        <v>95.166666666666671</v>
      </c>
      <c r="K64" s="1"/>
      <c r="L64" s="7"/>
      <c r="M64" s="7"/>
      <c r="N64" s="7"/>
      <c r="O64" s="7"/>
      <c r="P64" s="12"/>
      <c r="Q64" s="13"/>
      <c r="R64" s="1"/>
    </row>
    <row r="65" spans="1:18" x14ac:dyDescent="0.25">
      <c r="A65" s="9" t="s">
        <v>8</v>
      </c>
      <c r="B65" s="14" t="s">
        <v>91</v>
      </c>
      <c r="C65" s="14" t="s">
        <v>100</v>
      </c>
      <c r="D65" s="14"/>
      <c r="E65" s="14" t="s">
        <v>123</v>
      </c>
      <c r="F65" s="14" t="s">
        <v>138</v>
      </c>
      <c r="G65" s="15"/>
      <c r="H65" s="15"/>
      <c r="I65" s="15"/>
      <c r="J65" s="9">
        <f>AVERAGE(195,152,117,108)</f>
        <v>143</v>
      </c>
      <c r="K65" s="1"/>
      <c r="L65" s="7"/>
      <c r="M65" s="7"/>
      <c r="N65" s="8"/>
      <c r="O65" s="7"/>
      <c r="P65" s="12"/>
      <c r="Q65" s="13"/>
      <c r="R65" s="1"/>
    </row>
    <row r="66" spans="1:18" x14ac:dyDescent="0.25">
      <c r="A66" s="9" t="s">
        <v>9</v>
      </c>
      <c r="B66" s="14"/>
      <c r="C66" s="14" t="s">
        <v>101</v>
      </c>
      <c r="D66" s="14" t="s">
        <v>113</v>
      </c>
      <c r="E66" s="14" t="s">
        <v>124</v>
      </c>
      <c r="F66" s="14"/>
      <c r="G66" s="15"/>
      <c r="H66" s="15"/>
      <c r="I66" s="15"/>
      <c r="J66" s="9">
        <f>AVERAGE(173,130)</f>
        <v>151.5</v>
      </c>
      <c r="K66" s="1"/>
      <c r="L66" s="8"/>
      <c r="M66" s="7"/>
      <c r="N66" s="7"/>
      <c r="O66" s="7"/>
      <c r="P66" s="12"/>
      <c r="Q66" s="13"/>
      <c r="R66" s="1"/>
    </row>
    <row r="67" spans="1:18" x14ac:dyDescent="0.25">
      <c r="A67" s="9" t="s">
        <v>10</v>
      </c>
      <c r="B67" s="14" t="s">
        <v>92</v>
      </c>
      <c r="C67" s="14" t="s">
        <v>102</v>
      </c>
      <c r="D67" s="14" t="s">
        <v>114</v>
      </c>
      <c r="E67" s="14" t="s">
        <v>125</v>
      </c>
      <c r="F67" s="14"/>
      <c r="G67" s="15"/>
      <c r="H67" s="15"/>
      <c r="I67" s="15"/>
      <c r="J67" s="9">
        <f>AVERAGE(266,184,150,178)</f>
        <v>194.5</v>
      </c>
      <c r="K67" s="1"/>
      <c r="L67" s="7"/>
      <c r="M67" s="7"/>
      <c r="N67" s="8"/>
      <c r="O67" s="7"/>
      <c r="P67" s="12"/>
      <c r="Q67" s="13"/>
      <c r="R67" s="1"/>
    </row>
    <row r="68" spans="1:18" x14ac:dyDescent="0.25">
      <c r="A68" s="9" t="s">
        <v>11</v>
      </c>
      <c r="B68" s="14" t="s">
        <v>93</v>
      </c>
      <c r="C68" s="14" t="s">
        <v>103</v>
      </c>
      <c r="D68" s="14" t="s">
        <v>115</v>
      </c>
      <c r="E68" s="14" t="s">
        <v>126</v>
      </c>
      <c r="F68" s="14" t="s">
        <v>139</v>
      </c>
      <c r="G68" s="15" t="s">
        <v>98</v>
      </c>
      <c r="H68" s="15"/>
      <c r="I68" s="15"/>
      <c r="J68" s="9">
        <f>AVERAGE(340,219,217,197,127,118)</f>
        <v>203</v>
      </c>
      <c r="K68" s="1"/>
      <c r="L68" s="7"/>
      <c r="M68" s="7"/>
      <c r="N68" s="7"/>
      <c r="O68" s="7"/>
      <c r="P68" s="12"/>
      <c r="Q68" s="13"/>
      <c r="R68" s="1"/>
    </row>
    <row r="69" spans="1:18" x14ac:dyDescent="0.25">
      <c r="A69" s="9" t="s">
        <v>12</v>
      </c>
      <c r="B69" s="14" t="s">
        <v>94</v>
      </c>
      <c r="C69" s="14" t="s">
        <v>104</v>
      </c>
      <c r="D69" s="14" t="s">
        <v>116</v>
      </c>
      <c r="E69" s="14" t="s">
        <v>127</v>
      </c>
      <c r="F69" s="14"/>
      <c r="G69" s="15"/>
      <c r="H69" s="15"/>
      <c r="I69" s="15"/>
      <c r="J69" s="9">
        <f>AVERAGE(384,245,263,226)</f>
        <v>279.5</v>
      </c>
      <c r="K69" s="1"/>
      <c r="L69" s="7"/>
      <c r="M69" s="7"/>
      <c r="N69" s="7"/>
      <c r="O69" s="7"/>
      <c r="P69" s="12"/>
      <c r="Q69" s="13"/>
      <c r="R69" s="1"/>
    </row>
    <row r="70" spans="1:18" x14ac:dyDescent="0.25">
      <c r="A70" s="9" t="s">
        <v>13</v>
      </c>
      <c r="B70" s="14" t="s">
        <v>95</v>
      </c>
      <c r="C70" s="14" t="s">
        <v>105</v>
      </c>
      <c r="D70" s="14" t="s">
        <v>117</v>
      </c>
      <c r="E70" s="14" t="s">
        <v>128</v>
      </c>
      <c r="F70" s="14" t="s">
        <v>140</v>
      </c>
      <c r="G70" s="15"/>
      <c r="H70" s="15"/>
      <c r="I70" s="15"/>
      <c r="J70" s="9">
        <f>AVERAGE(408,259,282,260,194)</f>
        <v>280.60000000000002</v>
      </c>
      <c r="K70" s="1"/>
      <c r="L70" s="7"/>
      <c r="M70" s="7"/>
      <c r="N70" s="7"/>
      <c r="O70" s="7"/>
      <c r="P70" s="12"/>
      <c r="Q70" s="13"/>
      <c r="R70" s="1"/>
    </row>
    <row r="71" spans="1:18" x14ac:dyDescent="0.25">
      <c r="A71" s="9" t="s">
        <v>14</v>
      </c>
      <c r="B71" s="14"/>
      <c r="C71" s="14"/>
      <c r="D71" s="14"/>
      <c r="E71" s="14"/>
      <c r="F71" s="14"/>
      <c r="G71" s="15"/>
      <c r="H71" s="15"/>
      <c r="I71" s="15"/>
      <c r="J71" s="9"/>
      <c r="K71" s="1"/>
      <c r="L71" s="8"/>
      <c r="M71" s="8"/>
      <c r="N71" s="8"/>
      <c r="O71" s="8"/>
      <c r="P71" s="12"/>
      <c r="Q71" s="13"/>
      <c r="R71" s="1"/>
    </row>
    <row r="72" spans="1:18" x14ac:dyDescent="0.25">
      <c r="A72" s="9" t="s">
        <v>15</v>
      </c>
      <c r="B72" s="14"/>
      <c r="C72" s="14" t="s">
        <v>106</v>
      </c>
      <c r="D72" s="14" t="s">
        <v>118</v>
      </c>
      <c r="E72" s="14" t="s">
        <v>129</v>
      </c>
      <c r="F72" s="14"/>
      <c r="G72" s="15"/>
      <c r="H72" s="15"/>
      <c r="I72" s="15"/>
      <c r="J72" s="9"/>
      <c r="K72" s="1"/>
      <c r="L72" s="8"/>
      <c r="M72" s="7"/>
      <c r="N72" s="7"/>
      <c r="O72" s="7"/>
      <c r="P72" s="12"/>
      <c r="Q72" s="13"/>
      <c r="R72" s="1"/>
    </row>
    <row r="73" spans="1:18" x14ac:dyDescent="0.25">
      <c r="A73" s="9" t="s">
        <v>16</v>
      </c>
      <c r="B73" s="14"/>
      <c r="C73" s="14" t="s">
        <v>107</v>
      </c>
      <c r="D73" s="14"/>
      <c r="E73" s="14" t="s">
        <v>130</v>
      </c>
      <c r="F73" s="14"/>
      <c r="G73" s="15"/>
      <c r="H73" s="15"/>
      <c r="I73" s="15"/>
      <c r="J73" s="9"/>
      <c r="K73" s="1"/>
      <c r="L73" s="8"/>
      <c r="M73" s="7"/>
      <c r="N73" s="8"/>
      <c r="O73" s="7"/>
      <c r="P73" s="12"/>
      <c r="Q73" s="13"/>
      <c r="R73" s="1"/>
    </row>
    <row r="74" spans="1:18" x14ac:dyDescent="0.25">
      <c r="A74" s="9" t="s">
        <v>17</v>
      </c>
      <c r="B74" s="14"/>
      <c r="C74" s="14" t="s">
        <v>108</v>
      </c>
      <c r="D74" s="14"/>
      <c r="E74" s="14" t="s">
        <v>131</v>
      </c>
      <c r="F74" s="14"/>
      <c r="G74" s="15"/>
      <c r="H74" s="15"/>
      <c r="I74" s="15"/>
      <c r="J74" s="9"/>
      <c r="K74" s="1"/>
      <c r="L74" s="8"/>
      <c r="M74" s="7"/>
      <c r="N74" s="8"/>
      <c r="O74" s="7"/>
      <c r="P74" s="12"/>
      <c r="Q74" s="13"/>
      <c r="R74" s="1"/>
    </row>
    <row r="75" spans="1:18" x14ac:dyDescent="0.25">
      <c r="A75" s="9" t="s">
        <v>18</v>
      </c>
      <c r="B75" s="14"/>
      <c r="C75" s="14"/>
      <c r="D75" s="14"/>
      <c r="E75" s="14" t="s">
        <v>132</v>
      </c>
      <c r="F75" s="14"/>
      <c r="G75" s="15"/>
      <c r="H75" s="15"/>
      <c r="I75" s="15"/>
      <c r="J75" s="9"/>
      <c r="K75" s="1"/>
      <c r="L75" s="8"/>
      <c r="M75" s="8"/>
      <c r="N75" s="8"/>
      <c r="O75" s="7"/>
      <c r="P75" s="12"/>
      <c r="Q75" s="13"/>
      <c r="R75" s="1"/>
    </row>
    <row r="76" spans="1:18" x14ac:dyDescent="0.25">
      <c r="A76" s="9" t="s">
        <v>19</v>
      </c>
      <c r="B76" s="14"/>
      <c r="C76" s="14"/>
      <c r="D76" s="14"/>
      <c r="E76" s="14" t="s">
        <v>133</v>
      </c>
      <c r="F76" s="14"/>
      <c r="G76" s="15"/>
      <c r="H76" s="15"/>
      <c r="I76" s="15"/>
      <c r="J76" s="9"/>
      <c r="K76" s="1"/>
      <c r="L76" s="8"/>
      <c r="M76" s="8"/>
      <c r="N76" s="8"/>
      <c r="O76" s="7"/>
      <c r="P76" s="12"/>
      <c r="Q76" s="13"/>
      <c r="R76" s="1"/>
    </row>
    <row r="77" spans="1:18" x14ac:dyDescent="0.25">
      <c r="A77" s="9" t="s">
        <v>2</v>
      </c>
      <c r="B77" s="15"/>
      <c r="C77" s="15"/>
      <c r="D77" s="15"/>
      <c r="E77" s="15"/>
      <c r="F77" s="15"/>
      <c r="G77" s="15"/>
      <c r="H77" s="15"/>
      <c r="I77" s="15"/>
      <c r="J77" s="9"/>
      <c r="K77" s="1"/>
      <c r="L77" s="13"/>
      <c r="M77" s="13"/>
      <c r="N77" s="13"/>
      <c r="O77" s="13"/>
      <c r="P77" s="13"/>
      <c r="Q77" s="13"/>
      <c r="R77" s="1"/>
    </row>
    <row r="78" spans="1:18" x14ac:dyDescent="0.25">
      <c r="A78" s="11"/>
      <c r="B78" s="15"/>
      <c r="C78" s="15"/>
      <c r="D78" s="15"/>
      <c r="E78" s="15"/>
      <c r="F78" s="15"/>
      <c r="G78" s="15"/>
      <c r="H78" s="10">
        <f>B70+C74+D72+E76+F70+G68</f>
        <v>1690</v>
      </c>
      <c r="I78" s="16"/>
      <c r="J78" s="9" t="s">
        <v>146</v>
      </c>
      <c r="K78" s="2"/>
      <c r="L78" s="13"/>
      <c r="M78" s="13"/>
      <c r="N78" s="13"/>
      <c r="O78" s="13"/>
      <c r="P78" s="13"/>
      <c r="Q78" s="13"/>
      <c r="R78" s="1"/>
    </row>
    <row r="80" spans="1:18" x14ac:dyDescent="0.25">
      <c r="C80" t="s">
        <v>70</v>
      </c>
      <c r="D80">
        <f>D55+J70+E55</f>
        <v>1038.2695652173913</v>
      </c>
      <c r="E80" s="6"/>
    </row>
    <row r="81" spans="2:15" x14ac:dyDescent="0.25">
      <c r="D81" s="6">
        <f>D55/D80</f>
        <v>0.57872212125526579</v>
      </c>
      <c r="E81" s="4">
        <f>0.58*D80</f>
        <v>602.19634782608694</v>
      </c>
      <c r="J81" s="5">
        <f>D51+E51+H78</f>
        <v>18646</v>
      </c>
    </row>
    <row r="82" spans="2:15" x14ac:dyDescent="0.25">
      <c r="D82" s="6">
        <f>J69/D80</f>
        <v>0.26919791291530221</v>
      </c>
      <c r="E82" s="4">
        <f>0.27*D80</f>
        <v>280.33278260869571</v>
      </c>
      <c r="J82" t="s">
        <v>148</v>
      </c>
    </row>
    <row r="83" spans="2:15" x14ac:dyDescent="0.25">
      <c r="D83" s="6">
        <f>E55/D80</f>
        <v>0.15102051071599065</v>
      </c>
      <c r="E83">
        <f>0.15*D80</f>
        <v>155.7404347826087</v>
      </c>
    </row>
    <row r="84" spans="2:15" x14ac:dyDescent="0.25">
      <c r="F84">
        <v>18646</v>
      </c>
    </row>
    <row r="85" spans="2:15" ht="18" x14ac:dyDescent="0.25">
      <c r="D85" s="31"/>
      <c r="F85" s="32"/>
      <c r="K85" t="s">
        <v>159</v>
      </c>
    </row>
    <row r="86" spans="2:15" x14ac:dyDescent="0.25">
      <c r="F86">
        <f>0.58*F84</f>
        <v>10814.679999999998</v>
      </c>
      <c r="G86" s="5" t="s">
        <v>156</v>
      </c>
      <c r="H86" s="5"/>
      <c r="K86">
        <v>1</v>
      </c>
      <c r="L86">
        <v>2</v>
      </c>
      <c r="M86">
        <v>3</v>
      </c>
      <c r="N86">
        <v>4</v>
      </c>
      <c r="O86">
        <v>5</v>
      </c>
    </row>
    <row r="87" spans="2:15" x14ac:dyDescent="0.25">
      <c r="F87">
        <f>0.27*F84</f>
        <v>5034.42</v>
      </c>
      <c r="G87" s="5" t="s">
        <v>157</v>
      </c>
      <c r="H87" s="5"/>
      <c r="K87">
        <f>1926-363</f>
        <v>1563</v>
      </c>
      <c r="L87">
        <f>2478-589</f>
        <v>1889</v>
      </c>
      <c r="M87">
        <f>3079-636</f>
        <v>2443</v>
      </c>
      <c r="N87">
        <f>3965-781</f>
        <v>3184</v>
      </c>
      <c r="O87">
        <f>4824-1019</f>
        <v>3805</v>
      </c>
    </row>
    <row r="88" spans="2:15" x14ac:dyDescent="0.25">
      <c r="B88" s="9" t="s">
        <v>160</v>
      </c>
      <c r="C88" s="9" t="s">
        <v>147</v>
      </c>
      <c r="D88" s="9" t="s">
        <v>154</v>
      </c>
      <c r="F88">
        <f>0.15*F84</f>
        <v>2796.9</v>
      </c>
      <c r="G88" s="5" t="s">
        <v>158</v>
      </c>
      <c r="H88" s="5"/>
    </row>
    <row r="89" spans="2:15" x14ac:dyDescent="0.25">
      <c r="B89" s="18">
        <v>0.57999999999999996</v>
      </c>
      <c r="C89" s="18">
        <v>0.27</v>
      </c>
      <c r="D89" s="18">
        <v>0.15</v>
      </c>
    </row>
  </sheetData>
  <mergeCells count="1">
    <mergeCell ref="B2:AF2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2021-06-28T23:23:31Z</dcterms:modified>
</cp:coreProperties>
</file>