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C3AE5DAC-4C04-4BD2-B133-21E58C7EE0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ponent Selection using Looku" sheetId="5" r:id="rId1"/>
    <sheet name="Component Selection USING Pivot" sheetId="3" r:id="rId2"/>
    <sheet name="Component Database" sheetId="1" r:id="rId3"/>
  </sheets>
  <calcPr calcId="191029"/>
  <pivotCaches>
    <pivotCache cacheId="9" r:id="rId4"/>
  </pivotCaches>
</workbook>
</file>

<file path=xl/calcChain.xml><?xml version="1.0" encoding="utf-8"?>
<calcChain xmlns="http://schemas.openxmlformats.org/spreadsheetml/2006/main">
  <c r="C4" i="5" l="1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B4" i="5"/>
  <c r="G3" i="5"/>
  <c r="F3" i="5"/>
  <c r="E3" i="5"/>
  <c r="D3" i="5"/>
  <c r="C3" i="5"/>
  <c r="B3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<sst xmlns="http://schemas.openxmlformats.org/spreadsheetml/2006/main" count="52" uniqueCount="26">
  <si>
    <t>Part Number</t>
  </si>
  <si>
    <t>Component Name</t>
  </si>
  <si>
    <t>Manufacturer</t>
  </si>
  <si>
    <t>Voltage Rating (V)</t>
  </si>
  <si>
    <t>Current Rating (A)</t>
  </si>
  <si>
    <t>Wire Gauge</t>
  </si>
  <si>
    <t>Alternative Part</t>
  </si>
  <si>
    <t>38999-001</t>
  </si>
  <si>
    <t>38999-002</t>
  </si>
  <si>
    <t>24308-001</t>
  </si>
  <si>
    <t>24308-002</t>
  </si>
  <si>
    <t>83513-001</t>
  </si>
  <si>
    <t>MIL-DTL-38999 Connector</t>
  </si>
  <si>
    <t>MIL-C-24308 Connector</t>
  </si>
  <si>
    <t>MIL-83513 Micro-D Connector</t>
  </si>
  <si>
    <t>Amphenol</t>
  </si>
  <si>
    <t>TE Connectivity</t>
  </si>
  <si>
    <t>Molex</t>
  </si>
  <si>
    <t>Harwin</t>
  </si>
  <si>
    <t>18 AWG</t>
  </si>
  <si>
    <t>24 AWG</t>
  </si>
  <si>
    <t>30 AWG</t>
  </si>
  <si>
    <t>83513-002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</si>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</sst>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[Electrical_Wire_Harness_Database.xlsx]Component Selection USING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'Component Selection USING Pivot'!$B$5:$B$6</c:f>
              <c:strCache>
                <c:ptCount val="1"/>
                <c:pt idx="0">
                  <c:v>Molex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'Component Selection USING Pivot'!$A$7:$A$8</c:f>
              <c:strCache>
                <c:ptCount val="1"/>
                <c:pt idx="0">
                  <c:v>MIL-C-24308 Connector</c:v>
                </c:pt>
              </c:strCache>
            </c:strRef>
          </c:cat>
          <c:val>
            <c:numRef>
              <c:f>'Component Selection USING Pivot'!$B$7:$B$8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C14A-45FF-949E-DA6591FBB9C6}"/>
            </c:ext>
          </c:extLst>
        </c:ser>
        <c:ser>
          <c:idx val="1"/>
          <c:order val="1"/>
          <c:tx>
            <c:strRef>
              <c:f>'Component Selection USING Pivot'!$C$5:$C$6</c:f>
              <c:strCache>
                <c:ptCount val="1"/>
                <c:pt idx="0">
                  <c:v>TE Connectivity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'Component Selection USING Pivot'!$A$7:$A$8</c:f>
              <c:strCache>
                <c:ptCount val="1"/>
                <c:pt idx="0">
                  <c:v>MIL-C-24308 Connector</c:v>
                </c:pt>
              </c:strCache>
            </c:strRef>
          </c:cat>
          <c:val>
            <c:numRef>
              <c:f>'Component Selection USING Pivot'!$C$7:$C$8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C14A-45FF-949E-DA6591FB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26239"/>
        <c:axId val="2020029519"/>
      </c:barChart>
      <c:catAx>
        <c:axId val="195142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9519"/>
        <c:crosses val="autoZero"/>
        <c:auto val="1"/>
        <c:lblAlgn val="ctr"/>
        <c:lblOffset val="100"/>
        <c:noMultiLvlLbl val="0"/>
      </c:catAx>
      <c:valAx>
        <c:axId val="20200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91441</xdr:colOff>
      <xdr:row>11</xdr:row>
      <xdr:rowOff>57149</xdr:rowOff>
    </xdr:from>
    <xdr:to>
      <xdr:col>2</xdr:col>
      <xdr:colOff>921774</xdr:colOff>
      <xdr:row>26</xdr:row>
      <xdr:rowOff>58614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C9ED6-87B4-FDA2-FEF6-EFEE1EB4E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728.55192395833" createdVersion="8" refreshedVersion="8" minRefreshableVersion="3" recordCount="6" xr:uid="{B92487E2-03F5-45C3-865F-E223C9BDE724}">
  <cacheSource type="worksheet">
    <worksheetSource ref="A1:G1048576" sheet="Component Database"/>
  </cacheSource>
  <cacheFields count="7">
    <cacheField name="Part Number" numFmtId="0">
      <sharedItems containsBlank="1" count="6">
        <s v="38999-001"/>
        <s v="38999-002"/>
        <s v="24308-001"/>
        <s v="24308-002"/>
        <s v="83513-001"/>
        <m/>
      </sharedItems>
    </cacheField>
    <cacheField name="Component Name" numFmtId="0">
      <sharedItems containsBlank="1" count="4">
        <s v="MIL-DTL-38999 Connector"/>
        <s v="MIL-C-24308 Connector"/>
        <s v="MIL-83513 Micro-D Connector"/>
        <m/>
      </sharedItems>
    </cacheField>
    <cacheField name="Manufacturer" numFmtId="0">
      <sharedItems containsBlank="1" count="5">
        <s v="Amphenol"/>
        <s v="TE Connectivity"/>
        <s v="Molex"/>
        <s v="Harwin"/>
        <m/>
      </sharedItems>
    </cacheField>
    <cacheField name="Voltage Rating (V)" numFmtId="0">
      <sharedItems containsString="0" containsBlank="1" containsNumber="1" containsInteger="1" minValue="5" maxValue="28" count="4">
        <n v="28"/>
        <n v="12"/>
        <n v="5"/>
        <m/>
      </sharedItems>
    </cacheField>
    <cacheField name="Current Rating (A)" numFmtId="0">
      <sharedItems containsString="0" containsBlank="1" containsNumber="1" containsInteger="1" minValue="1" maxValue="5" count="4">
        <n v="5"/>
        <n v="2"/>
        <n v="1"/>
        <m/>
      </sharedItems>
    </cacheField>
    <cacheField name="Wire Gauge" numFmtId="0">
      <sharedItems containsBlank="1" count="4">
        <s v="18 AWG"/>
        <s v="24 AWG"/>
        <s v="30 AWG"/>
        <m/>
      </sharedItems>
    </cacheField>
    <cacheField name="Alternative Pa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x v="0"/>
    <s v="38999-002"/>
  </r>
  <r>
    <x v="1"/>
    <x v="0"/>
    <x v="1"/>
    <x v="0"/>
    <x v="0"/>
    <x v="0"/>
    <s v="38999-001"/>
  </r>
  <r>
    <x v="2"/>
    <x v="1"/>
    <x v="1"/>
    <x v="1"/>
    <x v="1"/>
    <x v="1"/>
    <s v="24308-002"/>
  </r>
  <r>
    <x v="3"/>
    <x v="1"/>
    <x v="2"/>
    <x v="1"/>
    <x v="1"/>
    <x v="1"/>
    <s v="24308-001"/>
  </r>
  <r>
    <x v="4"/>
    <x v="2"/>
    <x v="3"/>
    <x v="2"/>
    <x v="2"/>
    <x v="2"/>
    <s v="83513-002"/>
  </r>
  <r>
    <x v="5"/>
    <x v="3"/>
    <x v="4"/>
    <x v="3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3F316-252B-4255-9564-E325D6606D3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D8" firstHeaderRow="1" firstDataRow="2" firstDataCol="1" rowPageCount="3" colPageCount="1"/>
  <pivotFields count="7">
    <pivotField axis="axisRow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5">
        <item x="2"/>
        <item sd="0" x="1"/>
        <item x="0"/>
        <item x="3"/>
        <item t="default"/>
      </items>
    </pivotField>
    <pivotField axis="axisCol" showAll="0">
      <items count="6">
        <item x="0"/>
        <item x="3"/>
        <item x="2"/>
        <item x="1"/>
        <item x="4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</pivotFields>
  <rowFields count="2">
    <field x="1"/>
    <field x="0"/>
  </rowFields>
  <rowItems count="2">
    <i>
      <x v="1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3">
    <pageField fld="3" item="1" hier="-1"/>
    <pageField fld="4" item="1" hier="-1"/>
    <pageField fld="5" item="1" hier="-1"/>
  </pageFields>
  <chartFormats count="4"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0" series="1">
      <pivotArea type="data" outline="0" fieldPosition="0"/>
    </chartFormat>
    <chartFormat chart="0" format="11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336D9-828C-4C59-81D4-87932B643D9D}" name="Table1" displayName="Table1" ref="A1:G6" totalsRowShown="0">
  <autoFilter ref="A1:G6" xr:uid="{B0F336D9-828C-4C59-81D4-87932B643D9D}"/>
  <tableColumns count="7">
    <tableColumn id="1" xr3:uid="{4D450BF9-8EB0-4289-83F1-318704951096}" name="Part Number"/>
    <tableColumn id="2" xr3:uid="{5F3CC854-0455-426D-A0FC-D663686A4F00}" name="Component Name"/>
    <tableColumn id="3" xr3:uid="{35870287-13BA-4696-8699-917681D5F846}" name="Manufacturer"/>
    <tableColumn id="4" xr3:uid="{ABBB530D-5858-4E8F-A397-70242E88A220}" name="Voltage Rating (V)"/>
    <tableColumn id="5" xr3:uid="{AAC61E2F-5972-4971-820B-0B4F1C2B714C}" name="Current Rating (A)"/>
    <tableColumn id="6" xr3:uid="{FBA2956A-6375-47DE-ADDF-FF68BF590A9C}" name="Wire Gauge"/>
    <tableColumn id="7" xr3:uid="{D0B88369-5389-4B3A-A93D-E43E2262ACB6}" name="Alternative P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6F61-9A35-4019-A1C8-37F0E0B43078}">
  <dimension ref="A1:G7"/>
  <sheetViews>
    <sheetView workbookViewId="0">
      <selection activeCell="E26" sqref="E26"/>
    </sheetView>
  </sheetViews>
  <sheetFormatPr defaultRowHeight="14.4" x14ac:dyDescent="0.3"/>
  <cols>
    <col min="1" max="1" width="20.77734375" customWidth="1"/>
    <col min="2" max="2" width="22.5546875" customWidth="1"/>
    <col min="3" max="3" width="22.6640625" customWidth="1"/>
    <col min="4" max="4" width="19.88671875" customWidth="1"/>
    <col min="5" max="5" width="18.5546875" customWidth="1"/>
    <col min="6" max="6" width="23.88671875" customWidth="1"/>
    <col min="7" max="7" width="28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 x14ac:dyDescent="0.3">
      <c r="A2" t="s">
        <v>10</v>
      </c>
      <c r="B2" t="str">
        <f>IFERROR(VLOOKUP(A2, Table1[], 2, FALSE), "Not Found")</f>
        <v>MIL-C-24308 Connector</v>
      </c>
      <c r="C2" t="str">
        <f>IFERROR(VLOOKUP(A2, Table1[], 3, FALSE), "Not Found")</f>
        <v>Molex</v>
      </c>
      <c r="D2">
        <f>IFERROR(VLOOKUP(A2, Table1[], 4, FALSE), "Not Found")</f>
        <v>12</v>
      </c>
      <c r="E2">
        <f>IFERROR(VLOOKUP(A2, Table1[], 5, FALSE), "Not Found")</f>
        <v>2</v>
      </c>
      <c r="F2" t="str">
        <f>IFERROR(VLOOKUP(A2, Table1[], 6, FALSE), "Not Found")</f>
        <v>24 AWG</v>
      </c>
      <c r="G2" t="str">
        <f>IFERROR(VLOOKUP(A2, Table1[], 7, FALSE), "Not Found")</f>
        <v>24308-001</v>
      </c>
    </row>
    <row r="3" spans="1:7" x14ac:dyDescent="0.3">
      <c r="A3" t="s">
        <v>11</v>
      </c>
      <c r="B3" t="str">
        <f>IFERROR(VLOOKUP(A3, Table1[], 2, FALSE), "Not Found")</f>
        <v>MIL-83513 Micro-D Connector</v>
      </c>
      <c r="C3" t="str">
        <f>IFERROR(VLOOKUP(A3, Table1[], 3, FALSE), "Not Found")</f>
        <v>Harwin</v>
      </c>
      <c r="D3">
        <f>IFERROR(VLOOKUP(A3, Table1[], 4, FALSE), "Not Found")</f>
        <v>5</v>
      </c>
      <c r="E3">
        <f>IFERROR(VLOOKUP(A3, Table1[], 5, FALSE), "Not Found")</f>
        <v>1</v>
      </c>
      <c r="F3" t="str">
        <f>IFERROR(VLOOKUP(A3, Table1[], 6, FALSE), "Not Found")</f>
        <v>30 AWG</v>
      </c>
      <c r="G3" t="str">
        <f>IFERROR(VLOOKUP(A3, Table1[], 7, FALSE), "Not Found")</f>
        <v>83513-002</v>
      </c>
    </row>
    <row r="4" spans="1:7" x14ac:dyDescent="0.3">
      <c r="B4" t="str">
        <f>IFERROR(VLOOKUP(A4, Table1[], 2, FALSE), "Not Found")</f>
        <v>Not Found</v>
      </c>
      <c r="C4" t="str">
        <f>IFERROR(VLOOKUP(A4, Table1[], 3, FALSE), "Not Found")</f>
        <v>Not Found</v>
      </c>
      <c r="D4" t="str">
        <f>IFERROR(VLOOKUP(A4, Table1[], 4, FALSE), "Not Found")</f>
        <v>Not Found</v>
      </c>
      <c r="E4" t="str">
        <f>IFERROR(VLOOKUP(A4, Table1[], 5, FALSE), "Not Found")</f>
        <v>Not Found</v>
      </c>
      <c r="F4" t="str">
        <f>IFERROR(VLOOKUP(A4, Table1[], 6, FALSE), "Not Found")</f>
        <v>Not Found</v>
      </c>
      <c r="G4" t="str">
        <f>IFERROR(VLOOKUP(A4, Table1[], 7, FALSE), "Not Found")</f>
        <v>Not Found</v>
      </c>
    </row>
    <row r="5" spans="1:7" x14ac:dyDescent="0.3">
      <c r="B5" t="str">
        <f>IFERROR(VLOOKUP(A5, Table1[], 2, FALSE), "Not Found")</f>
        <v>Not Found</v>
      </c>
      <c r="C5" t="str">
        <f>IFERROR(VLOOKUP(A5, Table1[], 3, FALSE), "Not Found")</f>
        <v>Not Found</v>
      </c>
      <c r="D5" t="str">
        <f>IFERROR(VLOOKUP(A5, Table1[], 4, FALSE), "Not Found")</f>
        <v>Not Found</v>
      </c>
      <c r="E5" t="str">
        <f>IFERROR(VLOOKUP(A5, Table1[], 5, FALSE), "Not Found")</f>
        <v>Not Found</v>
      </c>
      <c r="F5" t="str">
        <f>IFERROR(VLOOKUP(A5, Table1[], 6, FALSE), "Not Found")</f>
        <v>Not Found</v>
      </c>
      <c r="G5" t="str">
        <f>IFERROR(VLOOKUP(A5, Table1[], 7, FALSE), "Not Found")</f>
        <v>Not Found</v>
      </c>
    </row>
    <row r="6" spans="1:7" x14ac:dyDescent="0.3">
      <c r="B6" t="str">
        <f>IFERROR(VLOOKUP(A6, Table1[], 2, FALSE), "Not Found")</f>
        <v>Not Found</v>
      </c>
      <c r="C6" t="str">
        <f>IFERROR(VLOOKUP(A6, Table1[], 3, FALSE), "Not Found")</f>
        <v>Not Found</v>
      </c>
      <c r="D6" t="str">
        <f>IFERROR(VLOOKUP(A6, Table1[], 4, FALSE), "Not Found")</f>
        <v>Not Found</v>
      </c>
      <c r="E6" t="str">
        <f>IFERROR(VLOOKUP(A6, Table1[], 5, FALSE), "Not Found")</f>
        <v>Not Found</v>
      </c>
      <c r="F6" t="str">
        <f>IFERROR(VLOOKUP(A6, Table1[], 6, FALSE), "Not Found")</f>
        <v>Not Found</v>
      </c>
      <c r="G6" t="str">
        <f>IFERROR(VLOOKUP(A6, Table1[], 7, FALSE), "Not Found")</f>
        <v>Not Found</v>
      </c>
    </row>
    <row r="7" spans="1:7" x14ac:dyDescent="0.3">
      <c r="B7" t="str">
        <f>IFERROR(VLOOKUP(A7, Table1[], 2, FALSE), "Not Found")</f>
        <v>Not Found</v>
      </c>
      <c r="C7" t="str">
        <f>IFERROR(VLOOKUP(A7, Table1[], 3, FALSE), "Not Found")</f>
        <v>Not Found</v>
      </c>
      <c r="D7" t="str">
        <f>IFERROR(VLOOKUP(A7, Table1[], 4, FALSE), "Not Found")</f>
        <v>Not Found</v>
      </c>
      <c r="E7" t="str">
        <f>IFERROR(VLOOKUP(A7, Table1[], 5, FALSE), "Not Found")</f>
        <v>Not Found</v>
      </c>
      <c r="F7" t="str">
        <f>IFERROR(VLOOKUP(A7, Table1[], 6, FALSE), "Not Found")</f>
        <v>Not Found</v>
      </c>
      <c r="G7" t="str">
        <f>IFERROR(VLOOKUP(A7, Table1[], 7, FALSE), "Not Found")</f>
        <v>Not Found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8BAC-0376-47CB-9A41-AAB75877C943}">
  <dimension ref="A1:D8"/>
  <sheetViews>
    <sheetView zoomScale="97" workbookViewId="0">
      <selection activeCell="C30" sqref="C30:C31"/>
    </sheetView>
  </sheetViews>
  <sheetFormatPr defaultRowHeight="14.4" x14ac:dyDescent="0.3"/>
  <cols>
    <col min="1" max="1" width="23.109375" bestFit="1" customWidth="1"/>
    <col min="2" max="2" width="16.6640625" bestFit="1" customWidth="1"/>
    <col min="3" max="3" width="14.33203125" bestFit="1" customWidth="1"/>
    <col min="4" max="4" width="11" bestFit="1" customWidth="1"/>
    <col min="5" max="5" width="10.77734375" bestFit="1" customWidth="1"/>
    <col min="6" max="6" width="26" bestFit="1" customWidth="1"/>
    <col min="7" max="7" width="25.21875" bestFit="1" customWidth="1"/>
    <col min="8" max="8" width="9.6640625" bestFit="1" customWidth="1"/>
    <col min="9" max="9" width="28" bestFit="1" customWidth="1"/>
    <col min="10" max="10" width="9" bestFit="1" customWidth="1"/>
    <col min="11" max="11" width="11.6640625" bestFit="1" customWidth="1"/>
    <col min="12" max="12" width="10.77734375" bestFit="1" customWidth="1"/>
  </cols>
  <sheetData>
    <row r="1" spans="1:4" x14ac:dyDescent="0.3">
      <c r="A1" s="1" t="s">
        <v>3</v>
      </c>
      <c r="B1" s="2">
        <v>12</v>
      </c>
    </row>
    <row r="2" spans="1:4" x14ac:dyDescent="0.3">
      <c r="A2" s="1" t="s">
        <v>4</v>
      </c>
      <c r="B2" s="2">
        <v>2</v>
      </c>
    </row>
    <row r="3" spans="1:4" x14ac:dyDescent="0.3">
      <c r="A3" s="1" t="s">
        <v>5</v>
      </c>
      <c r="B3" t="s">
        <v>20</v>
      </c>
    </row>
    <row r="5" spans="1:4" x14ac:dyDescent="0.3">
      <c r="B5" s="1" t="s">
        <v>23</v>
      </c>
    </row>
    <row r="6" spans="1:4" x14ac:dyDescent="0.3">
      <c r="A6" s="1" t="s">
        <v>25</v>
      </c>
      <c r="B6" t="s">
        <v>17</v>
      </c>
      <c r="C6" t="s">
        <v>16</v>
      </c>
      <c r="D6" t="s">
        <v>24</v>
      </c>
    </row>
    <row r="7" spans="1:4" x14ac:dyDescent="0.3">
      <c r="A7" s="2" t="s">
        <v>13</v>
      </c>
    </row>
    <row r="8" spans="1:4" x14ac:dyDescent="0.3">
      <c r="A8" s="2" t="s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31" workbookViewId="0">
      <selection activeCell="A6" sqref="A6"/>
    </sheetView>
  </sheetViews>
  <sheetFormatPr defaultRowHeight="14.4" x14ac:dyDescent="0.3"/>
  <cols>
    <col min="1" max="1" width="20.109375" customWidth="1"/>
    <col min="2" max="2" width="28.88671875" customWidth="1"/>
    <col min="3" max="3" width="21.21875" customWidth="1"/>
    <col min="4" max="4" width="18.109375" customWidth="1"/>
    <col min="5" max="5" width="18" customWidth="1"/>
    <col min="6" max="6" width="14.5546875" customWidth="1"/>
    <col min="7" max="7" width="1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12</v>
      </c>
      <c r="C2" t="s">
        <v>15</v>
      </c>
      <c r="D2">
        <v>28</v>
      </c>
      <c r="E2">
        <v>5</v>
      </c>
      <c r="F2" t="s">
        <v>19</v>
      </c>
      <c r="G2" t="s">
        <v>8</v>
      </c>
    </row>
    <row r="3" spans="1:7" x14ac:dyDescent="0.3">
      <c r="A3" t="s">
        <v>8</v>
      </c>
      <c r="B3" t="s">
        <v>12</v>
      </c>
      <c r="C3" t="s">
        <v>16</v>
      </c>
      <c r="D3">
        <v>28</v>
      </c>
      <c r="E3">
        <v>5</v>
      </c>
      <c r="F3" t="s">
        <v>19</v>
      </c>
      <c r="G3" t="s">
        <v>7</v>
      </c>
    </row>
    <row r="4" spans="1:7" x14ac:dyDescent="0.3">
      <c r="A4" t="s">
        <v>9</v>
      </c>
      <c r="B4" t="s">
        <v>13</v>
      </c>
      <c r="C4" t="s">
        <v>16</v>
      </c>
      <c r="D4">
        <v>12</v>
      </c>
      <c r="E4">
        <v>2</v>
      </c>
      <c r="F4" t="s">
        <v>20</v>
      </c>
      <c r="G4" t="s">
        <v>10</v>
      </c>
    </row>
    <row r="5" spans="1:7" x14ac:dyDescent="0.3">
      <c r="A5" t="s">
        <v>10</v>
      </c>
      <c r="B5" t="s">
        <v>13</v>
      </c>
      <c r="C5" t="s">
        <v>17</v>
      </c>
      <c r="D5">
        <v>12</v>
      </c>
      <c r="E5">
        <v>2</v>
      </c>
      <c r="F5" t="s">
        <v>20</v>
      </c>
      <c r="G5" t="s">
        <v>9</v>
      </c>
    </row>
    <row r="6" spans="1:7" x14ac:dyDescent="0.3">
      <c r="A6" t="s">
        <v>11</v>
      </c>
      <c r="B6" t="s">
        <v>14</v>
      </c>
      <c r="C6" t="s">
        <v>18</v>
      </c>
      <c r="D6">
        <v>5</v>
      </c>
      <c r="E6">
        <v>1</v>
      </c>
      <c r="F6" t="s">
        <v>21</v>
      </c>
      <c r="G6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Selection using Looku</vt:lpstr>
      <vt:lpstr>Component Selection USING Pivot</vt:lpstr>
      <vt:lpstr>Component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 ninawe</cp:lastModifiedBy>
  <dcterms:created xsi:type="dcterms:W3CDTF">2025-03-12T07:26:52Z</dcterms:created>
  <dcterms:modified xsi:type="dcterms:W3CDTF">2025-03-12T14:24:54Z</dcterms:modified>
</cp:coreProperties>
</file>