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duardo\Desktop\Rafael\Dropbox Agromarina\Dropbox\Tajali - Saler Nodos\"/>
    </mc:Choice>
  </mc:AlternateContent>
  <bookViews>
    <workbookView xWindow="0" yWindow="0" windowWidth="28800" windowHeight="16515" activeTab="3"/>
  </bookViews>
  <sheets>
    <sheet name="Mayo2017" sheetId="1" r:id="rId1"/>
    <sheet name="Junio2017" sheetId="2" r:id="rId2"/>
    <sheet name="Julio2017" sheetId="3" r:id="rId3"/>
    <sheet name="Agosto2017" sheetId="4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3" hidden="1">Agosto2017!$B$5:$K$236</definedName>
    <definedName name="_xlnm._FilterDatabase" localSheetId="2" hidden="1">Julio2017!$A$5:$P$298</definedName>
    <definedName name="_xlnm._FilterDatabase" localSheetId="1" hidden="1">Junio2017!$A$5:$P$342</definedName>
    <definedName name="_xlnm._FilterDatabase" localSheetId="0" hidden="1">Mayo2017!$B$5:$K$259</definedName>
    <definedName name="_xlnm.Print_Area" localSheetId="3">Agosto2017!$A$1:$K$19</definedName>
    <definedName name="_xlnm.Print_Area" localSheetId="2">Julio2017!$B$1:$K$305</definedName>
    <definedName name="_xlnm.Print_Area" localSheetId="1">Junio2017!$A$1:$K$350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7" i="4" l="1"/>
  <c r="J244" i="4"/>
  <c r="I240" i="4"/>
  <c r="H240" i="4" s="1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I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G9" i="4"/>
  <c r="G8" i="4"/>
  <c r="G7" i="4"/>
  <c r="H7" i="4" s="1"/>
  <c r="H244" i="4" s="1"/>
  <c r="K6" i="4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4" i="4" s="1"/>
  <c r="G6" i="4"/>
  <c r="G244" i="4" s="1"/>
  <c r="J4" i="4"/>
  <c r="I247" i="4" l="1"/>
  <c r="I244" i="4"/>
  <c r="K247" i="4"/>
  <c r="J185" i="3"/>
  <c r="J302" i="3"/>
  <c r="K6" i="3"/>
  <c r="K7" i="3"/>
  <c r="K8" i="3"/>
  <c r="K9" i="3"/>
  <c r="K10" i="3"/>
  <c r="K11" i="3"/>
  <c r="K12" i="3"/>
  <c r="K13" i="3"/>
  <c r="K14" i="3"/>
  <c r="I16" i="3"/>
  <c r="I302" i="3"/>
  <c r="K302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9" i="3"/>
  <c r="J299" i="3"/>
  <c r="I299" i="3"/>
  <c r="H7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G42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5" i="3"/>
  <c r="H299" i="3"/>
  <c r="G6" i="3"/>
  <c r="G299" i="3"/>
  <c r="H6" i="3"/>
  <c r="H4" i="3"/>
  <c r="I354" i="2"/>
  <c r="I355" i="2"/>
  <c r="I351" i="2"/>
  <c r="J228" i="2"/>
  <c r="H228" i="2"/>
  <c r="J309" i="2"/>
  <c r="J348" i="2"/>
  <c r="G345" i="2"/>
  <c r="H341" i="2"/>
  <c r="H334" i="2"/>
  <c r="H333" i="2"/>
  <c r="H332" i="2"/>
  <c r="H331" i="2"/>
  <c r="H330" i="2"/>
  <c r="H329" i="2"/>
  <c r="I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J345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5" i="2"/>
  <c r="G6" i="2"/>
  <c r="I4" i="2"/>
  <c r="I268" i="1"/>
  <c r="J265" i="1"/>
  <c r="I265" i="1"/>
  <c r="K265" i="1"/>
  <c r="J262" i="1"/>
  <c r="I262" i="1"/>
  <c r="G262" i="1"/>
  <c r="H258" i="1"/>
  <c r="N250" i="1"/>
  <c r="H250" i="1"/>
  <c r="N249" i="1"/>
  <c r="H249" i="1"/>
  <c r="N248" i="1"/>
  <c r="H248" i="1"/>
  <c r="N247" i="1"/>
  <c r="H247" i="1"/>
  <c r="H246" i="1"/>
  <c r="H245" i="1"/>
  <c r="H244" i="1"/>
  <c r="H243" i="1"/>
  <c r="H242" i="1"/>
  <c r="N241" i="1"/>
  <c r="H241" i="1"/>
  <c r="H240" i="1"/>
  <c r="H239" i="1"/>
  <c r="H238" i="1"/>
  <c r="N237" i="1"/>
  <c r="H237" i="1"/>
  <c r="N236" i="1"/>
  <c r="H236" i="1"/>
  <c r="N235" i="1"/>
  <c r="H235" i="1"/>
  <c r="H234" i="1"/>
  <c r="H233" i="1"/>
  <c r="H232" i="1"/>
  <c r="H231" i="1"/>
  <c r="H230" i="1"/>
  <c r="H229" i="1"/>
  <c r="H228" i="1"/>
  <c r="H227" i="1"/>
  <c r="H226" i="1"/>
  <c r="N225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62" i="1"/>
  <c r="H204" i="1"/>
  <c r="N203" i="1"/>
  <c r="O203" i="1"/>
  <c r="H203" i="1"/>
  <c r="H202" i="1"/>
  <c r="H201" i="1"/>
  <c r="H200" i="1"/>
  <c r="H199" i="1"/>
  <c r="H198" i="1"/>
  <c r="H197" i="1"/>
  <c r="H196" i="1"/>
  <c r="N195" i="1"/>
  <c r="H195" i="1"/>
  <c r="N194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N176" i="1"/>
  <c r="O176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N154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N134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N113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N101" i="1"/>
  <c r="O101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N86" i="1"/>
  <c r="H86" i="1"/>
  <c r="N85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N67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N50" i="1"/>
  <c r="H50" i="1"/>
  <c r="N49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N31" i="1"/>
  <c r="H31" i="1"/>
  <c r="N30" i="1"/>
  <c r="H30" i="1"/>
  <c r="H29" i="1"/>
  <c r="H28" i="1"/>
  <c r="H27" i="1"/>
  <c r="H26" i="1"/>
  <c r="H25" i="1"/>
  <c r="H24" i="1"/>
  <c r="N23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N7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62" i="1"/>
  <c r="H7" i="1"/>
  <c r="I348" i="2"/>
  <c r="H328" i="2"/>
  <c r="H345" i="2"/>
  <c r="I345" i="2"/>
  <c r="K348" i="2"/>
  <c r="H4" i="1"/>
</calcChain>
</file>

<file path=xl/sharedStrings.xml><?xml version="1.0" encoding="utf-8"?>
<sst xmlns="http://schemas.openxmlformats.org/spreadsheetml/2006/main" count="3414" uniqueCount="553">
  <si>
    <t>Productos Marinos La Costa C.A</t>
  </si>
  <si>
    <t>BANESCO</t>
  </si>
  <si>
    <t>CUENTA CORRIENTE NRO. 0134-0409-73-4091040882</t>
  </si>
  <si>
    <t xml:space="preserve"> </t>
  </si>
  <si>
    <t>FECHA</t>
  </si>
  <si>
    <t>COMP.Nº</t>
  </si>
  <si>
    <t>BENEFICIARIO</t>
  </si>
  <si>
    <t>CONCEPTO</t>
  </si>
  <si>
    <t>Rubro</t>
  </si>
  <si>
    <t>Tasa</t>
  </si>
  <si>
    <t>DEBE $</t>
  </si>
  <si>
    <t>DEBE</t>
  </si>
  <si>
    <t>HABER</t>
  </si>
  <si>
    <t>SALDO</t>
  </si>
  <si>
    <t>Saldo Inicial</t>
  </si>
  <si>
    <t>PMLC</t>
  </si>
  <si>
    <t>Anticipo cliente</t>
  </si>
  <si>
    <t>Pescaderia el Rey de Cataco</t>
  </si>
  <si>
    <t>Compra de pescado</t>
  </si>
  <si>
    <t>Compra de Tajali</t>
  </si>
  <si>
    <t>Comercial Camarpez</t>
  </si>
  <si>
    <t>Juan Salazar</t>
  </si>
  <si>
    <t>Armando Ramos</t>
  </si>
  <si>
    <t>Pago permiso Margarita</t>
  </si>
  <si>
    <t>Permisos, guías y otros</t>
  </si>
  <si>
    <t>Franklin Antela</t>
  </si>
  <si>
    <t>Insopesca: Cambio de titular Registro La Costa</t>
  </si>
  <si>
    <t>Tharmarys Caraballo</t>
  </si>
  <si>
    <t>Insopesca</t>
  </si>
  <si>
    <t>Jose Gregorio Rodriguez</t>
  </si>
  <si>
    <t>Wu Jjmaing</t>
  </si>
  <si>
    <t>Suxiaodan</t>
  </si>
  <si>
    <t>Alexander Acevedo (Simon)</t>
  </si>
  <si>
    <t>Gastos La Costa</t>
  </si>
  <si>
    <t>Simón Ydrogo</t>
  </si>
  <si>
    <t>Maria Santander Luis Barrios)</t>
  </si>
  <si>
    <t>Intravel</t>
  </si>
  <si>
    <t>Pago de factura 169460 (pasajes Carlos y Rubén Porlamar)</t>
  </si>
  <si>
    <t>Viajes y viáticos</t>
  </si>
  <si>
    <t>Pago de factura 169461 (pasajes Carlos y Rubén Porlamar)</t>
  </si>
  <si>
    <t>Yuanhua Cen (Simón)</t>
  </si>
  <si>
    <t>Maria Santander</t>
  </si>
  <si>
    <t>Corp. El Tunel</t>
  </si>
  <si>
    <t>Inv. Maomar</t>
  </si>
  <si>
    <t>Comercial Popeye</t>
  </si>
  <si>
    <t>Importadora net star 16 CA</t>
  </si>
  <si>
    <t>Transporte Los Marineros</t>
  </si>
  <si>
    <t>El Arca de Noé</t>
  </si>
  <si>
    <t>Jorge Faró</t>
  </si>
  <si>
    <t>Compra de cava de anime para pulpo</t>
  </si>
  <si>
    <t>Insumos Pulpo</t>
  </si>
  <si>
    <t>Puerto Aduana Agente Aduanales</t>
  </si>
  <si>
    <t xml:space="preserve">Pago de los gastos de exportacion 3 CFL </t>
  </si>
  <si>
    <t>Gastos de exportación</t>
  </si>
  <si>
    <t>INSUMOS Y SERVICIOS CIOCE</t>
  </si>
  <si>
    <t>Gastos de Bolipuerto MWMU6448960</t>
  </si>
  <si>
    <t>Freddy Cabello</t>
  </si>
  <si>
    <t>suxiaodan</t>
  </si>
  <si>
    <t>Gastos de exportación 3 contenedores 12-5-2017</t>
  </si>
  <si>
    <t>Fengpiaoyue</t>
  </si>
  <si>
    <t>Jesus Ceballos</t>
  </si>
  <si>
    <t>Alexander Acevedo</t>
  </si>
  <si>
    <t>Yu Fen Anna</t>
  </si>
  <si>
    <t xml:space="preserve">Escritorio Juridico Vetancourt </t>
  </si>
  <si>
    <t xml:space="preserve">Honoriarios 6 Poderes </t>
  </si>
  <si>
    <t>Honorarios profesionales</t>
  </si>
  <si>
    <t>Inv. Nirandu (Simón)</t>
  </si>
  <si>
    <t>LUSEPH JESUS BARRIOS OLIVEROS</t>
  </si>
  <si>
    <t>Compra de efectivo $ (Insopesca)</t>
  </si>
  <si>
    <t>Byeflex</t>
  </si>
  <si>
    <t>Pago de factura 11583</t>
  </si>
  <si>
    <t>Tirros</t>
  </si>
  <si>
    <t>Omar Flores</t>
  </si>
  <si>
    <t>Nuevo Mercado de Petare</t>
  </si>
  <si>
    <t>Compra de efectivo</t>
  </si>
  <si>
    <t>Cascais</t>
  </si>
  <si>
    <t>Jueris</t>
  </si>
  <si>
    <t>El Petareño</t>
  </si>
  <si>
    <t>La Parada</t>
  </si>
  <si>
    <t>Carlos Goncalves</t>
  </si>
  <si>
    <t>Comisión por compra de efectivo</t>
  </si>
  <si>
    <t>Corporacion Pagarko C A</t>
  </si>
  <si>
    <t>Pago de 3000 cestas para Pulpo</t>
  </si>
  <si>
    <t>Smurfi Kappa</t>
  </si>
  <si>
    <t>Pago de 10mil cajas</t>
  </si>
  <si>
    <t>Cajas</t>
  </si>
  <si>
    <t>Distribuidora Saler Nodos C.A</t>
  </si>
  <si>
    <t>Pago de factura 30413</t>
  </si>
  <si>
    <t>Proceso</t>
  </si>
  <si>
    <t>Luis Jmenez (Fernando Escobar)</t>
  </si>
  <si>
    <t>Pedro Dieguillo (Fernando Escobar)</t>
  </si>
  <si>
    <t>Rafael Maldonado</t>
  </si>
  <si>
    <t>Bar rest 76</t>
  </si>
  <si>
    <t>FIDUTRUST Servicios</t>
  </si>
  <si>
    <t>Jose D Marquez N</t>
  </si>
  <si>
    <t>Jorge Barrera</t>
  </si>
  <si>
    <t>Gastos de flete por mora contenedor: SUDU8203662</t>
  </si>
  <si>
    <t>Pago de flete cestas pulpo</t>
  </si>
  <si>
    <t>José Martinez</t>
  </si>
  <si>
    <t>DILIA MARGARITA YASELLI</t>
  </si>
  <si>
    <t>Nando Rivas</t>
  </si>
  <si>
    <t>Devolución por transferencia erronea</t>
  </si>
  <si>
    <t>Reembolso H</t>
  </si>
  <si>
    <t>Rafael Camacho</t>
  </si>
  <si>
    <t>Carlos Texeira</t>
  </si>
  <si>
    <t>Juan Martinez</t>
  </si>
  <si>
    <t>Transferencia erronea</t>
  </si>
  <si>
    <t>Reembolso D</t>
  </si>
  <si>
    <t>Xuefangzhng</t>
  </si>
  <si>
    <t>Simon Ydrogo</t>
  </si>
  <si>
    <t>El nuevo mercado de Petare</t>
  </si>
  <si>
    <t>Comercializadora Cascais</t>
  </si>
  <si>
    <t>Frigorifico El Petareño</t>
  </si>
  <si>
    <t>Reverso de transferencia erronea</t>
  </si>
  <si>
    <t>Reembolso de Saler Nodos</t>
  </si>
  <si>
    <t>Prisco Avila</t>
  </si>
  <si>
    <t>Pablo Gonzalez</t>
  </si>
  <si>
    <t>Sucoin</t>
  </si>
  <si>
    <t>Erick Rafael Machado</t>
  </si>
  <si>
    <t>Jorge Soto (Arca de Noe)</t>
  </si>
  <si>
    <t>Ely Jiménez (Luis Perdomo)</t>
  </si>
  <si>
    <t xml:space="preserve">Nómina </t>
  </si>
  <si>
    <t>Nomina</t>
  </si>
  <si>
    <t>Seguros La Piramide</t>
  </si>
  <si>
    <t>Pago de poliza RC F350 La Costa</t>
  </si>
  <si>
    <t>Gastos operativos</t>
  </si>
  <si>
    <t>Pago de facturas 169668, 69 y 70 Margarita Carlos y Ruben 31-05-2017</t>
  </si>
  <si>
    <t>Cobro de prestamo hecho a Josdie</t>
  </si>
  <si>
    <t>Prestamos H</t>
  </si>
  <si>
    <t>Josdie</t>
  </si>
  <si>
    <t>Pago de prestamo</t>
  </si>
  <si>
    <t>Prestamos D</t>
  </si>
  <si>
    <t>Camarpez</t>
  </si>
  <si>
    <t>Kervin Bello</t>
  </si>
  <si>
    <t>Veronica Nava</t>
  </si>
  <si>
    <t>Ronald Medina</t>
  </si>
  <si>
    <t>Ruben Idler</t>
  </si>
  <si>
    <t>Pago de factura 7379</t>
  </si>
  <si>
    <t>Gastos de representación</t>
  </si>
  <si>
    <t>Pago de factura 76538</t>
  </si>
  <si>
    <t>Carlos Idler</t>
  </si>
  <si>
    <t>Pago de factura 069707</t>
  </si>
  <si>
    <t>Representaciones e inversiones VYV CA</t>
  </si>
  <si>
    <t xml:space="preserve">Pago pendiente pedido Marzo y Abril </t>
  </si>
  <si>
    <t>Envoltorios y separadores</t>
  </si>
  <si>
    <t>Lancha Margarita Cumaná</t>
  </si>
  <si>
    <t>Gastos de Bolipuerto MNBU3019071 y SUDU8203662</t>
  </si>
  <si>
    <t>Rafael Duque</t>
  </si>
  <si>
    <t>Anticipo del 50% Portal de gestión</t>
  </si>
  <si>
    <t>Romer Peña</t>
  </si>
  <si>
    <t>Comercializadora La Panada (Banco Plaza)</t>
  </si>
  <si>
    <t>Anticipo 80% nuevo pedido de envoltorios Tajali</t>
  </si>
  <si>
    <t>Carlos Goncalves (Banco Plaza)</t>
  </si>
  <si>
    <t>Refriman C.A (Juan Salazar)</t>
  </si>
  <si>
    <t>La Costa</t>
  </si>
  <si>
    <t>Retención de intereses</t>
  </si>
  <si>
    <t>S/N</t>
  </si>
  <si>
    <t>GASTOS BANCARIOS</t>
  </si>
  <si>
    <t xml:space="preserve">COMISIONES </t>
  </si>
  <si>
    <t>Comisiones Bancarias</t>
  </si>
  <si>
    <t>CRÉDITOS BANCARIOS</t>
  </si>
  <si>
    <t>INTERESES</t>
  </si>
  <si>
    <t>Saldo de Cierre</t>
  </si>
  <si>
    <t>Tasa promedio Abril 2017</t>
  </si>
  <si>
    <t>Total Mensual</t>
  </si>
  <si>
    <t>Egresos</t>
  </si>
  <si>
    <t>Ingresos</t>
  </si>
  <si>
    <t>Resultado</t>
  </si>
  <si>
    <t>Compra de 2000 cestas para pulpo</t>
  </si>
  <si>
    <t>Yu Feng Anna</t>
  </si>
  <si>
    <t>01-06-207</t>
  </si>
  <si>
    <t>Cheinyi</t>
  </si>
  <si>
    <t>Ely Jimenez</t>
  </si>
  <si>
    <t>Pago nomina semanal 02-06-2017</t>
  </si>
  <si>
    <t>Gastos de exportacion 4 cont.</t>
  </si>
  <si>
    <t>Darwin Barboza</t>
  </si>
  <si>
    <t>Multiservicios Tecnomar 2020</t>
  </si>
  <si>
    <t>Inv. Nirandru</t>
  </si>
  <si>
    <t>René Videla</t>
  </si>
  <si>
    <t>Henry Hernandez</t>
  </si>
  <si>
    <t>Jose Hernandez Bencomo</t>
  </si>
  <si>
    <t>Laura Paez</t>
  </si>
  <si>
    <t>Pago de ISLR, FAOV y SSO La Costa</t>
  </si>
  <si>
    <t>Gastos Operativos</t>
  </si>
  <si>
    <t>Pago de hotel en Margarita Factura 3169</t>
  </si>
  <si>
    <t>Juan Salazar Banesco</t>
  </si>
  <si>
    <t>Juan Salazar Banco Exterior</t>
  </si>
  <si>
    <t>Juan Salazar BdV</t>
  </si>
  <si>
    <t>Anticipo 300 bandejas</t>
  </si>
  <si>
    <t>Bandejas</t>
  </si>
  <si>
    <t>Comercial Hajar ca</t>
  </si>
  <si>
    <t>wu shuqiao</t>
  </si>
  <si>
    <t>Jorge Luis Lobo</t>
  </si>
  <si>
    <t>Pago de factura 31398 Rest. En Cumaná</t>
  </si>
  <si>
    <t>Pago de factura 30457</t>
  </si>
  <si>
    <t>Juana Zerpa</t>
  </si>
  <si>
    <t>Lorena Duarte</t>
  </si>
  <si>
    <t>Prestamo de Saler Nodos</t>
  </si>
  <si>
    <t>Rodnel Rodriguez</t>
  </si>
  <si>
    <t>Inversion Margarita</t>
  </si>
  <si>
    <t>Romer Pena</t>
  </si>
  <si>
    <t>Juan Salazar (Banco Exterior)</t>
  </si>
  <si>
    <t>Pago de factura 5148 pollera</t>
  </si>
  <si>
    <t xml:space="preserve">Pedido de 10mil cajas </t>
  </si>
  <si>
    <t>Wuliar Gudino (Luis Barrios)</t>
  </si>
  <si>
    <t>Saler Nodos</t>
  </si>
  <si>
    <t>Ronneld Rivas</t>
  </si>
  <si>
    <t>Compra de 1000 rollos de tirro Factura 11640</t>
  </si>
  <si>
    <t>Te compro o vendo</t>
  </si>
  <si>
    <t>Pago de factura Flete Nro. 7963 (entrega de 200 cestas para pulpo)</t>
  </si>
  <si>
    <t>Elsa Rodriguez</t>
  </si>
  <si>
    <t>Pago de factura SN Nro. 30427</t>
  </si>
  <si>
    <t>Xuenfansang</t>
  </si>
  <si>
    <t>Pago nomina semanal 09-06-2017</t>
  </si>
  <si>
    <t>Gastos de exportacion 2 cont.: MNBU-3515873 y MNBU-3293605</t>
  </si>
  <si>
    <t>Jorge Faro</t>
  </si>
  <si>
    <t xml:space="preserve">Prestamo </t>
  </si>
  <si>
    <t>Insumos y Servicios Cioce</t>
  </si>
  <si>
    <t>Tharmarys Carballo</t>
  </si>
  <si>
    <t>Jose Zabala (Simón Ydrogo)</t>
  </si>
  <si>
    <t>Comercial Todo Plastico 88</t>
  </si>
  <si>
    <t>Pago de efectivo de Saler Nodos + 7%</t>
  </si>
  <si>
    <t>Rene Videla</t>
  </si>
  <si>
    <t>Corporacion El Tunel C.A</t>
  </si>
  <si>
    <t>Pago de prestamos  Jorge Faro</t>
  </si>
  <si>
    <t>Juan Salazar Banco de Venezuela</t>
  </si>
  <si>
    <t>Arlindo Silva de Abreu</t>
  </si>
  <si>
    <t>Juan José De Abreu Goncalves</t>
  </si>
  <si>
    <t>Comisión por compra de efecivo</t>
  </si>
  <si>
    <t>Flete compresor</t>
  </si>
  <si>
    <t>Nuevo pedido envoltorios y separadores para 10 contenedores</t>
  </si>
  <si>
    <t>Yanhelis Castilo</t>
  </si>
  <si>
    <t>Maria Fernanda Marin</t>
  </si>
  <si>
    <t>Flete Cumaná</t>
  </si>
  <si>
    <t>15-06-017</t>
  </si>
  <si>
    <t>Robert Hernandez</t>
  </si>
  <si>
    <t>Carmen Tobia</t>
  </si>
  <si>
    <t>Luis Felipe Cordova</t>
  </si>
  <si>
    <t>Margaret Marval Rodriquez</t>
  </si>
  <si>
    <t>Jose Martinez</t>
  </si>
  <si>
    <t>Zhenglin Boadi</t>
  </si>
  <si>
    <t>Ruthexelis Querales</t>
  </si>
  <si>
    <t xml:space="preserve">Ely Jimenez </t>
  </si>
  <si>
    <t>Nómina Luis Perdomo Semana 12- al 16-06</t>
  </si>
  <si>
    <t>Juan Salaza Banco Exterior</t>
  </si>
  <si>
    <t>Compra de 432 tiros color blanco</t>
  </si>
  <si>
    <t>Pedro Arevalo</t>
  </si>
  <si>
    <t>Comision por venta de dolares</t>
  </si>
  <si>
    <t>Comisión por venta de dólares</t>
  </si>
  <si>
    <t>Martin Gonzalez (Simón)</t>
  </si>
  <si>
    <t>Jose Gregorio Querales</t>
  </si>
  <si>
    <t>Viaticos 4 personas Margarita Lunes 19 Miercoles 21</t>
  </si>
  <si>
    <t>Fray Lopez</t>
  </si>
  <si>
    <t>Daisy Marquez</t>
  </si>
  <si>
    <t>Gastos de exportacion MNBU 0259314</t>
  </si>
  <si>
    <t>Compra de pulpo + flete</t>
  </si>
  <si>
    <t>Carlos Bencomo</t>
  </si>
  <si>
    <t>Compra de difusores</t>
  </si>
  <si>
    <t>Hermes Figueroa</t>
  </si>
  <si>
    <t>Transporte Venegas Llinas</t>
  </si>
  <si>
    <t>Pago remanente de las 300 bandejas</t>
  </si>
  <si>
    <t>Cascais Banco Plaza</t>
  </si>
  <si>
    <t>Celestino Rodriguez Fernandes</t>
  </si>
  <si>
    <t>Juan Jose De Abreu Goncalves</t>
  </si>
  <si>
    <t>Comision por compra de efectivo</t>
  </si>
  <si>
    <t>Pago de hotel Margarita</t>
  </si>
  <si>
    <t>Gastos de Bolipuerto PONU-495432-1, MNBU-313001-7 y MWCU-629153-1.</t>
  </si>
  <si>
    <t>Manuel Da Silva</t>
  </si>
  <si>
    <t>Pago de factura 720 unidades</t>
  </si>
  <si>
    <t>Reembolso de Celestino Rodriguez</t>
  </si>
  <si>
    <t>Jose Valero</t>
  </si>
  <si>
    <t>Pago de facturero Mundo Mar 311</t>
  </si>
  <si>
    <t>Suministros Zebra</t>
  </si>
  <si>
    <t xml:space="preserve">Compra de 1 rollo de 230 etiquetas + 1 ribbon </t>
  </si>
  <si>
    <t xml:space="preserve">Pago de pasajes Margarita </t>
  </si>
  <si>
    <t>Mayra Leal</t>
  </si>
  <si>
    <t>Lisett Silva</t>
  </si>
  <si>
    <t>Nomina Luis Perdomo Semana 19-23 de junio</t>
  </si>
  <si>
    <t>Stick Lozano</t>
  </si>
  <si>
    <t>Nvo. Mercado de Petare</t>
  </si>
  <si>
    <t xml:space="preserve">Jueris </t>
  </si>
  <si>
    <t>Pago de flete de Envoltorios y separadores Tajali</t>
  </si>
  <si>
    <t>kellasguay Aponte</t>
  </si>
  <si>
    <t>Translogistica de Venezuela</t>
  </si>
  <si>
    <t>Gastos locales Translogistica</t>
  </si>
  <si>
    <t>Industrias Prosperi</t>
  </si>
  <si>
    <t>Compra de 1000 cestas Bs. 6.500 + IVA</t>
  </si>
  <si>
    <t>Cestas</t>
  </si>
  <si>
    <t>Wilmer Meza</t>
  </si>
  <si>
    <t>Seniat</t>
  </si>
  <si>
    <t xml:space="preserve">Pago de ISLR Estimada </t>
  </si>
  <si>
    <t>Rene Ramirez</t>
  </si>
  <si>
    <t>Pago de hotel en Margarita</t>
  </si>
  <si>
    <t>Nomina Luis Perdomo Semana 26-30 de junio</t>
  </si>
  <si>
    <t>Pago de 1 Ribbon y etiquetas para Fresco</t>
  </si>
  <si>
    <t>Anderson Mendoza</t>
  </si>
  <si>
    <t>Marco Perez</t>
  </si>
  <si>
    <t>Bolsas La Trinidad</t>
  </si>
  <si>
    <t>Pago restanta bolsas 140 Lts</t>
  </si>
  <si>
    <t>Pago restante bolsas de 50 y 60 Lts</t>
  </si>
  <si>
    <t>Delcop La Trinidad</t>
  </si>
  <si>
    <t>Pago de toner para oficina Tahona</t>
  </si>
  <si>
    <t>Gastos de Bolipuerto contenedor MNBU-032364-5</t>
  </si>
  <si>
    <t>Gastos de Bolipuerto contenedor MNBU-351587-3</t>
  </si>
  <si>
    <t>Gastos de Bolipuerto contenedor MNBU-025931-4</t>
  </si>
  <si>
    <t>Gastos de Bolipuerto contenedor MNBU-329360-5</t>
  </si>
  <si>
    <t>Francesca Zimbardi</t>
  </si>
  <si>
    <t>Enmanuel Rojas (Taxi Margarita)</t>
  </si>
  <si>
    <t>Viaticos (Anticipado)</t>
  </si>
  <si>
    <t>Pago de factura Nro,30471 - Semanas 22,23 y 24 - Nota de entrega 83</t>
  </si>
  <si>
    <t>Gastos de exportación Contenedor MNBU0311881 Saler Nodos</t>
  </si>
  <si>
    <t>Gastos de exportación Contenedor PONU4857471</t>
  </si>
  <si>
    <t>Jorge Cardona</t>
  </si>
  <si>
    <t>Irimar Jimenez</t>
  </si>
  <si>
    <t>Pago de factura 0015004</t>
  </si>
  <si>
    <t>Pago de facturas a Margarita 169985 y 169986</t>
  </si>
  <si>
    <t>Arca de Noe</t>
  </si>
  <si>
    <t>Enrique Ducallin</t>
  </si>
  <si>
    <t>PMLC Banesco</t>
  </si>
  <si>
    <t>Pago de carne Stick Lozano</t>
  </si>
  <si>
    <t>PMLC Bancrecer</t>
  </si>
  <si>
    <t>Anticipo</t>
  </si>
  <si>
    <t xml:space="preserve">Juan Salazar </t>
  </si>
  <si>
    <t>Jose Bencomo</t>
  </si>
  <si>
    <t>Javier Navas</t>
  </si>
  <si>
    <t>Conjunto Res. Camurana II</t>
  </si>
  <si>
    <t>Mary Beltran (Simón)</t>
  </si>
  <si>
    <t>Xuefangzhang</t>
  </si>
  <si>
    <t>El Arca de Noe</t>
  </si>
  <si>
    <t xml:space="preserve">Reembolso </t>
  </si>
  <si>
    <t>Jose Conseza</t>
  </si>
  <si>
    <t>Luis Mac Ielian</t>
  </si>
  <si>
    <t>El Nuevo Mercado de Petare</t>
  </si>
  <si>
    <t>Alvaro Mendoza</t>
  </si>
  <si>
    <t>zº</t>
  </si>
  <si>
    <t>Ruthxelis Querales</t>
  </si>
  <si>
    <t>Nomina Luis Perdomo Semana 03-07 de julio</t>
  </si>
  <si>
    <t>Pago diferencia factura 363</t>
  </si>
  <si>
    <t>Prestamo de Mundo Mar 311</t>
  </si>
  <si>
    <t>Pago de retenciones ISLR</t>
  </si>
  <si>
    <t>Inversiones Mundo Mar 311</t>
  </si>
  <si>
    <t>Pago de prestamo a Mundo Mar 311</t>
  </si>
  <si>
    <t>Pago de prestamo de Munod Mar 311 por Pulpo</t>
  </si>
  <si>
    <t>Viaticos Margarita</t>
  </si>
  <si>
    <t>Honorarios profesionales Asesoria Financiera</t>
  </si>
  <si>
    <t>Yu feng Anna</t>
  </si>
  <si>
    <t>Pago de factura 7831</t>
  </si>
  <si>
    <t>Pago de factura 14983</t>
  </si>
  <si>
    <t>Pago de la mitad de la factura 14961</t>
  </si>
  <si>
    <t>Ivan Escolna</t>
  </si>
  <si>
    <t>Pago de factura 2148 SW Pro</t>
  </si>
  <si>
    <t>Puerto Aduana</t>
  </si>
  <si>
    <t>Gastos de exportación MWCU-670497-5</t>
  </si>
  <si>
    <t>Williar Guido</t>
  </si>
  <si>
    <t>Jose Andrade Martinez</t>
  </si>
  <si>
    <t>Fletes Cumaná</t>
  </si>
  <si>
    <t>Robert Hernandez BBVA</t>
  </si>
  <si>
    <t>Mundo Mar 311</t>
  </si>
  <si>
    <t>Compra de sprays para marcar las cestas</t>
  </si>
  <si>
    <t>Jose Barrios</t>
  </si>
  <si>
    <t>Yndiana Ortega</t>
  </si>
  <si>
    <t>Compra de $ efectivo (Permiso Insopesca)</t>
  </si>
  <si>
    <t>Jose Luis Hernandez Gonzalez</t>
  </si>
  <si>
    <t>Comisión Unión Europea 1000/5000</t>
  </si>
  <si>
    <t>Gastos de exportación MNBU-010267-0</t>
  </si>
  <si>
    <t>Gastos de Bolipuerto 5 contenedores</t>
  </si>
  <si>
    <t xml:space="preserve">Asginació Julio </t>
  </si>
  <si>
    <t>Ely Jimenez (Perdomo)</t>
  </si>
  <si>
    <t>Nomina Luis Perdomo Semana 10-14 de julio</t>
  </si>
  <si>
    <t xml:space="preserve">Pago de prestamo </t>
  </si>
  <si>
    <t>14-07-2017</t>
  </si>
  <si>
    <t>Consejo de pescadores La Zorra</t>
  </si>
  <si>
    <t>Donacion para muelle</t>
  </si>
  <si>
    <t>Daivi Ruiz</t>
  </si>
  <si>
    <t>Pago de envio de caja muestra tajali a Ecuador</t>
  </si>
  <si>
    <t>José Hernández bencomo (provincial)</t>
  </si>
  <si>
    <t>Kevin De Freitas</t>
  </si>
  <si>
    <t>Ismael Villalba</t>
  </si>
  <si>
    <t>Yoel Hernandez</t>
  </si>
  <si>
    <t>15-07-2017</t>
  </si>
  <si>
    <t>15-07-2018</t>
  </si>
  <si>
    <t>Compra de tajali</t>
  </si>
  <si>
    <t>15-07-2019</t>
  </si>
  <si>
    <t>Productos Marinos La Costa C.A (J311739076-6)</t>
  </si>
  <si>
    <t>Capital de Trabajo</t>
  </si>
  <si>
    <t>He Zhongxi</t>
  </si>
  <si>
    <t>Pago de factura 15297 Pollera Guatire</t>
  </si>
  <si>
    <t>La Panada</t>
  </si>
  <si>
    <t>Compra de cajas para Mundo Mar</t>
  </si>
  <si>
    <t>Smurfi</t>
  </si>
  <si>
    <t>Pago de 12500 cajas</t>
  </si>
  <si>
    <t>Pago de 12500 cajas para Mundo Mar</t>
  </si>
  <si>
    <t>Pago de facturas 170075, 170077 y 170078</t>
  </si>
  <si>
    <t>Gastos La Costa (Dolares de Ruben para pagar su dueda)</t>
  </si>
  <si>
    <t>Luis Diaz  (Romer Peña)</t>
  </si>
  <si>
    <t>Gastos de exportación MNBU-027064-8</t>
  </si>
  <si>
    <t>Pago de factura Nro. 30511</t>
  </si>
  <si>
    <t>Jorge Hernandez Bencomo</t>
  </si>
  <si>
    <t>Abono a los motores Margarita</t>
  </si>
  <si>
    <t>Mantenimiento Triton Camión La Costa</t>
  </si>
  <si>
    <t xml:space="preserve">Gastos de Trasegado contenedor MNBU-010267-0 </t>
  </si>
  <si>
    <t>Jose Hernandez BOD</t>
  </si>
  <si>
    <t>Flete Cumana Cachua</t>
  </si>
  <si>
    <t>Pago de factura 2153</t>
  </si>
  <si>
    <t>Pago de factura 54424</t>
  </si>
  <si>
    <t>Pago de factura 15137</t>
  </si>
  <si>
    <t>Reembolso pago de 6 ribons para etiquetas</t>
  </si>
  <si>
    <t>22-07-17</t>
  </si>
  <si>
    <t>Pago de factura 81649</t>
  </si>
  <si>
    <t xml:space="preserve">Pago de factura 30517 </t>
  </si>
  <si>
    <t>Inversión Margarita</t>
  </si>
  <si>
    <t>Pago de factura 11702 Compra de 360 rollos de tirro</t>
  </si>
  <si>
    <t>Pago de efectivo</t>
  </si>
  <si>
    <t>Jueris (Arlindo Silva DE Abreu)</t>
  </si>
  <si>
    <t>El Petareño Banco Plaza</t>
  </si>
  <si>
    <t>Cascais (Celestino Rodriguez Fernandes)</t>
  </si>
  <si>
    <t>Inv. Nirandu</t>
  </si>
  <si>
    <t>Pago de factura 30521</t>
  </si>
  <si>
    <t>Pago de factura 30522</t>
  </si>
  <si>
    <t>Pago de factura 30526 (Hielo)</t>
  </si>
  <si>
    <t>Raquel Garcia</t>
  </si>
  <si>
    <t>Edgar Mejias</t>
  </si>
  <si>
    <t>Pago de planos</t>
  </si>
  <si>
    <t>26-07-2017</t>
  </si>
  <si>
    <t>Reverso de Tx a Cascais (Celestino Rodriguez Fernandes)</t>
  </si>
  <si>
    <t>27-07-2017</t>
  </si>
  <si>
    <t>Yolimar Sangino (Romer Pena)</t>
  </si>
  <si>
    <t>Francisco Maita</t>
  </si>
  <si>
    <t>Ely Jimenez (Luis Perdomo)</t>
  </si>
  <si>
    <t>Nomina semana 17 al 21 de Julio</t>
  </si>
  <si>
    <t>Freddy Albarracin (Simon)</t>
  </si>
  <si>
    <t>Nomina semana del 24 al 28 de julio</t>
  </si>
  <si>
    <t>Inversiones Nifred 3000 (Freddy Cabello)</t>
  </si>
  <si>
    <t>Celestino Rodriguez Hernandez (Cascais)</t>
  </si>
  <si>
    <t>Pago de precinto contenedor USA</t>
  </si>
  <si>
    <t>Sainy Estupinan</t>
  </si>
  <si>
    <t>tramite Insopesca UE</t>
  </si>
  <si>
    <t>Pago de efectivo prestado a Saler Nodos</t>
  </si>
  <si>
    <t>Leidy Velasquez</t>
  </si>
  <si>
    <t>Carlos Morrobel</t>
  </si>
  <si>
    <t>TOTAL $</t>
  </si>
  <si>
    <t>Comercial Hajar C.A</t>
  </si>
  <si>
    <t xml:space="preserve">Intravel </t>
  </si>
  <si>
    <t>Pago de facturas 110085 y 170086</t>
  </si>
  <si>
    <t>Inv. Nifred 3000</t>
  </si>
  <si>
    <t>Tasa promedio Agosto 2017</t>
  </si>
  <si>
    <t>Anticipo de pedido de 25mil envoltorios</t>
  </si>
  <si>
    <t>Inversiones Williany C.A</t>
  </si>
  <si>
    <t xml:space="preserve">Asignació Julio </t>
  </si>
  <si>
    <t>Hilda Margarita</t>
  </si>
  <si>
    <t>Jose Hernandez Bencomo BBVA</t>
  </si>
  <si>
    <t>Jose Hernandez Bencomo BOD</t>
  </si>
  <si>
    <t>Viaticos Stick Margarita</t>
  </si>
  <si>
    <t>Alberto Rafael Teren</t>
  </si>
  <si>
    <t>Maza Chacon Isauro Rafael</t>
  </si>
  <si>
    <t>Jose Guiripe</t>
  </si>
  <si>
    <t>Pago de factura 30555</t>
  </si>
  <si>
    <t>Pago de factura 30556</t>
  </si>
  <si>
    <t>Delvis Bracho</t>
  </si>
  <si>
    <t>Cruz Antonio Soto</t>
  </si>
  <si>
    <t>Sarays Barrios</t>
  </si>
  <si>
    <t>Compra de $200 efectivo @18000 (Permiso Insopesca)</t>
  </si>
  <si>
    <t>Compra de $200 efectivo @18300 (Permiso Insopesca)</t>
  </si>
  <si>
    <t>Devolución de prestamo a Saler Nodos efectivo</t>
  </si>
  <si>
    <t>Luis Alfredo Blanco</t>
  </si>
  <si>
    <t>SENIAT</t>
  </si>
  <si>
    <t>Pago de retenciones ISLR Julio</t>
  </si>
  <si>
    <t>Pago de factura 30548</t>
  </si>
  <si>
    <t>Pago de factura 30552</t>
  </si>
  <si>
    <t>Andy La Cruz</t>
  </si>
  <si>
    <t>Orlando de Calles</t>
  </si>
  <si>
    <t>Daniela Almeda</t>
  </si>
  <si>
    <t>Compra de $160 efectivo @16400 (Permiso Insopesca)</t>
  </si>
  <si>
    <t>Luis Barrios BBVA</t>
  </si>
  <si>
    <t>Gastos de Bolipuertos BL 961226308</t>
  </si>
  <si>
    <t>Gastos de Bolipuertos BL 960776871</t>
  </si>
  <si>
    <t>Smith Medina</t>
  </si>
  <si>
    <t>Maria Daniella Villasmil</t>
  </si>
  <si>
    <t>Compra de $100 efectivo @16000 (Permiso Insopesca)</t>
  </si>
  <si>
    <t>Compra de 720 rollos de tirros transparentes</t>
  </si>
  <si>
    <t xml:space="preserve">Andy La Cruz </t>
  </si>
  <si>
    <t>Compra de $300 efectivo @13500 (Permiso Insopesca)</t>
  </si>
  <si>
    <t>Gastos de rechequeo Contenedor dañado</t>
  </si>
  <si>
    <t>Servicios Entre cargas y Kilos</t>
  </si>
  <si>
    <t xml:space="preserve">Gastos de conexión en puerto contenedor MWCU-670497-5 </t>
  </si>
  <si>
    <t>Andres La Cruz</t>
  </si>
  <si>
    <t>Xuenfansan</t>
  </si>
  <si>
    <t>Zulay Montaño</t>
  </si>
  <si>
    <t>Tramites ante Insopesca</t>
  </si>
  <si>
    <t>Rerverso de transferencia de Luis Barrios BBVA</t>
  </si>
  <si>
    <t>Franklin Peña</t>
  </si>
  <si>
    <t>Por Conciliar</t>
  </si>
  <si>
    <t>Comuniello Vito</t>
  </si>
  <si>
    <t>Anticipo reparacion del NPR</t>
  </si>
  <si>
    <t>REV Servicios Entre cargas y Kilos</t>
  </si>
  <si>
    <t>Christian Rodriguez</t>
  </si>
  <si>
    <t>Gastos de exportacion 80% MNBU-3205944, MSWU-0085848, SUDU-8235660</t>
  </si>
  <si>
    <t>Nomina Perdomo Semana del 7 al 11 de agosto</t>
  </si>
  <si>
    <t>Prestamo de parte de Mundo Mar</t>
  </si>
  <si>
    <t>Inicial pago de motor NPR</t>
  </si>
  <si>
    <t>Adelanto reparacion del NPR</t>
  </si>
  <si>
    <t>Abono reparación de NPR La Costa</t>
  </si>
  <si>
    <t>Tasa promedio Julio 2017</t>
  </si>
  <si>
    <t>Nomina Perdomo Semana del 31 de julio al 04 de agosto</t>
  </si>
  <si>
    <t>Pago prestamo Gastos La Costa</t>
  </si>
  <si>
    <t>Ramon Azpiri</t>
  </si>
  <si>
    <t>Pago permiso Insopesca $2000</t>
  </si>
  <si>
    <t>Pago de prestamo a parte de Mundo Mar</t>
  </si>
  <si>
    <t>Nautipartes Orientes</t>
  </si>
  <si>
    <t>Antonio Figueroa</t>
  </si>
  <si>
    <t>Rojas Papel C.A</t>
  </si>
  <si>
    <t>Compra de compresores</t>
  </si>
  <si>
    <t>Lucas Reyes</t>
  </si>
  <si>
    <t>Ronald Diaz BBVA</t>
  </si>
  <si>
    <t>Alexis Navarro</t>
  </si>
  <si>
    <t>Inv. Williany</t>
  </si>
  <si>
    <t>Transporte Los Marineros BdV</t>
  </si>
  <si>
    <t>Pago de factura 30568</t>
  </si>
  <si>
    <t>Yolimar Sanguino</t>
  </si>
  <si>
    <t>Inversiones Jhonkys</t>
  </si>
  <si>
    <t>Rhthxelis Querales</t>
  </si>
  <si>
    <t>Nautipartes Oriente C A</t>
  </si>
  <si>
    <t>Barlovia</t>
  </si>
  <si>
    <t>Jose Dias (Romel)</t>
  </si>
  <si>
    <t>German Yumar</t>
  </si>
  <si>
    <t>Compra de $281.25 efectivo @16000 (Permiso Insopesca)</t>
  </si>
  <si>
    <t>Andy Bassi</t>
  </si>
  <si>
    <t>Compra de $18.75 efectivo @16000 (Permiso Insopesca)</t>
  </si>
  <si>
    <t>Jorge Hernandez (BBVA)</t>
  </si>
  <si>
    <t xml:space="preserve">Compra de pescado </t>
  </si>
  <si>
    <t>Jorge Hernandez  (Mercantil)</t>
  </si>
  <si>
    <t>Pago faltante por retención errada en factura 30521</t>
  </si>
  <si>
    <t>Translogistica Vzla</t>
  </si>
  <si>
    <t>Pago de factura 14224</t>
  </si>
  <si>
    <t>Pago de factura Nro. 30593</t>
  </si>
  <si>
    <t>Pago de factura Nro. 30580</t>
  </si>
  <si>
    <t>Compra de $200 efectivo @16000 (Permiso Insopesca)</t>
  </si>
  <si>
    <t>Pago de factura Nro. 30577</t>
  </si>
  <si>
    <t>Pago de nomina semana del 14 al 18</t>
  </si>
  <si>
    <t>Jose Mendez</t>
  </si>
  <si>
    <t>Lenin Betancourt</t>
  </si>
  <si>
    <t>Compra de $80 efectivo @15000 (Permiso Insopesca)</t>
  </si>
  <si>
    <t>Compra de $20 efectivo @15000 (Permiso Insopesca)</t>
  </si>
  <si>
    <t>Fiorella Zapata</t>
  </si>
  <si>
    <t>Compra de $170 efectivo @16000 (Permiso Insopesca)</t>
  </si>
  <si>
    <t>Honorio Marquez</t>
  </si>
  <si>
    <t>Compra de $150 efectivo @16000 (Permiso Insopesca)</t>
  </si>
  <si>
    <t>Jorge Luis Morales</t>
  </si>
  <si>
    <t>Compra de $100 efectivo @15000 (Permiso Insopesca)</t>
  </si>
  <si>
    <t>Pago de factura 66490</t>
  </si>
  <si>
    <t>Gastos de representacion</t>
  </si>
  <si>
    <t>Pago de factura 35908</t>
  </si>
  <si>
    <t>Jose Rafael Bellorin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</si>
</sst>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5" formatCode="_-* #,##0\ _€_-;\-* #,##0\ _€_-;_-* &quot;-&quot;??\ _€_-;_-@_-"/>
    <numFmt numFmtId="166" formatCode="#,##0.00_ ;[Red]\-#,##0.00\ "/>
    <numFmt numFmtId="167" formatCode="dd\-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3" fillId="0" borderId="0"/>
    <xf numFmtId="9" fontId="1" fillId="0" borderId="0" applyFont="0" applyFill="0" applyBorder="0" applyAlignment="0" applyProtection="0"/>
  </cellStyleXfs>
  <cellXfs count="266">
    <xf numFmtId="0" fontId="0" fillId="0" borderId="0" xfId="0"/>
    <xf numFmtId="43" fontId="5" fillId="2" borderId="0" xfId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43" fontId="5" fillId="2" borderId="1" xfId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left" vertical="center"/>
    </xf>
    <xf numFmtId="43" fontId="5" fillId="2" borderId="1" xfId="1" applyFont="1" applyFill="1" applyBorder="1" applyAlignment="1">
      <alignment horizontal="right" vertical="center"/>
    </xf>
    <xf numFmtId="4" fontId="5" fillId="2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43" fontId="0" fillId="2" borderId="1" xfId="1" applyFont="1" applyFill="1" applyBorder="1" applyAlignment="1">
      <alignment vertical="center"/>
    </xf>
    <xf numFmtId="43" fontId="0" fillId="0" borderId="1" xfId="1" applyFont="1" applyBorder="1"/>
    <xf numFmtId="43" fontId="5" fillId="0" borderId="0" xfId="1" applyFont="1" applyAlignment="1">
      <alignment vertical="center"/>
    </xf>
    <xf numFmtId="14" fontId="5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3" borderId="1" xfId="0" applyFont="1" applyFill="1" applyBorder="1" applyAlignment="1">
      <alignment horizontal="left" vertical="center"/>
    </xf>
    <xf numFmtId="43" fontId="5" fillId="2" borderId="1" xfId="1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0" xfId="0" applyFill="1"/>
    <xf numFmtId="0" fontId="5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/>
    </xf>
    <xf numFmtId="43" fontId="0" fillId="0" borderId="0" xfId="1" applyFont="1"/>
    <xf numFmtId="43" fontId="0" fillId="2" borderId="0" xfId="1" applyFont="1" applyFill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43" fontId="5" fillId="2" borderId="0" xfId="0" applyNumberFormat="1" applyFont="1" applyFill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43" fontId="0" fillId="2" borderId="1" xfId="1" applyFont="1" applyFill="1" applyBorder="1" applyAlignment="1">
      <alignment vertical="center" wrapText="1"/>
    </xf>
    <xf numFmtId="43" fontId="5" fillId="2" borderId="1" xfId="1" applyFont="1" applyFill="1" applyBorder="1" applyAlignment="1">
      <alignment horizontal="right" vertical="center" wrapText="1"/>
    </xf>
    <xf numFmtId="0" fontId="5" fillId="2" borderId="0" xfId="0" applyFont="1" applyFill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43" fontId="5" fillId="2" borderId="1" xfId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/>
    </xf>
    <xf numFmtId="0" fontId="0" fillId="3" borderId="2" xfId="0" applyFill="1" applyBorder="1" applyAlignment="1">
      <alignment vertical="center"/>
    </xf>
    <xf numFmtId="0" fontId="5" fillId="3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43" fontId="5" fillId="2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 wrapText="1"/>
    </xf>
    <xf numFmtId="43" fontId="0" fillId="0" borderId="1" xfId="1" applyNumberFormat="1" applyFont="1" applyBorder="1"/>
    <xf numFmtId="43" fontId="0" fillId="0" borderId="5" xfId="1" applyFont="1" applyBorder="1"/>
    <xf numFmtId="4" fontId="0" fillId="0" borderId="0" xfId="0" applyNumberFormat="1" applyAlignment="1">
      <alignment vertical="center"/>
    </xf>
    <xf numFmtId="0" fontId="0" fillId="2" borderId="1" xfId="0" applyFill="1" applyBorder="1" applyAlignment="1">
      <alignment horizontal="center"/>
    </xf>
    <xf numFmtId="4" fontId="0" fillId="2" borderId="0" xfId="0" applyNumberFormat="1" applyFill="1" applyAlignment="1">
      <alignment vertical="center"/>
    </xf>
    <xf numFmtId="4" fontId="0" fillId="0" borderId="0" xfId="0" applyNumberFormat="1" applyAlignment="1">
      <alignment horizontal="right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43" fontId="6" fillId="2" borderId="1" xfId="1" applyFont="1" applyFill="1" applyBorder="1" applyAlignment="1">
      <alignment horizontal="left" vertical="center"/>
    </xf>
    <xf numFmtId="43" fontId="6" fillId="2" borderId="1" xfId="1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center" vertical="center"/>
    </xf>
    <xf numFmtId="43" fontId="6" fillId="4" borderId="7" xfId="1" applyFont="1" applyFill="1" applyBorder="1" applyAlignment="1">
      <alignment horizontal="center" vertical="center"/>
    </xf>
    <xf numFmtId="43" fontId="6" fillId="2" borderId="7" xfId="1" applyFont="1" applyFill="1" applyBorder="1" applyAlignment="1">
      <alignment horizontal="center" vertical="center"/>
    </xf>
    <xf numFmtId="43" fontId="6" fillId="2" borderId="8" xfId="1" applyFont="1" applyFill="1" applyBorder="1" applyAlignment="1">
      <alignment vertical="center"/>
    </xf>
    <xf numFmtId="4" fontId="6" fillId="2" borderId="9" xfId="0" applyNumberFormat="1" applyFont="1" applyFill="1" applyBorder="1" applyAlignment="1">
      <alignment vertical="center"/>
    </xf>
    <xf numFmtId="4" fontId="0" fillId="0" borderId="0" xfId="0" applyNumberFormat="1"/>
    <xf numFmtId="0" fontId="6" fillId="2" borderId="7" xfId="0" applyFont="1" applyFill="1" applyBorder="1" applyAlignment="1">
      <alignment horizontal="center" vertical="center"/>
    </xf>
    <xf numFmtId="4" fontId="5" fillId="2" borderId="0" xfId="0" applyNumberFormat="1" applyFont="1" applyFill="1" applyAlignment="1">
      <alignment vertical="center"/>
    </xf>
    <xf numFmtId="43" fontId="3" fillId="0" borderId="0" xfId="1" applyFont="1" applyAlignment="1">
      <alignment vertical="center"/>
    </xf>
    <xf numFmtId="43" fontId="2" fillId="2" borderId="0" xfId="1" applyFont="1" applyFill="1" applyAlignment="1">
      <alignment vertical="center"/>
    </xf>
    <xf numFmtId="43" fontId="5" fillId="2" borderId="0" xfId="1" applyNumberFormat="1" applyFont="1" applyFill="1" applyAlignment="1">
      <alignment vertical="center"/>
    </xf>
    <xf numFmtId="43" fontId="5" fillId="2" borderId="1" xfId="1" applyNumberFormat="1" applyFont="1" applyFill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43" fontId="5" fillId="2" borderId="1" xfId="1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4" fontId="2" fillId="0" borderId="0" xfId="0" applyNumberFormat="1" applyFont="1" applyAlignment="1">
      <alignment vertical="center"/>
    </xf>
    <xf numFmtId="0" fontId="8" fillId="0" borderId="0" xfId="2" applyFont="1" applyAlignment="1">
      <alignment horizontal="center"/>
    </xf>
    <xf numFmtId="0" fontId="5" fillId="3" borderId="1" xfId="0" applyFont="1" applyFill="1" applyBorder="1" applyAlignment="1">
      <alignment horizontal="center"/>
    </xf>
    <xf numFmtId="43" fontId="5" fillId="2" borderId="1" xfId="1" applyFont="1" applyFill="1" applyBorder="1" applyAlignment="1">
      <alignment horizontal="right"/>
    </xf>
    <xf numFmtId="0" fontId="5" fillId="3" borderId="0" xfId="0" applyFont="1" applyFill="1"/>
    <xf numFmtId="43" fontId="5" fillId="2" borderId="0" xfId="1" applyFont="1" applyFill="1" applyAlignment="1">
      <alignment horizontal="right" vertical="center"/>
    </xf>
    <xf numFmtId="43" fontId="5" fillId="2" borderId="0" xfId="1" applyFont="1" applyFill="1" applyAlignment="1">
      <alignment horizontal="right"/>
    </xf>
    <xf numFmtId="0" fontId="5" fillId="3" borderId="1" xfId="0" applyFont="1" applyFill="1" applyBorder="1"/>
    <xf numFmtId="0" fontId="5" fillId="3" borderId="0" xfId="0" applyFont="1" applyFill="1" applyAlignment="1">
      <alignment horizontal="center" vertical="center"/>
    </xf>
    <xf numFmtId="43" fontId="5" fillId="0" borderId="1" xfId="1" applyFont="1" applyBorder="1" applyAlignment="1">
      <alignment horizontal="right"/>
    </xf>
    <xf numFmtId="43" fontId="5" fillId="0" borderId="0" xfId="1" applyFont="1" applyAlignment="1">
      <alignment horizontal="right"/>
    </xf>
    <xf numFmtId="0" fontId="5" fillId="3" borderId="1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165" fontId="9" fillId="2" borderId="1" xfId="1" applyNumberFormat="1" applyFont="1" applyFill="1" applyBorder="1" applyAlignment="1">
      <alignment vertical="center"/>
    </xf>
    <xf numFmtId="43" fontId="5" fillId="2" borderId="2" xfId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/>
    </xf>
    <xf numFmtId="0" fontId="5" fillId="2" borderId="3" xfId="0" applyFont="1" applyFill="1" applyBorder="1"/>
    <xf numFmtId="165" fontId="5" fillId="2" borderId="3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horizontal="right" vertical="center"/>
    </xf>
    <xf numFmtId="43" fontId="5" fillId="2" borderId="3" xfId="1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horizontal="left" vertical="center"/>
    </xf>
    <xf numFmtId="165" fontId="5" fillId="2" borderId="5" xfId="1" applyNumberFormat="1" applyFont="1" applyFill="1" applyBorder="1" applyAlignment="1">
      <alignment vertical="center" wrapText="1"/>
    </xf>
    <xf numFmtId="165" fontId="5" fillId="2" borderId="1" xfId="1" applyNumberFormat="1" applyFont="1" applyFill="1" applyBorder="1" applyAlignment="1">
      <alignment vertical="center" wrapText="1"/>
    </xf>
    <xf numFmtId="43" fontId="0" fillId="2" borderId="1" xfId="1" applyFont="1" applyFill="1" applyBorder="1"/>
    <xf numFmtId="0" fontId="5" fillId="2" borderId="3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3" fontId="5" fillId="2" borderId="5" xfId="1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5" fillId="3" borderId="3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/>
    </xf>
    <xf numFmtId="0" fontId="5" fillId="2" borderId="0" xfId="0" applyFont="1" applyFill="1"/>
    <xf numFmtId="4" fontId="0" fillId="2" borderId="0" xfId="0" applyNumberFormat="1" applyFill="1"/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165" fontId="5" fillId="0" borderId="1" xfId="1" applyNumberFormat="1" applyFont="1" applyFill="1" applyBorder="1" applyAlignment="1">
      <alignment vertical="center" wrapText="1"/>
    </xf>
    <xf numFmtId="43" fontId="5" fillId="0" borderId="1" xfId="1" applyNumberFormat="1" applyFont="1" applyFill="1" applyBorder="1" applyAlignment="1">
      <alignment horizontal="right" vertical="center"/>
    </xf>
    <xf numFmtId="43" fontId="5" fillId="0" borderId="1" xfId="1" applyFont="1" applyFill="1" applyBorder="1" applyAlignment="1">
      <alignment horizontal="right" vertical="center"/>
    </xf>
    <xf numFmtId="4" fontId="2" fillId="0" borderId="0" xfId="0" applyNumberFormat="1" applyFont="1" applyFill="1" applyAlignment="1">
      <alignment vertical="center"/>
    </xf>
    <xf numFmtId="43" fontId="5" fillId="0" borderId="0" xfId="1" applyFont="1" applyFill="1" applyAlignment="1">
      <alignment vertical="center"/>
    </xf>
    <xf numFmtId="43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2" fillId="2" borderId="0" xfId="0" applyNumberFormat="1" applyFont="1" applyFill="1" applyAlignment="1">
      <alignment vertical="center"/>
    </xf>
    <xf numFmtId="43" fontId="6" fillId="2" borderId="1" xfId="1" applyFont="1" applyFill="1" applyBorder="1" applyAlignment="1">
      <alignment vertical="center"/>
    </xf>
    <xf numFmtId="43" fontId="5" fillId="2" borderId="0" xfId="1" applyNumberFormat="1" applyFont="1" applyFill="1" applyAlignment="1">
      <alignment horizontal="right" vertical="center"/>
    </xf>
    <xf numFmtId="43" fontId="6" fillId="2" borderId="7" xfId="1" applyFont="1" applyFill="1" applyBorder="1" applyAlignment="1">
      <alignment vertical="center"/>
    </xf>
    <xf numFmtId="43" fontId="6" fillId="2" borderId="7" xfId="1" applyFont="1" applyFill="1" applyBorder="1" applyAlignment="1">
      <alignment horizontal="right" vertical="center"/>
    </xf>
    <xf numFmtId="43" fontId="6" fillId="2" borderId="8" xfId="1" applyFont="1" applyFill="1" applyBorder="1" applyAlignment="1">
      <alignment horizontal="right" vertical="center"/>
    </xf>
    <xf numFmtId="43" fontId="6" fillId="2" borderId="9" xfId="1" applyNumberFormat="1" applyFont="1" applyFill="1" applyBorder="1" applyAlignment="1">
      <alignment horizontal="right" vertical="center"/>
    </xf>
    <xf numFmtId="4" fontId="2" fillId="0" borderId="0" xfId="0" applyNumberFormat="1" applyFont="1"/>
    <xf numFmtId="43" fontId="6" fillId="2" borderId="9" xfId="1" applyNumberFormat="1" applyFont="1" applyFill="1" applyBorder="1" applyAlignment="1">
      <alignment vertical="center"/>
    </xf>
    <xf numFmtId="0" fontId="7" fillId="0" borderId="0" xfId="2"/>
    <xf numFmtId="43" fontId="6" fillId="2" borderId="0" xfId="1" applyFont="1" applyFill="1" applyAlignment="1">
      <alignment vertical="center"/>
    </xf>
    <xf numFmtId="43" fontId="10" fillId="2" borderId="0" xfId="1" applyFont="1" applyFill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166" fontId="11" fillId="2" borderId="1" xfId="1" applyNumberFormat="1" applyFont="1" applyFill="1" applyBorder="1" applyAlignment="1">
      <alignment horizontal="right" vertical="center"/>
    </xf>
    <xf numFmtId="43" fontId="11" fillId="2" borderId="0" xfId="0" applyNumberFormat="1" applyFont="1" applyFill="1" applyAlignment="1">
      <alignment vertical="center"/>
    </xf>
    <xf numFmtId="166" fontId="0" fillId="2" borderId="1" xfId="1" applyNumberFormat="1" applyFont="1" applyFill="1" applyBorder="1"/>
    <xf numFmtId="4" fontId="0" fillId="0" borderId="1" xfId="0" applyNumberFormat="1" applyBorder="1"/>
    <xf numFmtId="0" fontId="0" fillId="0" borderId="2" xfId="0" applyBorder="1" applyAlignment="1">
      <alignment horizontal="left"/>
    </xf>
    <xf numFmtId="0" fontId="7" fillId="0" borderId="0" xfId="2" applyAlignment="1">
      <alignment horizontal="left"/>
    </xf>
    <xf numFmtId="166" fontId="0" fillId="0" borderId="1" xfId="1" applyNumberFormat="1" applyFont="1" applyFill="1" applyBorder="1"/>
    <xf numFmtId="0" fontId="0" fillId="0" borderId="0" xfId="0" applyFill="1" applyAlignment="1">
      <alignment horizontal="left"/>
    </xf>
    <xf numFmtId="43" fontId="0" fillId="0" borderId="1" xfId="1" applyFont="1" applyFill="1" applyBorder="1"/>
    <xf numFmtId="166" fontId="0" fillId="0" borderId="1" xfId="1" applyNumberFormat="1" applyFont="1" applyBorder="1"/>
    <xf numFmtId="166" fontId="0" fillId="0" borderId="0" xfId="1" applyNumberFormat="1" applyFont="1"/>
    <xf numFmtId="166" fontId="0" fillId="0" borderId="1" xfId="1" applyNumberFormat="1" applyFont="1" applyBorder="1" applyAlignment="1">
      <alignment horizontal="right"/>
    </xf>
    <xf numFmtId="166" fontId="0" fillId="0" borderId="3" xfId="1" applyNumberFormat="1" applyFont="1" applyBorder="1"/>
    <xf numFmtId="166" fontId="0" fillId="0" borderId="1" xfId="1" applyNumberFormat="1" applyFont="1" applyBorder="1" applyAlignment="1">
      <alignment wrapText="1"/>
    </xf>
    <xf numFmtId="166" fontId="0" fillId="0" borderId="3" xfId="1" applyNumberFormat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1" xfId="0" applyBorder="1" applyAlignment="1">
      <alignment horizontal="left"/>
    </xf>
    <xf numFmtId="166" fontId="0" fillId="0" borderId="5" xfId="1" applyNumberFormat="1" applyFont="1" applyBorder="1"/>
    <xf numFmtId="0" fontId="0" fillId="0" borderId="12" xfId="0" applyFill="1" applyBorder="1" applyAlignment="1">
      <alignment horizontal="left"/>
    </xf>
    <xf numFmtId="4" fontId="0" fillId="0" borderId="0" xfId="0" applyNumberFormat="1" applyFont="1"/>
    <xf numFmtId="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166" fontId="0" fillId="6" borderId="1" xfId="1" applyNumberFormat="1" applyFont="1" applyFill="1" applyBorder="1"/>
    <xf numFmtId="4" fontId="0" fillId="6" borderId="0" xfId="0" applyNumberFormat="1" applyFont="1" applyFill="1"/>
    <xf numFmtId="167" fontId="6" fillId="2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/>
    </xf>
    <xf numFmtId="43" fontId="6" fillId="2" borderId="1" xfId="1" applyFont="1" applyFill="1" applyBorder="1" applyAlignment="1">
      <alignment horizontal="center" vertical="center"/>
    </xf>
    <xf numFmtId="167" fontId="5" fillId="0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66" fontId="5" fillId="0" borderId="1" xfId="1" applyNumberFormat="1" applyFont="1" applyFill="1" applyBorder="1" applyAlignment="1">
      <alignment horizontal="center" vertical="center"/>
    </xf>
    <xf numFmtId="166" fontId="5" fillId="2" borderId="1" xfId="1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horizontal="left"/>
    </xf>
    <xf numFmtId="167" fontId="5" fillId="6" borderId="4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6" fontId="5" fillId="6" borderId="1" xfId="1" applyNumberFormat="1" applyFont="1" applyFill="1" applyBorder="1" applyAlignment="1">
      <alignment horizontal="center" vertical="center"/>
    </xf>
    <xf numFmtId="166" fontId="5" fillId="6" borderId="1" xfId="1" applyNumberFormat="1" applyFont="1" applyFill="1" applyBorder="1" applyAlignment="1">
      <alignment horizontal="right" vertical="center"/>
    </xf>
    <xf numFmtId="166" fontId="5" fillId="6" borderId="1" xfId="1" applyNumberFormat="1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/>
    </xf>
    <xf numFmtId="166" fontId="5" fillId="0" borderId="1" xfId="1" applyNumberFormat="1" applyFont="1" applyFill="1" applyBorder="1" applyAlignment="1">
      <alignment horizontal="center" vertical="center" wrapText="1"/>
    </xf>
    <xf numFmtId="167" fontId="2" fillId="0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66" fontId="2" fillId="0" borderId="1" xfId="1" applyNumberFormat="1" applyFont="1" applyFill="1" applyBorder="1" applyAlignment="1">
      <alignment horizontal="center" vertical="center" wrapText="1"/>
    </xf>
    <xf numFmtId="166" fontId="2" fillId="0" borderId="1" xfId="1" applyNumberFormat="1" applyFont="1" applyBorder="1"/>
    <xf numFmtId="43" fontId="2" fillId="0" borderId="0" xfId="1" applyFont="1"/>
    <xf numFmtId="43" fontId="2" fillId="2" borderId="0" xfId="0" applyNumberFormat="1" applyFont="1" applyFill="1" applyAlignment="1">
      <alignment vertical="center"/>
    </xf>
    <xf numFmtId="166" fontId="5" fillId="2" borderId="2" xfId="1" applyNumberFormat="1" applyFont="1" applyFill="1" applyBorder="1" applyAlignment="1">
      <alignment horizontal="right" vertical="center"/>
    </xf>
    <xf numFmtId="166" fontId="5" fillId="2" borderId="11" xfId="1" applyNumberFormat="1" applyFont="1" applyFill="1" applyBorder="1" applyAlignment="1">
      <alignment horizontal="right" vertical="center"/>
    </xf>
    <xf numFmtId="166" fontId="5" fillId="2" borderId="5" xfId="1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/>
    </xf>
    <xf numFmtId="0" fontId="5" fillId="2" borderId="2" xfId="0" applyFont="1" applyFill="1" applyBorder="1" applyAlignment="1">
      <alignment vertical="center"/>
    </xf>
    <xf numFmtId="166" fontId="5" fillId="7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67" fontId="5" fillId="2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166" fontId="6" fillId="2" borderId="1" xfId="1" applyNumberFormat="1" applyFont="1" applyFill="1" applyBorder="1" applyAlignment="1">
      <alignment horizontal="right" vertical="center"/>
    </xf>
    <xf numFmtId="43" fontId="2" fillId="0" borderId="0" xfId="1" applyFont="1" applyAlignment="1">
      <alignment vertical="center"/>
    </xf>
    <xf numFmtId="166" fontId="5" fillId="2" borderId="0" xfId="1" applyNumberFormat="1" applyFont="1" applyFill="1" applyAlignment="1">
      <alignment horizontal="right" vertical="center"/>
    </xf>
    <xf numFmtId="166" fontId="6" fillId="2" borderId="7" xfId="1" applyNumberFormat="1" applyFont="1" applyFill="1" applyBorder="1" applyAlignment="1">
      <alignment horizontal="center" vertical="center"/>
    </xf>
    <xf numFmtId="166" fontId="6" fillId="2" borderId="7" xfId="1" applyNumberFormat="1" applyFont="1" applyFill="1" applyBorder="1" applyAlignment="1">
      <alignment horizontal="right" vertical="center"/>
    </xf>
    <xf numFmtId="166" fontId="5" fillId="2" borderId="8" xfId="1" applyNumberFormat="1" applyFont="1" applyFill="1" applyBorder="1" applyAlignment="1">
      <alignment horizontal="right" vertical="center"/>
    </xf>
    <xf numFmtId="166" fontId="6" fillId="2" borderId="9" xfId="1" applyNumberFormat="1" applyFont="1" applyFill="1" applyBorder="1" applyAlignment="1">
      <alignment horizontal="right" vertical="center"/>
    </xf>
    <xf numFmtId="43" fontId="5" fillId="2" borderId="8" xfId="1" applyFont="1" applyFill="1" applyBorder="1" applyAlignment="1">
      <alignment vertical="center"/>
    </xf>
    <xf numFmtId="43" fontId="6" fillId="2" borderId="9" xfId="1" applyFont="1" applyFill="1" applyBorder="1" applyAlignment="1">
      <alignment vertical="center"/>
    </xf>
    <xf numFmtId="43" fontId="5" fillId="2" borderId="8" xfId="1" applyFont="1" applyFill="1" applyBorder="1" applyAlignment="1">
      <alignment horizontal="right" vertical="center"/>
    </xf>
    <xf numFmtId="43" fontId="6" fillId="2" borderId="9" xfId="1" applyFont="1" applyFill="1" applyBorder="1" applyAlignment="1">
      <alignment horizontal="right" vertical="center"/>
    </xf>
    <xf numFmtId="167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66" fontId="5" fillId="2" borderId="0" xfId="1" applyNumberFormat="1" applyFont="1" applyFill="1" applyAlignment="1">
      <alignment horizontal="center" vertical="center"/>
    </xf>
    <xf numFmtId="166" fontId="5" fillId="2" borderId="1" xfId="1" applyNumberFormat="1" applyFont="1" applyFill="1" applyBorder="1" applyAlignment="1">
      <alignment horizontal="center" vertical="center"/>
    </xf>
    <xf numFmtId="166" fontId="5" fillId="2" borderId="1" xfId="1" applyNumberFormat="1" applyFont="1" applyFill="1" applyBorder="1" applyAlignment="1">
      <alignment horizontal="center" vertical="center" wrapText="1"/>
    </xf>
    <xf numFmtId="166" fontId="5" fillId="2" borderId="1" xfId="1" applyNumberFormat="1" applyFont="1" applyFill="1" applyBorder="1" applyAlignment="1">
      <alignment vertical="center"/>
    </xf>
    <xf numFmtId="166" fontId="5" fillId="2" borderId="1" xfId="1" applyNumberFormat="1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5" fillId="6" borderId="0" xfId="0" applyFont="1" applyFill="1" applyAlignment="1">
      <alignment vertical="center"/>
    </xf>
    <xf numFmtId="0" fontId="0" fillId="0" borderId="0" xfId="0" applyAlignment="1">
      <alignment horizontal="left"/>
    </xf>
    <xf numFmtId="43" fontId="5" fillId="7" borderId="1" xfId="1" applyFont="1" applyFill="1" applyBorder="1" applyAlignment="1">
      <alignment horizontal="right" vertical="center"/>
    </xf>
    <xf numFmtId="167" fontId="11" fillId="0" borderId="4" xfId="0" applyNumberFormat="1" applyFont="1" applyFill="1" applyBorder="1" applyAlignment="1">
      <alignment horizontal="center" vertical="center"/>
    </xf>
    <xf numFmtId="166" fontId="11" fillId="0" borderId="1" xfId="1" applyNumberFormat="1" applyFont="1" applyFill="1" applyBorder="1" applyAlignment="1">
      <alignment horizontal="center" vertical="center" wrapText="1"/>
    </xf>
    <xf numFmtId="166" fontId="11" fillId="0" borderId="1" xfId="1" applyNumberFormat="1" applyFont="1" applyBorder="1"/>
    <xf numFmtId="166" fontId="2" fillId="2" borderId="1" xfId="1" applyNumberFormat="1" applyFont="1" applyFill="1" applyBorder="1" applyAlignment="1">
      <alignment horizontal="right" vertical="center"/>
    </xf>
    <xf numFmtId="167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ont="1"/>
    <xf numFmtId="0" fontId="14" fillId="2" borderId="1" xfId="3" applyFont="1" applyFill="1" applyBorder="1" applyAlignment="1">
      <alignment horizontal="left" vertical="center"/>
    </xf>
    <xf numFmtId="9" fontId="0" fillId="0" borderId="0" xfId="4" applyFont="1"/>
    <xf numFmtId="0" fontId="4" fillId="2" borderId="0" xfId="0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3" fontId="5" fillId="2" borderId="0" xfId="1" applyFont="1" applyFill="1" applyAlignment="1">
      <alignment horizontal="center" vertical="center"/>
    </xf>
    <xf numFmtId="166" fontId="5" fillId="0" borderId="1" xfId="1" applyNumberFormat="1" applyFont="1" applyFill="1" applyBorder="1" applyAlignment="1">
      <alignment horizontal="right" vertical="center"/>
    </xf>
    <xf numFmtId="166" fontId="5" fillId="0" borderId="1" xfId="1" applyNumberFormat="1" applyFont="1" applyFill="1" applyBorder="1" applyAlignment="1">
      <alignment vertical="center"/>
    </xf>
    <xf numFmtId="166" fontId="5" fillId="0" borderId="1" xfId="1" applyNumberFormat="1" applyFont="1" applyFill="1" applyBorder="1" applyAlignment="1">
      <alignment horizontal="right"/>
    </xf>
    <xf numFmtId="0" fontId="2" fillId="6" borderId="1" xfId="0" applyFont="1" applyFill="1" applyBorder="1" applyAlignment="1">
      <alignment horizontal="left" vertical="center"/>
    </xf>
    <xf numFmtId="166" fontId="5" fillId="0" borderId="2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0" borderId="0" xfId="1" applyNumberFormat="1" applyFont="1" applyFill="1" applyBorder="1" applyAlignment="1">
      <alignment horizontal="right" vertical="center"/>
    </xf>
    <xf numFmtId="166" fontId="5" fillId="6" borderId="1" xfId="1" applyNumberFormat="1" applyFont="1" applyFill="1" applyBorder="1" applyAlignment="1">
      <alignment horizontal="center" vertical="center" wrapText="1"/>
    </xf>
    <xf numFmtId="166" fontId="5" fillId="0" borderId="1" xfId="1" applyNumberFormat="1" applyFont="1" applyFill="1" applyBorder="1"/>
    <xf numFmtId="0" fontId="5" fillId="0" borderId="0" xfId="0" applyFont="1"/>
    <xf numFmtId="166" fontId="5" fillId="0" borderId="1" xfId="1" applyNumberFormat="1" applyFont="1" applyBorder="1"/>
    <xf numFmtId="43" fontId="5" fillId="0" borderId="0" xfId="1" applyFont="1"/>
    <xf numFmtId="4" fontId="0" fillId="0" borderId="13" xfId="0" applyNumberFormat="1" applyFont="1" applyFill="1" applyBorder="1"/>
  </cellXfs>
  <cellStyles count="5">
    <cellStyle name="Hipervínculo" xfId="2" builtinId="8"/>
    <cellStyle name="Millares" xfId="1" builtinId="3"/>
    <cellStyle name="Normal" xfId="0" builtinId="0"/>
    <cellStyle name="Normal 2" xfId="3"/>
    <cellStyle name="Porcentaje" xfId="4" builtinId="5"/>
  </cellStyles>
  <dxfs count="201"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  <dxf>
      <font>
        <b val="0"/>
        <i val="0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s/Dropbox/TAJALI/Transferencias%20y%20Hoja%20de%20Banco/Hoja%20de%20Banco%20Banesco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Downloads/Libro%20de%20aportes%20PMLC%20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/Dropbox/TAJALI/Transferencias%20y%20Hoja%20de%20Banco/Hoja%20de%20Banco%20Banesco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Desktop/Rafael/Dropbox%20Agromarina/Dropbox/TAJALI/Transferencias%20y%20Hoja%20de%20Banco/Hoja%20de%20Banco%20Banesco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o2017"/>
      <sheetName val="Junio2017"/>
      <sheetName val="Julio2017"/>
      <sheetName val="Estado de cuenta"/>
      <sheetName val="Resumen Financiero_Corte 2"/>
      <sheetName val="Resumen mensual"/>
      <sheetName val="Resumen General"/>
      <sheetName val="Aportes y CxP"/>
      <sheetName val="Tabla Contenedores"/>
      <sheetName val="Compras"/>
      <sheetName val="Claves"/>
    </sheetNames>
    <sheetDataSet>
      <sheetData sheetId="0">
        <row r="258">
          <cell r="G258">
            <v>6000</v>
          </cell>
        </row>
        <row r="262">
          <cell r="K262">
            <v>185923444.45553851</v>
          </cell>
        </row>
      </sheetData>
      <sheetData sheetId="1">
        <row r="341">
          <cell r="G341">
            <v>7985</v>
          </cell>
        </row>
      </sheetData>
      <sheetData sheetId="2"/>
      <sheetData sheetId="3">
        <row r="1">
          <cell r="B1" t="str">
            <v>Referencia</v>
          </cell>
        </row>
      </sheetData>
      <sheetData sheetId="4"/>
      <sheetData sheetId="5"/>
      <sheetData sheetId="6"/>
      <sheetData sheetId="7">
        <row r="17">
          <cell r="F17">
            <v>51500000</v>
          </cell>
        </row>
        <row r="18">
          <cell r="F18">
            <v>50500000</v>
          </cell>
        </row>
        <row r="19">
          <cell r="F19">
            <v>102000000</v>
          </cell>
        </row>
        <row r="20">
          <cell r="F20">
            <v>40000000</v>
          </cell>
        </row>
        <row r="21">
          <cell r="F21">
            <v>75750000</v>
          </cell>
        </row>
        <row r="22">
          <cell r="F22">
            <v>51000000</v>
          </cell>
        </row>
        <row r="23">
          <cell r="F23">
            <v>104000000</v>
          </cell>
        </row>
        <row r="24">
          <cell r="F24">
            <v>107600000</v>
          </cell>
        </row>
        <row r="25">
          <cell r="F25">
            <v>161100000</v>
          </cell>
        </row>
        <row r="26">
          <cell r="F26">
            <v>170100000</v>
          </cell>
        </row>
        <row r="27">
          <cell r="F27">
            <v>-18421257.16</v>
          </cell>
        </row>
        <row r="28">
          <cell r="F28">
            <v>57800000</v>
          </cell>
        </row>
        <row r="29">
          <cell r="F29">
            <v>17250000</v>
          </cell>
        </row>
        <row r="30">
          <cell r="F30">
            <v>37950000</v>
          </cell>
        </row>
        <row r="31">
          <cell r="F31">
            <v>57500000</v>
          </cell>
        </row>
        <row r="32">
          <cell r="F32">
            <v>289500000</v>
          </cell>
        </row>
        <row r="33">
          <cell r="F33">
            <v>177000000</v>
          </cell>
        </row>
        <row r="34">
          <cell r="F34">
            <v>106000000</v>
          </cell>
        </row>
        <row r="35">
          <cell r="F35">
            <v>50000000</v>
          </cell>
        </row>
        <row r="36">
          <cell r="F36">
            <v>42000000</v>
          </cell>
        </row>
        <row r="37">
          <cell r="F37">
            <v>60000000</v>
          </cell>
        </row>
        <row r="38">
          <cell r="F38">
            <v>2100000</v>
          </cell>
        </row>
        <row r="39">
          <cell r="F39">
            <v>30000000</v>
          </cell>
        </row>
        <row r="40">
          <cell r="F40">
            <v>24000000</v>
          </cell>
        </row>
        <row r="41">
          <cell r="F41">
            <v>11000000</v>
          </cell>
        </row>
        <row r="42">
          <cell r="F42">
            <v>12000000</v>
          </cell>
        </row>
      </sheetData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s"/>
      <sheetName val="Detalle x Grupo"/>
      <sheetName val="Claves"/>
    </sheetNames>
    <sheetDataSet>
      <sheetData sheetId="0">
        <row r="20">
          <cell r="E20">
            <v>3117.6470588235293</v>
          </cell>
        </row>
      </sheetData>
      <sheetData sheetId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_Corte 1"/>
      <sheetName val="RF_Corte 2"/>
      <sheetName val="RF_CONSOLIDADO"/>
      <sheetName val="Mayo2017"/>
      <sheetName val="Junio2017"/>
      <sheetName val="Julio2017"/>
      <sheetName val="Julio2017_Bancrecer"/>
      <sheetName val="Agosto2017_Banesco"/>
      <sheetName val="Agosto2017_Bancrecer"/>
      <sheetName val="Resumen mensual"/>
      <sheetName val="Resumen General"/>
      <sheetName val="Aportes y CxP"/>
      <sheetName val="Tabla Contenedores"/>
      <sheetName val="Compras"/>
      <sheetName val="Claves"/>
    </sheetNames>
    <sheetDataSet>
      <sheetData sheetId="0"/>
      <sheetData sheetId="1"/>
      <sheetData sheetId="2"/>
      <sheetData sheetId="3"/>
      <sheetData sheetId="4">
        <row r="341">
          <cell r="G341">
            <v>7985</v>
          </cell>
        </row>
        <row r="345">
          <cell r="K345">
            <v>23713801.859538563</v>
          </cell>
        </row>
      </sheetData>
      <sheetData sheetId="5">
        <row r="295">
          <cell r="G295">
            <v>9700</v>
          </cell>
        </row>
      </sheetData>
      <sheetData sheetId="6"/>
      <sheetData sheetId="7"/>
      <sheetData sheetId="8"/>
      <sheetData sheetId="9"/>
      <sheetData sheetId="10"/>
      <sheetData sheetId="11">
        <row r="76">
          <cell r="F76">
            <v>167400000</v>
          </cell>
        </row>
      </sheetData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_Corte 1"/>
      <sheetName val="RF_Corte 2"/>
      <sheetName val="RF_CONSOLIDADO"/>
      <sheetName val="Mayo2017"/>
      <sheetName val="Junio2017"/>
      <sheetName val="Julio2017"/>
      <sheetName val="Julio2017_Bancrecer"/>
      <sheetName val="Agosto2017_Banesco"/>
      <sheetName val="Agosto2017_Bancrecer"/>
      <sheetName val="Resumen mensual"/>
      <sheetName val="Resumen General"/>
      <sheetName val="Aportes y CxP"/>
      <sheetName val="Tabla Contenedores"/>
      <sheetName val="Compras"/>
      <sheetName val="Claves"/>
      <sheetName val="Ede cuenta Banesco Agosto"/>
    </sheetNames>
    <sheetDataSet>
      <sheetData sheetId="0"/>
      <sheetData sheetId="1"/>
      <sheetData sheetId="2"/>
      <sheetData sheetId="3"/>
      <sheetData sheetId="4"/>
      <sheetData sheetId="5">
        <row r="295">
          <cell r="G295">
            <v>9700</v>
          </cell>
          <cell r="K295">
            <v>11498712.980000008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C1" t="str">
            <v>DescripciÃ³n</v>
          </cell>
          <cell r="D1" t="str">
            <v>Monto</v>
          </cell>
        </row>
        <row r="2">
          <cell r="C2" t="str">
            <v>TRF TRANSFER/OTROS BANCOS 0105</v>
          </cell>
          <cell r="D2">
            <v>-29114.240000000002</v>
          </cell>
        </row>
        <row r="3">
          <cell r="C3" t="str">
            <v>COMISION TRF OTROS BCOS</v>
          </cell>
          <cell r="D3">
            <v>-27</v>
          </cell>
        </row>
        <row r="4">
          <cell r="C4" t="str">
            <v>DEPOSITO 01316022529</v>
          </cell>
          <cell r="D4">
            <v>103530000</v>
          </cell>
        </row>
        <row r="5">
          <cell r="C5" t="str">
            <v>DEPOSITO 01316040404</v>
          </cell>
          <cell r="D5">
            <v>74970000</v>
          </cell>
        </row>
        <row r="6">
          <cell r="C6" t="str">
            <v>TRANS.CTAS A TERCERO EN BANESCO</v>
          </cell>
          <cell r="D6">
            <v>-30571250</v>
          </cell>
        </row>
        <row r="7">
          <cell r="C7" t="str">
            <v>TRANS.CTAS A TERCERO EN BANESCO</v>
          </cell>
          <cell r="D7">
            <v>-16151155</v>
          </cell>
        </row>
        <row r="8">
          <cell r="C8" t="str">
            <v>TRANS.CTAS A TERCERO EN BANESCO</v>
          </cell>
          <cell r="D8">
            <v>-11000000</v>
          </cell>
        </row>
        <row r="9">
          <cell r="C9" t="str">
            <v>TRANS.CTAS A TERCERO EN BANESCO</v>
          </cell>
          <cell r="D9">
            <v>-10000000</v>
          </cell>
        </row>
        <row r="10">
          <cell r="C10" t="str">
            <v>TRANS.CTAS A TERCERO EN BANESCO</v>
          </cell>
          <cell r="D10">
            <v>-80000000</v>
          </cell>
        </row>
        <row r="11">
          <cell r="C11" t="str">
            <v>TRANS.CTAS A TERCERO EN BANESCO</v>
          </cell>
          <cell r="D11">
            <v>-11000000</v>
          </cell>
        </row>
        <row r="12">
          <cell r="C12" t="str">
            <v>TRANS.CTAS A TERCERO EN BANESCO</v>
          </cell>
          <cell r="D12">
            <v>17500000</v>
          </cell>
        </row>
        <row r="13">
          <cell r="C13" t="str">
            <v>TRANS.CTAS A TERCERO EN BANESCO</v>
          </cell>
          <cell r="D13">
            <v>16100000</v>
          </cell>
        </row>
        <row r="14">
          <cell r="C14" t="str">
            <v>TRANS.CTAS A TERCERO EN BANESCO</v>
          </cell>
          <cell r="D14">
            <v>332550000</v>
          </cell>
        </row>
        <row r="15">
          <cell r="C15" t="str">
            <v>TRANS.CTAS A TERCERO EN BANESCO</v>
          </cell>
          <cell r="D15">
            <v>-10000</v>
          </cell>
        </row>
        <row r="16">
          <cell r="C16" t="str">
            <v>TRANS.CTAS A TERCERO EN BANESCO</v>
          </cell>
          <cell r="D16">
            <v>-3946800</v>
          </cell>
        </row>
        <row r="17">
          <cell r="C17" t="str">
            <v>TRANS.CTAS A TERCERO EN BANESCO</v>
          </cell>
          <cell r="D17">
            <v>-22000000</v>
          </cell>
        </row>
        <row r="18">
          <cell r="C18" t="str">
            <v>TRANS.CTAS A TERCERO EN BANESCO</v>
          </cell>
          <cell r="D18">
            <v>-5052000</v>
          </cell>
        </row>
        <row r="19">
          <cell r="C19" t="str">
            <v>TRANS.CTAS A TERCERO EN BANESCO</v>
          </cell>
          <cell r="D19">
            <v>-1000000</v>
          </cell>
        </row>
        <row r="20">
          <cell r="C20" t="str">
            <v>TRANS.CTAS A TERCERO EN BANESCO</v>
          </cell>
          <cell r="D20">
            <v>-6500000</v>
          </cell>
        </row>
        <row r="21">
          <cell r="C21" t="str">
            <v>TRANS.CTAS</v>
          </cell>
          <cell r="D21">
            <v>-2813125</v>
          </cell>
        </row>
        <row r="22">
          <cell r="C22" t="str">
            <v>TRANS.CTAS A TERCERO EN BANESCO</v>
          </cell>
          <cell r="D22">
            <v>-21468700</v>
          </cell>
        </row>
        <row r="23">
          <cell r="C23" t="str">
            <v>TRANS.CTAS A TERCERO EN BANESCO</v>
          </cell>
          <cell r="D23">
            <v>-10168850</v>
          </cell>
        </row>
        <row r="24">
          <cell r="C24" t="str">
            <v>TRANS.CTAS A TERCERO EN BANESCO</v>
          </cell>
          <cell r="D24">
            <v>-5000000</v>
          </cell>
        </row>
        <row r="25">
          <cell r="C25" t="str">
            <v>TRF TRANSFER/OTROS BANCOS 0105</v>
          </cell>
          <cell r="D25">
            <v>-1000000</v>
          </cell>
        </row>
        <row r="26">
          <cell r="C26" t="str">
            <v>COMISION TRF OTROS BCOS</v>
          </cell>
          <cell r="D26">
            <v>-27</v>
          </cell>
        </row>
        <row r="27">
          <cell r="C27" t="str">
            <v>OP BCV LBTR 91347649</v>
          </cell>
          <cell r="D27">
            <v>5000000</v>
          </cell>
        </row>
        <row r="28">
          <cell r="C28" t="str">
            <v>OP BCV LBTR 91462052</v>
          </cell>
          <cell r="D28">
            <v>5000000</v>
          </cell>
        </row>
        <row r="29">
          <cell r="C29" t="str">
            <v>TRANS.CTAS A TERCERO EN BANESCO</v>
          </cell>
          <cell r="D29">
            <v>-3300000</v>
          </cell>
        </row>
        <row r="30">
          <cell r="C30" t="str">
            <v>TRANS.CTAS</v>
          </cell>
          <cell r="D30">
            <v>-100000</v>
          </cell>
        </row>
        <row r="31">
          <cell r="C31" t="str">
            <v>TRANS.CTAS A TERCERO EN BANESCO</v>
          </cell>
          <cell r="D31">
            <v>-7416400</v>
          </cell>
        </row>
        <row r="32">
          <cell r="C32" t="str">
            <v>TRANS.CTAS A TERCERO EN BANESCO</v>
          </cell>
          <cell r="D32">
            <v>-10700000</v>
          </cell>
        </row>
        <row r="33">
          <cell r="C33" t="str">
            <v>TRANS.CTAS A TERCERO EN BANESCO</v>
          </cell>
          <cell r="D33">
            <v>-10000000</v>
          </cell>
        </row>
        <row r="34">
          <cell r="C34" t="str">
            <v>TRANS.CTAS A TERCERO EN BANESCO</v>
          </cell>
          <cell r="D34">
            <v>-20000000</v>
          </cell>
        </row>
        <row r="35">
          <cell r="C35" t="str">
            <v>TRANS.CTAS A TERCERO EN BANESCO</v>
          </cell>
          <cell r="D35">
            <v>-12000000</v>
          </cell>
        </row>
        <row r="36">
          <cell r="C36" t="str">
            <v>TRANS.CTAS A TERCERO EN BANESCO</v>
          </cell>
          <cell r="D36">
            <v>-7000000</v>
          </cell>
        </row>
        <row r="37">
          <cell r="C37" t="str">
            <v>TRF TRANSFER/OTROS BANCOS 0108</v>
          </cell>
          <cell r="D37">
            <v>-20000000</v>
          </cell>
        </row>
        <row r="38">
          <cell r="C38" t="str">
            <v>COMISION TRF OTROS BCOS</v>
          </cell>
          <cell r="D38">
            <v>-27</v>
          </cell>
        </row>
        <row r="39">
          <cell r="C39" t="str">
            <v>CCE/RECARGO TX ALTO VALOR</v>
          </cell>
          <cell r="D39">
            <v>-1659</v>
          </cell>
        </row>
        <row r="40">
          <cell r="C40" t="str">
            <v>TRF TRANSFER/OTROS BANCOS 0116</v>
          </cell>
          <cell r="D40">
            <v>-19391720</v>
          </cell>
        </row>
        <row r="41">
          <cell r="C41" t="str">
            <v>COMISION TRF OTROS BCOS</v>
          </cell>
          <cell r="D41">
            <v>-27</v>
          </cell>
        </row>
        <row r="42">
          <cell r="C42" t="str">
            <v>CCE/RECARGO TX ALTO VALOR</v>
          </cell>
          <cell r="D42">
            <v>-1659</v>
          </cell>
        </row>
        <row r="43">
          <cell r="C43" t="str">
            <v>TRF TRANSFER/OTROS BANCOS 0157</v>
          </cell>
          <cell r="D43">
            <v>-11000000</v>
          </cell>
        </row>
        <row r="44">
          <cell r="C44" t="str">
            <v>COMISION TRF OTROS BCOS</v>
          </cell>
          <cell r="D44">
            <v>-27</v>
          </cell>
        </row>
        <row r="45">
          <cell r="C45" t="str">
            <v>CCE/RECARGO TX ALTO VALOR</v>
          </cell>
          <cell r="D45">
            <v>-1659</v>
          </cell>
        </row>
        <row r="46">
          <cell r="C46" t="str">
            <v>OP BCV LBTR 91791473</v>
          </cell>
          <cell r="D46">
            <v>5000000</v>
          </cell>
        </row>
        <row r="47">
          <cell r="C47" t="str">
            <v>TRANS.CTAS A TERCERO EN BANESCO</v>
          </cell>
          <cell r="D47">
            <v>-32123321.600000001</v>
          </cell>
        </row>
        <row r="48">
          <cell r="C48" t="str">
            <v>TRANS.CTAS A TERCERO EN BANESCO</v>
          </cell>
          <cell r="D48">
            <v>-945193.5</v>
          </cell>
        </row>
        <row r="49">
          <cell r="C49" t="str">
            <v>TRANS.CTAS A TERCERO EN BANESCO</v>
          </cell>
          <cell r="D49">
            <v>-4922750</v>
          </cell>
        </row>
        <row r="50">
          <cell r="C50" t="str">
            <v>TRANS.CTAS A TERCERO EN BANESCO</v>
          </cell>
          <cell r="D50">
            <v>-1798000</v>
          </cell>
        </row>
        <row r="51">
          <cell r="C51" t="str">
            <v>TRANS.CTAS A TERCERO EN BANESCO</v>
          </cell>
          <cell r="D51">
            <v>-9000000</v>
          </cell>
        </row>
        <row r="52">
          <cell r="C52" t="str">
            <v>TRANS.CTAS A TERCERO EN BANESCO</v>
          </cell>
          <cell r="D52">
            <v>-3600000</v>
          </cell>
        </row>
        <row r="53">
          <cell r="C53" t="str">
            <v>TRANS.CTAS A TERCERO EN BANESCO</v>
          </cell>
          <cell r="D53">
            <v>-6500000</v>
          </cell>
        </row>
        <row r="54">
          <cell r="C54" t="str">
            <v>TRANS.CTAS A TERCERO EN BANESCO</v>
          </cell>
          <cell r="D54">
            <v>-3660000</v>
          </cell>
        </row>
        <row r="55">
          <cell r="C55" t="str">
            <v>TRANS.CTAS</v>
          </cell>
          <cell r="D55">
            <v>2671907.7000000002</v>
          </cell>
        </row>
        <row r="56">
          <cell r="C56" t="str">
            <v>TRANS.CTAS A TERCERO EN BANESCO</v>
          </cell>
          <cell r="D56">
            <v>-2140000</v>
          </cell>
        </row>
        <row r="57">
          <cell r="C57" t="str">
            <v>INCLUSION DE PLANILLA SENIAT C/CTA</v>
          </cell>
          <cell r="D57">
            <v>-3972058.65</v>
          </cell>
        </row>
        <row r="58">
          <cell r="C58" t="str">
            <v>TRANS.CTAS A TERCERO EN BANESCO</v>
          </cell>
          <cell r="D58">
            <v>-5430489</v>
          </cell>
        </row>
        <row r="59">
          <cell r="C59" t="str">
            <v>TRANS.CTAS A TERCERO EN BANESCO</v>
          </cell>
          <cell r="D59">
            <v>-14645231.66</v>
          </cell>
        </row>
        <row r="60">
          <cell r="C60" t="str">
            <v>TRANS.CTAS A TERCERO EN BANESCO</v>
          </cell>
          <cell r="D60">
            <v>-4725000</v>
          </cell>
        </row>
        <row r="61">
          <cell r="C61" t="str">
            <v>TRANS.CTAS A TERCERO EN BANESCO</v>
          </cell>
          <cell r="D61">
            <v>-2200000</v>
          </cell>
        </row>
        <row r="62">
          <cell r="C62" t="str">
            <v>TRF TRANSFER/OTROS BANCOS 0102</v>
          </cell>
          <cell r="D62">
            <v>-5000000</v>
          </cell>
        </row>
        <row r="63">
          <cell r="C63" t="str">
            <v>COMISION TRF OTROS BCOS</v>
          </cell>
          <cell r="D63">
            <v>-27</v>
          </cell>
        </row>
        <row r="64">
          <cell r="C64" t="str">
            <v>CCE/RECARGO TX ALTO VALOR</v>
          </cell>
          <cell r="D64">
            <v>-1659</v>
          </cell>
        </row>
        <row r="65">
          <cell r="C65" t="str">
            <v>TRF TRANSFER/OTROS BANCOS 0102</v>
          </cell>
          <cell r="D65">
            <v>-8500000</v>
          </cell>
        </row>
        <row r="66">
          <cell r="C66" t="str">
            <v>COMISION TRF OTROS BCOS</v>
          </cell>
          <cell r="D66">
            <v>-27</v>
          </cell>
        </row>
        <row r="67">
          <cell r="C67" t="str">
            <v>CCE/RECARGO TX ALTO VALOR</v>
          </cell>
          <cell r="D67">
            <v>-1659</v>
          </cell>
        </row>
        <row r="68">
          <cell r="C68" t="str">
            <v>TRF TRANSFER/OTROS BANCOS 0102</v>
          </cell>
          <cell r="D68">
            <v>-400000</v>
          </cell>
        </row>
        <row r="69">
          <cell r="C69" t="str">
            <v>COMISION TRF OTROS BCOS</v>
          </cell>
          <cell r="D69">
            <v>-27</v>
          </cell>
        </row>
        <row r="70">
          <cell r="C70" t="str">
            <v>TRANS.CTAS A TERCERO EN BANESCO</v>
          </cell>
          <cell r="D70">
            <v>-16478000</v>
          </cell>
        </row>
        <row r="71">
          <cell r="C71" t="str">
            <v>TRANS.CTAS A TERCERO EN BANESCO</v>
          </cell>
          <cell r="D71">
            <v>-2561900</v>
          </cell>
        </row>
        <row r="72">
          <cell r="C72" t="str">
            <v>TRANS.CTAS A TERCERO EN BANESCO</v>
          </cell>
          <cell r="D72">
            <v>-6032000</v>
          </cell>
        </row>
        <row r="73">
          <cell r="C73" t="str">
            <v>TRANS.CTAS A TERCERO EN BANESCO</v>
          </cell>
          <cell r="D73">
            <v>-22000000</v>
          </cell>
        </row>
        <row r="74">
          <cell r="C74" t="str">
            <v>TRANS.CTAS A TERCERO EN BANESCO</v>
          </cell>
          <cell r="D74">
            <v>-674136</v>
          </cell>
        </row>
        <row r="75">
          <cell r="C75" t="str">
            <v>TRANS.CTAS A TERCERO EN BANESCO</v>
          </cell>
          <cell r="D75">
            <v>-639828</v>
          </cell>
        </row>
        <row r="76">
          <cell r="C76" t="str">
            <v>TRANS.CTAS A TERCERO EN BANESCO</v>
          </cell>
          <cell r="D76">
            <v>-25802600</v>
          </cell>
        </row>
        <row r="77">
          <cell r="C77" t="str">
            <v>TRANS.CTAS A TERCERO EN BANESCO</v>
          </cell>
          <cell r="D77">
            <v>-4500000</v>
          </cell>
        </row>
        <row r="78">
          <cell r="C78" t="str">
            <v>TRANS.CTAS A TERCERO EN BANESCO</v>
          </cell>
          <cell r="D78">
            <v>-10080000</v>
          </cell>
        </row>
        <row r="79">
          <cell r="C79" t="str">
            <v>TRANS.CTAS A TERCERO EN BANESCO</v>
          </cell>
          <cell r="D79">
            <v>-4656850</v>
          </cell>
        </row>
        <row r="80">
          <cell r="C80" t="str">
            <v>TRF TRANSFER/OTROS BANCOS 0108</v>
          </cell>
          <cell r="D80">
            <v>-8000000</v>
          </cell>
        </row>
        <row r="81">
          <cell r="C81" t="str">
            <v>COMISION TRF OTROS BCOS</v>
          </cell>
          <cell r="D81">
            <v>-27</v>
          </cell>
        </row>
        <row r="82">
          <cell r="C82" t="str">
            <v>CCE/RECARGO TX ALTO VALOR</v>
          </cell>
          <cell r="D82">
            <v>-1659</v>
          </cell>
        </row>
        <row r="83">
          <cell r="C83" t="str">
            <v>TRF TRANSFER/OTROS BANCOS 0191</v>
          </cell>
          <cell r="D83">
            <v>-2624000</v>
          </cell>
        </row>
        <row r="84">
          <cell r="C84" t="str">
            <v>COMISION TRF OTROS BCOS</v>
          </cell>
          <cell r="D84">
            <v>-27</v>
          </cell>
        </row>
        <row r="85">
          <cell r="C85" t="str">
            <v>CCE/RECARGO TX ALTO VALOR</v>
          </cell>
          <cell r="D85">
            <v>-1659</v>
          </cell>
        </row>
        <row r="86">
          <cell r="C86" t="str">
            <v>OP BCV LBTR 92399984</v>
          </cell>
          <cell r="D86">
            <v>3002040</v>
          </cell>
        </row>
        <row r="87">
          <cell r="C87" t="str">
            <v>OP BCV LBTR 861351</v>
          </cell>
          <cell r="D87">
            <v>80587428</v>
          </cell>
        </row>
        <row r="88">
          <cell r="C88" t="str">
            <v>OP BCV LBTR 861348</v>
          </cell>
          <cell r="D88">
            <v>82587415</v>
          </cell>
        </row>
        <row r="89">
          <cell r="C89" t="str">
            <v>PAGO PROVE /EDI ALFONZO RIVAS</v>
          </cell>
          <cell r="D89">
            <v>81117896</v>
          </cell>
        </row>
        <row r="90">
          <cell r="C90" t="str">
            <v>PAGO PROVE /EDI ALFONZO RIVAS</v>
          </cell>
          <cell r="D90">
            <v>81037261</v>
          </cell>
        </row>
        <row r="91">
          <cell r="C91" t="str">
            <v>TRF DEVOLUCION CCE 0108 21</v>
          </cell>
          <cell r="D91">
            <v>8000000</v>
          </cell>
        </row>
        <row r="92">
          <cell r="C92" t="str">
            <v>TRANS.CTAS A TERCERO EN BANESCO</v>
          </cell>
          <cell r="D92">
            <v>-4819880</v>
          </cell>
        </row>
        <row r="93">
          <cell r="C93" t="str">
            <v>TRANS.CTAS A TERCERO EN BANESCO</v>
          </cell>
          <cell r="D93">
            <v>-11000000</v>
          </cell>
        </row>
        <row r="94">
          <cell r="C94" t="str">
            <v>TRANS.CTAS A TERCERO EN BANESCO</v>
          </cell>
          <cell r="D94">
            <v>-5250000</v>
          </cell>
        </row>
        <row r="95">
          <cell r="C95" t="str">
            <v>TRANS.CTAS A TERCERO EN BANESCO</v>
          </cell>
          <cell r="D95">
            <v>-20000000</v>
          </cell>
        </row>
        <row r="96">
          <cell r="C96" t="str">
            <v>TRANS.CTAS A TERCERO EN BANESCO</v>
          </cell>
          <cell r="D96">
            <v>-4121450</v>
          </cell>
        </row>
        <row r="97">
          <cell r="C97" t="str">
            <v>TRANS.CTAS A TERCERO EN BANESCO</v>
          </cell>
          <cell r="D97">
            <v>-17682400</v>
          </cell>
        </row>
        <row r="98">
          <cell r="C98" t="str">
            <v>TRANS.CTAS A TERCERO EN BANESCO</v>
          </cell>
          <cell r="D98">
            <v>-2200000</v>
          </cell>
        </row>
        <row r="99">
          <cell r="C99" t="str">
            <v>TRANS.CTAS A TERCERO EN BANESCO</v>
          </cell>
          <cell r="D99">
            <v>-7440300</v>
          </cell>
        </row>
        <row r="100">
          <cell r="C100" t="str">
            <v>TRANS.CTAS A TERCERO EN BANESCO</v>
          </cell>
          <cell r="D100">
            <v>-5800000</v>
          </cell>
        </row>
        <row r="101">
          <cell r="C101" t="str">
            <v>TRANS.CTAS A TERCERO EN BANESCO</v>
          </cell>
          <cell r="D101">
            <v>-5000000</v>
          </cell>
        </row>
        <row r="102">
          <cell r="C102" t="str">
            <v>TRANS.CTAS A TERCERO EN BANESCO</v>
          </cell>
          <cell r="D102">
            <v>-5000000</v>
          </cell>
        </row>
        <row r="103">
          <cell r="C103" t="str">
            <v>TRANS.CTAS A TERCERO EN BANESCO</v>
          </cell>
          <cell r="D103">
            <v>-4050000</v>
          </cell>
        </row>
        <row r="104">
          <cell r="C104" t="str">
            <v>TRANS.CTAS A TERCERO EN BANESCO</v>
          </cell>
          <cell r="D104">
            <v>-2000000</v>
          </cell>
        </row>
        <row r="105">
          <cell r="C105" t="str">
            <v>TRANS.CTAS A TERCERO EN BANESCO</v>
          </cell>
          <cell r="D105">
            <v>-4050000</v>
          </cell>
        </row>
        <row r="106">
          <cell r="C106" t="str">
            <v>TRANS.CTAS A TERCERO EN BANESCO</v>
          </cell>
          <cell r="D106">
            <v>-3330936</v>
          </cell>
        </row>
        <row r="107">
          <cell r="C107" t="str">
            <v>TRANS.CTAS A TERCERO EN BANESCO</v>
          </cell>
          <cell r="D107">
            <v>-1500000</v>
          </cell>
        </row>
        <row r="108">
          <cell r="C108" t="str">
            <v>TRANS.CTAS A TERCERO EN BANESCO</v>
          </cell>
          <cell r="D108">
            <v>-5250000</v>
          </cell>
        </row>
        <row r="109">
          <cell r="C109" t="str">
            <v>TRANS.CTAS A TERCERO EN BANESCO</v>
          </cell>
          <cell r="D109">
            <v>-13000000</v>
          </cell>
        </row>
        <row r="110">
          <cell r="C110" t="str">
            <v>TRF TRANSFER/OTROS BANCOS 0105</v>
          </cell>
          <cell r="D110">
            <v>-1600000</v>
          </cell>
        </row>
        <row r="111">
          <cell r="C111" t="str">
            <v>COMISION TRF OTROS BCOS</v>
          </cell>
          <cell r="D111">
            <v>-27</v>
          </cell>
        </row>
        <row r="112">
          <cell r="C112" t="str">
            <v>TRF TRANSFER/OTROS BANCOS 0151</v>
          </cell>
          <cell r="D112">
            <v>-1456000</v>
          </cell>
        </row>
        <row r="113">
          <cell r="C113" t="str">
            <v>COMISION TRF OTROS BCOS</v>
          </cell>
          <cell r="D113">
            <v>-27</v>
          </cell>
        </row>
        <row r="114">
          <cell r="C114" t="str">
            <v>TRF TRANSFER/OTROS BANCOS 0168</v>
          </cell>
          <cell r="D114">
            <v>-7660800</v>
          </cell>
        </row>
        <row r="115">
          <cell r="C115" t="str">
            <v>COMISION TRF OTROS BCOS</v>
          </cell>
          <cell r="D115">
            <v>-27</v>
          </cell>
        </row>
        <row r="116">
          <cell r="C116" t="str">
            <v>CCE/RECARGO TX ALTO VALOR</v>
          </cell>
          <cell r="D116">
            <v>-1659</v>
          </cell>
        </row>
        <row r="117">
          <cell r="C117" t="str">
            <v>TRF TRANSFER/OTROS BANCOS 0175</v>
          </cell>
          <cell r="D117">
            <v>-10000000</v>
          </cell>
        </row>
        <row r="118">
          <cell r="C118" t="str">
            <v>COMISION TRF OTROS BCOS</v>
          </cell>
          <cell r="D118">
            <v>-27</v>
          </cell>
        </row>
        <row r="119">
          <cell r="C119" t="str">
            <v>CCE/RECARGO TX ALTO VALOR</v>
          </cell>
          <cell r="D119">
            <v>-1659</v>
          </cell>
        </row>
        <row r="120">
          <cell r="C120" t="str">
            <v>TRF DEVOLUCION CCE 0151 21</v>
          </cell>
          <cell r="D120">
            <v>1456000</v>
          </cell>
        </row>
        <row r="121">
          <cell r="C121" t="str">
            <v>TRANS.CTAS A TERCERO EN BANESCO</v>
          </cell>
          <cell r="D121">
            <v>-22000000</v>
          </cell>
        </row>
        <row r="122">
          <cell r="C122" t="str">
            <v>TRANS.CTAS A TERCERO EN BANESCO</v>
          </cell>
          <cell r="D122">
            <v>-12412000</v>
          </cell>
        </row>
        <row r="123">
          <cell r="C123" t="str">
            <v>TRANS.CTAS A TERCERO EN BANESCO</v>
          </cell>
          <cell r="D123">
            <v>-5500000</v>
          </cell>
        </row>
        <row r="124">
          <cell r="C124" t="str">
            <v>TRANS.CTAS A TERCERO EN BANESCO</v>
          </cell>
          <cell r="D124">
            <v>-5126000</v>
          </cell>
        </row>
        <row r="125">
          <cell r="C125" t="str">
            <v>TRANS.CTAS A TERCERO EN BANESCO</v>
          </cell>
          <cell r="D125">
            <v>-17000000</v>
          </cell>
        </row>
        <row r="126">
          <cell r="C126" t="str">
            <v>TRANS.CTAS A TERCERO EN BANESCO</v>
          </cell>
          <cell r="D126">
            <v>-5000000</v>
          </cell>
        </row>
        <row r="127">
          <cell r="C127" t="str">
            <v>TRANS.CTAS A TERCERO EN BANESCO</v>
          </cell>
          <cell r="D127">
            <v>-4333500</v>
          </cell>
        </row>
        <row r="128">
          <cell r="C128" t="str">
            <v>TRANS.CTAS A TERCERO EN BANESCO</v>
          </cell>
          <cell r="D128">
            <v>-14428500</v>
          </cell>
        </row>
        <row r="129">
          <cell r="C129" t="str">
            <v>TRANS.CTAS A TERCERO EN BANESCO</v>
          </cell>
          <cell r="D129">
            <v>-7474950</v>
          </cell>
        </row>
        <row r="130">
          <cell r="C130" t="str">
            <v>TRF TRANSFER/OTROS BANCOS 0108</v>
          </cell>
          <cell r="D130">
            <v>-8000000</v>
          </cell>
        </row>
        <row r="131">
          <cell r="C131" t="str">
            <v>COMISION TRF OTROS BCOS</v>
          </cell>
          <cell r="D131">
            <v>-27</v>
          </cell>
        </row>
        <row r="132">
          <cell r="C132" t="str">
            <v>CCE/RECARGO TX ALTO VALOR</v>
          </cell>
          <cell r="D132">
            <v>-1659</v>
          </cell>
        </row>
        <row r="133">
          <cell r="C133" t="str">
            <v>TRANS.CTAS A TERCERO EN BANESCO</v>
          </cell>
          <cell r="D133">
            <v>-43377209.880000003</v>
          </cell>
        </row>
        <row r="134">
          <cell r="C134" t="str">
            <v>TRANS.CTAS A TERCERO EN BANESCO</v>
          </cell>
          <cell r="D134">
            <v>-3397200</v>
          </cell>
        </row>
        <row r="135">
          <cell r="C135" t="str">
            <v>TRANS.CTAS A TERCERO EN BANESCO</v>
          </cell>
          <cell r="D135">
            <v>-22000000</v>
          </cell>
        </row>
        <row r="136">
          <cell r="C136" t="str">
            <v>TRANS.CTAS A TERCERO EN BANESCO</v>
          </cell>
          <cell r="D136">
            <v>-194352.56</v>
          </cell>
        </row>
        <row r="137">
          <cell r="C137" t="str">
            <v>TRANS.CTAS A TERCERO EN BANESCO</v>
          </cell>
          <cell r="D137">
            <v>-124232.94</v>
          </cell>
        </row>
        <row r="138">
          <cell r="C138" t="str">
            <v>TRANS.CTAS A TERCERO EN BANESCO</v>
          </cell>
          <cell r="D138">
            <v>-102433.85</v>
          </cell>
        </row>
        <row r="139">
          <cell r="C139" t="str">
            <v>TRANS.CTAS A TERCERO EN BANESCO</v>
          </cell>
          <cell r="D139">
            <v>-11000000</v>
          </cell>
        </row>
        <row r="140">
          <cell r="C140" t="str">
            <v>TRANS.CTAS A TERCERO EN BANESCO</v>
          </cell>
          <cell r="D140">
            <v>-7350000</v>
          </cell>
        </row>
        <row r="141">
          <cell r="C141" t="str">
            <v>TRF TRANSFER/OTROS BANCOS 0102</v>
          </cell>
          <cell r="D141">
            <v>-400000</v>
          </cell>
        </row>
        <row r="142">
          <cell r="C142" t="str">
            <v>COMISION TRF OTROS BCOS</v>
          </cell>
          <cell r="D142">
            <v>-27</v>
          </cell>
        </row>
        <row r="143">
          <cell r="C143" t="str">
            <v>TRF TRANSFER/OTROS BANCOS 0108</v>
          </cell>
          <cell r="D143">
            <v>-500000</v>
          </cell>
        </row>
        <row r="144">
          <cell r="C144" t="str">
            <v>COMISION TRF OTROS BCOS</v>
          </cell>
          <cell r="D144">
            <v>-27</v>
          </cell>
        </row>
        <row r="145">
          <cell r="C145" t="str">
            <v>DEPOSITO 01615164284</v>
          </cell>
          <cell r="D145">
            <v>191534079.81</v>
          </cell>
        </row>
        <row r="146">
          <cell r="C146" t="str">
            <v>TRANS.CTAS A TERCERO EN BANESCO</v>
          </cell>
          <cell r="D146">
            <v>-24000000</v>
          </cell>
        </row>
        <row r="147">
          <cell r="C147" t="str">
            <v>TRANS.CTAS A TERCERO EN BANESCO</v>
          </cell>
          <cell r="D147">
            <v>-28338650</v>
          </cell>
        </row>
        <row r="148">
          <cell r="C148" t="str">
            <v>TRANS.CTAS A TERCERO EN BANESCO</v>
          </cell>
          <cell r="D148">
            <v>-15388200</v>
          </cell>
        </row>
        <row r="149">
          <cell r="C149" t="str">
            <v>TRANS.CTAS A TERCERO EN BANESCO</v>
          </cell>
          <cell r="D149">
            <v>-25000000</v>
          </cell>
        </row>
        <row r="150">
          <cell r="C150" t="str">
            <v>TRANS.CTAS A TERCERO EN BANESCO</v>
          </cell>
          <cell r="D150">
            <v>-17640850</v>
          </cell>
        </row>
        <row r="151">
          <cell r="C151" t="str">
            <v>TRANS.CTAS A TERCERO EN BANESCO</v>
          </cell>
          <cell r="D151">
            <v>-13329750</v>
          </cell>
        </row>
        <row r="152">
          <cell r="C152" t="str">
            <v>TRANS.CTAS A TERCERO EN BANESCO</v>
          </cell>
          <cell r="D152">
            <v>-12709200</v>
          </cell>
        </row>
        <row r="153">
          <cell r="C153" t="str">
            <v>TRANS.CTAS A TERCERO EN BANESCO</v>
          </cell>
          <cell r="D153">
            <v>-4400000</v>
          </cell>
        </row>
        <row r="154">
          <cell r="C154" t="str">
            <v>TRANS.CTAS A TERCERO EN BANESCO</v>
          </cell>
          <cell r="D154">
            <v>-500000</v>
          </cell>
        </row>
        <row r="155">
          <cell r="C155" t="str">
            <v>TRANS.CTAS A TERCERO EN BANESCO</v>
          </cell>
          <cell r="D155">
            <v>-7942000</v>
          </cell>
        </row>
        <row r="156">
          <cell r="C156" t="str">
            <v>TRANS.CTAS A TERCERO EN BANESCO</v>
          </cell>
          <cell r="D156">
            <v>-11000000</v>
          </cell>
        </row>
        <row r="157">
          <cell r="C157" t="str">
            <v>TRANS.CTAS A TERCERO EN BANESCO</v>
          </cell>
          <cell r="D157">
            <v>-11000000</v>
          </cell>
        </row>
        <row r="158">
          <cell r="C158" t="str">
            <v>TRANS.CTAS A TERCERO EN BANESCO</v>
          </cell>
          <cell r="D158">
            <v>-11000000</v>
          </cell>
        </row>
        <row r="159">
          <cell r="C159" t="str">
            <v>TRANS.CTAS A TERCERO EN BANESCO</v>
          </cell>
          <cell r="D159">
            <v>7942000</v>
          </cell>
        </row>
        <row r="160">
          <cell r="C160" t="str">
            <v>TRANS.CTAS A TERCERO EN BANESCO</v>
          </cell>
          <cell r="D160">
            <v>-5500000</v>
          </cell>
        </row>
        <row r="161">
          <cell r="C161" t="str">
            <v>TRANS.CTAS A TERCERO EN BANESCO</v>
          </cell>
          <cell r="D161">
            <v>-2442000</v>
          </cell>
        </row>
        <row r="162">
          <cell r="C162" t="str">
            <v>TRANS.CTAS A TERCERO EN BANESCO</v>
          </cell>
          <cell r="D162">
            <v>500000</v>
          </cell>
        </row>
        <row r="163">
          <cell r="C163" t="str">
            <v>TRANS.CTAS A TERCERO EN BANESCO</v>
          </cell>
          <cell r="D163">
            <v>240000000</v>
          </cell>
        </row>
        <row r="164">
          <cell r="C164" t="str">
            <v>TRF TRANSFER/OTROS BANCOS 0105</v>
          </cell>
          <cell r="D164">
            <v>-2000000</v>
          </cell>
        </row>
        <row r="165">
          <cell r="C165" t="str">
            <v>COMISION TRF OTROS BCOS</v>
          </cell>
          <cell r="D165">
            <v>-27</v>
          </cell>
        </row>
        <row r="166">
          <cell r="C166" t="str">
            <v>TRF TRANSFER/OTROS BANCOS 0105</v>
          </cell>
          <cell r="D166">
            <v>-1085814.6000000001</v>
          </cell>
        </row>
        <row r="167">
          <cell r="C167" t="str">
            <v>COMISION TRF OTROS BCOS</v>
          </cell>
          <cell r="D167">
            <v>-27</v>
          </cell>
        </row>
        <row r="168">
          <cell r="C168" t="str">
            <v>TRF TRANSFER/OTROS BANCOS 0108</v>
          </cell>
          <cell r="D168">
            <v>-11000000</v>
          </cell>
        </row>
        <row r="169">
          <cell r="C169" t="str">
            <v>COMISION TRF OTROS BCOS</v>
          </cell>
          <cell r="D169">
            <v>-27</v>
          </cell>
        </row>
        <row r="170">
          <cell r="C170" t="str">
            <v>CCE/RECARGO TX ALTO VALOR</v>
          </cell>
          <cell r="D170">
            <v>-1659</v>
          </cell>
        </row>
        <row r="171">
          <cell r="C171" t="str">
            <v>PAGO PROVE /EDI ALFONZO RIVAS</v>
          </cell>
          <cell r="D171">
            <v>82117896</v>
          </cell>
        </row>
        <row r="172">
          <cell r="C172" t="str">
            <v>PAGO PROVE /EDI ALFONZO RIVAS</v>
          </cell>
          <cell r="D172">
            <v>87592258</v>
          </cell>
        </row>
        <row r="173">
          <cell r="C173" t="str">
            <v>PAGO PROVE /EDI ALFONZO RIVAS</v>
          </cell>
          <cell r="D173">
            <v>83857428</v>
          </cell>
        </row>
        <row r="174">
          <cell r="C174" t="str">
            <v>PAGO PROVE /EDI ALFONZO RIVAS</v>
          </cell>
          <cell r="D174">
            <v>85037261</v>
          </cell>
        </row>
        <row r="175">
          <cell r="C175" t="str">
            <v>TRANS.CTAS A TERCERO EN BANESCO</v>
          </cell>
          <cell r="D175">
            <v>-6000000</v>
          </cell>
        </row>
        <row r="176">
          <cell r="C176" t="str">
            <v>TRANS.CTAS A TERCERO EN BANESCO</v>
          </cell>
          <cell r="D176">
            <v>-28746200</v>
          </cell>
        </row>
        <row r="177">
          <cell r="C177" t="str">
            <v>TRANS.CTAS A TERCERO EN BANESCO</v>
          </cell>
          <cell r="D177">
            <v>-5822400</v>
          </cell>
        </row>
        <row r="178">
          <cell r="C178" t="str">
            <v>TRANS.CTAS A TERCERO EN BANESCO</v>
          </cell>
          <cell r="D178">
            <v>-13589000</v>
          </cell>
        </row>
        <row r="179">
          <cell r="C179" t="str">
            <v>TRANS.CTAS A TERCERO EN BANESCO</v>
          </cell>
          <cell r="D179">
            <v>-16402050</v>
          </cell>
        </row>
        <row r="180">
          <cell r="C180" t="str">
            <v>TRANS.CTAS A TERCERO EN BANESCO</v>
          </cell>
          <cell r="D180">
            <v>80000000</v>
          </cell>
        </row>
        <row r="181">
          <cell r="C181" t="str">
            <v>TRANS.CTAS A TERCERO EN BANESCO</v>
          </cell>
          <cell r="D181">
            <v>-22000000</v>
          </cell>
        </row>
        <row r="182">
          <cell r="C182" t="str">
            <v>TRANS.CTAS A TERCERO EN BANESCO</v>
          </cell>
          <cell r="D182">
            <v>-20000000</v>
          </cell>
        </row>
        <row r="183">
          <cell r="C183" t="str">
            <v>TRANS.CTAS A TERCERO EN BANESCO</v>
          </cell>
          <cell r="D183">
            <v>-5000000</v>
          </cell>
        </row>
        <row r="184">
          <cell r="C184" t="str">
            <v>TRANS.CTAS</v>
          </cell>
          <cell r="D184">
            <v>654185.94999999995</v>
          </cell>
        </row>
        <row r="185">
          <cell r="C185" t="str">
            <v>TRANS.CTAS A TERCERO EN BANESCO</v>
          </cell>
          <cell r="D185">
            <v>-11770000</v>
          </cell>
        </row>
        <row r="186">
          <cell r="C186" t="str">
            <v>TRANS.CTAS A TERCERO EN BANESCO</v>
          </cell>
          <cell r="D186">
            <v>-5000000</v>
          </cell>
        </row>
        <row r="187">
          <cell r="C187" t="str">
            <v>TRANS.CTAS A TERCERO EN BANESCO</v>
          </cell>
          <cell r="D187">
            <v>-3000000</v>
          </cell>
        </row>
        <row r="188">
          <cell r="C188" t="str">
            <v>TRANS.CTAS</v>
          </cell>
          <cell r="D188">
            <v>-92517.17</v>
          </cell>
        </row>
        <row r="189">
          <cell r="C189" t="str">
            <v>TRANS.CTAS A TERCERO EN BANESCO</v>
          </cell>
          <cell r="D189">
            <v>-39164200</v>
          </cell>
        </row>
        <row r="190">
          <cell r="C190" t="str">
            <v>TRANS.CTAS A TERCERO EN BANESCO</v>
          </cell>
          <cell r="D190">
            <v>-16151800</v>
          </cell>
        </row>
        <row r="191">
          <cell r="C191" t="str">
            <v>TRANS.CTAS A TERCERO EN BANESCO</v>
          </cell>
          <cell r="D191">
            <v>-1701000</v>
          </cell>
        </row>
        <row r="192">
          <cell r="C192" t="str">
            <v>TRANS.CTAS A TERCERO EN BANESCO</v>
          </cell>
          <cell r="D192">
            <v>-9030800</v>
          </cell>
        </row>
        <row r="193">
          <cell r="C193" t="str">
            <v>TRANS.CTAS A TERCERO EN BANESCO</v>
          </cell>
          <cell r="D193">
            <v>-1000000</v>
          </cell>
        </row>
        <row r="194">
          <cell r="C194" t="str">
            <v>TRANS.CTAS A TERCERO EN BANESCO</v>
          </cell>
          <cell r="D194">
            <v>-15478200</v>
          </cell>
        </row>
        <row r="195">
          <cell r="C195" t="str">
            <v>TRANS.CTAS A TERCERO EN BANESCO</v>
          </cell>
          <cell r="D195">
            <v>-27739350</v>
          </cell>
        </row>
        <row r="196">
          <cell r="C196" t="str">
            <v>TRANS.CTAS A TERCERO EN BANESCO</v>
          </cell>
          <cell r="D196">
            <v>-3005250</v>
          </cell>
        </row>
        <row r="197">
          <cell r="C197" t="str">
            <v>TRANS.CTAS A TERCERO EN BANESCO</v>
          </cell>
          <cell r="D197">
            <v>-40000000</v>
          </cell>
        </row>
        <row r="198">
          <cell r="C198" t="str">
            <v>TRANS.CTAS A TERCERO EN BANESCO</v>
          </cell>
          <cell r="D198">
            <v>-8977500</v>
          </cell>
        </row>
        <row r="199">
          <cell r="C199" t="str">
            <v>TRANS.CTAS A TERCERO EN BANESCO</v>
          </cell>
          <cell r="D199">
            <v>-2169000</v>
          </cell>
        </row>
        <row r="200">
          <cell r="C200" t="str">
            <v>TRANS.CTAS A TERCERO EN BANESCO</v>
          </cell>
          <cell r="D200">
            <v>-80000000</v>
          </cell>
        </row>
        <row r="201">
          <cell r="C201" t="str">
            <v>TRANS.CTAS A TERCERO EN BANESCO</v>
          </cell>
          <cell r="D201">
            <v>-39482331.93</v>
          </cell>
        </row>
        <row r="202">
          <cell r="C202" t="str">
            <v>TRF TRANSFER/OTROS BANCOS 0102</v>
          </cell>
          <cell r="D202">
            <v>-9086000</v>
          </cell>
        </row>
        <row r="203">
          <cell r="C203" t="str">
            <v>COMISION TRF OTROS BCOS</v>
          </cell>
          <cell r="D203">
            <v>-27</v>
          </cell>
        </row>
        <row r="204">
          <cell r="C204" t="str">
            <v>CCE/RECARGO TX ALTO VALOR</v>
          </cell>
          <cell r="D204">
            <v>-1659</v>
          </cell>
        </row>
        <row r="205">
          <cell r="C205" t="str">
            <v>TRF TRANSFER/OTROS BANCOS 0102</v>
          </cell>
          <cell r="D205">
            <v>-26026000</v>
          </cell>
        </row>
        <row r="206">
          <cell r="C206" t="str">
            <v>COMISION TRF OTROS BCOS</v>
          </cell>
          <cell r="D206">
            <v>-27</v>
          </cell>
        </row>
        <row r="207">
          <cell r="C207" t="str">
            <v>CCE/RECARGO TX ALTO VALOR</v>
          </cell>
          <cell r="D207">
            <v>-1659</v>
          </cell>
        </row>
        <row r="208">
          <cell r="C208" t="str">
            <v>TRF TRANSFER/OTROS BANCOS 0102</v>
          </cell>
          <cell r="D208">
            <v>-35029000</v>
          </cell>
        </row>
        <row r="209">
          <cell r="C209" t="str">
            <v>COMISION TRF OTROS BCOS</v>
          </cell>
          <cell r="D209">
            <v>-27</v>
          </cell>
        </row>
        <row r="210">
          <cell r="C210" t="str">
            <v>CCE/RECARGO TX ALTO VALOR</v>
          </cell>
          <cell r="D210">
            <v>-1659</v>
          </cell>
        </row>
        <row r="211">
          <cell r="C211" t="str">
            <v>TRF TRANSFER/OTROS BANCOS 0175</v>
          </cell>
          <cell r="D211">
            <v>-6396000</v>
          </cell>
        </row>
        <row r="212">
          <cell r="C212" t="str">
            <v>COMISION TRF OTROS BCOS</v>
          </cell>
          <cell r="D212">
            <v>-27</v>
          </cell>
        </row>
        <row r="213">
          <cell r="C213" t="str">
            <v>CCE/RECARGO TX ALTO VALOR</v>
          </cell>
          <cell r="D213">
            <v>-1659</v>
          </cell>
        </row>
        <row r="214">
          <cell r="C214" t="str">
            <v>TRANS.CTAS A TERCERO EN BANESCO</v>
          </cell>
          <cell r="D214">
            <v>-15000000</v>
          </cell>
        </row>
        <row r="215">
          <cell r="C215" t="str">
            <v>TRANS.CTAS A TERCERO EN BANESCO</v>
          </cell>
          <cell r="D215">
            <v>-15000000</v>
          </cell>
        </row>
        <row r="216">
          <cell r="C216" t="str">
            <v>TRANS.CTAS A TERCERO EN BANESCO</v>
          </cell>
          <cell r="D216">
            <v>-3860000</v>
          </cell>
        </row>
        <row r="217">
          <cell r="C217" t="str">
            <v>TRANS.CTAS A TERCERO EN BANESCO</v>
          </cell>
          <cell r="D217">
            <v>-30000000</v>
          </cell>
        </row>
        <row r="218">
          <cell r="C218" t="str">
            <v>PAGO PROVE /EDI ALFONZO RIVAS</v>
          </cell>
          <cell r="D218">
            <v>85037261</v>
          </cell>
        </row>
        <row r="219">
          <cell r="C219" t="str">
            <v>TRANS.CTAS A TERCERO EN BANESCO</v>
          </cell>
          <cell r="D219">
            <v>-2000000</v>
          </cell>
        </row>
        <row r="220">
          <cell r="C220" t="str">
            <v>TRANS.CTAS A TERCERO EN BANESCO</v>
          </cell>
          <cell r="D220">
            <v>-2087500</v>
          </cell>
        </row>
        <row r="221">
          <cell r="C221" t="str">
            <v>TRANS.CTAS A TERCERO EN BANESCO</v>
          </cell>
          <cell r="D221">
            <v>-3000000</v>
          </cell>
        </row>
        <row r="222">
          <cell r="C222" t="str">
            <v>OP BCV LBTR 875845</v>
          </cell>
          <cell r="D222">
            <v>84117896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__doPostBack('ctl00$cp$GVOper','Select$7403006043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1"/>
  <sheetViews>
    <sheetView showGridLines="0" zoomScale="70" zoomScaleNormal="70" zoomScalePageLayoutView="70" workbookViewId="0">
      <pane ySplit="5" topLeftCell="A6" activePane="bottomLeft" state="frozen"/>
      <selection pane="bottomLeft" activeCell="A5" sqref="A5:XFD123"/>
    </sheetView>
  </sheetViews>
  <sheetFormatPr baseColWidth="10" defaultColWidth="10.85546875" defaultRowHeight="15" x14ac:dyDescent="0.25"/>
  <cols>
    <col min="1" max="1" width="0.7109375" style="2" customWidth="1"/>
    <col min="2" max="2" width="12.140625" style="3" bestFit="1" customWidth="1"/>
    <col min="3" max="3" width="14.28515625" style="3" bestFit="1" customWidth="1"/>
    <col min="4" max="4" width="40.7109375" style="2" bestFit="1" customWidth="1"/>
    <col min="5" max="5" width="64.7109375" style="4" bestFit="1" customWidth="1"/>
    <col min="6" max="6" width="31.42578125" style="2" bestFit="1" customWidth="1"/>
    <col min="7" max="7" width="15.42578125" style="1" bestFit="1" customWidth="1"/>
    <col min="8" max="8" width="17.85546875" style="1" bestFit="1" customWidth="1"/>
    <col min="9" max="10" width="25.42578125" style="1" bestFit="1" customWidth="1"/>
    <col min="11" max="11" width="19.42578125" style="2" bestFit="1" customWidth="1"/>
    <col min="12" max="12" width="15.42578125" style="1" bestFit="1" customWidth="1"/>
    <col min="13" max="13" width="6.7109375" style="1" bestFit="1" customWidth="1"/>
    <col min="14" max="14" width="17.85546875" style="2" bestFit="1" customWidth="1"/>
    <col min="15" max="15" width="21" style="2" bestFit="1" customWidth="1"/>
    <col min="16" max="16384" width="10.85546875" style="2"/>
  </cols>
  <sheetData>
    <row r="1" spans="2:16" x14ac:dyDescent="0.25">
      <c r="B1" s="248" t="s">
        <v>0</v>
      </c>
      <c r="C1" s="248"/>
      <c r="D1" s="248"/>
      <c r="E1" s="248"/>
      <c r="F1" s="248"/>
      <c r="G1" s="248"/>
      <c r="H1" s="248"/>
      <c r="I1" s="249"/>
      <c r="J1" s="249"/>
      <c r="K1" s="248"/>
    </row>
    <row r="2" spans="2:16" x14ac:dyDescent="0.25">
      <c r="B2" s="250" t="s">
        <v>1</v>
      </c>
      <c r="C2" s="250"/>
      <c r="D2" s="250"/>
      <c r="E2" s="250"/>
      <c r="F2" s="250"/>
      <c r="G2" s="250"/>
      <c r="H2" s="250"/>
      <c r="I2" s="251"/>
      <c r="J2" s="251"/>
      <c r="K2" s="250"/>
    </row>
    <row r="3" spans="2:16" x14ac:dyDescent="0.25">
      <c r="B3" s="250" t="s">
        <v>2</v>
      </c>
      <c r="C3" s="250"/>
      <c r="D3" s="250"/>
      <c r="E3" s="250"/>
      <c r="F3" s="250"/>
      <c r="G3" s="250"/>
      <c r="H3" s="250"/>
      <c r="I3" s="251"/>
      <c r="J3" s="251"/>
      <c r="K3" s="250"/>
    </row>
    <row r="4" spans="2:16" x14ac:dyDescent="0.25">
      <c r="D4" s="2" t="s">
        <v>3</v>
      </c>
      <c r="H4" s="1">
        <f>SUBTOTAL(9,H6:H260)</f>
        <v>630830.16777264758</v>
      </c>
    </row>
    <row r="5" spans="2:16" x14ac:dyDescent="0.25">
      <c r="B5" s="5" t="s">
        <v>4</v>
      </c>
      <c r="C5" s="5" t="s">
        <v>5</v>
      </c>
      <c r="D5" s="5" t="s">
        <v>6</v>
      </c>
      <c r="E5" s="6" t="s">
        <v>7</v>
      </c>
      <c r="F5" s="5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5" t="s">
        <v>13</v>
      </c>
    </row>
    <row r="6" spans="2:16" x14ac:dyDescent="0.25">
      <c r="B6" s="8">
        <v>42860</v>
      </c>
      <c r="C6" s="5" t="s">
        <v>14</v>
      </c>
      <c r="D6" s="6"/>
      <c r="E6" s="6"/>
      <c r="F6" s="6"/>
      <c r="G6" s="9"/>
      <c r="H6" s="9"/>
      <c r="I6" s="10"/>
      <c r="J6" s="10"/>
      <c r="K6" s="11">
        <v>37425.550000000003</v>
      </c>
    </row>
    <row r="7" spans="2:16" x14ac:dyDescent="0.25">
      <c r="B7" s="8">
        <v>42860</v>
      </c>
      <c r="C7" s="12">
        <v>886628462</v>
      </c>
      <c r="D7" s="13" t="s">
        <v>15</v>
      </c>
      <c r="E7" s="6" t="s">
        <v>16</v>
      </c>
      <c r="F7" s="6" t="s">
        <v>16</v>
      </c>
      <c r="G7" s="9">
        <v>5100</v>
      </c>
      <c r="H7" s="9">
        <f>J7/G7</f>
        <v>10098.039215686274</v>
      </c>
      <c r="I7" s="14"/>
      <c r="J7" s="15">
        <v>51500000</v>
      </c>
      <c r="K7" s="11">
        <f t="shared" ref="K7:K70" si="0">K6-I7+J7</f>
        <v>51537425.549999997</v>
      </c>
      <c r="L7" s="16"/>
      <c r="N7" s="1">
        <f>VLOOKUP(J7,'[1]Aportes y CxP'!$F$17:$F$42,1,FALSE)-J7</f>
        <v>0</v>
      </c>
    </row>
    <row r="8" spans="2:16" x14ac:dyDescent="0.25">
      <c r="B8" s="17">
        <v>42860</v>
      </c>
      <c r="C8" s="18">
        <v>886683087</v>
      </c>
      <c r="D8" s="19" t="s">
        <v>17</v>
      </c>
      <c r="E8" s="19" t="s">
        <v>18</v>
      </c>
      <c r="F8" s="19" t="s">
        <v>19</v>
      </c>
      <c r="G8" s="9">
        <v>5100</v>
      </c>
      <c r="H8" s="9">
        <f t="shared" ref="H8:H22" si="1">I8/G8</f>
        <v>254.90196078431373</v>
      </c>
      <c r="I8" s="15">
        <v>1300000</v>
      </c>
      <c r="J8" s="20"/>
      <c r="K8" s="11">
        <f t="shared" si="0"/>
        <v>50237425.549999997</v>
      </c>
      <c r="L8" s="16"/>
      <c r="P8" s="21"/>
    </row>
    <row r="9" spans="2:16" x14ac:dyDescent="0.25">
      <c r="B9" s="17">
        <v>42860</v>
      </c>
      <c r="C9" s="22">
        <v>886687486</v>
      </c>
      <c r="D9" s="19" t="s">
        <v>20</v>
      </c>
      <c r="E9" s="19" t="s">
        <v>18</v>
      </c>
      <c r="F9" s="19" t="s">
        <v>19</v>
      </c>
      <c r="G9" s="9">
        <v>5100</v>
      </c>
      <c r="H9" s="9">
        <f t="shared" si="1"/>
        <v>2941.1764705882351</v>
      </c>
      <c r="I9" s="15">
        <v>15000000</v>
      </c>
      <c r="J9" s="20"/>
      <c r="K9" s="11">
        <f t="shared" si="0"/>
        <v>35237425.549999997</v>
      </c>
      <c r="L9" s="16"/>
      <c r="P9" s="21"/>
    </row>
    <row r="10" spans="2:16" x14ac:dyDescent="0.25">
      <c r="B10" s="17">
        <v>42860</v>
      </c>
      <c r="C10" s="23">
        <v>886690635</v>
      </c>
      <c r="D10" s="19" t="s">
        <v>21</v>
      </c>
      <c r="E10" s="19" t="s">
        <v>18</v>
      </c>
      <c r="F10" s="19" t="s">
        <v>19</v>
      </c>
      <c r="G10" s="9">
        <v>5100</v>
      </c>
      <c r="H10" s="9">
        <f t="shared" si="1"/>
        <v>3921.5686274509803</v>
      </c>
      <c r="I10" s="15">
        <v>20000000</v>
      </c>
      <c r="J10" s="20"/>
      <c r="K10" s="11">
        <f t="shared" si="0"/>
        <v>15237425.549999997</v>
      </c>
      <c r="L10" s="16"/>
      <c r="P10" s="21"/>
    </row>
    <row r="11" spans="2:16" x14ac:dyDescent="0.25">
      <c r="B11" s="8">
        <v>42860</v>
      </c>
      <c r="C11" s="5">
        <v>886699579</v>
      </c>
      <c r="D11" s="6" t="s">
        <v>22</v>
      </c>
      <c r="E11" s="6" t="s">
        <v>23</v>
      </c>
      <c r="F11" s="6" t="s">
        <v>24</v>
      </c>
      <c r="G11" s="9">
        <v>5100</v>
      </c>
      <c r="H11" s="9">
        <f t="shared" si="1"/>
        <v>88.235294117647058</v>
      </c>
      <c r="I11" s="15">
        <v>450000</v>
      </c>
      <c r="J11" s="20"/>
      <c r="K11" s="11">
        <f t="shared" si="0"/>
        <v>14787425.549999997</v>
      </c>
      <c r="L11" s="16"/>
      <c r="P11" s="21"/>
    </row>
    <row r="12" spans="2:16" x14ac:dyDescent="0.25">
      <c r="B12" s="8">
        <v>42860</v>
      </c>
      <c r="C12" s="5">
        <v>886711990</v>
      </c>
      <c r="D12" s="6" t="s">
        <v>25</v>
      </c>
      <c r="E12" s="6" t="s">
        <v>26</v>
      </c>
      <c r="F12" s="6" t="s">
        <v>24</v>
      </c>
      <c r="G12" s="9">
        <v>5100</v>
      </c>
      <c r="H12" s="9">
        <f t="shared" si="1"/>
        <v>88.235294117647058</v>
      </c>
      <c r="I12" s="15">
        <v>450000</v>
      </c>
      <c r="J12" s="20"/>
      <c r="K12" s="11">
        <f t="shared" si="0"/>
        <v>14337425.549999997</v>
      </c>
      <c r="L12" s="16"/>
      <c r="P12" s="21"/>
    </row>
    <row r="13" spans="2:16" x14ac:dyDescent="0.25">
      <c r="B13" s="8">
        <v>42860</v>
      </c>
      <c r="C13" s="5">
        <v>886726642</v>
      </c>
      <c r="D13" s="6" t="s">
        <v>27</v>
      </c>
      <c r="E13" s="6" t="s">
        <v>28</v>
      </c>
      <c r="F13" s="6" t="s">
        <v>24</v>
      </c>
      <c r="G13" s="9">
        <v>5100</v>
      </c>
      <c r="H13" s="9">
        <f t="shared" si="1"/>
        <v>88.235294117647058</v>
      </c>
      <c r="I13" s="15">
        <v>450000</v>
      </c>
      <c r="J13" s="10"/>
      <c r="K13" s="11">
        <f t="shared" si="0"/>
        <v>13887425.549999997</v>
      </c>
      <c r="L13" s="16"/>
    </row>
    <row r="14" spans="2:16" x14ac:dyDescent="0.25">
      <c r="B14" s="17">
        <v>42860</v>
      </c>
      <c r="C14" s="23">
        <v>72920962520</v>
      </c>
      <c r="D14" s="24" t="s">
        <v>29</v>
      </c>
      <c r="E14" s="19" t="s">
        <v>18</v>
      </c>
      <c r="F14" s="19" t="s">
        <v>19</v>
      </c>
      <c r="G14" s="9">
        <v>5100</v>
      </c>
      <c r="H14" s="9">
        <f t="shared" si="1"/>
        <v>194.50980392156862</v>
      </c>
      <c r="I14" s="15">
        <v>992000</v>
      </c>
      <c r="J14" s="10"/>
      <c r="K14" s="11">
        <f t="shared" si="0"/>
        <v>12895425.549999997</v>
      </c>
      <c r="L14" s="16"/>
    </row>
    <row r="15" spans="2:16" x14ac:dyDescent="0.25">
      <c r="B15" s="17">
        <v>42861</v>
      </c>
      <c r="C15" s="23">
        <v>887423817</v>
      </c>
      <c r="D15" s="19" t="s">
        <v>30</v>
      </c>
      <c r="E15" s="19" t="s">
        <v>18</v>
      </c>
      <c r="F15" s="19" t="s">
        <v>19</v>
      </c>
      <c r="G15" s="9">
        <v>5100</v>
      </c>
      <c r="H15" s="9">
        <f t="shared" si="1"/>
        <v>629.41176470588232</v>
      </c>
      <c r="I15" s="15">
        <v>3210000</v>
      </c>
      <c r="J15" s="10"/>
      <c r="K15" s="11">
        <f t="shared" si="0"/>
        <v>9685425.549999997</v>
      </c>
      <c r="L15" s="16"/>
    </row>
    <row r="16" spans="2:16" x14ac:dyDescent="0.25">
      <c r="B16" s="17">
        <v>42861</v>
      </c>
      <c r="C16" s="23">
        <v>887422431</v>
      </c>
      <c r="D16" s="19" t="s">
        <v>31</v>
      </c>
      <c r="E16" s="19" t="s">
        <v>18</v>
      </c>
      <c r="F16" s="19" t="s">
        <v>19</v>
      </c>
      <c r="G16" s="9">
        <v>5100</v>
      </c>
      <c r="H16" s="9">
        <f t="shared" si="1"/>
        <v>1049.0196078431372</v>
      </c>
      <c r="I16" s="15">
        <v>5350000</v>
      </c>
      <c r="J16" s="10"/>
      <c r="K16" s="11">
        <f t="shared" si="0"/>
        <v>4335425.549999997</v>
      </c>
      <c r="L16" s="16"/>
    </row>
    <row r="17" spans="1:16" x14ac:dyDescent="0.25">
      <c r="B17" s="17">
        <v>42861</v>
      </c>
      <c r="C17" s="23">
        <v>887530920</v>
      </c>
      <c r="D17" s="19" t="s">
        <v>32</v>
      </c>
      <c r="E17" s="19" t="s">
        <v>18</v>
      </c>
      <c r="F17" s="19" t="s">
        <v>19</v>
      </c>
      <c r="G17" s="9">
        <v>5100</v>
      </c>
      <c r="H17" s="9">
        <f t="shared" si="1"/>
        <v>196.07843137254903</v>
      </c>
      <c r="I17" s="14">
        <v>1000000</v>
      </c>
      <c r="J17" s="10"/>
      <c r="K17" s="11">
        <f t="shared" si="0"/>
        <v>3335425.549999997</v>
      </c>
      <c r="L17" s="16"/>
    </row>
    <row r="18" spans="1:16" x14ac:dyDescent="0.25">
      <c r="B18" s="8">
        <v>42860</v>
      </c>
      <c r="C18" s="5">
        <v>887039388</v>
      </c>
      <c r="D18" s="25" t="s">
        <v>33</v>
      </c>
      <c r="E18" s="25" t="s">
        <v>33</v>
      </c>
      <c r="F18" s="25" t="s">
        <v>33</v>
      </c>
      <c r="G18" s="9">
        <v>5100</v>
      </c>
      <c r="H18" s="9">
        <f t="shared" si="1"/>
        <v>39.215686274509807</v>
      </c>
      <c r="I18" s="9">
        <v>200000</v>
      </c>
      <c r="J18" s="10"/>
      <c r="K18" s="11">
        <f t="shared" si="0"/>
        <v>3135425.549999997</v>
      </c>
      <c r="L18" s="16"/>
    </row>
    <row r="19" spans="1:16" x14ac:dyDescent="0.25">
      <c r="B19" s="17">
        <v>42863</v>
      </c>
      <c r="C19" s="22">
        <v>888775297</v>
      </c>
      <c r="D19" s="26" t="s">
        <v>34</v>
      </c>
      <c r="E19" s="19" t="s">
        <v>18</v>
      </c>
      <c r="F19" s="19" t="s">
        <v>19</v>
      </c>
      <c r="G19" s="9">
        <v>5100</v>
      </c>
      <c r="H19" s="9">
        <f t="shared" si="1"/>
        <v>98.039215686274517</v>
      </c>
      <c r="I19" s="27">
        <v>500000</v>
      </c>
      <c r="J19" s="10"/>
      <c r="K19" s="11">
        <f t="shared" si="0"/>
        <v>2635425.549999997</v>
      </c>
      <c r="L19" s="16"/>
    </row>
    <row r="20" spans="1:16" x14ac:dyDescent="0.25">
      <c r="B20" s="17">
        <v>42863</v>
      </c>
      <c r="C20" s="23">
        <v>888946606</v>
      </c>
      <c r="D20" s="24" t="s">
        <v>35</v>
      </c>
      <c r="E20" s="19" t="s">
        <v>18</v>
      </c>
      <c r="F20" s="19" t="s">
        <v>19</v>
      </c>
      <c r="G20" s="9">
        <v>5100</v>
      </c>
      <c r="H20" s="9">
        <f t="shared" si="1"/>
        <v>490.19607843137254</v>
      </c>
      <c r="I20" s="10">
        <v>2500000</v>
      </c>
      <c r="J20" s="10"/>
      <c r="K20" s="11">
        <f t="shared" si="0"/>
        <v>135425.54999999702</v>
      </c>
      <c r="L20" s="16"/>
    </row>
    <row r="21" spans="1:16" x14ac:dyDescent="0.25">
      <c r="B21" s="8">
        <v>42864</v>
      </c>
      <c r="C21" s="5">
        <v>73043807410</v>
      </c>
      <c r="D21" s="6" t="s">
        <v>36</v>
      </c>
      <c r="E21" s="6" t="s">
        <v>37</v>
      </c>
      <c r="F21" s="6" t="s">
        <v>38</v>
      </c>
      <c r="G21" s="9">
        <v>5100</v>
      </c>
      <c r="H21" s="9">
        <f t="shared" si="1"/>
        <v>14.865882352941176</v>
      </c>
      <c r="I21" s="9">
        <v>75816</v>
      </c>
      <c r="J21" s="10"/>
      <c r="K21" s="11">
        <f t="shared" si="0"/>
        <v>59609.54999999702</v>
      </c>
      <c r="L21" s="16"/>
    </row>
    <row r="22" spans="1:16" x14ac:dyDescent="0.25">
      <c r="B22" s="8">
        <v>42864</v>
      </c>
      <c r="C22" s="12">
        <v>73043902840</v>
      </c>
      <c r="D22" s="6" t="s">
        <v>36</v>
      </c>
      <c r="E22" s="6" t="s">
        <v>39</v>
      </c>
      <c r="F22" s="6" t="s">
        <v>38</v>
      </c>
      <c r="G22" s="9">
        <v>5100</v>
      </c>
      <c r="H22" s="9">
        <f t="shared" si="1"/>
        <v>1.2298039215686274</v>
      </c>
      <c r="I22" s="10">
        <v>6272</v>
      </c>
      <c r="J22" s="10"/>
      <c r="K22" s="11">
        <f t="shared" si="0"/>
        <v>53337.54999999702</v>
      </c>
      <c r="L22" s="16"/>
    </row>
    <row r="23" spans="1:16" x14ac:dyDescent="0.25">
      <c r="B23" s="8">
        <v>42865</v>
      </c>
      <c r="C23" s="12">
        <v>890713716</v>
      </c>
      <c r="D23" s="13" t="s">
        <v>15</v>
      </c>
      <c r="E23" s="6" t="s">
        <v>16</v>
      </c>
      <c r="F23" s="6" t="s">
        <v>16</v>
      </c>
      <c r="G23" s="9">
        <v>5050</v>
      </c>
      <c r="H23" s="9">
        <f>J23/G23</f>
        <v>10000</v>
      </c>
      <c r="I23" s="15"/>
      <c r="J23" s="27">
        <v>50500000</v>
      </c>
      <c r="K23" s="11">
        <f t="shared" si="0"/>
        <v>50553337.549999997</v>
      </c>
      <c r="L23" s="16"/>
      <c r="N23" s="1">
        <f>VLOOKUP(J23,'[1]Aportes y CxP'!$F$17:$F$42,1,FALSE)-J23</f>
        <v>0</v>
      </c>
    </row>
    <row r="24" spans="1:16" x14ac:dyDescent="0.25">
      <c r="B24" s="17">
        <v>42865</v>
      </c>
      <c r="C24" s="22">
        <v>890818875</v>
      </c>
      <c r="D24" s="24" t="s">
        <v>40</v>
      </c>
      <c r="E24" s="19" t="s">
        <v>18</v>
      </c>
      <c r="F24" s="19" t="s">
        <v>19</v>
      </c>
      <c r="G24" s="9">
        <v>5050</v>
      </c>
      <c r="H24" s="9">
        <f t="shared" ref="H24:H29" si="2">I24/G24</f>
        <v>1059.4059405940593</v>
      </c>
      <c r="I24" s="10">
        <v>5350000</v>
      </c>
      <c r="J24" s="10"/>
      <c r="K24" s="11">
        <f t="shared" si="0"/>
        <v>45203337.549999997</v>
      </c>
      <c r="L24" s="16"/>
    </row>
    <row r="25" spans="1:16" x14ac:dyDescent="0.25">
      <c r="B25" s="17">
        <v>42865</v>
      </c>
      <c r="C25" s="22">
        <v>890825488</v>
      </c>
      <c r="D25" s="19" t="s">
        <v>41</v>
      </c>
      <c r="E25" s="19" t="s">
        <v>18</v>
      </c>
      <c r="F25" s="19" t="s">
        <v>19</v>
      </c>
      <c r="G25" s="9">
        <v>5050</v>
      </c>
      <c r="H25" s="9">
        <f t="shared" si="2"/>
        <v>1188.4376237623762</v>
      </c>
      <c r="I25" s="10">
        <v>6001610</v>
      </c>
      <c r="J25" s="28"/>
      <c r="K25" s="11">
        <f t="shared" si="0"/>
        <v>39201727.549999997</v>
      </c>
      <c r="L25" s="16"/>
    </row>
    <row r="26" spans="1:16" x14ac:dyDescent="0.25">
      <c r="B26" s="17">
        <v>42865</v>
      </c>
      <c r="C26" s="22">
        <v>890828567</v>
      </c>
      <c r="D26" s="29" t="s">
        <v>42</v>
      </c>
      <c r="E26" s="19" t="s">
        <v>18</v>
      </c>
      <c r="F26" s="19" t="s">
        <v>19</v>
      </c>
      <c r="G26" s="9">
        <v>5050</v>
      </c>
      <c r="H26" s="9">
        <f t="shared" si="2"/>
        <v>193.70297029702971</v>
      </c>
      <c r="I26" s="20">
        <v>978200</v>
      </c>
      <c r="J26" s="10"/>
      <c r="K26" s="11">
        <f t="shared" si="0"/>
        <v>38223527.549999997</v>
      </c>
      <c r="L26" s="16"/>
    </row>
    <row r="27" spans="1:16" x14ac:dyDescent="0.25">
      <c r="B27" s="17">
        <v>42865</v>
      </c>
      <c r="C27" s="30">
        <v>890834699</v>
      </c>
      <c r="D27" s="19" t="s">
        <v>43</v>
      </c>
      <c r="E27" s="19" t="s">
        <v>18</v>
      </c>
      <c r="F27" s="19" t="s">
        <v>19</v>
      </c>
      <c r="G27" s="9">
        <v>5050</v>
      </c>
      <c r="H27" s="9">
        <f t="shared" si="2"/>
        <v>2528.1148514851484</v>
      </c>
      <c r="I27" s="28">
        <v>12766980</v>
      </c>
      <c r="J27" s="10"/>
      <c r="K27" s="11">
        <f t="shared" si="0"/>
        <v>25456547.549999997</v>
      </c>
      <c r="L27" s="16"/>
    </row>
    <row r="28" spans="1:16" x14ac:dyDescent="0.25">
      <c r="B28" s="17">
        <v>42865</v>
      </c>
      <c r="C28" s="22">
        <v>890859032</v>
      </c>
      <c r="D28" s="19" t="s">
        <v>44</v>
      </c>
      <c r="E28" s="19" t="s">
        <v>18</v>
      </c>
      <c r="F28" s="19" t="s">
        <v>19</v>
      </c>
      <c r="G28" s="9">
        <v>5050</v>
      </c>
      <c r="H28" s="9">
        <f t="shared" si="2"/>
        <v>2118.8118811881186</v>
      </c>
      <c r="I28" s="10">
        <v>10700000</v>
      </c>
      <c r="J28" s="10"/>
      <c r="K28" s="11">
        <f t="shared" si="0"/>
        <v>14756547.549999997</v>
      </c>
      <c r="L28" s="16"/>
      <c r="N28" s="31"/>
    </row>
    <row r="29" spans="1:16" s="1" customFormat="1" x14ac:dyDescent="0.25">
      <c r="A29" s="2"/>
      <c r="B29" s="17">
        <v>42865</v>
      </c>
      <c r="C29" s="22">
        <v>890868219</v>
      </c>
      <c r="D29" s="19" t="s">
        <v>45</v>
      </c>
      <c r="E29" s="19" t="s">
        <v>18</v>
      </c>
      <c r="F29" s="19" t="s">
        <v>19</v>
      </c>
      <c r="G29" s="9">
        <v>5050</v>
      </c>
      <c r="H29" s="9">
        <f t="shared" si="2"/>
        <v>2910.8910891089108</v>
      </c>
      <c r="I29" s="10">
        <v>14700000</v>
      </c>
      <c r="J29" s="10"/>
      <c r="K29" s="11">
        <f t="shared" si="0"/>
        <v>56547.54999999702</v>
      </c>
      <c r="L29" s="16"/>
      <c r="N29" s="2"/>
      <c r="O29" s="2"/>
      <c r="P29" s="2"/>
    </row>
    <row r="30" spans="1:16" x14ac:dyDescent="0.25">
      <c r="B30" s="8">
        <v>42865</v>
      </c>
      <c r="C30" s="12">
        <v>1215271530</v>
      </c>
      <c r="D30" s="13" t="s">
        <v>15</v>
      </c>
      <c r="E30" s="6" t="s">
        <v>16</v>
      </c>
      <c r="F30" s="6" t="s">
        <v>16</v>
      </c>
      <c r="G30" s="9">
        <v>5100</v>
      </c>
      <c r="H30" s="9">
        <f>J30/G30</f>
        <v>20000</v>
      </c>
      <c r="I30" s="10"/>
      <c r="J30" s="10">
        <v>102000000</v>
      </c>
      <c r="K30" s="11">
        <f t="shared" si="0"/>
        <v>102056547.55</v>
      </c>
      <c r="L30" s="16"/>
      <c r="N30" s="1">
        <f>VLOOKUP(J30,'[1]Aportes y CxP'!$F$17:$F$42,1,FALSE)-J30</f>
        <v>0</v>
      </c>
    </row>
    <row r="31" spans="1:16" s="1" customFormat="1" x14ac:dyDescent="0.25">
      <c r="A31" s="2"/>
      <c r="B31" s="8">
        <v>42865</v>
      </c>
      <c r="C31" s="12">
        <v>1033840</v>
      </c>
      <c r="D31" s="13" t="s">
        <v>15</v>
      </c>
      <c r="E31" s="6" t="s">
        <v>16</v>
      </c>
      <c r="F31" s="6" t="s">
        <v>16</v>
      </c>
      <c r="G31" s="9">
        <v>5000</v>
      </c>
      <c r="H31" s="9">
        <f>J31/G31</f>
        <v>8000</v>
      </c>
      <c r="I31" s="10"/>
      <c r="J31" s="10">
        <v>40000000</v>
      </c>
      <c r="K31" s="11">
        <f t="shared" si="0"/>
        <v>142056547.55000001</v>
      </c>
      <c r="L31" s="16"/>
      <c r="N31" s="1">
        <f>VLOOKUP(J31,'[1]Aportes y CxP'!$F$17:$F$42,1,FALSE)-J31</f>
        <v>0</v>
      </c>
      <c r="O31" s="2"/>
      <c r="P31" s="2"/>
    </row>
    <row r="32" spans="1:16" s="1" customFormat="1" x14ac:dyDescent="0.25">
      <c r="A32" s="2"/>
      <c r="B32" s="17">
        <v>42865</v>
      </c>
      <c r="C32" s="18">
        <v>73126577600</v>
      </c>
      <c r="D32" s="19" t="s">
        <v>46</v>
      </c>
      <c r="E32" s="19" t="s">
        <v>18</v>
      </c>
      <c r="F32" s="19" t="s">
        <v>19</v>
      </c>
      <c r="G32" s="9">
        <v>5000</v>
      </c>
      <c r="H32" s="9">
        <f t="shared" ref="H32:H48" si="3">I32/G32</f>
        <v>4000</v>
      </c>
      <c r="I32" s="10">
        <v>20000000</v>
      </c>
      <c r="J32" s="10"/>
      <c r="K32" s="11">
        <f t="shared" si="0"/>
        <v>122056547.55000001</v>
      </c>
      <c r="L32" s="16"/>
      <c r="N32" s="2"/>
      <c r="O32" s="2"/>
      <c r="P32" s="2"/>
    </row>
    <row r="33" spans="1:16" s="1" customFormat="1" x14ac:dyDescent="0.25">
      <c r="A33" s="2"/>
      <c r="B33" s="8">
        <v>42865</v>
      </c>
      <c r="C33" s="12">
        <v>891311077</v>
      </c>
      <c r="D33" s="6" t="s">
        <v>22</v>
      </c>
      <c r="E33" s="6" t="s">
        <v>23</v>
      </c>
      <c r="F33" s="6" t="s">
        <v>24</v>
      </c>
      <c r="G33" s="9">
        <v>5000</v>
      </c>
      <c r="H33" s="9">
        <f t="shared" si="3"/>
        <v>90</v>
      </c>
      <c r="I33" s="10">
        <v>450000</v>
      </c>
      <c r="J33" s="10"/>
      <c r="K33" s="11">
        <f t="shared" si="0"/>
        <v>121606547.55000001</v>
      </c>
      <c r="L33" s="16"/>
      <c r="N33" s="2"/>
      <c r="O33" s="2"/>
      <c r="P33" s="2"/>
    </row>
    <row r="34" spans="1:16" s="1" customFormat="1" x14ac:dyDescent="0.25">
      <c r="A34" s="2"/>
      <c r="B34" s="8">
        <v>42865</v>
      </c>
      <c r="C34" s="12">
        <v>73126869380</v>
      </c>
      <c r="D34" s="25" t="s">
        <v>33</v>
      </c>
      <c r="E34" s="25" t="s">
        <v>33</v>
      </c>
      <c r="F34" s="25" t="s">
        <v>33</v>
      </c>
      <c r="G34" s="9">
        <v>5000</v>
      </c>
      <c r="H34" s="9">
        <f t="shared" si="3"/>
        <v>300</v>
      </c>
      <c r="I34" s="20">
        <v>1500000</v>
      </c>
      <c r="J34" s="20"/>
      <c r="K34" s="11">
        <f t="shared" si="0"/>
        <v>120106547.55000001</v>
      </c>
      <c r="L34" s="16"/>
      <c r="N34" s="2"/>
      <c r="O34" s="2"/>
      <c r="P34" s="2"/>
    </row>
    <row r="35" spans="1:16" s="1" customFormat="1" x14ac:dyDescent="0.25">
      <c r="A35" s="2"/>
      <c r="B35" s="17">
        <v>42865</v>
      </c>
      <c r="C35" s="22">
        <v>73126724570</v>
      </c>
      <c r="D35" s="19" t="s">
        <v>47</v>
      </c>
      <c r="E35" s="19" t="s">
        <v>18</v>
      </c>
      <c r="F35" s="19" t="s">
        <v>19</v>
      </c>
      <c r="G35" s="9">
        <v>5000</v>
      </c>
      <c r="H35" s="9">
        <f t="shared" si="3"/>
        <v>2000</v>
      </c>
      <c r="I35" s="14">
        <v>10000000</v>
      </c>
      <c r="J35" s="20"/>
      <c r="K35" s="11">
        <f t="shared" si="0"/>
        <v>110106547.55000001</v>
      </c>
      <c r="L35" s="16"/>
      <c r="N35" s="2"/>
      <c r="O35" s="2"/>
      <c r="P35" s="2"/>
    </row>
    <row r="36" spans="1:16" s="1" customFormat="1" x14ac:dyDescent="0.25">
      <c r="A36" s="2"/>
      <c r="B36" s="17">
        <v>42865</v>
      </c>
      <c r="C36" s="22">
        <v>891317107</v>
      </c>
      <c r="D36" s="19" t="s">
        <v>43</v>
      </c>
      <c r="E36" s="19" t="s">
        <v>18</v>
      </c>
      <c r="F36" s="19" t="s">
        <v>19</v>
      </c>
      <c r="G36" s="9">
        <v>5000</v>
      </c>
      <c r="H36" s="9">
        <f t="shared" si="3"/>
        <v>1600</v>
      </c>
      <c r="I36" s="10">
        <v>8000000</v>
      </c>
      <c r="J36" s="10"/>
      <c r="K36" s="11">
        <f t="shared" si="0"/>
        <v>102106547.55000001</v>
      </c>
      <c r="L36" s="16"/>
      <c r="N36" s="2"/>
      <c r="O36" s="2"/>
      <c r="P36" s="2"/>
    </row>
    <row r="37" spans="1:16" s="1" customFormat="1" x14ac:dyDescent="0.25">
      <c r="A37" s="2"/>
      <c r="B37" s="17">
        <v>42865</v>
      </c>
      <c r="C37" s="30">
        <v>73128470710</v>
      </c>
      <c r="D37" s="19" t="s">
        <v>46</v>
      </c>
      <c r="E37" s="19" t="s">
        <v>18</v>
      </c>
      <c r="F37" s="19" t="s">
        <v>19</v>
      </c>
      <c r="G37" s="9">
        <v>5100</v>
      </c>
      <c r="H37" s="9">
        <f t="shared" si="3"/>
        <v>5882.3529411764703</v>
      </c>
      <c r="I37" s="28">
        <v>30000000</v>
      </c>
      <c r="J37" s="10"/>
      <c r="K37" s="11">
        <f t="shared" si="0"/>
        <v>72106547.550000012</v>
      </c>
      <c r="L37" s="16"/>
      <c r="N37" s="2"/>
      <c r="O37" s="2"/>
      <c r="P37" s="2"/>
    </row>
    <row r="38" spans="1:16" s="1" customFormat="1" x14ac:dyDescent="0.25">
      <c r="A38" s="2"/>
      <c r="B38" s="17">
        <v>42865</v>
      </c>
      <c r="C38" s="22">
        <v>891353206</v>
      </c>
      <c r="D38" s="29" t="s">
        <v>42</v>
      </c>
      <c r="E38" s="19" t="s">
        <v>18</v>
      </c>
      <c r="F38" s="19" t="s">
        <v>19</v>
      </c>
      <c r="G38" s="9">
        <v>5100</v>
      </c>
      <c r="H38" s="9">
        <f t="shared" si="3"/>
        <v>980.39215686274508</v>
      </c>
      <c r="I38" s="14">
        <v>5000000</v>
      </c>
      <c r="J38" s="10"/>
      <c r="K38" s="11">
        <f t="shared" si="0"/>
        <v>67106547.550000012</v>
      </c>
      <c r="L38" s="16"/>
      <c r="N38" s="2"/>
      <c r="O38" s="2"/>
      <c r="P38" s="2"/>
    </row>
    <row r="39" spans="1:16" s="1" customFormat="1" x14ac:dyDescent="0.25">
      <c r="A39" s="2"/>
      <c r="B39" s="17">
        <v>42865</v>
      </c>
      <c r="C39" s="30">
        <v>891356487</v>
      </c>
      <c r="D39" s="29" t="s">
        <v>42</v>
      </c>
      <c r="E39" s="19" t="s">
        <v>18</v>
      </c>
      <c r="F39" s="19" t="s">
        <v>19</v>
      </c>
      <c r="G39" s="9">
        <v>5100</v>
      </c>
      <c r="H39" s="9">
        <f t="shared" si="3"/>
        <v>289.13725490196077</v>
      </c>
      <c r="I39" s="14">
        <v>1474600</v>
      </c>
      <c r="J39" s="28"/>
      <c r="K39" s="11">
        <f t="shared" si="0"/>
        <v>65631947.550000012</v>
      </c>
      <c r="L39" s="16"/>
      <c r="N39" s="2"/>
      <c r="O39" s="2"/>
      <c r="P39" s="2"/>
    </row>
    <row r="40" spans="1:16" ht="16.5" customHeight="1" x14ac:dyDescent="0.25">
      <c r="B40" s="17">
        <v>42865</v>
      </c>
      <c r="C40" s="32">
        <v>891357806</v>
      </c>
      <c r="D40" s="33" t="s">
        <v>21</v>
      </c>
      <c r="E40" s="19" t="s">
        <v>18</v>
      </c>
      <c r="F40" s="19" t="s">
        <v>19</v>
      </c>
      <c r="G40" s="9">
        <v>5100</v>
      </c>
      <c r="H40" s="9">
        <f t="shared" si="3"/>
        <v>5882.3529411764703</v>
      </c>
      <c r="I40" s="14">
        <v>30000000</v>
      </c>
      <c r="J40" s="10"/>
      <c r="K40" s="11">
        <f t="shared" si="0"/>
        <v>35631947.550000012</v>
      </c>
      <c r="L40" s="16"/>
    </row>
    <row r="41" spans="1:16" x14ac:dyDescent="0.25">
      <c r="B41" s="17">
        <v>42865</v>
      </c>
      <c r="C41" s="22">
        <v>891360859</v>
      </c>
      <c r="D41" s="19" t="s">
        <v>41</v>
      </c>
      <c r="E41" s="19" t="s">
        <v>18</v>
      </c>
      <c r="F41" s="19" t="s">
        <v>19</v>
      </c>
      <c r="G41" s="9">
        <v>5100</v>
      </c>
      <c r="H41" s="9">
        <f t="shared" si="3"/>
        <v>1565.8431372549019</v>
      </c>
      <c r="I41" s="14">
        <v>7985800</v>
      </c>
      <c r="J41" s="10"/>
      <c r="K41" s="11">
        <f t="shared" si="0"/>
        <v>27646147.550000012</v>
      </c>
      <c r="L41" s="16"/>
    </row>
    <row r="42" spans="1:16" x14ac:dyDescent="0.25">
      <c r="B42" s="17">
        <v>42865</v>
      </c>
      <c r="C42" s="22">
        <v>891366402</v>
      </c>
      <c r="D42" s="19" t="s">
        <v>43</v>
      </c>
      <c r="E42" s="19" t="s">
        <v>18</v>
      </c>
      <c r="F42" s="19" t="s">
        <v>19</v>
      </c>
      <c r="G42" s="9">
        <v>5100</v>
      </c>
      <c r="H42" s="9">
        <f t="shared" si="3"/>
        <v>1960.7843137254902</v>
      </c>
      <c r="I42" s="14">
        <v>10000000</v>
      </c>
      <c r="J42" s="28"/>
      <c r="K42" s="11">
        <f t="shared" si="0"/>
        <v>17646147.550000012</v>
      </c>
      <c r="L42" s="16"/>
    </row>
    <row r="43" spans="1:16" x14ac:dyDescent="0.25">
      <c r="B43" s="8">
        <v>42865</v>
      </c>
      <c r="C43" s="12">
        <v>891374983</v>
      </c>
      <c r="D43" s="6" t="s">
        <v>48</v>
      </c>
      <c r="E43" s="6" t="s">
        <v>49</v>
      </c>
      <c r="F43" s="6" t="s">
        <v>50</v>
      </c>
      <c r="G43" s="9">
        <v>5100</v>
      </c>
      <c r="H43" s="9">
        <f t="shared" si="3"/>
        <v>14.337254901960785</v>
      </c>
      <c r="I43" s="15">
        <v>73120</v>
      </c>
      <c r="J43" s="10"/>
      <c r="K43" s="11">
        <f t="shared" si="0"/>
        <v>17573027.550000012</v>
      </c>
      <c r="L43" s="16"/>
    </row>
    <row r="44" spans="1:16" x14ac:dyDescent="0.25">
      <c r="B44" s="8">
        <v>42865</v>
      </c>
      <c r="C44" s="12">
        <v>891385220</v>
      </c>
      <c r="D44" s="6" t="s">
        <v>51</v>
      </c>
      <c r="E44" s="6" t="s">
        <v>52</v>
      </c>
      <c r="F44" s="34" t="s">
        <v>53</v>
      </c>
      <c r="G44" s="9">
        <v>5100</v>
      </c>
      <c r="H44" s="9">
        <f t="shared" si="3"/>
        <v>2306.1107647058825</v>
      </c>
      <c r="I44" s="15">
        <v>11761164.9</v>
      </c>
      <c r="J44" s="10"/>
      <c r="K44" s="11">
        <f t="shared" si="0"/>
        <v>5811862.6500000115</v>
      </c>
      <c r="L44" s="16"/>
    </row>
    <row r="45" spans="1:16" x14ac:dyDescent="0.25">
      <c r="B45" s="8">
        <v>42865</v>
      </c>
      <c r="C45" s="35">
        <v>73130125150</v>
      </c>
      <c r="D45" s="36" t="s">
        <v>54</v>
      </c>
      <c r="E45" s="6" t="s">
        <v>52</v>
      </c>
      <c r="F45" s="34" t="s">
        <v>53</v>
      </c>
      <c r="G45" s="9">
        <v>5100</v>
      </c>
      <c r="H45" s="9">
        <f t="shared" si="3"/>
        <v>867.30588235294113</v>
      </c>
      <c r="I45" s="27">
        <v>4423260</v>
      </c>
      <c r="J45" s="10"/>
      <c r="K45" s="11">
        <f t="shared" si="0"/>
        <v>1388602.6500000115</v>
      </c>
      <c r="L45" s="16"/>
    </row>
    <row r="46" spans="1:16" x14ac:dyDescent="0.25">
      <c r="B46" s="8">
        <v>42866</v>
      </c>
      <c r="C46" s="3">
        <v>81707413633</v>
      </c>
      <c r="D46" s="25" t="s">
        <v>33</v>
      </c>
      <c r="E46" s="25" t="s">
        <v>33</v>
      </c>
      <c r="F46" s="25" t="s">
        <v>33</v>
      </c>
      <c r="G46" s="9">
        <v>5100</v>
      </c>
      <c r="H46" s="9">
        <f t="shared" si="3"/>
        <v>5.882352941176471</v>
      </c>
      <c r="I46" s="14">
        <v>30000</v>
      </c>
      <c r="J46" s="10"/>
      <c r="K46" s="11">
        <f t="shared" si="0"/>
        <v>1358602.6500000115</v>
      </c>
      <c r="L46" s="16"/>
      <c r="N46" s="31"/>
    </row>
    <row r="47" spans="1:16" x14ac:dyDescent="0.25">
      <c r="B47" s="8">
        <v>42866</v>
      </c>
      <c r="C47" s="12">
        <v>891964715</v>
      </c>
      <c r="D47" s="6" t="s">
        <v>51</v>
      </c>
      <c r="E47" s="6" t="s">
        <v>55</v>
      </c>
      <c r="F47" s="34" t="s">
        <v>53</v>
      </c>
      <c r="G47" s="9">
        <v>5100</v>
      </c>
      <c r="H47" s="9">
        <f t="shared" si="3"/>
        <v>27.505882352941178</v>
      </c>
      <c r="I47" s="14">
        <v>140280</v>
      </c>
      <c r="J47" s="10"/>
      <c r="K47" s="11">
        <f t="shared" si="0"/>
        <v>1218322.6500000115</v>
      </c>
      <c r="L47" s="16"/>
    </row>
    <row r="48" spans="1:16" x14ac:dyDescent="0.25">
      <c r="B48" s="8">
        <v>42866</v>
      </c>
      <c r="C48" s="12">
        <v>892011877</v>
      </c>
      <c r="D48" s="6" t="s">
        <v>22</v>
      </c>
      <c r="E48" s="6" t="s">
        <v>23</v>
      </c>
      <c r="F48" s="6" t="s">
        <v>24</v>
      </c>
      <c r="G48" s="9">
        <v>5100</v>
      </c>
      <c r="H48" s="9">
        <f t="shared" si="3"/>
        <v>88.235294117647058</v>
      </c>
      <c r="I48" s="14">
        <v>450000</v>
      </c>
      <c r="J48" s="37"/>
      <c r="K48" s="11">
        <f t="shared" si="0"/>
        <v>768322.65000001155</v>
      </c>
      <c r="L48" s="16"/>
      <c r="N48" s="31"/>
    </row>
    <row r="49" spans="2:14" x14ac:dyDescent="0.25">
      <c r="B49" s="8">
        <v>42866</v>
      </c>
      <c r="C49" s="12">
        <v>426170511</v>
      </c>
      <c r="D49" s="6" t="s">
        <v>15</v>
      </c>
      <c r="E49" s="6" t="s">
        <v>16</v>
      </c>
      <c r="F49" s="6" t="s">
        <v>16</v>
      </c>
      <c r="G49" s="9">
        <v>5050</v>
      </c>
      <c r="H49" s="9">
        <f>J49/G49</f>
        <v>15000</v>
      </c>
      <c r="I49" s="14"/>
      <c r="J49" s="15">
        <v>75750000</v>
      </c>
      <c r="K49" s="11">
        <f t="shared" si="0"/>
        <v>76518322.650000006</v>
      </c>
      <c r="L49" s="16"/>
      <c r="N49" s="1">
        <f>VLOOKUP(J49,'[1]Aportes y CxP'!$F$17:$F$42,1,FALSE)-J49</f>
        <v>0</v>
      </c>
    </row>
    <row r="50" spans="2:14" x14ac:dyDescent="0.25">
      <c r="B50" s="8">
        <v>42866</v>
      </c>
      <c r="C50" s="38">
        <v>6754300527</v>
      </c>
      <c r="D50" s="6" t="s">
        <v>15</v>
      </c>
      <c r="E50" s="6" t="s">
        <v>16</v>
      </c>
      <c r="F50" s="6" t="s">
        <v>16</v>
      </c>
      <c r="G50" s="9">
        <v>5100</v>
      </c>
      <c r="H50" s="9">
        <f>J50/G50</f>
        <v>10000</v>
      </c>
      <c r="I50" s="14"/>
      <c r="J50" s="15">
        <v>51000000</v>
      </c>
      <c r="K50" s="11">
        <f t="shared" si="0"/>
        <v>127518322.65000001</v>
      </c>
      <c r="L50" s="16"/>
      <c r="N50" s="1">
        <f>VLOOKUP(J50,'[1]Aportes y CxP'!$F$17:$F$42,1,FALSE)-J50</f>
        <v>0</v>
      </c>
    </row>
    <row r="51" spans="2:14" x14ac:dyDescent="0.25">
      <c r="B51" s="17">
        <v>42866</v>
      </c>
      <c r="C51" s="22">
        <v>892426809</v>
      </c>
      <c r="D51" s="19" t="s">
        <v>56</v>
      </c>
      <c r="E51" s="19" t="s">
        <v>18</v>
      </c>
      <c r="F51" s="19" t="s">
        <v>19</v>
      </c>
      <c r="G51" s="9">
        <v>5100</v>
      </c>
      <c r="H51" s="9">
        <f t="shared" ref="H51:H66" si="4">I51/G51</f>
        <v>2156.8627450980393</v>
      </c>
      <c r="I51" s="14">
        <v>11000000</v>
      </c>
      <c r="J51" s="10"/>
      <c r="K51" s="11">
        <f t="shared" si="0"/>
        <v>116518322.65000001</v>
      </c>
      <c r="L51" s="16"/>
    </row>
    <row r="52" spans="2:14" x14ac:dyDescent="0.25">
      <c r="B52" s="17">
        <v>42866</v>
      </c>
      <c r="C52" s="22">
        <v>892410610</v>
      </c>
      <c r="D52" s="29" t="s">
        <v>21</v>
      </c>
      <c r="E52" s="19" t="s">
        <v>18</v>
      </c>
      <c r="F52" s="19" t="s">
        <v>19</v>
      </c>
      <c r="G52" s="9">
        <v>5100</v>
      </c>
      <c r="H52" s="9">
        <f t="shared" si="4"/>
        <v>1960.7843137254902</v>
      </c>
      <c r="I52" s="14">
        <v>10000000</v>
      </c>
      <c r="J52" s="37"/>
      <c r="K52" s="11">
        <f t="shared" si="0"/>
        <v>106518322.65000001</v>
      </c>
      <c r="L52" s="16"/>
      <c r="N52" s="31"/>
    </row>
    <row r="53" spans="2:14" x14ac:dyDescent="0.25">
      <c r="B53" s="17">
        <v>42866</v>
      </c>
      <c r="C53" s="22">
        <v>892413308</v>
      </c>
      <c r="D53" s="29" t="s">
        <v>21</v>
      </c>
      <c r="E53" s="19" t="s">
        <v>18</v>
      </c>
      <c r="F53" s="19" t="s">
        <v>19</v>
      </c>
      <c r="G53" s="9">
        <v>5100</v>
      </c>
      <c r="H53" s="9">
        <f t="shared" si="4"/>
        <v>314.19607843137254</v>
      </c>
      <c r="I53" s="14">
        <v>1602400</v>
      </c>
      <c r="J53" s="37"/>
      <c r="K53" s="11">
        <f t="shared" si="0"/>
        <v>104915922.65000001</v>
      </c>
      <c r="L53" s="16"/>
      <c r="N53" s="31"/>
    </row>
    <row r="54" spans="2:14" x14ac:dyDescent="0.25">
      <c r="B54" s="17">
        <v>42866</v>
      </c>
      <c r="C54" s="22">
        <v>73177296570</v>
      </c>
      <c r="D54" s="19" t="s">
        <v>46</v>
      </c>
      <c r="E54" s="19" t="s">
        <v>18</v>
      </c>
      <c r="F54" s="19" t="s">
        <v>19</v>
      </c>
      <c r="G54" s="9">
        <v>5100</v>
      </c>
      <c r="H54" s="9">
        <f t="shared" si="4"/>
        <v>1780.7450980392157</v>
      </c>
      <c r="I54" s="14">
        <v>9081800</v>
      </c>
      <c r="J54" s="37"/>
      <c r="K54" s="11">
        <f t="shared" si="0"/>
        <v>95834122.650000006</v>
      </c>
      <c r="L54" s="16"/>
      <c r="N54" s="31"/>
    </row>
    <row r="55" spans="2:14" x14ac:dyDescent="0.25">
      <c r="B55" s="17">
        <v>42866</v>
      </c>
      <c r="C55" s="22">
        <v>73177452120</v>
      </c>
      <c r="D55" s="19" t="s">
        <v>47</v>
      </c>
      <c r="E55" s="19" t="s">
        <v>18</v>
      </c>
      <c r="F55" s="19" t="s">
        <v>19</v>
      </c>
      <c r="G55" s="9">
        <v>5100</v>
      </c>
      <c r="H55" s="9">
        <f t="shared" si="4"/>
        <v>1960.7843137254902</v>
      </c>
      <c r="I55" s="14">
        <v>10000000</v>
      </c>
      <c r="J55" s="37"/>
      <c r="K55" s="11">
        <f t="shared" si="0"/>
        <v>85834122.650000006</v>
      </c>
      <c r="L55" s="16"/>
      <c r="N55" s="31"/>
    </row>
    <row r="56" spans="2:14" x14ac:dyDescent="0.25">
      <c r="B56" s="17">
        <v>42866</v>
      </c>
      <c r="C56" s="22">
        <v>892404705</v>
      </c>
      <c r="D56" s="19" t="s">
        <v>44</v>
      </c>
      <c r="E56" s="19" t="s">
        <v>18</v>
      </c>
      <c r="F56" s="19" t="s">
        <v>19</v>
      </c>
      <c r="G56" s="9">
        <v>5100</v>
      </c>
      <c r="H56" s="9">
        <f t="shared" si="4"/>
        <v>1049.0196078431372</v>
      </c>
      <c r="I56" s="14">
        <v>5350000</v>
      </c>
      <c r="J56" s="10"/>
      <c r="K56" s="11">
        <f t="shared" si="0"/>
        <v>80484122.650000006</v>
      </c>
      <c r="L56" s="16"/>
    </row>
    <row r="57" spans="2:14" x14ac:dyDescent="0.25">
      <c r="B57" s="8">
        <v>42866</v>
      </c>
      <c r="C57" s="12">
        <v>892407028</v>
      </c>
      <c r="D57" s="25" t="s">
        <v>33</v>
      </c>
      <c r="E57" s="25" t="s">
        <v>33</v>
      </c>
      <c r="F57" s="25" t="s">
        <v>33</v>
      </c>
      <c r="G57" s="9">
        <v>5100</v>
      </c>
      <c r="H57" s="9">
        <f t="shared" si="4"/>
        <v>15.686274509803921</v>
      </c>
      <c r="I57" s="14">
        <v>80000</v>
      </c>
      <c r="J57" s="10"/>
      <c r="K57" s="11">
        <f t="shared" si="0"/>
        <v>80404122.650000006</v>
      </c>
      <c r="L57" s="16"/>
    </row>
    <row r="58" spans="2:14" x14ac:dyDescent="0.25">
      <c r="B58" s="17">
        <v>42866</v>
      </c>
      <c r="C58" s="22">
        <v>892449358</v>
      </c>
      <c r="D58" s="24" t="s">
        <v>57</v>
      </c>
      <c r="E58" s="19" t="s">
        <v>18</v>
      </c>
      <c r="F58" s="19" t="s">
        <v>19</v>
      </c>
      <c r="G58" s="9">
        <v>5100</v>
      </c>
      <c r="H58" s="9">
        <f t="shared" si="4"/>
        <v>1226.5490196078431</v>
      </c>
      <c r="I58" s="14">
        <v>6255400</v>
      </c>
      <c r="J58" s="10"/>
      <c r="K58" s="11">
        <f t="shared" si="0"/>
        <v>74148722.650000006</v>
      </c>
      <c r="L58" s="16"/>
    </row>
    <row r="59" spans="2:14" x14ac:dyDescent="0.25">
      <c r="B59" s="8">
        <v>42866</v>
      </c>
      <c r="C59" s="12">
        <v>892497073</v>
      </c>
      <c r="D59" s="6" t="s">
        <v>51</v>
      </c>
      <c r="E59" s="39" t="s">
        <v>58</v>
      </c>
      <c r="F59" s="34" t="s">
        <v>53</v>
      </c>
      <c r="G59" s="9">
        <v>5100</v>
      </c>
      <c r="H59" s="9">
        <f t="shared" si="4"/>
        <v>5696.4705882352937</v>
      </c>
      <c r="I59" s="14">
        <v>29052000</v>
      </c>
      <c r="J59" s="10"/>
      <c r="K59" s="11">
        <f t="shared" si="0"/>
        <v>45096722.650000006</v>
      </c>
      <c r="L59" s="16"/>
    </row>
    <row r="60" spans="2:14" x14ac:dyDescent="0.25">
      <c r="B60" s="8">
        <v>42867</v>
      </c>
      <c r="C60" s="12">
        <v>892724338</v>
      </c>
      <c r="D60" s="25" t="s">
        <v>33</v>
      </c>
      <c r="E60" s="25" t="s">
        <v>33</v>
      </c>
      <c r="F60" s="25" t="s">
        <v>33</v>
      </c>
      <c r="G60" s="9">
        <v>5100</v>
      </c>
      <c r="H60" s="9">
        <f t="shared" si="4"/>
        <v>28.65382549019608</v>
      </c>
      <c r="I60" s="15">
        <v>146134.51</v>
      </c>
      <c r="J60" s="10"/>
      <c r="K60" s="11">
        <f t="shared" si="0"/>
        <v>44950588.140000008</v>
      </c>
      <c r="L60" s="16"/>
    </row>
    <row r="61" spans="2:14" x14ac:dyDescent="0.25">
      <c r="B61" s="8">
        <v>42867</v>
      </c>
      <c r="C61" s="12">
        <v>892724692</v>
      </c>
      <c r="D61" s="25" t="s">
        <v>33</v>
      </c>
      <c r="E61" s="25" t="s">
        <v>33</v>
      </c>
      <c r="F61" s="25" t="s">
        <v>33</v>
      </c>
      <c r="G61" s="9">
        <v>5100</v>
      </c>
      <c r="H61" s="9">
        <f t="shared" si="4"/>
        <v>20.128490196078431</v>
      </c>
      <c r="I61" s="15">
        <v>102655.3</v>
      </c>
      <c r="J61" s="10"/>
      <c r="K61" s="11">
        <f t="shared" si="0"/>
        <v>44847932.840000011</v>
      </c>
      <c r="L61" s="16"/>
    </row>
    <row r="62" spans="2:14" x14ac:dyDescent="0.25">
      <c r="B62" s="8">
        <v>42867</v>
      </c>
      <c r="C62" s="38">
        <v>892724761</v>
      </c>
      <c r="D62" s="25" t="s">
        <v>33</v>
      </c>
      <c r="E62" s="25" t="s">
        <v>33</v>
      </c>
      <c r="F62" s="25" t="s">
        <v>33</v>
      </c>
      <c r="G62" s="9">
        <v>5100</v>
      </c>
      <c r="H62" s="9">
        <f t="shared" si="4"/>
        <v>13.243439215686273</v>
      </c>
      <c r="I62" s="15">
        <v>67541.539999999994</v>
      </c>
      <c r="J62" s="10"/>
      <c r="K62" s="11">
        <f t="shared" si="0"/>
        <v>44780391.300000012</v>
      </c>
      <c r="L62" s="16"/>
    </row>
    <row r="63" spans="2:14" s="43" customFormat="1" x14ac:dyDescent="0.25">
      <c r="B63" s="8">
        <v>42867</v>
      </c>
      <c r="C63" s="40">
        <v>892724835</v>
      </c>
      <c r="D63" s="25" t="s">
        <v>33</v>
      </c>
      <c r="E63" s="25" t="s">
        <v>33</v>
      </c>
      <c r="F63" s="25" t="s">
        <v>33</v>
      </c>
      <c r="G63" s="9">
        <v>5100</v>
      </c>
      <c r="H63" s="9">
        <f t="shared" si="4"/>
        <v>58.823529411764703</v>
      </c>
      <c r="I63" s="41">
        <v>300000</v>
      </c>
      <c r="J63" s="42"/>
      <c r="K63" s="11">
        <f t="shared" si="0"/>
        <v>44480391.300000012</v>
      </c>
      <c r="L63" s="16"/>
      <c r="M63" s="1"/>
    </row>
    <row r="64" spans="2:14" s="43" customFormat="1" x14ac:dyDescent="0.25">
      <c r="B64" s="17">
        <v>42867</v>
      </c>
      <c r="C64" s="44">
        <v>892894567</v>
      </c>
      <c r="D64" s="45" t="s">
        <v>34</v>
      </c>
      <c r="E64" s="19" t="s">
        <v>18</v>
      </c>
      <c r="F64" s="19" t="s">
        <v>19</v>
      </c>
      <c r="G64" s="9">
        <v>5100</v>
      </c>
      <c r="H64" s="9">
        <f t="shared" si="4"/>
        <v>401.96078431372547</v>
      </c>
      <c r="I64" s="15">
        <v>2050000</v>
      </c>
      <c r="J64" s="15"/>
      <c r="K64" s="11">
        <f t="shared" si="0"/>
        <v>42430391.300000012</v>
      </c>
      <c r="L64" s="16"/>
      <c r="M64" s="1"/>
    </row>
    <row r="65" spans="1:16" s="43" customFormat="1" x14ac:dyDescent="0.25">
      <c r="B65" s="17">
        <v>42867</v>
      </c>
      <c r="C65" s="44">
        <v>893008086</v>
      </c>
      <c r="D65" s="45" t="s">
        <v>59</v>
      </c>
      <c r="E65" s="19" t="s">
        <v>18</v>
      </c>
      <c r="F65" s="19" t="s">
        <v>19</v>
      </c>
      <c r="G65" s="9">
        <v>5100</v>
      </c>
      <c r="H65" s="9">
        <f t="shared" si="4"/>
        <v>100</v>
      </c>
      <c r="I65" s="15">
        <v>510000</v>
      </c>
      <c r="J65" s="15"/>
      <c r="K65" s="11">
        <f t="shared" si="0"/>
        <v>41920391.300000012</v>
      </c>
      <c r="L65" s="16"/>
      <c r="M65" s="1"/>
    </row>
    <row r="66" spans="1:16" s="43" customFormat="1" x14ac:dyDescent="0.25">
      <c r="B66" s="17">
        <v>42867</v>
      </c>
      <c r="C66" s="44">
        <v>893016534</v>
      </c>
      <c r="D66" s="45" t="s">
        <v>60</v>
      </c>
      <c r="E66" s="19" t="s">
        <v>18</v>
      </c>
      <c r="F66" s="19" t="s">
        <v>19</v>
      </c>
      <c r="G66" s="9">
        <v>5100</v>
      </c>
      <c r="H66" s="9">
        <f t="shared" si="4"/>
        <v>750.0980392156863</v>
      </c>
      <c r="I66" s="41">
        <v>3825500</v>
      </c>
      <c r="J66" s="15"/>
      <c r="K66" s="11">
        <f t="shared" si="0"/>
        <v>38094891.300000012</v>
      </c>
      <c r="L66" s="16"/>
      <c r="M66" s="1"/>
    </row>
    <row r="67" spans="1:16" x14ac:dyDescent="0.25">
      <c r="B67" s="8">
        <v>42867</v>
      </c>
      <c r="C67" s="12">
        <v>893115039</v>
      </c>
      <c r="D67" s="13" t="s">
        <v>15</v>
      </c>
      <c r="E67" s="6" t="s">
        <v>16</v>
      </c>
      <c r="F67" s="6" t="s">
        <v>16</v>
      </c>
      <c r="G67" s="46">
        <v>5200</v>
      </c>
      <c r="H67" s="9">
        <f>J67/G67</f>
        <v>20000</v>
      </c>
      <c r="I67" s="14"/>
      <c r="J67" s="15">
        <v>104000000</v>
      </c>
      <c r="K67" s="11">
        <f t="shared" si="0"/>
        <v>142094891.30000001</v>
      </c>
      <c r="L67" s="16"/>
      <c r="N67" s="1">
        <f>VLOOKUP(J67,'[1]Aportes y CxP'!$F$17:$F$42,1,FALSE)-J67</f>
        <v>0</v>
      </c>
    </row>
    <row r="68" spans="1:16" x14ac:dyDescent="0.25">
      <c r="B68" s="17">
        <v>42867</v>
      </c>
      <c r="C68" s="22">
        <v>893262689</v>
      </c>
      <c r="D68" s="19" t="s">
        <v>56</v>
      </c>
      <c r="E68" s="19" t="s">
        <v>18</v>
      </c>
      <c r="F68" s="19" t="s">
        <v>19</v>
      </c>
      <c r="G68" s="46">
        <v>5200</v>
      </c>
      <c r="H68" s="9">
        <f t="shared" ref="H68:H84" si="5">I68/G68</f>
        <v>1479.6365384615385</v>
      </c>
      <c r="I68" s="27">
        <v>7694110</v>
      </c>
      <c r="J68" s="10"/>
      <c r="K68" s="11">
        <f t="shared" si="0"/>
        <v>134400781.30000001</v>
      </c>
      <c r="L68" s="16"/>
    </row>
    <row r="69" spans="1:16" x14ac:dyDescent="0.25">
      <c r="B69" s="17">
        <v>42867</v>
      </c>
      <c r="C69" s="22">
        <v>893264018</v>
      </c>
      <c r="D69" s="19" t="s">
        <v>61</v>
      </c>
      <c r="E69" s="19" t="s">
        <v>18</v>
      </c>
      <c r="F69" s="19" t="s">
        <v>19</v>
      </c>
      <c r="G69" s="46">
        <v>5200</v>
      </c>
      <c r="H69" s="9">
        <f t="shared" si="5"/>
        <v>153.84615384615384</v>
      </c>
      <c r="I69" s="15">
        <v>800000</v>
      </c>
      <c r="J69" s="15"/>
      <c r="K69" s="11">
        <f t="shared" si="0"/>
        <v>133600781.30000001</v>
      </c>
      <c r="L69" s="16"/>
    </row>
    <row r="70" spans="1:16" x14ac:dyDescent="0.25">
      <c r="B70" s="17">
        <v>42867</v>
      </c>
      <c r="C70" s="22">
        <v>73216700540</v>
      </c>
      <c r="D70" s="19" t="s">
        <v>21</v>
      </c>
      <c r="E70" s="19" t="s">
        <v>18</v>
      </c>
      <c r="F70" s="19" t="s">
        <v>19</v>
      </c>
      <c r="G70" s="46">
        <v>5200</v>
      </c>
      <c r="H70" s="9">
        <f t="shared" si="5"/>
        <v>5769.2307692307695</v>
      </c>
      <c r="I70" s="15">
        <v>30000000</v>
      </c>
      <c r="J70" s="15"/>
      <c r="K70" s="11">
        <f t="shared" si="0"/>
        <v>103600781.30000001</v>
      </c>
      <c r="L70" s="16"/>
    </row>
    <row r="71" spans="1:16" x14ac:dyDescent="0.25">
      <c r="B71" s="17">
        <v>42867</v>
      </c>
      <c r="C71" s="22">
        <v>893680653</v>
      </c>
      <c r="D71" s="19" t="s">
        <v>62</v>
      </c>
      <c r="E71" s="19" t="s">
        <v>18</v>
      </c>
      <c r="F71" s="19" t="s">
        <v>19</v>
      </c>
      <c r="G71" s="46">
        <v>5200</v>
      </c>
      <c r="H71" s="9">
        <f t="shared" si="5"/>
        <v>2057.6923076923076</v>
      </c>
      <c r="I71" s="15">
        <v>10700000</v>
      </c>
      <c r="J71" s="14"/>
      <c r="K71" s="11">
        <f t="shared" ref="K71:K134" si="6">K70-I71+J71</f>
        <v>92900781.300000012</v>
      </c>
      <c r="L71" s="16"/>
    </row>
    <row r="72" spans="1:16" x14ac:dyDescent="0.25">
      <c r="B72" s="17">
        <v>42867</v>
      </c>
      <c r="C72" s="22">
        <v>73230896200</v>
      </c>
      <c r="D72" s="19" t="s">
        <v>21</v>
      </c>
      <c r="E72" s="19" t="s">
        <v>18</v>
      </c>
      <c r="F72" s="19" t="s">
        <v>19</v>
      </c>
      <c r="G72" s="46">
        <v>5200</v>
      </c>
      <c r="H72" s="9">
        <f t="shared" si="5"/>
        <v>3846.1538461538462</v>
      </c>
      <c r="I72" s="15">
        <v>20000000</v>
      </c>
      <c r="J72" s="14"/>
      <c r="K72" s="11">
        <f t="shared" si="6"/>
        <v>72900781.300000012</v>
      </c>
      <c r="L72" s="16"/>
    </row>
    <row r="73" spans="1:16" x14ac:dyDescent="0.25">
      <c r="B73" s="8">
        <v>42867</v>
      </c>
      <c r="C73" s="12">
        <v>73222397530</v>
      </c>
      <c r="D73" s="6" t="s">
        <v>63</v>
      </c>
      <c r="E73" s="6" t="s">
        <v>64</v>
      </c>
      <c r="F73" s="47" t="s">
        <v>65</v>
      </c>
      <c r="G73" s="46">
        <v>5200</v>
      </c>
      <c r="H73" s="9">
        <f t="shared" si="5"/>
        <v>252.35384615384615</v>
      </c>
      <c r="I73" s="15">
        <v>1312240</v>
      </c>
      <c r="J73" s="14"/>
      <c r="K73" s="11">
        <f t="shared" si="6"/>
        <v>71588541.300000012</v>
      </c>
      <c r="L73" s="16"/>
    </row>
    <row r="74" spans="1:16" x14ac:dyDescent="0.25">
      <c r="B74" s="8">
        <v>42867</v>
      </c>
      <c r="C74" s="12">
        <v>73238580640</v>
      </c>
      <c r="D74" s="25" t="s">
        <v>33</v>
      </c>
      <c r="E74" s="25" t="s">
        <v>33</v>
      </c>
      <c r="F74" s="25" t="s">
        <v>33</v>
      </c>
      <c r="G74" s="46">
        <v>5200</v>
      </c>
      <c r="H74" s="9">
        <f t="shared" si="5"/>
        <v>961.53846153846155</v>
      </c>
      <c r="I74" s="15">
        <v>5000000</v>
      </c>
      <c r="J74" s="14"/>
      <c r="K74" s="11">
        <f t="shared" si="6"/>
        <v>66588541.300000012</v>
      </c>
      <c r="L74" s="16"/>
    </row>
    <row r="75" spans="1:16" x14ac:dyDescent="0.25">
      <c r="B75" s="8">
        <v>42867</v>
      </c>
      <c r="C75" s="12">
        <v>893916935</v>
      </c>
      <c r="D75" s="25" t="s">
        <v>33</v>
      </c>
      <c r="E75" s="25" t="s">
        <v>33</v>
      </c>
      <c r="F75" s="25" t="s">
        <v>33</v>
      </c>
      <c r="G75" s="46">
        <v>5200</v>
      </c>
      <c r="H75" s="9">
        <f t="shared" si="5"/>
        <v>384.61538461538464</v>
      </c>
      <c r="I75" s="14">
        <v>2000000</v>
      </c>
      <c r="J75" s="10"/>
      <c r="K75" s="11">
        <f t="shared" si="6"/>
        <v>64588541.300000012</v>
      </c>
      <c r="L75" s="16"/>
    </row>
    <row r="76" spans="1:16" x14ac:dyDescent="0.25">
      <c r="B76" s="17">
        <v>42870</v>
      </c>
      <c r="C76" s="22">
        <v>894448170</v>
      </c>
      <c r="D76" s="19" t="s">
        <v>42</v>
      </c>
      <c r="E76" s="19" t="s">
        <v>18</v>
      </c>
      <c r="F76" s="19" t="s">
        <v>19</v>
      </c>
      <c r="G76" s="46">
        <v>5200</v>
      </c>
      <c r="H76" s="9">
        <f t="shared" si="5"/>
        <v>898.18076923076922</v>
      </c>
      <c r="I76" s="15">
        <v>4670540</v>
      </c>
      <c r="J76" s="10"/>
      <c r="K76" s="11">
        <f t="shared" si="6"/>
        <v>59918001.300000012</v>
      </c>
      <c r="L76" s="16"/>
    </row>
    <row r="77" spans="1:16" s="1" customFormat="1" x14ac:dyDescent="0.25">
      <c r="A77" s="2"/>
      <c r="B77" s="17">
        <v>42870</v>
      </c>
      <c r="C77" s="22">
        <v>894449337</v>
      </c>
      <c r="D77" s="19" t="s">
        <v>20</v>
      </c>
      <c r="E77" s="19" t="s">
        <v>18</v>
      </c>
      <c r="F77" s="19" t="s">
        <v>19</v>
      </c>
      <c r="G77" s="46">
        <v>5200</v>
      </c>
      <c r="H77" s="9">
        <f t="shared" si="5"/>
        <v>1574.4903846153845</v>
      </c>
      <c r="I77" s="15">
        <v>8187350</v>
      </c>
      <c r="J77" s="14"/>
      <c r="K77" s="11">
        <f t="shared" si="6"/>
        <v>51730651.300000012</v>
      </c>
      <c r="L77" s="16"/>
      <c r="N77" s="2"/>
      <c r="O77" s="2"/>
      <c r="P77" s="2"/>
    </row>
    <row r="78" spans="1:16" s="1" customFormat="1" x14ac:dyDescent="0.25">
      <c r="A78" s="2"/>
      <c r="B78" s="17">
        <v>42870</v>
      </c>
      <c r="C78" s="22">
        <v>894451247</v>
      </c>
      <c r="D78" s="19" t="s">
        <v>41</v>
      </c>
      <c r="E78" s="19" t="s">
        <v>18</v>
      </c>
      <c r="F78" s="19" t="s">
        <v>19</v>
      </c>
      <c r="G78" s="46">
        <v>5200</v>
      </c>
      <c r="H78" s="9">
        <f t="shared" si="5"/>
        <v>530.47500000000002</v>
      </c>
      <c r="I78" s="15">
        <v>2758470</v>
      </c>
      <c r="J78" s="14"/>
      <c r="K78" s="11">
        <f t="shared" si="6"/>
        <v>48972181.300000012</v>
      </c>
      <c r="L78" s="16"/>
      <c r="N78" s="2"/>
      <c r="O78" s="2"/>
      <c r="P78" s="2"/>
    </row>
    <row r="79" spans="1:16" x14ac:dyDescent="0.25">
      <c r="B79" s="17">
        <v>42870</v>
      </c>
      <c r="C79" s="44">
        <v>894453453</v>
      </c>
      <c r="D79" s="48" t="s">
        <v>66</v>
      </c>
      <c r="E79" s="19" t="s">
        <v>18</v>
      </c>
      <c r="F79" s="19" t="s">
        <v>19</v>
      </c>
      <c r="G79" s="46">
        <v>5200</v>
      </c>
      <c r="H79" s="9">
        <f t="shared" si="5"/>
        <v>170.19230769230768</v>
      </c>
      <c r="I79" s="15">
        <v>885000</v>
      </c>
      <c r="J79" s="10"/>
      <c r="K79" s="11">
        <f t="shared" si="6"/>
        <v>48087181.300000012</v>
      </c>
      <c r="L79" s="16"/>
    </row>
    <row r="80" spans="1:16" x14ac:dyDescent="0.25">
      <c r="B80" s="17">
        <v>42870</v>
      </c>
      <c r="C80" s="44">
        <v>895331999</v>
      </c>
      <c r="D80" s="19" t="s">
        <v>20</v>
      </c>
      <c r="E80" s="19" t="s">
        <v>18</v>
      </c>
      <c r="F80" s="19" t="s">
        <v>19</v>
      </c>
      <c r="G80" s="46">
        <v>5200</v>
      </c>
      <c r="H80" s="9">
        <f t="shared" si="5"/>
        <v>2884.6153846153848</v>
      </c>
      <c r="I80" s="15">
        <v>15000000</v>
      </c>
      <c r="J80" s="10"/>
      <c r="K80" s="11">
        <f t="shared" si="6"/>
        <v>33087181.300000012</v>
      </c>
      <c r="L80" s="16"/>
    </row>
    <row r="81" spans="2:14" x14ac:dyDescent="0.25">
      <c r="B81" s="17">
        <v>42870</v>
      </c>
      <c r="C81" s="44">
        <v>895335169</v>
      </c>
      <c r="D81" s="19" t="s">
        <v>61</v>
      </c>
      <c r="E81" s="19" t="s">
        <v>18</v>
      </c>
      <c r="F81" s="19" t="s">
        <v>19</v>
      </c>
      <c r="G81" s="46">
        <v>5200</v>
      </c>
      <c r="H81" s="9">
        <f t="shared" si="5"/>
        <v>192.30769230769232</v>
      </c>
      <c r="I81" s="15">
        <v>1000000</v>
      </c>
      <c r="J81" s="10"/>
      <c r="K81" s="11">
        <f t="shared" si="6"/>
        <v>32087181.300000012</v>
      </c>
      <c r="L81" s="16"/>
    </row>
    <row r="82" spans="2:14" x14ac:dyDescent="0.25">
      <c r="B82" s="17">
        <v>42870</v>
      </c>
      <c r="C82" s="49">
        <v>73322703460</v>
      </c>
      <c r="D82" s="19" t="s">
        <v>46</v>
      </c>
      <c r="E82" s="19" t="s">
        <v>18</v>
      </c>
      <c r="F82" s="19" t="s">
        <v>19</v>
      </c>
      <c r="G82" s="46">
        <v>5200</v>
      </c>
      <c r="H82" s="9">
        <f t="shared" si="5"/>
        <v>153.84615384615384</v>
      </c>
      <c r="I82" s="15">
        <v>800000</v>
      </c>
      <c r="J82" s="10"/>
      <c r="K82" s="11">
        <f t="shared" si="6"/>
        <v>31287181.300000012</v>
      </c>
      <c r="L82" s="16"/>
    </row>
    <row r="83" spans="2:14" x14ac:dyDescent="0.25">
      <c r="B83" s="8">
        <v>42870</v>
      </c>
      <c r="C83" s="50">
        <v>895628296</v>
      </c>
      <c r="D83" s="13" t="s">
        <v>67</v>
      </c>
      <c r="E83" s="6" t="s">
        <v>68</v>
      </c>
      <c r="F83" s="6" t="s">
        <v>24</v>
      </c>
      <c r="G83" s="46">
        <v>5000</v>
      </c>
      <c r="H83" s="9">
        <f t="shared" si="5"/>
        <v>1250</v>
      </c>
      <c r="I83" s="51">
        <v>6250000</v>
      </c>
      <c r="J83" s="10"/>
      <c r="K83" s="11">
        <f t="shared" si="6"/>
        <v>25037181.300000012</v>
      </c>
      <c r="L83" s="16"/>
    </row>
    <row r="84" spans="2:14" x14ac:dyDescent="0.25">
      <c r="B84" s="17">
        <v>42870</v>
      </c>
      <c r="C84" s="23">
        <v>895818965</v>
      </c>
      <c r="D84" s="19" t="s">
        <v>20</v>
      </c>
      <c r="E84" s="19" t="s">
        <v>18</v>
      </c>
      <c r="F84" s="19" t="s">
        <v>19</v>
      </c>
      <c r="G84" s="9">
        <v>5200</v>
      </c>
      <c r="H84" s="9">
        <f t="shared" si="5"/>
        <v>944.59038461538466</v>
      </c>
      <c r="I84" s="10">
        <v>4911870</v>
      </c>
      <c r="J84" s="10"/>
      <c r="K84" s="11">
        <f t="shared" si="6"/>
        <v>20125311.300000012</v>
      </c>
      <c r="L84" s="16"/>
    </row>
    <row r="85" spans="2:14" x14ac:dyDescent="0.25">
      <c r="B85" s="8">
        <v>42870</v>
      </c>
      <c r="C85" s="5">
        <v>895855528</v>
      </c>
      <c r="D85" s="13" t="s">
        <v>15</v>
      </c>
      <c r="E85" s="6" t="s">
        <v>16</v>
      </c>
      <c r="F85" s="6" t="s">
        <v>16</v>
      </c>
      <c r="G85" s="9">
        <v>5350</v>
      </c>
      <c r="H85" s="9">
        <f>J85/G85</f>
        <v>20112.149532710282</v>
      </c>
      <c r="I85" s="10"/>
      <c r="J85" s="10">
        <v>107600000</v>
      </c>
      <c r="K85" s="11">
        <f t="shared" si="6"/>
        <v>127725311.30000001</v>
      </c>
      <c r="L85" s="16"/>
      <c r="N85" s="1">
        <f>VLOOKUP(J85,'[1]Aportes y CxP'!$F$17:$F$42,1,FALSE)-J85</f>
        <v>0</v>
      </c>
    </row>
    <row r="86" spans="2:14" x14ac:dyDescent="0.25">
      <c r="B86" s="8">
        <v>42870</v>
      </c>
      <c r="C86" s="5">
        <v>895859808</v>
      </c>
      <c r="D86" s="13" t="s">
        <v>15</v>
      </c>
      <c r="E86" s="6" t="s">
        <v>16</v>
      </c>
      <c r="F86" s="6" t="s">
        <v>16</v>
      </c>
      <c r="G86" s="9">
        <v>5350</v>
      </c>
      <c r="H86" s="9">
        <f>J86/G86</f>
        <v>30112.149532710282</v>
      </c>
      <c r="I86" s="10"/>
      <c r="J86" s="10">
        <v>161100000</v>
      </c>
      <c r="K86" s="11">
        <f t="shared" si="6"/>
        <v>288825311.30000001</v>
      </c>
      <c r="L86" s="16"/>
      <c r="N86" s="1">
        <f>VLOOKUP(J86,'[1]Aportes y CxP'!$F$17:$F$42,1,FALSE)-J86</f>
        <v>0</v>
      </c>
    </row>
    <row r="87" spans="2:14" x14ac:dyDescent="0.25">
      <c r="B87" s="8">
        <v>42870</v>
      </c>
      <c r="C87" s="5">
        <v>73336811730</v>
      </c>
      <c r="D87" s="13" t="s">
        <v>69</v>
      </c>
      <c r="E87" s="6" t="s">
        <v>70</v>
      </c>
      <c r="F87" s="6" t="s">
        <v>71</v>
      </c>
      <c r="G87" s="46">
        <v>5350</v>
      </c>
      <c r="H87" s="9">
        <f t="shared" ref="H87:H112" si="7">I87/G87</f>
        <v>949.59252336448594</v>
      </c>
      <c r="I87" s="10">
        <v>5080320</v>
      </c>
      <c r="J87" s="10"/>
      <c r="K87" s="11">
        <f t="shared" si="6"/>
        <v>283744991.30000001</v>
      </c>
      <c r="L87" s="16"/>
    </row>
    <row r="88" spans="2:14" x14ac:dyDescent="0.25">
      <c r="B88" s="17">
        <v>42870</v>
      </c>
      <c r="C88" s="23">
        <v>73337469680</v>
      </c>
      <c r="D88" s="19" t="s">
        <v>46</v>
      </c>
      <c r="E88" s="19" t="s">
        <v>18</v>
      </c>
      <c r="F88" s="19" t="s">
        <v>19</v>
      </c>
      <c r="G88" s="46">
        <v>5350</v>
      </c>
      <c r="H88" s="9">
        <f t="shared" si="7"/>
        <v>9345.7943925233649</v>
      </c>
      <c r="I88" s="10">
        <v>50000000</v>
      </c>
      <c r="J88" s="10"/>
      <c r="K88" s="11">
        <f t="shared" si="6"/>
        <v>233744991.30000001</v>
      </c>
      <c r="L88" s="16"/>
    </row>
    <row r="89" spans="2:14" x14ac:dyDescent="0.25">
      <c r="B89" s="17">
        <v>42870</v>
      </c>
      <c r="C89" s="23">
        <v>73337569100</v>
      </c>
      <c r="D89" s="19" t="s">
        <v>21</v>
      </c>
      <c r="E89" s="19" t="s">
        <v>18</v>
      </c>
      <c r="F89" s="19" t="s">
        <v>19</v>
      </c>
      <c r="G89" s="46">
        <v>5350</v>
      </c>
      <c r="H89" s="9">
        <f t="shared" si="7"/>
        <v>1869.1588785046729</v>
      </c>
      <c r="I89" s="10">
        <v>10000000</v>
      </c>
      <c r="J89" s="10"/>
      <c r="K89" s="11">
        <f t="shared" si="6"/>
        <v>223744991.30000001</v>
      </c>
      <c r="L89" s="16"/>
    </row>
    <row r="90" spans="2:14" x14ac:dyDescent="0.25">
      <c r="B90" s="17">
        <v>42870</v>
      </c>
      <c r="C90" s="23">
        <v>895900052</v>
      </c>
      <c r="D90" s="19" t="s">
        <v>21</v>
      </c>
      <c r="E90" s="19" t="s">
        <v>18</v>
      </c>
      <c r="F90" s="19" t="s">
        <v>19</v>
      </c>
      <c r="G90" s="46">
        <v>5350</v>
      </c>
      <c r="H90" s="9">
        <f t="shared" si="7"/>
        <v>3738.3177570093458</v>
      </c>
      <c r="I90" s="10">
        <v>20000000</v>
      </c>
      <c r="J90" s="10"/>
      <c r="K90" s="11">
        <f t="shared" si="6"/>
        <v>203744991.30000001</v>
      </c>
      <c r="L90" s="16"/>
    </row>
    <row r="91" spans="2:14" x14ac:dyDescent="0.25">
      <c r="B91" s="17">
        <v>42870</v>
      </c>
      <c r="C91" s="52">
        <v>895903908</v>
      </c>
      <c r="D91" s="26" t="s">
        <v>72</v>
      </c>
      <c r="E91" s="19" t="s">
        <v>18</v>
      </c>
      <c r="F91" s="19" t="s">
        <v>19</v>
      </c>
      <c r="G91" s="46">
        <v>5350</v>
      </c>
      <c r="H91" s="9">
        <f t="shared" si="7"/>
        <v>6542.0560747663549</v>
      </c>
      <c r="I91" s="10">
        <v>35000000</v>
      </c>
      <c r="J91" s="10"/>
      <c r="K91" s="11">
        <f t="shared" si="6"/>
        <v>168744991.30000001</v>
      </c>
      <c r="L91" s="16"/>
    </row>
    <row r="92" spans="2:14" x14ac:dyDescent="0.25">
      <c r="B92" s="17">
        <v>42870</v>
      </c>
      <c r="C92" s="23">
        <v>895906614</v>
      </c>
      <c r="D92" s="19" t="s">
        <v>20</v>
      </c>
      <c r="E92" s="19" t="s">
        <v>18</v>
      </c>
      <c r="F92" s="19" t="s">
        <v>19</v>
      </c>
      <c r="G92" s="46">
        <v>5350</v>
      </c>
      <c r="H92" s="9">
        <f t="shared" si="7"/>
        <v>4672.8971962616824</v>
      </c>
      <c r="I92" s="10">
        <v>25000000</v>
      </c>
      <c r="J92" s="10"/>
      <c r="K92" s="11">
        <f t="shared" si="6"/>
        <v>143744991.30000001</v>
      </c>
      <c r="L92" s="16"/>
    </row>
    <row r="93" spans="2:14" x14ac:dyDescent="0.25">
      <c r="B93" s="8">
        <v>42870</v>
      </c>
      <c r="C93" s="5">
        <v>895910761</v>
      </c>
      <c r="D93" s="13" t="s">
        <v>73</v>
      </c>
      <c r="E93" s="6" t="s">
        <v>74</v>
      </c>
      <c r="F93" s="6" t="s">
        <v>74</v>
      </c>
      <c r="G93" s="46">
        <v>5350</v>
      </c>
      <c r="H93" s="9">
        <f t="shared" si="7"/>
        <v>2189.48</v>
      </c>
      <c r="I93" s="10">
        <v>11713718</v>
      </c>
      <c r="J93" s="10"/>
      <c r="K93" s="11">
        <f t="shared" si="6"/>
        <v>132031273.30000001</v>
      </c>
      <c r="L93" s="16"/>
    </row>
    <row r="94" spans="2:14" x14ac:dyDescent="0.25">
      <c r="B94" s="8">
        <v>42870</v>
      </c>
      <c r="C94" s="5">
        <v>895915934</v>
      </c>
      <c r="D94" s="13" t="s">
        <v>75</v>
      </c>
      <c r="E94" s="6" t="s">
        <v>74</v>
      </c>
      <c r="F94" s="6" t="s">
        <v>74</v>
      </c>
      <c r="G94" s="46">
        <v>5350</v>
      </c>
      <c r="H94" s="9">
        <f t="shared" si="7"/>
        <v>2776.1633644859812</v>
      </c>
      <c r="I94" s="10">
        <v>14852474</v>
      </c>
      <c r="J94" s="10"/>
      <c r="K94" s="11">
        <f t="shared" si="6"/>
        <v>117178799.30000001</v>
      </c>
      <c r="L94" s="16"/>
    </row>
    <row r="95" spans="2:14" x14ac:dyDescent="0.25">
      <c r="B95" s="8">
        <v>42870</v>
      </c>
      <c r="C95" s="5">
        <v>895919111</v>
      </c>
      <c r="D95" s="13" t="s">
        <v>76</v>
      </c>
      <c r="E95" s="6" t="s">
        <v>74</v>
      </c>
      <c r="F95" s="6" t="s">
        <v>74</v>
      </c>
      <c r="G95" s="46">
        <v>5350</v>
      </c>
      <c r="H95" s="9">
        <f t="shared" si="7"/>
        <v>1070.9233644859812</v>
      </c>
      <c r="I95" s="15">
        <v>5729440</v>
      </c>
      <c r="J95" s="10"/>
      <c r="K95" s="11">
        <f t="shared" si="6"/>
        <v>111449359.30000001</v>
      </c>
      <c r="L95" s="16"/>
    </row>
    <row r="96" spans="2:14" x14ac:dyDescent="0.25">
      <c r="B96" s="8">
        <v>42870</v>
      </c>
      <c r="C96" s="5">
        <v>895924188</v>
      </c>
      <c r="D96" s="13" t="s">
        <v>77</v>
      </c>
      <c r="E96" s="6" t="s">
        <v>74</v>
      </c>
      <c r="F96" s="6" t="s">
        <v>74</v>
      </c>
      <c r="G96" s="46">
        <v>5350</v>
      </c>
      <c r="H96" s="9">
        <f t="shared" si="7"/>
        <v>288.64018691588785</v>
      </c>
      <c r="I96" s="15">
        <v>1544225</v>
      </c>
      <c r="J96" s="10"/>
      <c r="K96" s="11">
        <f t="shared" si="6"/>
        <v>109905134.30000001</v>
      </c>
      <c r="L96" s="16"/>
    </row>
    <row r="97" spans="2:15" x14ac:dyDescent="0.25">
      <c r="B97" s="8">
        <v>42870</v>
      </c>
      <c r="C97" s="5">
        <v>895926810</v>
      </c>
      <c r="D97" s="13" t="s">
        <v>78</v>
      </c>
      <c r="E97" s="6" t="s">
        <v>74</v>
      </c>
      <c r="F97" s="6" t="s">
        <v>74</v>
      </c>
      <c r="G97" s="46">
        <v>5350</v>
      </c>
      <c r="H97" s="9">
        <f t="shared" si="7"/>
        <v>915.25439252336446</v>
      </c>
      <c r="I97" s="10">
        <v>4896611</v>
      </c>
      <c r="J97" s="10"/>
      <c r="K97" s="11">
        <f t="shared" si="6"/>
        <v>105008523.30000001</v>
      </c>
      <c r="L97" s="16"/>
    </row>
    <row r="98" spans="2:15" x14ac:dyDescent="0.25">
      <c r="B98" s="8">
        <v>42870</v>
      </c>
      <c r="C98" s="5">
        <v>895930665</v>
      </c>
      <c r="D98" s="13" t="s">
        <v>79</v>
      </c>
      <c r="E98" s="6" t="s">
        <v>80</v>
      </c>
      <c r="F98" s="6" t="s">
        <v>80</v>
      </c>
      <c r="G98" s="46">
        <v>5350</v>
      </c>
      <c r="H98" s="9">
        <f t="shared" si="7"/>
        <v>503.05925233644859</v>
      </c>
      <c r="I98" s="15">
        <v>2691367</v>
      </c>
      <c r="J98" s="10"/>
      <c r="K98" s="11">
        <f t="shared" si="6"/>
        <v>102317156.30000001</v>
      </c>
      <c r="L98" s="16"/>
    </row>
    <row r="99" spans="2:15" x14ac:dyDescent="0.25">
      <c r="B99" s="8">
        <v>42870</v>
      </c>
      <c r="C99" s="5">
        <v>73339909480</v>
      </c>
      <c r="D99" s="6" t="s">
        <v>81</v>
      </c>
      <c r="E99" s="4" t="s">
        <v>82</v>
      </c>
      <c r="F99" s="6" t="s">
        <v>50</v>
      </c>
      <c r="G99" s="46">
        <v>5350</v>
      </c>
      <c r="H99" s="9">
        <f t="shared" si="7"/>
        <v>2114.6018691588783</v>
      </c>
      <c r="I99" s="10">
        <v>11313120</v>
      </c>
      <c r="J99" s="10"/>
      <c r="K99" s="11">
        <f t="shared" si="6"/>
        <v>91004036.300000012</v>
      </c>
      <c r="L99" s="16"/>
    </row>
    <row r="100" spans="2:15" x14ac:dyDescent="0.25">
      <c r="B100" s="8">
        <v>42870</v>
      </c>
      <c r="C100" s="5">
        <v>895965155</v>
      </c>
      <c r="D100" s="13" t="s">
        <v>22</v>
      </c>
      <c r="E100" s="6" t="s">
        <v>23</v>
      </c>
      <c r="F100" s="6" t="s">
        <v>24</v>
      </c>
      <c r="G100" s="46">
        <v>5350</v>
      </c>
      <c r="H100" s="9">
        <f t="shared" si="7"/>
        <v>84.112149532710276</v>
      </c>
      <c r="I100" s="10">
        <v>450000</v>
      </c>
      <c r="J100" s="10"/>
      <c r="K100" s="11">
        <f t="shared" si="6"/>
        <v>90554036.300000012</v>
      </c>
      <c r="L100" s="16"/>
    </row>
    <row r="101" spans="2:15" x14ac:dyDescent="0.25">
      <c r="B101" s="8">
        <v>42870</v>
      </c>
      <c r="C101" s="5">
        <v>896052338</v>
      </c>
      <c r="D101" s="13" t="s">
        <v>83</v>
      </c>
      <c r="E101" s="6" t="s">
        <v>84</v>
      </c>
      <c r="F101" s="6" t="s">
        <v>85</v>
      </c>
      <c r="G101" s="46">
        <v>5350</v>
      </c>
      <c r="H101" s="9">
        <f t="shared" si="7"/>
        <v>9349.065420560748</v>
      </c>
      <c r="I101" s="10">
        <v>50017500</v>
      </c>
      <c r="J101" s="10"/>
      <c r="K101" s="11">
        <f t="shared" si="6"/>
        <v>40536536.300000012</v>
      </c>
      <c r="L101" s="16"/>
      <c r="N101" s="31">
        <f>I101/10000</f>
        <v>5001.75</v>
      </c>
      <c r="O101" s="2">
        <f>N101/G101/10</f>
        <v>9.3490654205607482E-2</v>
      </c>
    </row>
    <row r="102" spans="2:15" x14ac:dyDescent="0.25">
      <c r="B102" s="17">
        <v>42871</v>
      </c>
      <c r="C102" s="23">
        <v>896592265</v>
      </c>
      <c r="D102" s="19" t="s">
        <v>62</v>
      </c>
      <c r="E102" s="19" t="s">
        <v>18</v>
      </c>
      <c r="F102" s="19" t="s">
        <v>19</v>
      </c>
      <c r="G102" s="46">
        <v>5350</v>
      </c>
      <c r="H102" s="9">
        <f t="shared" si="7"/>
        <v>2000</v>
      </c>
      <c r="I102" s="10">
        <v>10700000</v>
      </c>
      <c r="J102" s="10"/>
      <c r="K102" s="11">
        <f t="shared" si="6"/>
        <v>29836536.300000012</v>
      </c>
      <c r="L102" s="16"/>
    </row>
    <row r="103" spans="2:15" x14ac:dyDescent="0.25">
      <c r="B103" s="17">
        <v>42871</v>
      </c>
      <c r="C103" s="23">
        <v>896596267</v>
      </c>
      <c r="D103" s="26" t="s">
        <v>44</v>
      </c>
      <c r="E103" s="19" t="s">
        <v>18</v>
      </c>
      <c r="F103" s="19" t="s">
        <v>19</v>
      </c>
      <c r="G103" s="46">
        <v>5350</v>
      </c>
      <c r="H103" s="9">
        <f t="shared" si="7"/>
        <v>1316.2616822429907</v>
      </c>
      <c r="I103" s="10">
        <v>7042000</v>
      </c>
      <c r="J103" s="10"/>
      <c r="K103" s="11">
        <f t="shared" si="6"/>
        <v>22794536.300000012</v>
      </c>
      <c r="L103" s="16"/>
    </row>
    <row r="104" spans="2:15" x14ac:dyDescent="0.25">
      <c r="B104" s="8">
        <v>42871</v>
      </c>
      <c r="C104" s="5">
        <v>896599556</v>
      </c>
      <c r="D104" s="13" t="s">
        <v>22</v>
      </c>
      <c r="E104" s="6" t="s">
        <v>23</v>
      </c>
      <c r="F104" s="6" t="s">
        <v>24</v>
      </c>
      <c r="G104" s="46">
        <v>5350</v>
      </c>
      <c r="H104" s="9">
        <f t="shared" si="7"/>
        <v>84.112149532710276</v>
      </c>
      <c r="I104" s="10">
        <v>450000</v>
      </c>
      <c r="J104" s="10"/>
      <c r="K104" s="11">
        <f t="shared" si="6"/>
        <v>22344536.300000012</v>
      </c>
      <c r="L104" s="16"/>
    </row>
    <row r="105" spans="2:15" x14ac:dyDescent="0.25">
      <c r="B105" s="8">
        <v>42871</v>
      </c>
      <c r="C105" s="5">
        <v>73378974320</v>
      </c>
      <c r="D105" s="25" t="s">
        <v>86</v>
      </c>
      <c r="E105" s="6" t="s">
        <v>87</v>
      </c>
      <c r="F105" s="6" t="s">
        <v>88</v>
      </c>
      <c r="G105" s="46">
        <v>5350</v>
      </c>
      <c r="H105" s="9">
        <f t="shared" si="7"/>
        <v>3443.2256373831774</v>
      </c>
      <c r="I105" s="10">
        <v>18421257.16</v>
      </c>
      <c r="J105" s="10"/>
      <c r="K105" s="11">
        <f t="shared" si="6"/>
        <v>3923279.1400000118</v>
      </c>
      <c r="L105" s="16"/>
    </row>
    <row r="106" spans="2:15" x14ac:dyDescent="0.25">
      <c r="B106" s="8">
        <v>42871</v>
      </c>
      <c r="C106" s="5">
        <v>897187584</v>
      </c>
      <c r="D106" s="13" t="s">
        <v>89</v>
      </c>
      <c r="E106" s="6" t="s">
        <v>68</v>
      </c>
      <c r="F106" s="6" t="s">
        <v>24</v>
      </c>
      <c r="G106" s="46">
        <v>5290</v>
      </c>
      <c r="H106" s="9">
        <f t="shared" si="7"/>
        <v>98.298676748582224</v>
      </c>
      <c r="I106" s="10">
        <v>520000</v>
      </c>
      <c r="J106" s="10"/>
      <c r="K106" s="11">
        <f t="shared" si="6"/>
        <v>3403279.1400000118</v>
      </c>
      <c r="L106" s="16"/>
    </row>
    <row r="107" spans="2:15" x14ac:dyDescent="0.25">
      <c r="B107" s="8">
        <v>42871</v>
      </c>
      <c r="C107" s="5">
        <v>897192454</v>
      </c>
      <c r="D107" s="13" t="s">
        <v>90</v>
      </c>
      <c r="E107" s="6" t="s">
        <v>68</v>
      </c>
      <c r="F107" s="6" t="s">
        <v>24</v>
      </c>
      <c r="G107" s="46">
        <v>5290</v>
      </c>
      <c r="H107" s="9">
        <f t="shared" si="7"/>
        <v>64.272211720226849</v>
      </c>
      <c r="I107" s="10">
        <v>340000</v>
      </c>
      <c r="J107" s="10"/>
      <c r="K107" s="11">
        <f t="shared" si="6"/>
        <v>3063279.1400000118</v>
      </c>
      <c r="L107" s="16"/>
    </row>
    <row r="108" spans="2:15" x14ac:dyDescent="0.25">
      <c r="B108" s="8">
        <v>42871</v>
      </c>
      <c r="C108" s="5">
        <v>73399325180</v>
      </c>
      <c r="D108" s="13" t="s">
        <v>91</v>
      </c>
      <c r="E108" s="6" t="s">
        <v>68</v>
      </c>
      <c r="F108" s="6" t="s">
        <v>24</v>
      </c>
      <c r="G108" s="46">
        <v>5290</v>
      </c>
      <c r="H108" s="9">
        <f t="shared" si="7"/>
        <v>137.42911153119093</v>
      </c>
      <c r="I108" s="10">
        <v>727000</v>
      </c>
      <c r="J108" s="10"/>
      <c r="K108" s="11">
        <f t="shared" si="6"/>
        <v>2336279.1400000118</v>
      </c>
      <c r="L108" s="16"/>
    </row>
    <row r="109" spans="2:15" x14ac:dyDescent="0.25">
      <c r="B109" s="8">
        <v>42872</v>
      </c>
      <c r="C109" s="5">
        <v>73428656870</v>
      </c>
      <c r="D109" s="25" t="s">
        <v>33</v>
      </c>
      <c r="E109" s="25" t="s">
        <v>33</v>
      </c>
      <c r="F109" s="25" t="s">
        <v>33</v>
      </c>
      <c r="G109" s="46">
        <v>5350</v>
      </c>
      <c r="H109" s="9">
        <f t="shared" si="7"/>
        <v>280.37383177570092</v>
      </c>
      <c r="I109" s="10">
        <v>1500000</v>
      </c>
      <c r="J109" s="10"/>
      <c r="K109" s="11">
        <f t="shared" si="6"/>
        <v>836279.14000001177</v>
      </c>
      <c r="L109" s="16"/>
    </row>
    <row r="110" spans="2:15" x14ac:dyDescent="0.25">
      <c r="B110" s="8">
        <v>42872</v>
      </c>
      <c r="C110" s="5">
        <v>73431258260</v>
      </c>
      <c r="D110" s="25" t="s">
        <v>33</v>
      </c>
      <c r="E110" s="25" t="s">
        <v>33</v>
      </c>
      <c r="F110" s="25" t="s">
        <v>33</v>
      </c>
      <c r="G110" s="46">
        <v>5350</v>
      </c>
      <c r="H110" s="9">
        <f t="shared" si="7"/>
        <v>118.34556261682243</v>
      </c>
      <c r="I110" s="10">
        <v>633148.76</v>
      </c>
      <c r="J110" s="10"/>
      <c r="K110" s="11">
        <f t="shared" si="6"/>
        <v>203130.38000001176</v>
      </c>
      <c r="L110" s="16"/>
    </row>
    <row r="111" spans="2:15" x14ac:dyDescent="0.25">
      <c r="B111" s="8">
        <v>42872</v>
      </c>
      <c r="C111" s="5">
        <v>73431394250</v>
      </c>
      <c r="D111" s="25" t="s">
        <v>33</v>
      </c>
      <c r="E111" s="25" t="s">
        <v>33</v>
      </c>
      <c r="F111" s="25" t="s">
        <v>33</v>
      </c>
      <c r="G111" s="46">
        <v>5350</v>
      </c>
      <c r="H111" s="9">
        <f t="shared" si="7"/>
        <v>6.594392523364486</v>
      </c>
      <c r="I111" s="10">
        <v>35280</v>
      </c>
      <c r="J111" s="10"/>
      <c r="K111" s="11">
        <f t="shared" si="6"/>
        <v>167850.38000001176</v>
      </c>
      <c r="L111" s="16"/>
    </row>
    <row r="112" spans="2:15" x14ac:dyDescent="0.25">
      <c r="B112" s="8">
        <v>42872</v>
      </c>
      <c r="C112" s="5">
        <v>897838620</v>
      </c>
      <c r="D112" s="13" t="s">
        <v>22</v>
      </c>
      <c r="E112" s="6" t="s">
        <v>23</v>
      </c>
      <c r="F112" s="6" t="s">
        <v>24</v>
      </c>
      <c r="G112" s="46">
        <v>5350</v>
      </c>
      <c r="H112" s="9">
        <f t="shared" si="7"/>
        <v>18.691588785046729</v>
      </c>
      <c r="I112" s="10">
        <v>100000</v>
      </c>
      <c r="J112" s="10"/>
      <c r="K112" s="11">
        <f t="shared" si="6"/>
        <v>67850.380000011763</v>
      </c>
      <c r="L112" s="16"/>
    </row>
    <row r="113" spans="2:14" x14ac:dyDescent="0.25">
      <c r="B113" s="8">
        <v>42872</v>
      </c>
      <c r="C113" s="5">
        <v>897859595</v>
      </c>
      <c r="D113" s="13" t="s">
        <v>15</v>
      </c>
      <c r="E113" s="6" t="s">
        <v>16</v>
      </c>
      <c r="F113" s="6" t="s">
        <v>16</v>
      </c>
      <c r="G113" s="46">
        <v>5670</v>
      </c>
      <c r="H113" s="9">
        <f>J113/G113</f>
        <v>30000</v>
      </c>
      <c r="I113" s="10"/>
      <c r="J113" s="10">
        <v>170100000</v>
      </c>
      <c r="K113" s="11">
        <f t="shared" si="6"/>
        <v>170167850.38000003</v>
      </c>
      <c r="L113" s="16"/>
      <c r="N113" s="1">
        <f>VLOOKUP(J113,'[1]Aportes y CxP'!$F$17:$F$42,1,FALSE)-J113</f>
        <v>0</v>
      </c>
    </row>
    <row r="114" spans="2:14" x14ac:dyDescent="0.25">
      <c r="B114" s="8">
        <v>42872</v>
      </c>
      <c r="C114" s="5">
        <v>898050868</v>
      </c>
      <c r="D114" s="13" t="s">
        <v>92</v>
      </c>
      <c r="E114" s="6" t="s">
        <v>68</v>
      </c>
      <c r="F114" s="6" t="s">
        <v>24</v>
      </c>
      <c r="G114" s="46">
        <v>5450</v>
      </c>
      <c r="H114" s="9">
        <f t="shared" ref="H114:H132" si="8">I114/G114</f>
        <v>9816.5137614678897</v>
      </c>
      <c r="I114" s="1">
        <v>53500000</v>
      </c>
      <c r="J114" s="10"/>
      <c r="K114" s="11">
        <f t="shared" si="6"/>
        <v>116667850.38000003</v>
      </c>
      <c r="L114" s="16"/>
    </row>
    <row r="115" spans="2:14" x14ac:dyDescent="0.25">
      <c r="B115" s="8">
        <v>42872</v>
      </c>
      <c r="C115" s="5">
        <v>73439671860</v>
      </c>
      <c r="D115" s="13" t="s">
        <v>91</v>
      </c>
      <c r="E115" s="6" t="s">
        <v>68</v>
      </c>
      <c r="F115" s="6" t="s">
        <v>24</v>
      </c>
      <c r="G115" s="46">
        <v>5390</v>
      </c>
      <c r="H115" s="9">
        <f t="shared" si="8"/>
        <v>1500</v>
      </c>
      <c r="I115" s="10">
        <v>8085000</v>
      </c>
      <c r="J115" s="10"/>
      <c r="K115" s="11">
        <f t="shared" si="6"/>
        <v>108582850.38000003</v>
      </c>
      <c r="L115" s="16"/>
    </row>
    <row r="116" spans="2:14" x14ac:dyDescent="0.25">
      <c r="B116" s="8">
        <v>42872</v>
      </c>
      <c r="C116" s="5">
        <v>898054482</v>
      </c>
      <c r="D116" s="13" t="s">
        <v>93</v>
      </c>
      <c r="E116" s="6" t="s">
        <v>68</v>
      </c>
      <c r="F116" s="6" t="s">
        <v>24</v>
      </c>
      <c r="G116" s="46">
        <v>5670</v>
      </c>
      <c r="H116" s="9">
        <f t="shared" si="8"/>
        <v>176.3668430335097</v>
      </c>
      <c r="I116" s="10">
        <v>1000000</v>
      </c>
      <c r="J116" s="10"/>
      <c r="K116" s="11">
        <f t="shared" si="6"/>
        <v>107582850.38000003</v>
      </c>
      <c r="L116" s="16"/>
    </row>
    <row r="117" spans="2:14" x14ac:dyDescent="0.25">
      <c r="B117" s="17">
        <v>42872</v>
      </c>
      <c r="C117" s="23">
        <v>73441337130</v>
      </c>
      <c r="D117" s="26" t="s">
        <v>47</v>
      </c>
      <c r="E117" s="19" t="s">
        <v>18</v>
      </c>
      <c r="F117" s="53" t="s">
        <v>19</v>
      </c>
      <c r="G117" s="46">
        <v>5670</v>
      </c>
      <c r="H117" s="9">
        <f t="shared" si="8"/>
        <v>1490.4761904761904</v>
      </c>
      <c r="I117" s="10">
        <v>8451000</v>
      </c>
      <c r="J117" s="10"/>
      <c r="K117" s="11">
        <f t="shared" si="6"/>
        <v>99131850.380000025</v>
      </c>
      <c r="L117" s="16"/>
    </row>
    <row r="118" spans="2:14" x14ac:dyDescent="0.25">
      <c r="B118" s="17">
        <v>42872</v>
      </c>
      <c r="C118" s="23">
        <v>73442980860</v>
      </c>
      <c r="D118" s="26" t="s">
        <v>21</v>
      </c>
      <c r="E118" s="19" t="s">
        <v>18</v>
      </c>
      <c r="F118" s="53" t="s">
        <v>19</v>
      </c>
      <c r="G118" s="46">
        <v>5670</v>
      </c>
      <c r="H118" s="9">
        <f t="shared" si="8"/>
        <v>5291.0052910052909</v>
      </c>
      <c r="I118" s="10">
        <v>30000000</v>
      </c>
      <c r="J118" s="10"/>
      <c r="K118" s="11">
        <f t="shared" si="6"/>
        <v>69131850.380000025</v>
      </c>
      <c r="L118" s="16"/>
    </row>
    <row r="119" spans="2:14" x14ac:dyDescent="0.25">
      <c r="B119" s="8">
        <v>42872</v>
      </c>
      <c r="C119" s="54">
        <v>73443239850</v>
      </c>
      <c r="D119" s="13" t="s">
        <v>94</v>
      </c>
      <c r="E119" s="6" t="s">
        <v>68</v>
      </c>
      <c r="F119" s="6" t="s">
        <v>24</v>
      </c>
      <c r="G119" s="46">
        <v>5650</v>
      </c>
      <c r="H119" s="9">
        <f t="shared" si="8"/>
        <v>478</v>
      </c>
      <c r="I119" s="10">
        <v>2700700</v>
      </c>
      <c r="J119" s="10"/>
      <c r="K119" s="11">
        <f t="shared" si="6"/>
        <v>66431150.380000025</v>
      </c>
      <c r="L119" s="16"/>
    </row>
    <row r="120" spans="2:14" x14ac:dyDescent="0.25">
      <c r="B120" s="55">
        <v>42873</v>
      </c>
      <c r="C120" s="52">
        <v>898630345</v>
      </c>
      <c r="D120" s="26" t="s">
        <v>95</v>
      </c>
      <c r="E120" s="19" t="s">
        <v>18</v>
      </c>
      <c r="F120" s="53" t="s">
        <v>19</v>
      </c>
      <c r="G120" s="46">
        <v>5670</v>
      </c>
      <c r="H120" s="9">
        <f t="shared" si="8"/>
        <v>239.06525573192241</v>
      </c>
      <c r="I120" s="10">
        <v>1355500</v>
      </c>
      <c r="J120" s="10"/>
      <c r="K120" s="11">
        <f t="shared" si="6"/>
        <v>65075650.380000025</v>
      </c>
      <c r="L120" s="16"/>
    </row>
    <row r="121" spans="2:14" x14ac:dyDescent="0.25">
      <c r="B121" s="8">
        <v>42873</v>
      </c>
      <c r="C121" s="56">
        <v>899247405</v>
      </c>
      <c r="D121" s="13" t="s">
        <v>51</v>
      </c>
      <c r="E121" s="6" t="s">
        <v>96</v>
      </c>
      <c r="F121" s="57" t="s">
        <v>53</v>
      </c>
      <c r="G121" s="46">
        <v>5670</v>
      </c>
      <c r="H121" s="9">
        <f t="shared" si="8"/>
        <v>26.455026455026456</v>
      </c>
      <c r="I121" s="10">
        <v>150000</v>
      </c>
      <c r="J121" s="10"/>
      <c r="K121" s="11">
        <f t="shared" si="6"/>
        <v>64925650.380000025</v>
      </c>
      <c r="L121" s="16"/>
    </row>
    <row r="122" spans="2:14" x14ac:dyDescent="0.25">
      <c r="B122" s="8">
        <v>42873</v>
      </c>
      <c r="C122" s="5">
        <v>73493343960</v>
      </c>
      <c r="D122" s="6" t="s">
        <v>81</v>
      </c>
      <c r="E122" s="6" t="s">
        <v>97</v>
      </c>
      <c r="F122" s="57" t="s">
        <v>50</v>
      </c>
      <c r="G122" s="46">
        <v>5670</v>
      </c>
      <c r="H122" s="9">
        <f t="shared" si="8"/>
        <v>6.6322751322751321</v>
      </c>
      <c r="I122" s="10">
        <v>37605</v>
      </c>
      <c r="J122" s="10"/>
      <c r="K122" s="11">
        <f t="shared" si="6"/>
        <v>64888045.380000025</v>
      </c>
      <c r="L122" s="16"/>
    </row>
    <row r="123" spans="2:14" x14ac:dyDescent="0.25">
      <c r="B123" s="8">
        <v>42873</v>
      </c>
      <c r="C123" s="5">
        <v>73494123790</v>
      </c>
      <c r="D123" s="6" t="s">
        <v>81</v>
      </c>
      <c r="E123" s="6" t="s">
        <v>97</v>
      </c>
      <c r="F123" s="57" t="s">
        <v>50</v>
      </c>
      <c r="G123" s="46">
        <v>5670</v>
      </c>
      <c r="H123" s="9">
        <f t="shared" si="8"/>
        <v>5.2283033509700179</v>
      </c>
      <c r="I123" s="10">
        <v>29644.48</v>
      </c>
      <c r="J123" s="10"/>
      <c r="K123" s="11">
        <f t="shared" si="6"/>
        <v>64858400.900000028</v>
      </c>
      <c r="L123" s="16"/>
    </row>
    <row r="124" spans="2:14" x14ac:dyDescent="0.25">
      <c r="B124" s="17">
        <v>42873</v>
      </c>
      <c r="C124" s="23">
        <v>73498656210</v>
      </c>
      <c r="D124" s="26" t="s">
        <v>21</v>
      </c>
      <c r="E124" s="19" t="s">
        <v>18</v>
      </c>
      <c r="F124" s="53" t="s">
        <v>19</v>
      </c>
      <c r="G124" s="46">
        <v>5670</v>
      </c>
      <c r="H124" s="9">
        <f t="shared" si="8"/>
        <v>3832.1164021164022</v>
      </c>
      <c r="I124" s="10">
        <v>21728100</v>
      </c>
      <c r="J124" s="10"/>
      <c r="K124" s="11">
        <f t="shared" si="6"/>
        <v>43130300.900000028</v>
      </c>
      <c r="L124" s="16"/>
    </row>
    <row r="125" spans="2:14" x14ac:dyDescent="0.25">
      <c r="B125" s="17">
        <v>42873</v>
      </c>
      <c r="C125" s="23">
        <v>899427887</v>
      </c>
      <c r="D125" s="26" t="s">
        <v>41</v>
      </c>
      <c r="E125" s="19" t="s">
        <v>18</v>
      </c>
      <c r="F125" s="53" t="s">
        <v>19</v>
      </c>
      <c r="G125" s="46">
        <v>5670</v>
      </c>
      <c r="H125" s="9">
        <f t="shared" si="8"/>
        <v>683.84126984126988</v>
      </c>
      <c r="I125" s="10">
        <v>3877380</v>
      </c>
      <c r="J125" s="10"/>
      <c r="K125" s="11">
        <f t="shared" si="6"/>
        <v>39252920.900000028</v>
      </c>
      <c r="L125" s="16"/>
    </row>
    <row r="126" spans="2:14" x14ac:dyDescent="0.25">
      <c r="B126" s="17">
        <v>42873</v>
      </c>
      <c r="C126" s="23">
        <v>899429967</v>
      </c>
      <c r="D126" s="19" t="s">
        <v>20</v>
      </c>
      <c r="E126" s="19" t="s">
        <v>18</v>
      </c>
      <c r="F126" s="19" t="s">
        <v>19</v>
      </c>
      <c r="G126" s="46">
        <v>5670</v>
      </c>
      <c r="H126" s="9">
        <f t="shared" si="8"/>
        <v>3617.0229276895943</v>
      </c>
      <c r="I126" s="10">
        <v>20508520</v>
      </c>
      <c r="J126" s="10"/>
      <c r="K126" s="11">
        <f t="shared" si="6"/>
        <v>18744400.900000028</v>
      </c>
      <c r="L126" s="16"/>
    </row>
    <row r="127" spans="2:14" x14ac:dyDescent="0.25">
      <c r="B127" s="17">
        <v>42873</v>
      </c>
      <c r="C127" s="23">
        <v>899432058</v>
      </c>
      <c r="D127" s="26" t="s">
        <v>95</v>
      </c>
      <c r="E127" s="19" t="s">
        <v>18</v>
      </c>
      <c r="F127" s="53" t="s">
        <v>19</v>
      </c>
      <c r="G127" s="46">
        <v>5670</v>
      </c>
      <c r="H127" s="9">
        <f t="shared" si="8"/>
        <v>144.95590828924162</v>
      </c>
      <c r="I127" s="10">
        <v>821900</v>
      </c>
      <c r="J127" s="10"/>
      <c r="K127" s="11">
        <f t="shared" si="6"/>
        <v>17922500.900000028</v>
      </c>
      <c r="L127" s="16"/>
    </row>
    <row r="128" spans="2:14" x14ac:dyDescent="0.25">
      <c r="B128" s="17">
        <v>42873</v>
      </c>
      <c r="C128" s="23">
        <v>899551552</v>
      </c>
      <c r="D128" s="19" t="s">
        <v>42</v>
      </c>
      <c r="E128" s="19" t="s">
        <v>18</v>
      </c>
      <c r="F128" s="53" t="s">
        <v>19</v>
      </c>
      <c r="G128" s="46">
        <v>5670</v>
      </c>
      <c r="H128" s="9">
        <f t="shared" si="8"/>
        <v>176.3668430335097</v>
      </c>
      <c r="I128" s="10">
        <v>1000000</v>
      </c>
      <c r="J128" s="10"/>
      <c r="K128" s="11">
        <f t="shared" si="6"/>
        <v>16922500.900000028</v>
      </c>
      <c r="L128" s="16"/>
    </row>
    <row r="129" spans="2:14" x14ac:dyDescent="0.25">
      <c r="B129" s="17">
        <v>42874</v>
      </c>
      <c r="C129" s="23">
        <v>899860311</v>
      </c>
      <c r="D129" s="19" t="s">
        <v>98</v>
      </c>
      <c r="E129" s="19" t="s">
        <v>18</v>
      </c>
      <c r="F129" s="53" t="s">
        <v>19</v>
      </c>
      <c r="G129" s="46">
        <v>5670</v>
      </c>
      <c r="H129" s="9">
        <f t="shared" si="8"/>
        <v>28.21869488536155</v>
      </c>
      <c r="I129" s="10">
        <v>160000</v>
      </c>
      <c r="J129" s="10"/>
      <c r="K129" s="11">
        <f t="shared" si="6"/>
        <v>16762500.900000028</v>
      </c>
      <c r="L129" s="16"/>
    </row>
    <row r="130" spans="2:14" x14ac:dyDescent="0.25">
      <c r="B130" s="8">
        <v>42874</v>
      </c>
      <c r="C130" s="5">
        <v>899884414</v>
      </c>
      <c r="D130" t="s">
        <v>99</v>
      </c>
      <c r="E130" s="6" t="s">
        <v>68</v>
      </c>
      <c r="F130" s="6" t="s">
        <v>24</v>
      </c>
      <c r="G130" s="46">
        <v>5750</v>
      </c>
      <c r="H130" s="9">
        <f t="shared" si="8"/>
        <v>100</v>
      </c>
      <c r="I130" s="10">
        <v>575000</v>
      </c>
      <c r="J130" s="10"/>
      <c r="K130" s="11">
        <f t="shared" si="6"/>
        <v>16187500.900000028</v>
      </c>
      <c r="L130" s="16"/>
    </row>
    <row r="131" spans="2:14" x14ac:dyDescent="0.25">
      <c r="B131" s="17">
        <v>42874</v>
      </c>
      <c r="C131" s="23">
        <v>899982490</v>
      </c>
      <c r="D131" s="26" t="s">
        <v>44</v>
      </c>
      <c r="E131" s="19" t="s">
        <v>18</v>
      </c>
      <c r="F131" s="19" t="s">
        <v>19</v>
      </c>
      <c r="G131" s="46">
        <v>5670</v>
      </c>
      <c r="H131" s="9">
        <f t="shared" si="8"/>
        <v>1887.1252204585537</v>
      </c>
      <c r="I131" s="10">
        <v>10700000</v>
      </c>
      <c r="J131" s="10"/>
      <c r="K131" s="11">
        <f t="shared" si="6"/>
        <v>5487500.9000000283</v>
      </c>
      <c r="L131" s="16"/>
    </row>
    <row r="132" spans="2:14" x14ac:dyDescent="0.25">
      <c r="B132" s="8">
        <v>42874</v>
      </c>
      <c r="C132" s="5">
        <v>900877427</v>
      </c>
      <c r="D132" s="13" t="s">
        <v>100</v>
      </c>
      <c r="E132" s="6" t="s">
        <v>68</v>
      </c>
      <c r="F132" s="6" t="s">
        <v>24</v>
      </c>
      <c r="G132" s="46">
        <v>5700</v>
      </c>
      <c r="H132" s="9">
        <f t="shared" si="8"/>
        <v>300</v>
      </c>
      <c r="I132" s="10">
        <v>1710000</v>
      </c>
      <c r="J132" s="10"/>
      <c r="K132" s="11">
        <f t="shared" si="6"/>
        <v>3777500.9000000283</v>
      </c>
      <c r="L132" s="16"/>
    </row>
    <row r="133" spans="2:14" x14ac:dyDescent="0.25">
      <c r="B133" s="8">
        <v>42874</v>
      </c>
      <c r="C133" s="5">
        <v>900064326</v>
      </c>
      <c r="D133" s="13" t="s">
        <v>15</v>
      </c>
      <c r="E133" s="6" t="s">
        <v>101</v>
      </c>
      <c r="F133" s="6" t="s">
        <v>102</v>
      </c>
      <c r="G133" s="46">
        <v>5670</v>
      </c>
      <c r="H133" s="9">
        <f>J133/G133</f>
        <v>1698.4126984126983</v>
      </c>
      <c r="I133" s="10"/>
      <c r="J133" s="10">
        <v>9630000</v>
      </c>
      <c r="K133" s="11">
        <f t="shared" si="6"/>
        <v>13407500.900000028</v>
      </c>
      <c r="L133" s="16"/>
    </row>
    <row r="134" spans="2:14" x14ac:dyDescent="0.25">
      <c r="B134" s="8">
        <v>42874</v>
      </c>
      <c r="C134" s="5">
        <v>900206781</v>
      </c>
      <c r="D134" s="13" t="s">
        <v>15</v>
      </c>
      <c r="E134" s="6" t="s">
        <v>16</v>
      </c>
      <c r="F134" s="6" t="s">
        <v>16</v>
      </c>
      <c r="G134" s="46">
        <v>5780</v>
      </c>
      <c r="H134" s="9">
        <f>J134/G134</f>
        <v>10000</v>
      </c>
      <c r="I134" s="10"/>
      <c r="J134" s="15">
        <v>57800000</v>
      </c>
      <c r="K134" s="11">
        <f t="shared" si="6"/>
        <v>71207500.900000036</v>
      </c>
      <c r="L134" s="16"/>
      <c r="N134" s="1">
        <f>VLOOKUP(J134,'[1]Aportes y CxP'!$F$17:$F$42,1,FALSE)-J134</f>
        <v>0</v>
      </c>
    </row>
    <row r="135" spans="2:14" x14ac:dyDescent="0.25">
      <c r="B135" s="17">
        <v>42874</v>
      </c>
      <c r="C135" s="23">
        <v>900404724</v>
      </c>
      <c r="D135" s="19" t="s">
        <v>45</v>
      </c>
      <c r="E135" s="19" t="s">
        <v>18</v>
      </c>
      <c r="F135" s="19" t="s">
        <v>19</v>
      </c>
      <c r="G135" s="46">
        <v>5780</v>
      </c>
      <c r="H135" s="9">
        <f t="shared" ref="H135:H153" si="9">I135/G135</f>
        <v>1851.2110726643598</v>
      </c>
      <c r="I135" s="10">
        <v>10700000</v>
      </c>
      <c r="J135" s="15"/>
      <c r="K135" s="11">
        <f t="shared" ref="K135:K198" si="10">K134-I135+J135</f>
        <v>60507500.900000036</v>
      </c>
      <c r="L135" s="16"/>
    </row>
    <row r="136" spans="2:14" x14ac:dyDescent="0.25">
      <c r="B136" s="17">
        <v>42874</v>
      </c>
      <c r="C136" s="23">
        <v>900407448</v>
      </c>
      <c r="D136" s="19" t="s">
        <v>62</v>
      </c>
      <c r="E136" s="19" t="s">
        <v>18</v>
      </c>
      <c r="F136" s="19" t="s">
        <v>19</v>
      </c>
      <c r="G136" s="46">
        <v>5780</v>
      </c>
      <c r="H136" s="9">
        <f t="shared" si="9"/>
        <v>925.60553633217989</v>
      </c>
      <c r="I136" s="10">
        <v>5350000</v>
      </c>
      <c r="J136" s="15"/>
      <c r="K136" s="11">
        <f t="shared" si="10"/>
        <v>55157500.900000036</v>
      </c>
      <c r="L136" s="16"/>
    </row>
    <row r="137" spans="2:14" x14ac:dyDescent="0.25">
      <c r="B137" s="17">
        <v>42874</v>
      </c>
      <c r="C137" s="23">
        <v>900410369</v>
      </c>
      <c r="D137" s="26" t="s">
        <v>21</v>
      </c>
      <c r="E137" s="19" t="s">
        <v>18</v>
      </c>
      <c r="F137" s="19" t="s">
        <v>19</v>
      </c>
      <c r="G137" s="46">
        <v>5780</v>
      </c>
      <c r="H137" s="9">
        <f t="shared" si="9"/>
        <v>2595.1557093425604</v>
      </c>
      <c r="I137" s="10">
        <v>15000000</v>
      </c>
      <c r="J137" s="15"/>
      <c r="K137" s="11">
        <f t="shared" si="10"/>
        <v>40157500.900000036</v>
      </c>
      <c r="L137" s="16"/>
    </row>
    <row r="138" spans="2:14" x14ac:dyDescent="0.25">
      <c r="B138" s="17">
        <v>42877</v>
      </c>
      <c r="C138" s="23">
        <v>901099463</v>
      </c>
      <c r="D138" s="26" t="s">
        <v>34</v>
      </c>
      <c r="E138" s="19" t="s">
        <v>18</v>
      </c>
      <c r="F138" s="19" t="s">
        <v>19</v>
      </c>
      <c r="G138" s="46">
        <v>5780</v>
      </c>
      <c r="H138" s="9">
        <f t="shared" si="9"/>
        <v>259.51557093425606</v>
      </c>
      <c r="I138" s="15">
        <v>1500000</v>
      </c>
      <c r="J138" s="10"/>
      <c r="K138" s="11">
        <f t="shared" si="10"/>
        <v>38657500.900000036</v>
      </c>
      <c r="L138" s="16"/>
    </row>
    <row r="139" spans="2:14" x14ac:dyDescent="0.25">
      <c r="B139" s="17">
        <v>42877</v>
      </c>
      <c r="C139" s="23">
        <v>901165071</v>
      </c>
      <c r="D139" s="26" t="s">
        <v>44</v>
      </c>
      <c r="E139" s="19" t="s">
        <v>18</v>
      </c>
      <c r="F139" s="19" t="s">
        <v>19</v>
      </c>
      <c r="G139" s="46">
        <v>5780</v>
      </c>
      <c r="H139" s="9">
        <f t="shared" si="9"/>
        <v>185.12110726643598</v>
      </c>
      <c r="I139" s="15">
        <v>1070000</v>
      </c>
      <c r="J139" s="10"/>
      <c r="K139" s="11">
        <f t="shared" si="10"/>
        <v>37587500.900000036</v>
      </c>
      <c r="L139" s="16"/>
    </row>
    <row r="140" spans="2:14" x14ac:dyDescent="0.25">
      <c r="B140" s="17">
        <v>42877</v>
      </c>
      <c r="C140" s="23">
        <v>901166054</v>
      </c>
      <c r="D140" s="19" t="s">
        <v>45</v>
      </c>
      <c r="E140" s="19" t="s">
        <v>18</v>
      </c>
      <c r="F140" s="19" t="s">
        <v>19</v>
      </c>
      <c r="G140" s="46">
        <v>5780</v>
      </c>
      <c r="H140" s="9">
        <f t="shared" si="9"/>
        <v>1851.2110726643598</v>
      </c>
      <c r="I140" s="15">
        <v>10700000</v>
      </c>
      <c r="J140" s="10"/>
      <c r="K140" s="11">
        <f t="shared" si="10"/>
        <v>26887500.900000036</v>
      </c>
      <c r="L140" s="16"/>
    </row>
    <row r="141" spans="2:14" x14ac:dyDescent="0.25">
      <c r="B141" s="17">
        <v>42877</v>
      </c>
      <c r="C141" s="23">
        <v>901202308</v>
      </c>
      <c r="D141" s="19" t="s">
        <v>20</v>
      </c>
      <c r="E141" s="19" t="s">
        <v>18</v>
      </c>
      <c r="F141" s="19" t="s">
        <v>19</v>
      </c>
      <c r="G141" s="46">
        <v>5780</v>
      </c>
      <c r="H141" s="9">
        <f t="shared" si="9"/>
        <v>2112.2837370242214</v>
      </c>
      <c r="I141" s="15">
        <v>12209000</v>
      </c>
      <c r="J141" s="10"/>
      <c r="K141" s="11">
        <f t="shared" si="10"/>
        <v>14678500.900000036</v>
      </c>
      <c r="L141" s="16"/>
    </row>
    <row r="142" spans="2:14" x14ac:dyDescent="0.25">
      <c r="B142" s="17">
        <v>42877</v>
      </c>
      <c r="C142" s="23">
        <v>901203560</v>
      </c>
      <c r="D142" s="19" t="s">
        <v>42</v>
      </c>
      <c r="E142" s="19" t="s">
        <v>18</v>
      </c>
      <c r="F142" s="53" t="s">
        <v>19</v>
      </c>
      <c r="G142" s="46">
        <v>5780</v>
      </c>
      <c r="H142" s="9">
        <f t="shared" si="9"/>
        <v>269.89619377162632</v>
      </c>
      <c r="I142" s="15">
        <v>1560000</v>
      </c>
      <c r="J142" s="10"/>
      <c r="K142" s="11">
        <f t="shared" si="10"/>
        <v>13118500.900000036</v>
      </c>
      <c r="L142" s="16"/>
    </row>
    <row r="143" spans="2:14" x14ac:dyDescent="0.25">
      <c r="B143" s="17">
        <v>42877</v>
      </c>
      <c r="C143" s="23">
        <v>901204965</v>
      </c>
      <c r="D143" s="26" t="s">
        <v>41</v>
      </c>
      <c r="E143" s="19" t="s">
        <v>18</v>
      </c>
      <c r="F143" s="53" t="s">
        <v>19</v>
      </c>
      <c r="G143" s="46">
        <v>5780</v>
      </c>
      <c r="H143" s="9">
        <f t="shared" si="9"/>
        <v>899.03114186851212</v>
      </c>
      <c r="I143" s="15">
        <v>5196400</v>
      </c>
      <c r="J143" s="10"/>
      <c r="K143" s="11">
        <f t="shared" si="10"/>
        <v>7922100.9000000358</v>
      </c>
      <c r="L143" s="16"/>
    </row>
    <row r="144" spans="2:14" x14ac:dyDescent="0.25">
      <c r="B144" s="8">
        <v>42877</v>
      </c>
      <c r="C144" s="5">
        <v>901246669</v>
      </c>
      <c r="D144" s="13" t="s">
        <v>22</v>
      </c>
      <c r="E144" s="6" t="s">
        <v>23</v>
      </c>
      <c r="F144" s="6" t="s">
        <v>24</v>
      </c>
      <c r="G144" s="46">
        <v>5780</v>
      </c>
      <c r="H144" s="9">
        <f t="shared" si="9"/>
        <v>77.854671280276818</v>
      </c>
      <c r="I144" s="15">
        <v>450000</v>
      </c>
      <c r="J144" s="10"/>
      <c r="K144" s="11">
        <f t="shared" si="10"/>
        <v>7472100.9000000358</v>
      </c>
      <c r="L144" s="16"/>
    </row>
    <row r="145" spans="2:14" x14ac:dyDescent="0.25">
      <c r="B145" s="8">
        <v>42877</v>
      </c>
      <c r="C145" s="5">
        <v>901553956</v>
      </c>
      <c r="D145" s="13" t="s">
        <v>103</v>
      </c>
      <c r="E145" s="6" t="s">
        <v>68</v>
      </c>
      <c r="F145" s="6" t="s">
        <v>24</v>
      </c>
      <c r="G145" s="46">
        <v>5800</v>
      </c>
      <c r="H145" s="9">
        <f t="shared" si="9"/>
        <v>310.34482758620692</v>
      </c>
      <c r="I145" s="15">
        <v>1800000</v>
      </c>
      <c r="J145" s="10"/>
      <c r="K145" s="11">
        <f t="shared" si="10"/>
        <v>5672100.9000000358</v>
      </c>
      <c r="L145" s="16"/>
    </row>
    <row r="146" spans="2:14" x14ac:dyDescent="0.25">
      <c r="B146" s="17">
        <v>42877</v>
      </c>
      <c r="C146" s="23">
        <v>901607521</v>
      </c>
      <c r="D146" s="26" t="s">
        <v>104</v>
      </c>
      <c r="E146" s="19" t="s">
        <v>18</v>
      </c>
      <c r="F146" s="53" t="s">
        <v>19</v>
      </c>
      <c r="G146" s="46">
        <v>5780</v>
      </c>
      <c r="H146" s="9">
        <f t="shared" si="9"/>
        <v>370.24221453287197</v>
      </c>
      <c r="I146" s="15">
        <v>2140000</v>
      </c>
      <c r="J146" s="10"/>
      <c r="K146" s="11">
        <f t="shared" si="10"/>
        <v>3532100.9000000358</v>
      </c>
      <c r="L146" s="16"/>
    </row>
    <row r="147" spans="2:14" x14ac:dyDescent="0.25">
      <c r="B147" s="8">
        <v>42877</v>
      </c>
      <c r="C147" s="5">
        <v>73591101330</v>
      </c>
      <c r="D147" s="25" t="s">
        <v>33</v>
      </c>
      <c r="E147" s="25" t="s">
        <v>33</v>
      </c>
      <c r="F147" s="25" t="s">
        <v>33</v>
      </c>
      <c r="G147" s="46">
        <v>5780</v>
      </c>
      <c r="H147" s="9">
        <f t="shared" si="9"/>
        <v>173.01038062283737</v>
      </c>
      <c r="I147" s="10">
        <v>1000000</v>
      </c>
      <c r="J147" s="10"/>
      <c r="K147" s="11">
        <f t="shared" si="10"/>
        <v>2532100.9000000358</v>
      </c>
      <c r="L147" s="16"/>
    </row>
    <row r="148" spans="2:14" x14ac:dyDescent="0.25">
      <c r="B148" s="17">
        <v>42877</v>
      </c>
      <c r="C148" s="23">
        <v>902358103</v>
      </c>
      <c r="D148" s="58" t="s">
        <v>34</v>
      </c>
      <c r="E148" s="19" t="s">
        <v>18</v>
      </c>
      <c r="F148" s="53" t="s">
        <v>19</v>
      </c>
      <c r="G148" s="46">
        <v>5780</v>
      </c>
      <c r="H148" s="9">
        <f t="shared" si="9"/>
        <v>34.602076124567475</v>
      </c>
      <c r="I148" s="10">
        <v>200000</v>
      </c>
      <c r="J148" s="10"/>
      <c r="K148" s="11">
        <f t="shared" si="10"/>
        <v>2332100.9000000358</v>
      </c>
      <c r="L148" s="16"/>
    </row>
    <row r="149" spans="2:14" x14ac:dyDescent="0.25">
      <c r="B149" s="8">
        <v>42878</v>
      </c>
      <c r="C149" s="5">
        <v>903330747</v>
      </c>
      <c r="D149" s="13" t="s">
        <v>22</v>
      </c>
      <c r="E149" s="6" t="s">
        <v>23</v>
      </c>
      <c r="F149" s="6" t="s">
        <v>24</v>
      </c>
      <c r="G149" s="46">
        <v>5780</v>
      </c>
      <c r="H149" s="9">
        <f t="shared" si="9"/>
        <v>77.854671280276818</v>
      </c>
      <c r="I149" s="15">
        <v>450000</v>
      </c>
      <c r="J149" s="10"/>
      <c r="K149" s="11">
        <f t="shared" si="10"/>
        <v>1882100.9000000358</v>
      </c>
      <c r="L149" s="16"/>
    </row>
    <row r="150" spans="2:14" x14ac:dyDescent="0.25">
      <c r="B150" s="8">
        <v>42878</v>
      </c>
      <c r="C150" s="5">
        <v>903547586</v>
      </c>
      <c r="D150" s="13" t="s">
        <v>33</v>
      </c>
      <c r="E150" s="6" t="s">
        <v>33</v>
      </c>
      <c r="F150" s="6" t="s">
        <v>33</v>
      </c>
      <c r="G150" s="46">
        <v>5780</v>
      </c>
      <c r="H150" s="9">
        <f t="shared" si="9"/>
        <v>21.273010380622836</v>
      </c>
      <c r="I150" s="10">
        <v>122958</v>
      </c>
      <c r="J150" s="10"/>
      <c r="K150" s="11">
        <f t="shared" si="10"/>
        <v>1759142.9000000358</v>
      </c>
      <c r="L150" s="16"/>
    </row>
    <row r="151" spans="2:14" x14ac:dyDescent="0.25">
      <c r="B151" s="17">
        <v>42878</v>
      </c>
      <c r="C151" s="23">
        <v>903783212</v>
      </c>
      <c r="D151" s="58" t="s">
        <v>34</v>
      </c>
      <c r="E151" s="19" t="s">
        <v>18</v>
      </c>
      <c r="F151" s="53" t="s">
        <v>19</v>
      </c>
      <c r="G151" s="46">
        <v>5780</v>
      </c>
      <c r="H151" s="9">
        <f t="shared" si="9"/>
        <v>259.51557093425606</v>
      </c>
      <c r="I151" s="10">
        <v>1500000</v>
      </c>
      <c r="J151" s="10"/>
      <c r="K151" s="11">
        <f t="shared" si="10"/>
        <v>259142.90000003576</v>
      </c>
      <c r="L151" s="16"/>
    </row>
    <row r="152" spans="2:14" x14ac:dyDescent="0.25">
      <c r="B152" s="8">
        <v>42879</v>
      </c>
      <c r="C152" s="5">
        <v>904062459</v>
      </c>
      <c r="D152" s="25" t="s">
        <v>33</v>
      </c>
      <c r="E152" s="25" t="s">
        <v>33</v>
      </c>
      <c r="F152" s="25" t="s">
        <v>33</v>
      </c>
      <c r="G152" s="46">
        <v>5780</v>
      </c>
      <c r="H152" s="9">
        <f t="shared" si="9"/>
        <v>8.9994463667820082</v>
      </c>
      <c r="I152" s="27">
        <v>52016.800000000003</v>
      </c>
      <c r="J152" s="10"/>
      <c r="K152" s="11">
        <f t="shared" si="10"/>
        <v>207126.10000003577</v>
      </c>
      <c r="L152" s="16"/>
    </row>
    <row r="153" spans="2:14" x14ac:dyDescent="0.25">
      <c r="B153" s="8">
        <v>42879</v>
      </c>
      <c r="C153" s="5">
        <v>904082491</v>
      </c>
      <c r="D153" s="25" t="s">
        <v>33</v>
      </c>
      <c r="E153" s="25" t="s">
        <v>33</v>
      </c>
      <c r="F153" s="25" t="s">
        <v>33</v>
      </c>
      <c r="G153" s="46">
        <v>5780</v>
      </c>
      <c r="H153" s="9">
        <f t="shared" si="9"/>
        <v>2.5951557093425603</v>
      </c>
      <c r="I153" s="10">
        <v>15000</v>
      </c>
      <c r="J153" s="10"/>
      <c r="K153" s="11">
        <f t="shared" si="10"/>
        <v>192126.10000003577</v>
      </c>
      <c r="L153" s="16"/>
    </row>
    <row r="154" spans="2:14" x14ac:dyDescent="0.25">
      <c r="B154" s="8">
        <v>42879</v>
      </c>
      <c r="C154" s="5">
        <v>904147448</v>
      </c>
      <c r="D154" s="13" t="s">
        <v>15</v>
      </c>
      <c r="E154" s="6" t="s">
        <v>16</v>
      </c>
      <c r="F154" s="6" t="s">
        <v>16</v>
      </c>
      <c r="G154" s="46">
        <v>5790</v>
      </c>
      <c r="H154" s="9">
        <f>J154/G154</f>
        <v>50000</v>
      </c>
      <c r="I154" s="10"/>
      <c r="J154" s="10">
        <v>289500000</v>
      </c>
      <c r="K154" s="11">
        <f t="shared" si="10"/>
        <v>289692126.10000002</v>
      </c>
      <c r="L154" s="16"/>
      <c r="N154" s="1">
        <f>VLOOKUP(J154,'[1]Aportes y CxP'!$F$17:$F$42,1,FALSE)-J154</f>
        <v>0</v>
      </c>
    </row>
    <row r="155" spans="2:14" x14ac:dyDescent="0.25">
      <c r="B155" s="8">
        <v>42879</v>
      </c>
      <c r="C155" s="5">
        <v>904180964</v>
      </c>
      <c r="D155" s="13" t="s">
        <v>105</v>
      </c>
      <c r="E155" s="6" t="s">
        <v>106</v>
      </c>
      <c r="F155" s="6" t="s">
        <v>107</v>
      </c>
      <c r="G155" s="46">
        <v>5790</v>
      </c>
      <c r="H155" s="9">
        <f t="shared" ref="H155:H171" si="11">I155/G155</f>
        <v>7711.7098445595857</v>
      </c>
      <c r="I155" s="10">
        <v>44650800</v>
      </c>
      <c r="J155" s="10"/>
      <c r="K155" s="11">
        <f t="shared" si="10"/>
        <v>245041326.10000002</v>
      </c>
      <c r="L155" s="16"/>
    </row>
    <row r="156" spans="2:14" x14ac:dyDescent="0.25">
      <c r="B156" s="17">
        <v>42879</v>
      </c>
      <c r="C156" s="23">
        <v>904247777</v>
      </c>
      <c r="D156" s="26" t="s">
        <v>21</v>
      </c>
      <c r="E156" s="19" t="s">
        <v>18</v>
      </c>
      <c r="F156" s="53" t="s">
        <v>19</v>
      </c>
      <c r="G156" s="46">
        <v>5790</v>
      </c>
      <c r="H156" s="9">
        <f t="shared" si="11"/>
        <v>7711.7098445595857</v>
      </c>
      <c r="I156" s="10">
        <v>44650800</v>
      </c>
      <c r="J156" s="10"/>
      <c r="K156" s="11">
        <f t="shared" si="10"/>
        <v>200390526.10000002</v>
      </c>
      <c r="L156" s="16"/>
    </row>
    <row r="157" spans="2:14" x14ac:dyDescent="0.25">
      <c r="B157" s="17">
        <v>42879</v>
      </c>
      <c r="C157" s="23">
        <v>904231794</v>
      </c>
      <c r="D157" s="26" t="s">
        <v>62</v>
      </c>
      <c r="E157" s="19" t="s">
        <v>18</v>
      </c>
      <c r="F157" s="53" t="s">
        <v>19</v>
      </c>
      <c r="G157" s="46">
        <v>5790</v>
      </c>
      <c r="H157" s="9">
        <f t="shared" si="11"/>
        <v>2217.6165803108806</v>
      </c>
      <c r="I157" s="10">
        <v>12840000</v>
      </c>
      <c r="J157" s="10"/>
      <c r="K157" s="11">
        <f t="shared" si="10"/>
        <v>187550526.10000002</v>
      </c>
      <c r="L157" s="16"/>
    </row>
    <row r="158" spans="2:14" x14ac:dyDescent="0.25">
      <c r="B158" s="17">
        <v>42879</v>
      </c>
      <c r="C158" s="23">
        <v>904233947</v>
      </c>
      <c r="D158" s="26" t="s">
        <v>44</v>
      </c>
      <c r="E158" s="19" t="s">
        <v>18</v>
      </c>
      <c r="F158" s="53" t="s">
        <v>19</v>
      </c>
      <c r="G158" s="46">
        <v>5790</v>
      </c>
      <c r="H158" s="9">
        <f t="shared" si="11"/>
        <v>1016.4075993091537</v>
      </c>
      <c r="I158" s="10">
        <v>5885000</v>
      </c>
      <c r="J158" s="10"/>
      <c r="K158" s="11">
        <f t="shared" si="10"/>
        <v>181665526.10000002</v>
      </c>
      <c r="L158" s="16"/>
    </row>
    <row r="159" spans="2:14" x14ac:dyDescent="0.25">
      <c r="B159" s="17">
        <v>42879</v>
      </c>
      <c r="C159" s="23">
        <v>904235981</v>
      </c>
      <c r="D159" s="26" t="s">
        <v>56</v>
      </c>
      <c r="E159" s="19" t="s">
        <v>18</v>
      </c>
      <c r="F159" s="53" t="s">
        <v>19</v>
      </c>
      <c r="G159" s="46">
        <v>5790</v>
      </c>
      <c r="H159" s="9">
        <f t="shared" si="11"/>
        <v>2535.0604490500864</v>
      </c>
      <c r="I159" s="10">
        <v>14678000</v>
      </c>
      <c r="J159" s="10"/>
      <c r="K159" s="11">
        <f t="shared" si="10"/>
        <v>166987526.10000002</v>
      </c>
      <c r="L159" s="16"/>
    </row>
    <row r="160" spans="2:14" x14ac:dyDescent="0.25">
      <c r="B160" s="17">
        <v>42879</v>
      </c>
      <c r="C160" s="23">
        <v>904237580</v>
      </c>
      <c r="D160" s="26" t="s">
        <v>108</v>
      </c>
      <c r="E160" s="19" t="s">
        <v>18</v>
      </c>
      <c r="F160" s="53" t="s">
        <v>19</v>
      </c>
      <c r="G160" s="46">
        <v>5790</v>
      </c>
      <c r="H160" s="9">
        <f t="shared" si="11"/>
        <v>86.355785837651126</v>
      </c>
      <c r="I160" s="10">
        <v>500000</v>
      </c>
      <c r="J160" s="10"/>
      <c r="K160" s="11">
        <f t="shared" si="10"/>
        <v>166487526.10000002</v>
      </c>
      <c r="L160" s="16"/>
    </row>
    <row r="161" spans="2:15" x14ac:dyDescent="0.25">
      <c r="B161" s="17">
        <v>42879</v>
      </c>
      <c r="C161" s="23">
        <v>904239598</v>
      </c>
      <c r="D161" s="26" t="s">
        <v>41</v>
      </c>
      <c r="E161" s="19" t="s">
        <v>18</v>
      </c>
      <c r="F161" s="53" t="s">
        <v>19</v>
      </c>
      <c r="G161" s="46">
        <v>5790</v>
      </c>
      <c r="H161" s="9">
        <f t="shared" si="11"/>
        <v>1787.9050086355785</v>
      </c>
      <c r="I161" s="10">
        <v>10351970</v>
      </c>
      <c r="J161" s="10"/>
      <c r="K161" s="11">
        <f t="shared" si="10"/>
        <v>156135556.10000002</v>
      </c>
      <c r="L161" s="16"/>
    </row>
    <row r="162" spans="2:15" x14ac:dyDescent="0.25">
      <c r="B162" s="17">
        <v>42879</v>
      </c>
      <c r="C162" s="23">
        <v>904250014</v>
      </c>
      <c r="D162" s="19" t="s">
        <v>42</v>
      </c>
      <c r="E162" s="19" t="s">
        <v>18</v>
      </c>
      <c r="F162" s="53" t="s">
        <v>19</v>
      </c>
      <c r="G162" s="46">
        <v>5790</v>
      </c>
      <c r="H162" s="9">
        <f t="shared" si="11"/>
        <v>202.52158894645942</v>
      </c>
      <c r="I162" s="10">
        <v>1172600</v>
      </c>
      <c r="J162" s="10"/>
      <c r="K162" s="11">
        <f t="shared" si="10"/>
        <v>154962956.10000002</v>
      </c>
      <c r="L162" s="16"/>
    </row>
    <row r="163" spans="2:15" x14ac:dyDescent="0.25">
      <c r="B163" s="8">
        <v>42879</v>
      </c>
      <c r="C163" s="5">
        <v>73722677830</v>
      </c>
      <c r="D163" s="13" t="s">
        <v>100</v>
      </c>
      <c r="E163" s="6" t="s">
        <v>68</v>
      </c>
      <c r="F163" s="6" t="s">
        <v>24</v>
      </c>
      <c r="G163" s="46">
        <v>5600</v>
      </c>
      <c r="H163" s="9">
        <f t="shared" si="11"/>
        <v>200</v>
      </c>
      <c r="I163" s="10">
        <v>1120000</v>
      </c>
      <c r="J163" s="10"/>
      <c r="K163" s="11">
        <f t="shared" si="10"/>
        <v>153842956.10000002</v>
      </c>
      <c r="L163" s="16"/>
    </row>
    <row r="164" spans="2:15" x14ac:dyDescent="0.25">
      <c r="B164" s="17">
        <v>42879</v>
      </c>
      <c r="C164" s="23">
        <v>73722252820</v>
      </c>
      <c r="D164" s="26" t="s">
        <v>47</v>
      </c>
      <c r="E164" s="19" t="s">
        <v>18</v>
      </c>
      <c r="F164" s="53" t="s">
        <v>19</v>
      </c>
      <c r="G164" s="46">
        <v>5790</v>
      </c>
      <c r="H164" s="9">
        <f t="shared" si="11"/>
        <v>2590.6735751295337</v>
      </c>
      <c r="I164" s="10">
        <v>15000000</v>
      </c>
      <c r="J164" s="10"/>
      <c r="K164" s="11">
        <f t="shared" si="10"/>
        <v>138842956.10000002</v>
      </c>
      <c r="L164" s="16"/>
    </row>
    <row r="165" spans="2:15" x14ac:dyDescent="0.25">
      <c r="B165" s="17">
        <v>42879</v>
      </c>
      <c r="C165" s="23">
        <v>904261306</v>
      </c>
      <c r="D165" s="19" t="s">
        <v>45</v>
      </c>
      <c r="E165" s="19" t="s">
        <v>18</v>
      </c>
      <c r="F165" s="19" t="s">
        <v>19</v>
      </c>
      <c r="G165" s="46">
        <v>5790</v>
      </c>
      <c r="H165" s="9">
        <f t="shared" si="11"/>
        <v>3696.0276338514682</v>
      </c>
      <c r="I165" s="10">
        <v>21400000</v>
      </c>
      <c r="J165" s="10"/>
      <c r="K165" s="11">
        <f t="shared" si="10"/>
        <v>117442956.10000002</v>
      </c>
      <c r="L165" s="16"/>
    </row>
    <row r="166" spans="2:15" x14ac:dyDescent="0.25">
      <c r="B166" s="17">
        <v>42879</v>
      </c>
      <c r="C166" s="52">
        <v>904299118</v>
      </c>
      <c r="D166" s="26" t="s">
        <v>109</v>
      </c>
      <c r="E166" s="19" t="s">
        <v>18</v>
      </c>
      <c r="F166" s="19" t="s">
        <v>19</v>
      </c>
      <c r="G166" s="46">
        <v>5790</v>
      </c>
      <c r="H166" s="9">
        <f t="shared" si="11"/>
        <v>863.55785837651126</v>
      </c>
      <c r="I166" s="10">
        <v>5000000</v>
      </c>
      <c r="J166" s="10"/>
      <c r="K166" s="11">
        <f t="shared" si="10"/>
        <v>112442956.10000002</v>
      </c>
      <c r="L166" s="16"/>
    </row>
    <row r="167" spans="2:15" x14ac:dyDescent="0.25">
      <c r="B167" s="8">
        <v>42879</v>
      </c>
      <c r="C167" s="5">
        <v>904344389</v>
      </c>
      <c r="D167" s="36" t="s">
        <v>110</v>
      </c>
      <c r="E167" s="6" t="s">
        <v>74</v>
      </c>
      <c r="F167" s="6" t="s">
        <v>74</v>
      </c>
      <c r="G167" s="46">
        <v>5790</v>
      </c>
      <c r="H167" s="9">
        <f t="shared" si="11"/>
        <v>2148.1761658031087</v>
      </c>
      <c r="I167" s="59">
        <v>12437940</v>
      </c>
      <c r="J167" s="10"/>
      <c r="K167" s="11">
        <f t="shared" si="10"/>
        <v>100005016.10000002</v>
      </c>
      <c r="L167" s="16"/>
    </row>
    <row r="168" spans="2:15" x14ac:dyDescent="0.25">
      <c r="B168" s="8">
        <v>42879</v>
      </c>
      <c r="C168" s="5">
        <v>904347727</v>
      </c>
      <c r="D168" s="36" t="s">
        <v>111</v>
      </c>
      <c r="E168" s="6" t="s">
        <v>74</v>
      </c>
      <c r="F168" s="6" t="s">
        <v>74</v>
      </c>
      <c r="G168" s="46">
        <v>5790</v>
      </c>
      <c r="H168" s="9">
        <f t="shared" si="11"/>
        <v>2066.8922279792746</v>
      </c>
      <c r="I168" s="59">
        <v>11967306</v>
      </c>
      <c r="J168" s="10"/>
      <c r="K168" s="11">
        <f t="shared" si="10"/>
        <v>88037710.100000024</v>
      </c>
      <c r="L168" s="16"/>
    </row>
    <row r="169" spans="2:15" x14ac:dyDescent="0.25">
      <c r="B169" s="8">
        <v>42879</v>
      </c>
      <c r="C169" s="5">
        <v>904352056</v>
      </c>
      <c r="D169" t="s">
        <v>112</v>
      </c>
      <c r="E169" s="6" t="s">
        <v>74</v>
      </c>
      <c r="F169" s="6" t="s">
        <v>74</v>
      </c>
      <c r="G169" s="46">
        <v>5790</v>
      </c>
      <c r="H169" s="9">
        <f t="shared" si="11"/>
        <v>891.65837651122627</v>
      </c>
      <c r="I169" s="59">
        <v>5162702</v>
      </c>
      <c r="J169" s="10"/>
      <c r="K169" s="11">
        <f t="shared" si="10"/>
        <v>82875008.100000024</v>
      </c>
      <c r="L169" s="16"/>
    </row>
    <row r="170" spans="2:15" x14ac:dyDescent="0.25">
      <c r="B170" s="8">
        <v>42879</v>
      </c>
      <c r="C170" s="5">
        <v>904357345</v>
      </c>
      <c r="D170" s="13" t="s">
        <v>76</v>
      </c>
      <c r="E170" s="6" t="s">
        <v>74</v>
      </c>
      <c r="F170" s="6" t="s">
        <v>74</v>
      </c>
      <c r="G170" s="46">
        <v>5790</v>
      </c>
      <c r="H170" s="9">
        <f t="shared" si="11"/>
        <v>1537.1455958549222</v>
      </c>
      <c r="I170" s="59">
        <v>8900073</v>
      </c>
      <c r="J170" s="10"/>
      <c r="K170" s="11">
        <f t="shared" si="10"/>
        <v>73974935.100000024</v>
      </c>
      <c r="L170" s="16"/>
    </row>
    <row r="171" spans="2:15" x14ac:dyDescent="0.25">
      <c r="B171" s="8">
        <v>42879</v>
      </c>
      <c r="C171" s="5">
        <v>904359425</v>
      </c>
      <c r="D171" s="13" t="s">
        <v>79</v>
      </c>
      <c r="E171" s="6" t="s">
        <v>80</v>
      </c>
      <c r="F171" s="6" t="s">
        <v>80</v>
      </c>
      <c r="G171" s="46">
        <v>5790</v>
      </c>
      <c r="H171" s="9">
        <f t="shared" si="11"/>
        <v>461.6089810017271</v>
      </c>
      <c r="I171" s="15">
        <v>2672716</v>
      </c>
      <c r="J171" s="10"/>
      <c r="K171" s="11">
        <f t="shared" si="10"/>
        <v>71302219.100000024</v>
      </c>
      <c r="L171" s="16"/>
    </row>
    <row r="172" spans="2:15" x14ac:dyDescent="0.25">
      <c r="B172" s="8">
        <v>42879</v>
      </c>
      <c r="C172" s="5">
        <v>5680849</v>
      </c>
      <c r="D172" s="13" t="s">
        <v>15</v>
      </c>
      <c r="E172" s="6" t="s">
        <v>113</v>
      </c>
      <c r="F172" s="6" t="s">
        <v>102</v>
      </c>
      <c r="G172" s="46">
        <v>5790</v>
      </c>
      <c r="H172" s="9">
        <f>J172/G172</f>
        <v>7711.7098445595857</v>
      </c>
      <c r="I172" s="15"/>
      <c r="J172" s="15">
        <v>44650800</v>
      </c>
      <c r="K172" s="11">
        <f t="shared" si="10"/>
        <v>115953019.10000002</v>
      </c>
      <c r="L172" s="16"/>
    </row>
    <row r="173" spans="2:15" x14ac:dyDescent="0.25">
      <c r="B173" s="8">
        <v>42879</v>
      </c>
      <c r="C173" s="5">
        <v>904506338</v>
      </c>
      <c r="D173" s="13" t="s">
        <v>15</v>
      </c>
      <c r="E173" s="6" t="s">
        <v>114</v>
      </c>
      <c r="F173" s="6" t="s">
        <v>102</v>
      </c>
      <c r="G173" s="46">
        <v>5790</v>
      </c>
      <c r="H173" s="9">
        <f>J173/G173</f>
        <v>625.64507772020727</v>
      </c>
      <c r="I173" s="15"/>
      <c r="J173" s="15">
        <v>3622485</v>
      </c>
      <c r="K173" s="11">
        <f t="shared" si="10"/>
        <v>119575504.10000002</v>
      </c>
      <c r="L173" s="16"/>
    </row>
    <row r="174" spans="2:15" x14ac:dyDescent="0.25">
      <c r="B174" s="17">
        <v>42879</v>
      </c>
      <c r="C174" s="23">
        <v>904530999</v>
      </c>
      <c r="D174" s="19" t="s">
        <v>20</v>
      </c>
      <c r="E174" s="19" t="s">
        <v>18</v>
      </c>
      <c r="F174" s="19" t="s">
        <v>19</v>
      </c>
      <c r="G174" s="46">
        <v>5790</v>
      </c>
      <c r="H174" s="9">
        <f t="shared" ref="H174:H193" si="12">I174/G174</f>
        <v>1685.0172711571674</v>
      </c>
      <c r="I174" s="27">
        <v>9756250</v>
      </c>
      <c r="J174" s="10"/>
      <c r="K174" s="11">
        <f t="shared" si="10"/>
        <v>109819254.10000002</v>
      </c>
      <c r="L174" s="16"/>
    </row>
    <row r="175" spans="2:15" x14ac:dyDescent="0.25">
      <c r="B175" s="17">
        <v>42879</v>
      </c>
      <c r="C175" s="23">
        <v>904539851</v>
      </c>
      <c r="D175" s="26" t="s">
        <v>95</v>
      </c>
      <c r="E175" s="19" t="s">
        <v>18</v>
      </c>
      <c r="F175" s="19" t="s">
        <v>19</v>
      </c>
      <c r="G175" s="46">
        <v>5790</v>
      </c>
      <c r="H175" s="9">
        <f t="shared" si="12"/>
        <v>402.04663212435236</v>
      </c>
      <c r="I175" s="15">
        <v>2327850</v>
      </c>
      <c r="J175" s="10"/>
      <c r="K175" s="11">
        <f t="shared" si="10"/>
        <v>107491404.10000002</v>
      </c>
      <c r="L175" s="16"/>
    </row>
    <row r="176" spans="2:15" x14ac:dyDescent="0.25">
      <c r="B176" s="8">
        <v>42879</v>
      </c>
      <c r="C176" s="5">
        <v>904621125</v>
      </c>
      <c r="D176" s="13" t="s">
        <v>83</v>
      </c>
      <c r="E176" s="6" t="s">
        <v>84</v>
      </c>
      <c r="F176" s="6" t="s">
        <v>85</v>
      </c>
      <c r="G176" s="46">
        <v>5790</v>
      </c>
      <c r="H176" s="9">
        <f t="shared" si="12"/>
        <v>8638.6010362694306</v>
      </c>
      <c r="I176" s="15">
        <v>50017500</v>
      </c>
      <c r="J176" s="10"/>
      <c r="K176" s="11">
        <f t="shared" si="10"/>
        <v>57473904.100000024</v>
      </c>
      <c r="L176" s="16"/>
      <c r="N176" s="31">
        <f>I176/10000</f>
        <v>5001.75</v>
      </c>
      <c r="O176" s="2">
        <f>N176/G176/10</f>
        <v>8.6386010362694304E-2</v>
      </c>
    </row>
    <row r="177" spans="2:12" x14ac:dyDescent="0.25">
      <c r="B177" s="17">
        <v>42881</v>
      </c>
      <c r="C177" s="23">
        <v>73754537620</v>
      </c>
      <c r="D177" s="26" t="s">
        <v>115</v>
      </c>
      <c r="E177" s="19" t="s">
        <v>18</v>
      </c>
      <c r="F177" s="19" t="s">
        <v>19</v>
      </c>
      <c r="G177" s="46">
        <v>5790</v>
      </c>
      <c r="H177" s="9">
        <f t="shared" si="12"/>
        <v>310.88082901554407</v>
      </c>
      <c r="I177" s="10">
        <v>1800000</v>
      </c>
      <c r="J177" s="10"/>
      <c r="K177" s="11">
        <f t="shared" si="10"/>
        <v>55673904.100000024</v>
      </c>
      <c r="L177" s="16"/>
    </row>
    <row r="178" spans="2:12" x14ac:dyDescent="0.25">
      <c r="B178" s="8">
        <v>42880</v>
      </c>
      <c r="C178" s="5">
        <v>905003854</v>
      </c>
      <c r="D178" s="13" t="s">
        <v>116</v>
      </c>
      <c r="E178" s="6" t="s">
        <v>68</v>
      </c>
      <c r="F178" s="6" t="s">
        <v>24</v>
      </c>
      <c r="G178" s="46">
        <v>5790</v>
      </c>
      <c r="H178" s="9">
        <f t="shared" si="12"/>
        <v>190.32815198618309</v>
      </c>
      <c r="I178" s="10">
        <v>1102000</v>
      </c>
      <c r="J178" s="10"/>
      <c r="K178" s="11">
        <f t="shared" si="10"/>
        <v>54571904.100000024</v>
      </c>
      <c r="L178" s="16"/>
    </row>
    <row r="179" spans="2:12" x14ac:dyDescent="0.25">
      <c r="B179" s="8">
        <v>42880</v>
      </c>
      <c r="C179" s="5">
        <v>905009799</v>
      </c>
      <c r="D179" s="13" t="s">
        <v>117</v>
      </c>
      <c r="E179" s="6" t="s">
        <v>68</v>
      </c>
      <c r="F179" s="6" t="s">
        <v>24</v>
      </c>
      <c r="G179" s="46">
        <v>5790</v>
      </c>
      <c r="H179" s="9">
        <f t="shared" si="12"/>
        <v>3799.6545768566493</v>
      </c>
      <c r="I179" s="10">
        <v>22000000</v>
      </c>
      <c r="J179" s="10"/>
      <c r="K179" s="11">
        <f t="shared" si="10"/>
        <v>32571904.100000024</v>
      </c>
      <c r="L179" s="16"/>
    </row>
    <row r="180" spans="2:12" x14ac:dyDescent="0.25">
      <c r="B180" s="8">
        <v>42880</v>
      </c>
      <c r="C180" s="5">
        <v>905018811</v>
      </c>
      <c r="D180" s="13" t="s">
        <v>118</v>
      </c>
      <c r="E180" s="6" t="s">
        <v>68</v>
      </c>
      <c r="F180" s="6" t="s">
        <v>24</v>
      </c>
      <c r="G180" s="46">
        <v>5800</v>
      </c>
      <c r="H180" s="9">
        <f t="shared" si="12"/>
        <v>120</v>
      </c>
      <c r="I180" s="20">
        <v>696000</v>
      </c>
      <c r="J180" s="10"/>
      <c r="K180" s="11">
        <f t="shared" si="10"/>
        <v>31875904.100000024</v>
      </c>
      <c r="L180" s="16"/>
    </row>
    <row r="181" spans="2:12" x14ac:dyDescent="0.25">
      <c r="B181" s="8">
        <v>42880</v>
      </c>
      <c r="C181" s="5">
        <v>905073794</v>
      </c>
      <c r="D181" s="13" t="s">
        <v>22</v>
      </c>
      <c r="E181" s="6" t="s">
        <v>23</v>
      </c>
      <c r="F181" s="6" t="s">
        <v>24</v>
      </c>
      <c r="G181" s="46">
        <v>5790</v>
      </c>
      <c r="H181" s="9">
        <f t="shared" si="12"/>
        <v>77.720207253886016</v>
      </c>
      <c r="I181" s="20">
        <v>450000</v>
      </c>
      <c r="J181" s="10"/>
      <c r="K181" s="11">
        <f t="shared" si="10"/>
        <v>31425904.100000024</v>
      </c>
      <c r="L181" s="16"/>
    </row>
    <row r="182" spans="2:12" x14ac:dyDescent="0.25">
      <c r="B182" s="17">
        <v>42880</v>
      </c>
      <c r="C182" s="23">
        <v>905378025</v>
      </c>
      <c r="D182" s="26" t="s">
        <v>21</v>
      </c>
      <c r="E182" s="19" t="s">
        <v>18</v>
      </c>
      <c r="F182" s="53" t="s">
        <v>19</v>
      </c>
      <c r="G182" s="46">
        <v>5790</v>
      </c>
      <c r="H182" s="9">
        <f t="shared" si="12"/>
        <v>1727.1157167530225</v>
      </c>
      <c r="I182" s="20">
        <v>10000000</v>
      </c>
      <c r="J182" s="10"/>
      <c r="K182" s="11">
        <f t="shared" si="10"/>
        <v>21425904.100000024</v>
      </c>
      <c r="L182" s="16"/>
    </row>
    <row r="183" spans="2:12" x14ac:dyDescent="0.25">
      <c r="B183" s="17">
        <v>42881</v>
      </c>
      <c r="C183" s="23">
        <v>73770560310</v>
      </c>
      <c r="D183" s="26" t="s">
        <v>119</v>
      </c>
      <c r="E183" s="19" t="s">
        <v>18</v>
      </c>
      <c r="F183" s="53" t="s">
        <v>19</v>
      </c>
      <c r="G183" s="46">
        <v>5790</v>
      </c>
      <c r="H183" s="9">
        <f t="shared" si="12"/>
        <v>2150.2590673575128</v>
      </c>
      <c r="I183" s="20">
        <v>12450000</v>
      </c>
      <c r="J183" s="10"/>
      <c r="K183" s="11">
        <f t="shared" si="10"/>
        <v>8975904.1000000238</v>
      </c>
    </row>
    <row r="184" spans="2:12" x14ac:dyDescent="0.25">
      <c r="B184" s="8">
        <v>42881</v>
      </c>
      <c r="C184" s="5">
        <v>73793184430</v>
      </c>
      <c r="D184" s="13" t="s">
        <v>120</v>
      </c>
      <c r="E184" s="6" t="s">
        <v>121</v>
      </c>
      <c r="F184" s="57" t="s">
        <v>122</v>
      </c>
      <c r="G184" s="46">
        <v>5790</v>
      </c>
      <c r="H184" s="9">
        <f t="shared" si="12"/>
        <v>34.542314335060446</v>
      </c>
      <c r="I184" s="20">
        <v>200000</v>
      </c>
      <c r="J184" s="10"/>
      <c r="K184" s="11">
        <f t="shared" si="10"/>
        <v>8775904.1000000238</v>
      </c>
    </row>
    <row r="185" spans="2:12" x14ac:dyDescent="0.25">
      <c r="B185" s="8">
        <v>42881</v>
      </c>
      <c r="C185" s="5">
        <v>73786566540</v>
      </c>
      <c r="D185" s="13" t="s">
        <v>120</v>
      </c>
      <c r="E185" s="6" t="s">
        <v>121</v>
      </c>
      <c r="F185" s="57" t="s">
        <v>122</v>
      </c>
      <c r="G185" s="46">
        <v>5790</v>
      </c>
      <c r="H185" s="9">
        <f t="shared" si="12"/>
        <v>34.542314335060446</v>
      </c>
      <c r="I185" s="20">
        <v>200000</v>
      </c>
      <c r="J185" s="10"/>
      <c r="K185" s="11">
        <f t="shared" si="10"/>
        <v>8575904.1000000238</v>
      </c>
    </row>
    <row r="186" spans="2:12" x14ac:dyDescent="0.25">
      <c r="B186" s="8">
        <v>42881</v>
      </c>
      <c r="C186" s="5">
        <v>73786904870</v>
      </c>
      <c r="D186" s="13" t="s">
        <v>120</v>
      </c>
      <c r="E186" s="6" t="s">
        <v>121</v>
      </c>
      <c r="F186" s="57" t="s">
        <v>122</v>
      </c>
      <c r="G186" s="46">
        <v>5790</v>
      </c>
      <c r="H186" s="9">
        <f t="shared" si="12"/>
        <v>34.542314335060446</v>
      </c>
      <c r="I186" s="20">
        <v>200000</v>
      </c>
      <c r="J186" s="10"/>
      <c r="K186" s="11">
        <f t="shared" si="10"/>
        <v>8375904.1000000238</v>
      </c>
    </row>
    <row r="187" spans="2:12" x14ac:dyDescent="0.25">
      <c r="B187" s="8">
        <v>42881</v>
      </c>
      <c r="C187" s="5">
        <v>906174004</v>
      </c>
      <c r="D187" s="6" t="s">
        <v>33</v>
      </c>
      <c r="E187" s="6" t="s">
        <v>33</v>
      </c>
      <c r="F187" s="57" t="s">
        <v>33</v>
      </c>
      <c r="G187" s="46">
        <v>5790</v>
      </c>
      <c r="H187" s="9">
        <f t="shared" si="12"/>
        <v>25.221986183074268</v>
      </c>
      <c r="I187" s="20">
        <v>146035.30000000002</v>
      </c>
      <c r="J187" s="10"/>
      <c r="K187" s="11">
        <f t="shared" si="10"/>
        <v>8229868.800000024</v>
      </c>
    </row>
    <row r="188" spans="2:12" x14ac:dyDescent="0.25">
      <c r="B188" s="8">
        <v>42881</v>
      </c>
      <c r="C188" s="5">
        <v>906177725</v>
      </c>
      <c r="D188" s="6" t="s">
        <v>33</v>
      </c>
      <c r="E188" s="6" t="s">
        <v>33</v>
      </c>
      <c r="F188" s="57" t="s">
        <v>33</v>
      </c>
      <c r="G188" s="46">
        <v>5790</v>
      </c>
      <c r="H188" s="9">
        <f t="shared" si="12"/>
        <v>17.72975751295337</v>
      </c>
      <c r="I188" s="20">
        <v>102655.296</v>
      </c>
      <c r="J188" s="10"/>
      <c r="K188" s="11">
        <f t="shared" si="10"/>
        <v>8127213.5040000239</v>
      </c>
    </row>
    <row r="189" spans="2:12" x14ac:dyDescent="0.25">
      <c r="B189" s="8">
        <v>42881</v>
      </c>
      <c r="C189" s="5">
        <v>906181008</v>
      </c>
      <c r="D189" s="6" t="s">
        <v>33</v>
      </c>
      <c r="E189" s="6" t="s">
        <v>33</v>
      </c>
      <c r="F189" s="57" t="s">
        <v>33</v>
      </c>
      <c r="G189" s="46">
        <v>5790</v>
      </c>
      <c r="H189" s="9">
        <f t="shared" si="12"/>
        <v>34.981267437225988</v>
      </c>
      <c r="I189" s="20">
        <v>202541.53846153847</v>
      </c>
      <c r="J189" s="10"/>
      <c r="K189" s="11">
        <f t="shared" si="10"/>
        <v>7924671.9655384859</v>
      </c>
    </row>
    <row r="190" spans="2:12" x14ac:dyDescent="0.25">
      <c r="B190" s="8">
        <v>42881</v>
      </c>
      <c r="C190" s="5">
        <v>906183912</v>
      </c>
      <c r="D190" s="6" t="s">
        <v>33</v>
      </c>
      <c r="E190" s="6" t="s">
        <v>33</v>
      </c>
      <c r="F190" s="57" t="s">
        <v>33</v>
      </c>
      <c r="G190" s="46">
        <v>5790</v>
      </c>
      <c r="H190" s="9">
        <f t="shared" si="12"/>
        <v>75.129533678756474</v>
      </c>
      <c r="I190" s="20">
        <v>435000</v>
      </c>
      <c r="J190" s="10"/>
      <c r="K190" s="11">
        <f t="shared" si="10"/>
        <v>7489671.9655384859</v>
      </c>
    </row>
    <row r="191" spans="2:12" x14ac:dyDescent="0.25">
      <c r="B191" s="8">
        <v>42881</v>
      </c>
      <c r="C191" s="5">
        <v>7380839912</v>
      </c>
      <c r="D191" s="6" t="s">
        <v>33</v>
      </c>
      <c r="E191" s="6" t="s">
        <v>33</v>
      </c>
      <c r="F191" s="57" t="s">
        <v>33</v>
      </c>
      <c r="G191" s="46">
        <v>5790</v>
      </c>
      <c r="H191" s="9">
        <f t="shared" si="12"/>
        <v>431.77892918825563</v>
      </c>
      <c r="I191" s="20">
        <v>2500000</v>
      </c>
      <c r="J191" s="10"/>
      <c r="K191" s="11">
        <f t="shared" si="10"/>
        <v>4989671.9655384859</v>
      </c>
    </row>
    <row r="192" spans="2:12" x14ac:dyDescent="0.25">
      <c r="B192" s="8">
        <v>42881</v>
      </c>
      <c r="C192" s="35">
        <v>906266080</v>
      </c>
      <c r="D192" s="13" t="s">
        <v>123</v>
      </c>
      <c r="E192" s="6" t="s">
        <v>124</v>
      </c>
      <c r="F192" s="57" t="s">
        <v>125</v>
      </c>
      <c r="G192" s="46">
        <v>5790</v>
      </c>
      <c r="H192" s="9">
        <f t="shared" si="12"/>
        <v>27.083765112262522</v>
      </c>
      <c r="I192" s="20">
        <v>156815</v>
      </c>
      <c r="J192" s="10"/>
      <c r="K192" s="11">
        <f t="shared" si="10"/>
        <v>4832856.9655384859</v>
      </c>
    </row>
    <row r="193" spans="2:15" x14ac:dyDescent="0.25">
      <c r="B193" s="8">
        <v>42881</v>
      </c>
      <c r="C193" s="5">
        <v>7381131252</v>
      </c>
      <c r="D193" s="13" t="s">
        <v>36</v>
      </c>
      <c r="E193" s="6" t="s">
        <v>126</v>
      </c>
      <c r="F193" s="57" t="s">
        <v>38</v>
      </c>
      <c r="G193" s="46">
        <v>5790</v>
      </c>
      <c r="H193" s="9">
        <f t="shared" si="12"/>
        <v>26.645664939550947</v>
      </c>
      <c r="I193" s="20">
        <v>154278.39999999999</v>
      </c>
      <c r="J193" s="10"/>
      <c r="K193" s="11">
        <f t="shared" si="10"/>
        <v>4678578.5655384855</v>
      </c>
    </row>
    <row r="194" spans="2:15" x14ac:dyDescent="0.25">
      <c r="B194" s="8">
        <v>42881</v>
      </c>
      <c r="C194" s="35">
        <v>906305307</v>
      </c>
      <c r="D194" s="13" t="s">
        <v>15</v>
      </c>
      <c r="E194" s="6" t="s">
        <v>16</v>
      </c>
      <c r="F194" s="6" t="s">
        <v>16</v>
      </c>
      <c r="G194" s="46">
        <v>5900</v>
      </c>
      <c r="H194" s="20">
        <f>J194/G194</f>
        <v>29593.22033898305</v>
      </c>
      <c r="I194" s="20"/>
      <c r="J194" s="15">
        <v>174600000</v>
      </c>
      <c r="K194" s="11">
        <f t="shared" si="10"/>
        <v>179278578.5655385</v>
      </c>
      <c r="N194" s="1" t="e">
        <f>VLOOKUP(J194,'[1]Aportes y CxP'!$F$17:$F$42,1,FALSE)-J194</f>
        <v>#N/A</v>
      </c>
    </row>
    <row r="195" spans="2:15" x14ac:dyDescent="0.25">
      <c r="B195" s="8">
        <v>42881</v>
      </c>
      <c r="C195" s="35">
        <v>906705106</v>
      </c>
      <c r="D195" s="13" t="s">
        <v>15</v>
      </c>
      <c r="E195" s="6" t="s">
        <v>16</v>
      </c>
      <c r="F195" s="6" t="s">
        <v>16</v>
      </c>
      <c r="G195" s="46">
        <v>5900</v>
      </c>
      <c r="H195" s="20">
        <f>J195/G195</f>
        <v>406.77966101694915</v>
      </c>
      <c r="I195" s="20"/>
      <c r="J195" s="60">
        <v>2400000</v>
      </c>
      <c r="K195" s="11">
        <f t="shared" si="10"/>
        <v>181678578.5655385</v>
      </c>
      <c r="N195" s="1" t="e">
        <f>VLOOKUP(J195,'[1]Aportes y CxP'!$F$17:$F$42,1,FALSE)-J195</f>
        <v>#N/A</v>
      </c>
    </row>
    <row r="196" spans="2:15" x14ac:dyDescent="0.25">
      <c r="B196" s="8">
        <v>42881</v>
      </c>
      <c r="C196" s="35">
        <v>906359943</v>
      </c>
      <c r="D196" s="13" t="s">
        <v>15</v>
      </c>
      <c r="E196" s="6" t="s">
        <v>127</v>
      </c>
      <c r="F196" s="57" t="s">
        <v>128</v>
      </c>
      <c r="G196" s="46">
        <v>5900</v>
      </c>
      <c r="H196" s="20">
        <f>J196/G196</f>
        <v>1227.1186440677966</v>
      </c>
      <c r="I196" s="20"/>
      <c r="J196" s="15">
        <v>7240000</v>
      </c>
      <c r="K196" s="11">
        <f t="shared" si="10"/>
        <v>188918578.5655385</v>
      </c>
    </row>
    <row r="197" spans="2:15" x14ac:dyDescent="0.25">
      <c r="B197" s="8">
        <v>42881</v>
      </c>
      <c r="C197" s="35">
        <v>906363013</v>
      </c>
      <c r="D197" s="13" t="s">
        <v>15</v>
      </c>
      <c r="E197" s="6" t="s">
        <v>127</v>
      </c>
      <c r="F197" s="57" t="s">
        <v>128</v>
      </c>
      <c r="G197" s="46">
        <v>5900</v>
      </c>
      <c r="H197" s="20">
        <f>J197/G197</f>
        <v>136.01694915254237</v>
      </c>
      <c r="I197" s="20"/>
      <c r="J197" s="27">
        <v>802500</v>
      </c>
      <c r="K197" s="11">
        <f t="shared" si="10"/>
        <v>189721078.5655385</v>
      </c>
    </row>
    <row r="198" spans="2:15" x14ac:dyDescent="0.25">
      <c r="B198" s="8">
        <v>42881</v>
      </c>
      <c r="C198" s="5">
        <v>906369031</v>
      </c>
      <c r="D198" s="13" t="s">
        <v>129</v>
      </c>
      <c r="E198" s="6" t="s">
        <v>130</v>
      </c>
      <c r="F198" s="57" t="s">
        <v>131</v>
      </c>
      <c r="G198" s="46">
        <v>5900</v>
      </c>
      <c r="H198" s="20">
        <f t="shared" ref="H198:H224" si="13">I198/G198</f>
        <v>30.508474576271187</v>
      </c>
      <c r="I198" s="10">
        <v>180000</v>
      </c>
      <c r="J198" s="39"/>
      <c r="K198" s="11">
        <f t="shared" si="10"/>
        <v>189541078.5655385</v>
      </c>
    </row>
    <row r="199" spans="2:15" x14ac:dyDescent="0.25">
      <c r="B199" s="17">
        <v>42881</v>
      </c>
      <c r="C199" s="23">
        <v>906406882</v>
      </c>
      <c r="D199" s="26" t="s">
        <v>41</v>
      </c>
      <c r="E199" s="19" t="s">
        <v>18</v>
      </c>
      <c r="F199" s="53" t="s">
        <v>19</v>
      </c>
      <c r="G199" s="46">
        <v>5900</v>
      </c>
      <c r="H199" s="20">
        <f t="shared" si="13"/>
        <v>876.85423728813555</v>
      </c>
      <c r="I199" s="20">
        <v>5173440</v>
      </c>
      <c r="J199" s="10"/>
      <c r="K199" s="11">
        <f t="shared" ref="K199:K254" si="14">K198-I199+J199</f>
        <v>184367638.5655385</v>
      </c>
    </row>
    <row r="200" spans="2:15" x14ac:dyDescent="0.25">
      <c r="B200" s="17">
        <v>42881</v>
      </c>
      <c r="C200" s="23">
        <v>906413207</v>
      </c>
      <c r="D200" s="26" t="s">
        <v>42</v>
      </c>
      <c r="E200" s="19" t="s">
        <v>18</v>
      </c>
      <c r="F200" s="53" t="s">
        <v>19</v>
      </c>
      <c r="G200" s="46">
        <v>5900</v>
      </c>
      <c r="H200" s="20">
        <f t="shared" si="13"/>
        <v>267.24067796610171</v>
      </c>
      <c r="I200" s="20">
        <v>1576720</v>
      </c>
      <c r="J200" s="10"/>
      <c r="K200" s="11">
        <f t="shared" si="14"/>
        <v>182790918.5655385</v>
      </c>
    </row>
    <row r="201" spans="2:15" x14ac:dyDescent="0.25">
      <c r="B201" s="17">
        <v>42881</v>
      </c>
      <c r="C201" s="23">
        <v>906416618</v>
      </c>
      <c r="D201" s="26" t="s">
        <v>132</v>
      </c>
      <c r="E201" s="19" t="s">
        <v>18</v>
      </c>
      <c r="F201" s="53" t="s">
        <v>19</v>
      </c>
      <c r="G201" s="46">
        <v>5900</v>
      </c>
      <c r="H201" s="20">
        <f t="shared" si="13"/>
        <v>1015.7966101694915</v>
      </c>
      <c r="I201" s="20">
        <v>5993200</v>
      </c>
      <c r="J201" s="10"/>
      <c r="K201" s="11">
        <f t="shared" si="14"/>
        <v>176797718.5655385</v>
      </c>
    </row>
    <row r="202" spans="2:15" x14ac:dyDescent="0.25">
      <c r="B202" s="17">
        <v>42881</v>
      </c>
      <c r="C202" s="23">
        <v>906420394</v>
      </c>
      <c r="D202" s="26" t="s">
        <v>21</v>
      </c>
      <c r="E202" s="19" t="s">
        <v>18</v>
      </c>
      <c r="F202" s="53" t="s">
        <v>19</v>
      </c>
      <c r="G202" s="46">
        <v>5900</v>
      </c>
      <c r="H202" s="20">
        <f t="shared" si="13"/>
        <v>4198.5084745762715</v>
      </c>
      <c r="I202" s="20">
        <v>24771200</v>
      </c>
      <c r="J202" s="10"/>
      <c r="K202" s="11">
        <f t="shared" si="14"/>
        <v>152026518.5655385</v>
      </c>
    </row>
    <row r="203" spans="2:15" x14ac:dyDescent="0.25">
      <c r="B203" s="8">
        <v>42881</v>
      </c>
      <c r="C203" s="5">
        <v>906548370</v>
      </c>
      <c r="D203" s="13" t="s">
        <v>83</v>
      </c>
      <c r="E203" s="6" t="s">
        <v>84</v>
      </c>
      <c r="F203" s="6" t="s">
        <v>85</v>
      </c>
      <c r="G203" s="46">
        <v>5900</v>
      </c>
      <c r="H203" s="20">
        <f t="shared" si="13"/>
        <v>8477.5423728813566</v>
      </c>
      <c r="I203" s="20">
        <v>50017500</v>
      </c>
      <c r="J203" s="10"/>
      <c r="K203" s="11">
        <f t="shared" si="14"/>
        <v>102009018.5655385</v>
      </c>
      <c r="N203" s="31">
        <f>I203/10000</f>
        <v>5001.75</v>
      </c>
      <c r="O203" s="2">
        <f>N203/G203/10</f>
        <v>8.4775423728813554E-2</v>
      </c>
    </row>
    <row r="204" spans="2:15" x14ac:dyDescent="0.25">
      <c r="B204" s="8">
        <v>42881</v>
      </c>
      <c r="C204" s="5">
        <v>7382144640</v>
      </c>
      <c r="D204" s="13" t="s">
        <v>33</v>
      </c>
      <c r="E204" s="6" t="s">
        <v>33</v>
      </c>
      <c r="F204" s="57" t="s">
        <v>33</v>
      </c>
      <c r="G204" s="46">
        <v>5900</v>
      </c>
      <c r="H204" s="20">
        <f t="shared" si="13"/>
        <v>1436.8836101694917</v>
      </c>
      <c r="I204" s="20">
        <v>8477613.3000000007</v>
      </c>
      <c r="J204" s="10"/>
      <c r="K204" s="11">
        <f t="shared" si="14"/>
        <v>93531405.265538499</v>
      </c>
    </row>
    <row r="205" spans="2:15" x14ac:dyDescent="0.25">
      <c r="B205" s="8">
        <v>42881</v>
      </c>
      <c r="C205" s="5">
        <v>906905863</v>
      </c>
      <c r="D205" s="6" t="s">
        <v>33</v>
      </c>
      <c r="E205" s="6" t="s">
        <v>33</v>
      </c>
      <c r="F205" s="57" t="s">
        <v>33</v>
      </c>
      <c r="G205" s="46">
        <v>5900</v>
      </c>
      <c r="H205" s="20">
        <f t="shared" si="13"/>
        <v>338.9830508474576</v>
      </c>
      <c r="I205" s="20">
        <v>2000000</v>
      </c>
      <c r="J205" s="10"/>
      <c r="K205" s="11">
        <f t="shared" si="14"/>
        <v>91531405.265538499</v>
      </c>
    </row>
    <row r="206" spans="2:15" x14ac:dyDescent="0.25">
      <c r="B206" s="8">
        <v>42881</v>
      </c>
      <c r="C206" s="5">
        <v>7383229545</v>
      </c>
      <c r="D206" s="6" t="s">
        <v>33</v>
      </c>
      <c r="E206" s="6" t="s">
        <v>33</v>
      </c>
      <c r="F206" s="57" t="s">
        <v>33</v>
      </c>
      <c r="G206" s="46">
        <v>5900</v>
      </c>
      <c r="H206" s="20">
        <f t="shared" si="13"/>
        <v>508.47457627118644</v>
      </c>
      <c r="I206" s="20">
        <v>3000000</v>
      </c>
      <c r="J206" s="10"/>
      <c r="K206" s="11">
        <f t="shared" si="14"/>
        <v>88531405.265538499</v>
      </c>
    </row>
    <row r="207" spans="2:15" x14ac:dyDescent="0.25">
      <c r="B207" s="17">
        <v>42881</v>
      </c>
      <c r="C207" s="23">
        <v>906921476</v>
      </c>
      <c r="D207" s="26" t="s">
        <v>95</v>
      </c>
      <c r="E207" s="19" t="s">
        <v>18</v>
      </c>
      <c r="F207" s="53" t="s">
        <v>19</v>
      </c>
      <c r="G207" s="46">
        <v>5900</v>
      </c>
      <c r="H207" s="20">
        <f t="shared" si="13"/>
        <v>367.61016949152543</v>
      </c>
      <c r="I207" s="20">
        <v>2168900</v>
      </c>
      <c r="J207" s="10"/>
      <c r="K207" s="11">
        <f t="shared" si="14"/>
        <v>86362505.265538499</v>
      </c>
    </row>
    <row r="208" spans="2:15" x14ac:dyDescent="0.25">
      <c r="B208" s="17">
        <v>42881</v>
      </c>
      <c r="C208" s="23">
        <v>907017866</v>
      </c>
      <c r="D208" s="26" t="s">
        <v>60</v>
      </c>
      <c r="E208" s="19" t="s">
        <v>18</v>
      </c>
      <c r="F208" s="53" t="s">
        <v>19</v>
      </c>
      <c r="G208" s="46">
        <v>5900</v>
      </c>
      <c r="H208" s="20">
        <f t="shared" si="13"/>
        <v>3340.9322033898306</v>
      </c>
      <c r="I208" s="20">
        <v>19711500</v>
      </c>
      <c r="J208" s="10"/>
      <c r="K208" s="11">
        <f t="shared" si="14"/>
        <v>66651005.265538499</v>
      </c>
    </row>
    <row r="209" spans="2:14" x14ac:dyDescent="0.25">
      <c r="B209" s="17">
        <v>42884</v>
      </c>
      <c r="C209" s="23">
        <v>907553941</v>
      </c>
      <c r="D209" s="26" t="s">
        <v>44</v>
      </c>
      <c r="E209" s="19" t="s">
        <v>18</v>
      </c>
      <c r="F209" s="19" t="s">
        <v>19</v>
      </c>
      <c r="G209" s="46">
        <v>5900</v>
      </c>
      <c r="H209" s="20">
        <f t="shared" si="13"/>
        <v>181.35593220338984</v>
      </c>
      <c r="I209" s="20">
        <v>1070000</v>
      </c>
      <c r="J209" s="10"/>
      <c r="K209" s="11">
        <f t="shared" si="14"/>
        <v>65581005.265538499</v>
      </c>
    </row>
    <row r="210" spans="2:14" x14ac:dyDescent="0.25">
      <c r="B210" s="17">
        <v>42884</v>
      </c>
      <c r="C210" s="23">
        <v>907790633</v>
      </c>
      <c r="D210" s="26" t="s">
        <v>62</v>
      </c>
      <c r="E210" s="19" t="s">
        <v>18</v>
      </c>
      <c r="F210" s="53" t="s">
        <v>19</v>
      </c>
      <c r="G210" s="46">
        <v>5900</v>
      </c>
      <c r="H210" s="20">
        <f t="shared" si="13"/>
        <v>1450.8474576271187</v>
      </c>
      <c r="I210" s="20">
        <v>8560000</v>
      </c>
      <c r="J210" s="10"/>
      <c r="K210" s="11">
        <f t="shared" si="14"/>
        <v>57021005.265538499</v>
      </c>
    </row>
    <row r="211" spans="2:14" x14ac:dyDescent="0.25">
      <c r="B211" s="17">
        <v>42884</v>
      </c>
      <c r="C211" s="23">
        <v>907783569</v>
      </c>
      <c r="D211" s="26" t="s">
        <v>133</v>
      </c>
      <c r="E211" s="19" t="s">
        <v>18</v>
      </c>
      <c r="F211" s="53" t="s">
        <v>19</v>
      </c>
      <c r="G211" s="46">
        <v>5900</v>
      </c>
      <c r="H211" s="20">
        <f t="shared" si="13"/>
        <v>677.96610169491521</v>
      </c>
      <c r="I211" s="20">
        <v>4000000</v>
      </c>
      <c r="J211" s="10"/>
      <c r="K211" s="11">
        <f t="shared" si="14"/>
        <v>53021005.265538499</v>
      </c>
    </row>
    <row r="212" spans="2:14" x14ac:dyDescent="0.25">
      <c r="B212" s="17">
        <v>42884</v>
      </c>
      <c r="C212" s="23">
        <v>9077837629</v>
      </c>
      <c r="D212" s="26" t="s">
        <v>134</v>
      </c>
      <c r="E212" s="19" t="s">
        <v>18</v>
      </c>
      <c r="F212" s="53" t="s">
        <v>19</v>
      </c>
      <c r="G212" s="46">
        <v>5900</v>
      </c>
      <c r="H212" s="20">
        <f t="shared" si="13"/>
        <v>254.23728813559322</v>
      </c>
      <c r="I212" s="20">
        <v>1500000</v>
      </c>
      <c r="J212" s="10"/>
      <c r="K212" s="11">
        <f t="shared" si="14"/>
        <v>51521005.265538499</v>
      </c>
    </row>
    <row r="213" spans="2:14" x14ac:dyDescent="0.25">
      <c r="B213" s="17">
        <v>42884</v>
      </c>
      <c r="C213" s="23">
        <v>9077864133</v>
      </c>
      <c r="D213" s="26" t="s">
        <v>95</v>
      </c>
      <c r="E213" s="19" t="s">
        <v>18</v>
      </c>
      <c r="F213" s="53" t="s">
        <v>19</v>
      </c>
      <c r="G213" s="46">
        <v>5900</v>
      </c>
      <c r="H213" s="20">
        <f t="shared" si="13"/>
        <v>151.05084745762713</v>
      </c>
      <c r="I213" s="20">
        <v>891200</v>
      </c>
      <c r="J213" s="10"/>
      <c r="K213" s="11">
        <f t="shared" si="14"/>
        <v>50629805.265538499</v>
      </c>
    </row>
    <row r="214" spans="2:14" x14ac:dyDescent="0.25">
      <c r="B214" s="17">
        <v>42884</v>
      </c>
      <c r="C214" s="23">
        <v>9078465586</v>
      </c>
      <c r="D214" s="26" t="s">
        <v>41</v>
      </c>
      <c r="E214" s="19" t="s">
        <v>18</v>
      </c>
      <c r="F214" s="53" t="s">
        <v>19</v>
      </c>
      <c r="G214" s="46">
        <v>5900</v>
      </c>
      <c r="H214" s="20">
        <f t="shared" si="13"/>
        <v>2357.3220338983051</v>
      </c>
      <c r="I214" s="20">
        <v>13908200</v>
      </c>
      <c r="J214" s="10"/>
      <c r="K214" s="11">
        <f t="shared" si="14"/>
        <v>36721605.265538499</v>
      </c>
      <c r="L214" s="61"/>
      <c r="N214" s="31"/>
    </row>
    <row r="215" spans="2:14" x14ac:dyDescent="0.25">
      <c r="B215" s="17">
        <v>42884</v>
      </c>
      <c r="C215" s="23">
        <v>908347797</v>
      </c>
      <c r="D215" s="19" t="s">
        <v>135</v>
      </c>
      <c r="E215" s="19" t="s">
        <v>18</v>
      </c>
      <c r="F215" s="53" t="s">
        <v>19</v>
      </c>
      <c r="G215" s="46">
        <v>5900</v>
      </c>
      <c r="H215" s="20">
        <f t="shared" si="13"/>
        <v>338.9830508474576</v>
      </c>
      <c r="I215" s="20">
        <v>2000000</v>
      </c>
      <c r="J215" s="10"/>
      <c r="K215" s="11">
        <f t="shared" si="14"/>
        <v>34721605.265538499</v>
      </c>
      <c r="L215" s="61"/>
      <c r="N215" s="31"/>
    </row>
    <row r="216" spans="2:14" x14ac:dyDescent="0.25">
      <c r="B216" s="17">
        <v>42884</v>
      </c>
      <c r="C216" s="23">
        <v>7389714864</v>
      </c>
      <c r="D216" s="26" t="s">
        <v>47</v>
      </c>
      <c r="E216" s="19" t="s">
        <v>18</v>
      </c>
      <c r="F216" s="53" t="s">
        <v>19</v>
      </c>
      <c r="G216" s="46">
        <v>5900</v>
      </c>
      <c r="H216" s="20">
        <f t="shared" si="13"/>
        <v>1016.9491525423729</v>
      </c>
      <c r="I216" s="20">
        <v>6000000</v>
      </c>
      <c r="J216" s="10"/>
      <c r="K216" s="11">
        <f t="shared" si="14"/>
        <v>28721605.265538499</v>
      </c>
      <c r="L216" s="61"/>
      <c r="N216" s="31"/>
    </row>
    <row r="217" spans="2:14" x14ac:dyDescent="0.25">
      <c r="B217" s="8">
        <v>42884</v>
      </c>
      <c r="C217" s="5">
        <v>908379793</v>
      </c>
      <c r="D217" s="13" t="s">
        <v>22</v>
      </c>
      <c r="E217" s="6" t="s">
        <v>23</v>
      </c>
      <c r="F217" s="6" t="s">
        <v>24</v>
      </c>
      <c r="G217" s="46">
        <v>5900</v>
      </c>
      <c r="H217" s="20">
        <f t="shared" si="13"/>
        <v>76.271186440677965</v>
      </c>
      <c r="I217" s="20">
        <v>450000</v>
      </c>
      <c r="J217" s="10"/>
      <c r="K217" s="11">
        <f t="shared" si="14"/>
        <v>28271605.265538499</v>
      </c>
      <c r="L217" s="61"/>
      <c r="N217" s="31"/>
    </row>
    <row r="218" spans="2:14" x14ac:dyDescent="0.25">
      <c r="B218" s="8">
        <v>42884</v>
      </c>
      <c r="C218" s="5">
        <v>7390444866</v>
      </c>
      <c r="D218" s="6" t="s">
        <v>136</v>
      </c>
      <c r="E218" s="6" t="s">
        <v>137</v>
      </c>
      <c r="F218" s="39" t="s">
        <v>138</v>
      </c>
      <c r="G218" s="46">
        <v>5900</v>
      </c>
      <c r="H218" s="20">
        <f t="shared" si="13"/>
        <v>21.127118644067796</v>
      </c>
      <c r="I218" s="20">
        <v>124650</v>
      </c>
      <c r="J218" s="10"/>
      <c r="K218" s="11">
        <f t="shared" si="14"/>
        <v>28146955.265538499</v>
      </c>
      <c r="L218" s="61"/>
      <c r="N218" s="31"/>
    </row>
    <row r="219" spans="2:14" x14ac:dyDescent="0.25">
      <c r="B219" s="8">
        <v>42884</v>
      </c>
      <c r="C219" s="5">
        <v>7390465590</v>
      </c>
      <c r="D219" s="6" t="s">
        <v>136</v>
      </c>
      <c r="E219" s="6" t="s">
        <v>139</v>
      </c>
      <c r="F219" s="39" t="s">
        <v>138</v>
      </c>
      <c r="G219" s="46">
        <v>5900</v>
      </c>
      <c r="H219" s="20">
        <f t="shared" si="13"/>
        <v>17.241864406779662</v>
      </c>
      <c r="I219" s="20">
        <v>101727</v>
      </c>
      <c r="J219" s="10"/>
      <c r="K219" s="11">
        <f t="shared" si="14"/>
        <v>28045228.265538499</v>
      </c>
      <c r="L219" s="61"/>
      <c r="N219" s="31"/>
    </row>
    <row r="220" spans="2:14" x14ac:dyDescent="0.25">
      <c r="B220" s="8">
        <v>42884</v>
      </c>
      <c r="C220" s="5">
        <v>7390490619</v>
      </c>
      <c r="D220" s="6" t="s">
        <v>140</v>
      </c>
      <c r="E220" s="6" t="s">
        <v>141</v>
      </c>
      <c r="F220" s="39" t="s">
        <v>138</v>
      </c>
      <c r="G220" s="46">
        <v>5900</v>
      </c>
      <c r="H220" s="20">
        <f t="shared" si="13"/>
        <v>43.613345762711866</v>
      </c>
      <c r="I220" s="20">
        <v>257318.74</v>
      </c>
      <c r="J220" s="10"/>
      <c r="K220" s="11">
        <f t="shared" si="14"/>
        <v>27787909.5255385</v>
      </c>
      <c r="L220" s="61"/>
      <c r="N220" s="31"/>
    </row>
    <row r="221" spans="2:14" x14ac:dyDescent="0.25">
      <c r="B221" s="8">
        <v>42884</v>
      </c>
      <c r="C221" s="5">
        <v>7391001560</v>
      </c>
      <c r="D221" s="6" t="s">
        <v>142</v>
      </c>
      <c r="E221" s="6" t="s">
        <v>143</v>
      </c>
      <c r="F221" s="39" t="s">
        <v>144</v>
      </c>
      <c r="G221" s="46">
        <v>5900</v>
      </c>
      <c r="H221" s="20">
        <f t="shared" si="13"/>
        <v>877.5225542372882</v>
      </c>
      <c r="I221" s="20">
        <v>5177383.07</v>
      </c>
      <c r="J221" s="10"/>
      <c r="K221" s="11">
        <f t="shared" si="14"/>
        <v>22610526.4555385</v>
      </c>
      <c r="L221" s="61"/>
      <c r="N221" s="31"/>
    </row>
    <row r="222" spans="2:14" x14ac:dyDescent="0.25">
      <c r="B222" s="8">
        <v>42884</v>
      </c>
      <c r="C222" s="5">
        <v>908948084</v>
      </c>
      <c r="D222" s="6" t="s">
        <v>103</v>
      </c>
      <c r="E222" s="6" t="s">
        <v>145</v>
      </c>
      <c r="F222" s="2" t="s">
        <v>38</v>
      </c>
      <c r="G222" s="46">
        <v>5900</v>
      </c>
      <c r="H222" s="20">
        <f t="shared" si="13"/>
        <v>288.13559322033899</v>
      </c>
      <c r="I222" s="20">
        <v>1700000</v>
      </c>
      <c r="J222" s="10"/>
      <c r="K222" s="11">
        <f t="shared" si="14"/>
        <v>20910526.4555385</v>
      </c>
      <c r="L222" s="61"/>
      <c r="N222" s="31"/>
    </row>
    <row r="223" spans="2:14" x14ac:dyDescent="0.25">
      <c r="B223" s="8">
        <v>42884</v>
      </c>
      <c r="C223" s="5">
        <v>909010202</v>
      </c>
      <c r="D223" s="6" t="s">
        <v>51</v>
      </c>
      <c r="E223" s="6" t="s">
        <v>146</v>
      </c>
      <c r="F223" s="39" t="s">
        <v>53</v>
      </c>
      <c r="G223" s="46">
        <v>5900</v>
      </c>
      <c r="H223" s="20">
        <f t="shared" si="13"/>
        <v>92.550847457627114</v>
      </c>
      <c r="I223" s="20">
        <v>546050</v>
      </c>
      <c r="J223" s="10"/>
      <c r="K223" s="11">
        <f t="shared" si="14"/>
        <v>20364476.4555385</v>
      </c>
      <c r="L223" s="61"/>
      <c r="N223" s="31"/>
    </row>
    <row r="224" spans="2:14" x14ac:dyDescent="0.25">
      <c r="B224" s="8">
        <v>42884</v>
      </c>
      <c r="C224" s="5">
        <v>7395933005</v>
      </c>
      <c r="D224" s="13" t="s">
        <v>147</v>
      </c>
      <c r="E224" s="6" t="s">
        <v>148</v>
      </c>
      <c r="F224" s="39" t="s">
        <v>125</v>
      </c>
      <c r="G224" s="46">
        <v>5900</v>
      </c>
      <c r="H224" s="20">
        <f t="shared" si="13"/>
        <v>500</v>
      </c>
      <c r="I224" s="20">
        <v>2950000</v>
      </c>
      <c r="J224" s="10"/>
      <c r="K224" s="11">
        <f t="shared" si="14"/>
        <v>17414476.4555385</v>
      </c>
      <c r="L224" s="61"/>
      <c r="N224" s="31"/>
    </row>
    <row r="225" spans="2:14" x14ac:dyDescent="0.25">
      <c r="B225" s="8">
        <v>42884</v>
      </c>
      <c r="C225" s="5">
        <v>909799947</v>
      </c>
      <c r="D225" s="13" t="s">
        <v>15</v>
      </c>
      <c r="E225" s="6" t="s">
        <v>16</v>
      </c>
      <c r="F225" s="6" t="s">
        <v>16</v>
      </c>
      <c r="G225" s="9">
        <v>6000</v>
      </c>
      <c r="H225" s="9">
        <f>J225/G225</f>
        <v>17666.666666666668</v>
      </c>
      <c r="I225" s="20"/>
      <c r="J225" s="10">
        <v>106000000</v>
      </c>
      <c r="K225" s="11">
        <f t="shared" si="14"/>
        <v>123414476.4555385</v>
      </c>
      <c r="L225" s="61"/>
      <c r="N225" s="1">
        <f>VLOOKUP(J225,'[1]Aportes y CxP'!$F$17:$F$42,1,FALSE)-J225</f>
        <v>0</v>
      </c>
    </row>
    <row r="226" spans="2:14" x14ac:dyDescent="0.25">
      <c r="B226" s="17">
        <v>42884</v>
      </c>
      <c r="C226" s="23">
        <v>909992021</v>
      </c>
      <c r="D226" s="26" t="s">
        <v>44</v>
      </c>
      <c r="E226" s="19" t="s">
        <v>18</v>
      </c>
      <c r="F226" s="53" t="s">
        <v>19</v>
      </c>
      <c r="G226" s="46">
        <v>6000</v>
      </c>
      <c r="H226" s="20">
        <f t="shared" ref="H226:H234" si="15">I226/G226</f>
        <v>356.66666666666669</v>
      </c>
      <c r="I226" s="20">
        <v>2140000</v>
      </c>
      <c r="J226" s="10"/>
      <c r="K226" s="11">
        <f t="shared" si="14"/>
        <v>121274476.4555385</v>
      </c>
      <c r="L226" s="61"/>
      <c r="N226" s="31"/>
    </row>
    <row r="227" spans="2:14" x14ac:dyDescent="0.25">
      <c r="B227" s="17">
        <v>42884</v>
      </c>
      <c r="C227" s="23">
        <v>909997403</v>
      </c>
      <c r="D227" s="19" t="s">
        <v>149</v>
      </c>
      <c r="E227" s="19" t="s">
        <v>18</v>
      </c>
      <c r="F227" s="53" t="s">
        <v>19</v>
      </c>
      <c r="G227" s="46">
        <v>6000</v>
      </c>
      <c r="H227" s="20">
        <f t="shared" si="15"/>
        <v>2651.4841666666666</v>
      </c>
      <c r="I227" s="20">
        <v>15908905</v>
      </c>
      <c r="J227" s="10"/>
      <c r="K227" s="11">
        <f t="shared" si="14"/>
        <v>105365571.4555385</v>
      </c>
      <c r="L227" s="61"/>
      <c r="N227" s="31"/>
    </row>
    <row r="228" spans="2:14" x14ac:dyDescent="0.25">
      <c r="B228" s="17">
        <v>42884</v>
      </c>
      <c r="C228" s="23">
        <v>73983103750</v>
      </c>
      <c r="D228" s="19" t="s">
        <v>47</v>
      </c>
      <c r="E228" s="19" t="s">
        <v>18</v>
      </c>
      <c r="F228" s="53" t="s">
        <v>19</v>
      </c>
      <c r="G228" s="46">
        <v>6000</v>
      </c>
      <c r="H228" s="20">
        <f t="shared" si="15"/>
        <v>1010.5</v>
      </c>
      <c r="I228" s="20">
        <v>6063000</v>
      </c>
      <c r="J228" s="10"/>
      <c r="K228" s="11">
        <f t="shared" si="14"/>
        <v>99302571.455538496</v>
      </c>
      <c r="L228" s="61"/>
      <c r="N228" s="31"/>
    </row>
    <row r="229" spans="2:14" x14ac:dyDescent="0.25">
      <c r="B229" s="17">
        <v>42884</v>
      </c>
      <c r="C229" s="23">
        <v>910243488</v>
      </c>
      <c r="D229" s="19" t="s">
        <v>21</v>
      </c>
      <c r="E229" s="19" t="s">
        <v>18</v>
      </c>
      <c r="F229" s="53" t="s">
        <v>19</v>
      </c>
      <c r="G229" s="46">
        <v>6000</v>
      </c>
      <c r="H229" s="20">
        <f t="shared" si="15"/>
        <v>4342.3</v>
      </c>
      <c r="I229" s="20">
        <v>26053800</v>
      </c>
      <c r="J229" s="10"/>
      <c r="K229" s="11">
        <f t="shared" si="14"/>
        <v>73248771.455538496</v>
      </c>
      <c r="L229" s="61"/>
      <c r="N229" s="31"/>
    </row>
    <row r="230" spans="2:14" x14ac:dyDescent="0.25">
      <c r="B230" s="8">
        <v>42884</v>
      </c>
      <c r="C230" s="5">
        <v>73984803030</v>
      </c>
      <c r="D230" s="6" t="s">
        <v>150</v>
      </c>
      <c r="E230" s="6" t="s">
        <v>74</v>
      </c>
      <c r="F230" s="39" t="s">
        <v>74</v>
      </c>
      <c r="G230" s="46">
        <v>6000</v>
      </c>
      <c r="H230" s="20">
        <f t="shared" si="15"/>
        <v>1671.4373333333333</v>
      </c>
      <c r="I230" s="20">
        <v>10028624</v>
      </c>
      <c r="J230" s="10"/>
      <c r="K230" s="11">
        <f t="shared" si="14"/>
        <v>63220147.455538496</v>
      </c>
      <c r="L230" s="61"/>
      <c r="N230" s="31"/>
    </row>
    <row r="231" spans="2:14" x14ac:dyDescent="0.25">
      <c r="B231" s="8">
        <v>42884</v>
      </c>
      <c r="C231" s="5">
        <v>7398333731</v>
      </c>
      <c r="D231" s="13" t="s">
        <v>142</v>
      </c>
      <c r="E231" s="6" t="s">
        <v>151</v>
      </c>
      <c r="F231" s="57" t="s">
        <v>144</v>
      </c>
      <c r="G231" s="46">
        <v>6000</v>
      </c>
      <c r="H231" s="20">
        <f t="shared" si="15"/>
        <v>2975.5043333333333</v>
      </c>
      <c r="I231" s="20">
        <v>17853026</v>
      </c>
      <c r="J231" s="10"/>
      <c r="K231" s="11">
        <f t="shared" si="14"/>
        <v>45367121.455538496</v>
      </c>
      <c r="L231" s="61"/>
      <c r="N231" s="31"/>
    </row>
    <row r="232" spans="2:14" x14ac:dyDescent="0.25">
      <c r="B232" s="8">
        <v>42884</v>
      </c>
      <c r="C232" s="5">
        <v>73984570790</v>
      </c>
      <c r="D232" s="6" t="s">
        <v>112</v>
      </c>
      <c r="E232" s="6" t="s">
        <v>74</v>
      </c>
      <c r="F232" s="39" t="s">
        <v>74</v>
      </c>
      <c r="G232" s="46">
        <v>6000</v>
      </c>
      <c r="H232" s="20">
        <f t="shared" si="15"/>
        <v>997.13283333333334</v>
      </c>
      <c r="I232" s="20">
        <v>5982797</v>
      </c>
      <c r="J232" s="10"/>
      <c r="K232" s="11">
        <f t="shared" si="14"/>
        <v>39384324.455538496</v>
      </c>
      <c r="L232" s="61"/>
      <c r="N232" s="31"/>
    </row>
    <row r="233" spans="2:14" x14ac:dyDescent="0.25">
      <c r="B233" s="8">
        <v>42884</v>
      </c>
      <c r="C233" s="5">
        <v>910292714</v>
      </c>
      <c r="D233" s="6" t="s">
        <v>152</v>
      </c>
      <c r="E233" s="6" t="s">
        <v>80</v>
      </c>
      <c r="F233" s="6" t="s">
        <v>80</v>
      </c>
      <c r="G233" s="46">
        <v>6000</v>
      </c>
      <c r="H233" s="20">
        <f t="shared" si="15"/>
        <v>185.44433333333333</v>
      </c>
      <c r="I233" s="20">
        <v>1112666</v>
      </c>
      <c r="J233" s="10"/>
      <c r="K233" s="11">
        <f t="shared" si="14"/>
        <v>38271658.455538496</v>
      </c>
      <c r="L233" s="61"/>
      <c r="N233" s="31"/>
    </row>
    <row r="234" spans="2:14" x14ac:dyDescent="0.25">
      <c r="B234" s="17">
        <v>42884</v>
      </c>
      <c r="C234" s="52">
        <v>910241329</v>
      </c>
      <c r="D234" s="26" t="s">
        <v>62</v>
      </c>
      <c r="E234" s="19" t="s">
        <v>18</v>
      </c>
      <c r="F234" s="53" t="s">
        <v>19</v>
      </c>
      <c r="G234" s="46">
        <v>6000</v>
      </c>
      <c r="H234" s="20">
        <f t="shared" si="15"/>
        <v>1248.3333333333333</v>
      </c>
      <c r="I234" s="20">
        <v>7490000</v>
      </c>
      <c r="J234" s="10"/>
      <c r="K234" s="11">
        <f t="shared" si="14"/>
        <v>30781658.455538496</v>
      </c>
      <c r="L234" s="61"/>
      <c r="N234" s="31"/>
    </row>
    <row r="235" spans="2:14" x14ac:dyDescent="0.25">
      <c r="B235" s="8">
        <v>42884</v>
      </c>
      <c r="C235" s="35">
        <v>909834315</v>
      </c>
      <c r="D235" s="13" t="s">
        <v>15</v>
      </c>
      <c r="E235" s="6" t="s">
        <v>16</v>
      </c>
      <c r="F235" s="6" t="s">
        <v>16</v>
      </c>
      <c r="G235" s="9">
        <v>6000</v>
      </c>
      <c r="H235" s="9">
        <f>J235/G235</f>
        <v>8333.3333333333339</v>
      </c>
      <c r="I235" s="20"/>
      <c r="J235" s="10">
        <v>50000000</v>
      </c>
      <c r="K235" s="11">
        <f t="shared" si="14"/>
        <v>80781658.455538496</v>
      </c>
      <c r="L235" s="61"/>
      <c r="N235" s="1">
        <f>VLOOKUP(J235,'[1]Aportes y CxP'!$F$17:$F$42,1,FALSE)-J235</f>
        <v>0</v>
      </c>
    </row>
    <row r="236" spans="2:14" x14ac:dyDescent="0.25">
      <c r="B236" s="8">
        <v>42884</v>
      </c>
      <c r="C236" s="35">
        <v>1514105242</v>
      </c>
      <c r="D236" s="13" t="s">
        <v>15</v>
      </c>
      <c r="E236" s="6" t="s">
        <v>16</v>
      </c>
      <c r="F236" s="6" t="s">
        <v>16</v>
      </c>
      <c r="G236" s="9">
        <v>6000</v>
      </c>
      <c r="H236" s="9">
        <f>J236/G236</f>
        <v>7000</v>
      </c>
      <c r="I236" s="20"/>
      <c r="J236" s="10">
        <v>42000000</v>
      </c>
      <c r="K236" s="11">
        <f t="shared" si="14"/>
        <v>122781658.4555385</v>
      </c>
      <c r="L236" s="61"/>
      <c r="N236" s="1">
        <f>VLOOKUP(J236,'[1]Aportes y CxP'!$F$17:$F$42,1,FALSE)-J236</f>
        <v>0</v>
      </c>
    </row>
    <row r="237" spans="2:14" x14ac:dyDescent="0.25">
      <c r="B237" s="8">
        <v>42884</v>
      </c>
      <c r="C237" s="35">
        <v>1614562772</v>
      </c>
      <c r="D237" s="13" t="s">
        <v>15</v>
      </c>
      <c r="E237" s="6" t="s">
        <v>16</v>
      </c>
      <c r="F237" s="6" t="s">
        <v>16</v>
      </c>
      <c r="G237" s="9">
        <v>6000</v>
      </c>
      <c r="H237" s="9">
        <f>J237/G237</f>
        <v>10000</v>
      </c>
      <c r="I237" s="20"/>
      <c r="J237" s="10">
        <v>60000000</v>
      </c>
      <c r="K237" s="11">
        <f t="shared" si="14"/>
        <v>182781658.45553851</v>
      </c>
      <c r="L237" s="61"/>
      <c r="N237" s="1">
        <f>VLOOKUP(J237,'[1]Aportes y CxP'!$F$17:$F$42,1,FALSE)-J237</f>
        <v>0</v>
      </c>
    </row>
    <row r="238" spans="2:14" x14ac:dyDescent="0.25">
      <c r="B238" s="17">
        <v>42886</v>
      </c>
      <c r="C238" s="52">
        <v>910590317</v>
      </c>
      <c r="D238" s="19" t="s">
        <v>149</v>
      </c>
      <c r="E238" s="19" t="s">
        <v>18</v>
      </c>
      <c r="F238" s="53" t="s">
        <v>19</v>
      </c>
      <c r="G238" s="9">
        <v>6000</v>
      </c>
      <c r="H238" s="9">
        <f>I238/G238</f>
        <v>740.48249999999996</v>
      </c>
      <c r="I238" s="20">
        <v>4442895</v>
      </c>
      <c r="J238" s="10"/>
      <c r="K238" s="11">
        <f t="shared" si="14"/>
        <v>178338763.45553851</v>
      </c>
      <c r="L238" s="61"/>
      <c r="N238" s="31"/>
    </row>
    <row r="239" spans="2:14" x14ac:dyDescent="0.25">
      <c r="B239" s="8">
        <v>42886</v>
      </c>
      <c r="C239" s="35">
        <v>7400218404</v>
      </c>
      <c r="D239" s="6" t="s">
        <v>33</v>
      </c>
      <c r="E239" s="6" t="s">
        <v>33</v>
      </c>
      <c r="F239" s="39" t="s">
        <v>33</v>
      </c>
      <c r="G239" s="9">
        <v>6000</v>
      </c>
      <c r="H239" s="9">
        <f>I239/G239</f>
        <v>250</v>
      </c>
      <c r="I239" s="20">
        <v>1500000</v>
      </c>
      <c r="J239" s="10"/>
      <c r="K239" s="11">
        <f t="shared" si="14"/>
        <v>176838763.45553851</v>
      </c>
      <c r="L239" s="61"/>
      <c r="N239" s="31"/>
    </row>
    <row r="240" spans="2:14" x14ac:dyDescent="0.25">
      <c r="B240" s="8">
        <v>42886</v>
      </c>
      <c r="C240" s="35">
        <v>910602526</v>
      </c>
      <c r="D240" s="6" t="s">
        <v>33</v>
      </c>
      <c r="E240" s="6" t="s">
        <v>33</v>
      </c>
      <c r="F240" s="39" t="s">
        <v>33</v>
      </c>
      <c r="G240" s="9">
        <v>6000</v>
      </c>
      <c r="H240" s="9">
        <f>I240/G240</f>
        <v>1866.6666666666667</v>
      </c>
      <c r="I240" s="20">
        <v>11200000</v>
      </c>
      <c r="J240" s="10"/>
      <c r="K240" s="11">
        <f t="shared" si="14"/>
        <v>165638763.45553851</v>
      </c>
      <c r="L240" s="61"/>
      <c r="N240" s="31"/>
    </row>
    <row r="241" spans="2:14" x14ac:dyDescent="0.25">
      <c r="B241" s="8">
        <v>42886</v>
      </c>
      <c r="C241" s="35">
        <v>1309023264</v>
      </c>
      <c r="D241" s="13" t="s">
        <v>15</v>
      </c>
      <c r="E241" s="6" t="s">
        <v>16</v>
      </c>
      <c r="F241" s="6" t="s">
        <v>16</v>
      </c>
      <c r="G241" s="9">
        <v>6000</v>
      </c>
      <c r="H241" s="9">
        <f>J241/G241</f>
        <v>350</v>
      </c>
      <c r="I241" s="20"/>
      <c r="J241" s="10">
        <v>2100000</v>
      </c>
      <c r="K241" s="11">
        <f t="shared" si="14"/>
        <v>167738763.45553851</v>
      </c>
      <c r="L241" s="61"/>
      <c r="N241" s="1">
        <f>VLOOKUP(J241,'[1]Aportes y CxP'!$F$17:$F$42,1,FALSE)-J241</f>
        <v>0</v>
      </c>
    </row>
    <row r="242" spans="2:14" x14ac:dyDescent="0.25">
      <c r="B242" s="8">
        <v>42886</v>
      </c>
      <c r="C242" s="35">
        <v>910801737</v>
      </c>
      <c r="D242" s="6" t="s">
        <v>75</v>
      </c>
      <c r="E242" s="6" t="s">
        <v>74</v>
      </c>
      <c r="F242" s="6" t="s">
        <v>74</v>
      </c>
      <c r="G242" s="9">
        <v>6000</v>
      </c>
      <c r="H242" s="9">
        <f>I242/G242</f>
        <v>3089.1053333333334</v>
      </c>
      <c r="I242" s="20">
        <v>18534632</v>
      </c>
      <c r="J242" s="10"/>
      <c r="K242" s="11">
        <f t="shared" si="14"/>
        <v>149204131.45553851</v>
      </c>
      <c r="L242" s="61"/>
      <c r="N242" s="31"/>
    </row>
    <row r="243" spans="2:14" x14ac:dyDescent="0.25">
      <c r="B243" s="8">
        <v>42886</v>
      </c>
      <c r="C243" s="38">
        <v>910806873</v>
      </c>
      <c r="D243" s="6" t="s">
        <v>76</v>
      </c>
      <c r="E243" s="6" t="s">
        <v>74</v>
      </c>
      <c r="F243" s="6" t="s">
        <v>74</v>
      </c>
      <c r="G243" s="9">
        <v>6000</v>
      </c>
      <c r="H243" s="9">
        <f>I243/G243</f>
        <v>2293.5065</v>
      </c>
      <c r="I243" s="20">
        <v>13761039</v>
      </c>
      <c r="J243" s="10"/>
      <c r="K243" s="11">
        <f t="shared" si="14"/>
        <v>135443092.45553851</v>
      </c>
      <c r="L243" s="61"/>
      <c r="N243" s="31"/>
    </row>
    <row r="244" spans="2:14" x14ac:dyDescent="0.25">
      <c r="B244" s="8">
        <v>42886</v>
      </c>
      <c r="C244" s="35">
        <v>910811561</v>
      </c>
      <c r="D244" s="6" t="s">
        <v>73</v>
      </c>
      <c r="E244" s="6" t="s">
        <v>74</v>
      </c>
      <c r="F244" s="6" t="s">
        <v>74</v>
      </c>
      <c r="G244" s="9">
        <v>6000</v>
      </c>
      <c r="H244" s="9">
        <f>I244/G244</f>
        <v>3683.7641666666668</v>
      </c>
      <c r="I244" s="20">
        <v>22102585</v>
      </c>
      <c r="J244" s="10"/>
      <c r="K244" s="11">
        <f t="shared" si="14"/>
        <v>113340507.45553851</v>
      </c>
      <c r="L244" s="61"/>
      <c r="N244" s="31"/>
    </row>
    <row r="245" spans="2:14" x14ac:dyDescent="0.25">
      <c r="B245" s="8">
        <v>42886</v>
      </c>
      <c r="C245" s="35">
        <v>910815109</v>
      </c>
      <c r="D245" s="6" t="s">
        <v>79</v>
      </c>
      <c r="E245" s="6" t="s">
        <v>80</v>
      </c>
      <c r="F245" s="39" t="s">
        <v>80</v>
      </c>
      <c r="G245" s="9">
        <v>6000</v>
      </c>
      <c r="H245" s="9">
        <f>I245/G245</f>
        <v>630.38499999999999</v>
      </c>
      <c r="I245" s="20">
        <v>3782310</v>
      </c>
      <c r="J245" s="10"/>
      <c r="K245" s="11">
        <f t="shared" si="14"/>
        <v>109558197.45553851</v>
      </c>
      <c r="L245" s="61"/>
      <c r="N245" s="31"/>
    </row>
    <row r="246" spans="2:14" x14ac:dyDescent="0.25">
      <c r="B246" s="17">
        <v>42886</v>
      </c>
      <c r="C246" s="52">
        <v>910815109</v>
      </c>
      <c r="D246" s="19" t="s">
        <v>153</v>
      </c>
      <c r="E246" s="19" t="s">
        <v>18</v>
      </c>
      <c r="F246" s="53" t="s">
        <v>19</v>
      </c>
      <c r="G246" s="9">
        <v>6000</v>
      </c>
      <c r="H246" s="9">
        <f>I246/G246</f>
        <v>96.666666666666671</v>
      </c>
      <c r="I246" s="20">
        <v>580000</v>
      </c>
      <c r="J246" s="10"/>
      <c r="K246" s="11">
        <f t="shared" si="14"/>
        <v>108978197.45553851</v>
      </c>
      <c r="L246" s="61"/>
      <c r="N246" s="31"/>
    </row>
    <row r="247" spans="2:14" x14ac:dyDescent="0.25">
      <c r="B247" s="8">
        <v>42886</v>
      </c>
      <c r="C247" s="62">
        <v>641336</v>
      </c>
      <c r="D247" s="13" t="s">
        <v>15</v>
      </c>
      <c r="E247" s="6" t="s">
        <v>16</v>
      </c>
      <c r="F247" s="6" t="s">
        <v>16</v>
      </c>
      <c r="G247" s="9">
        <v>6000</v>
      </c>
      <c r="H247" s="9">
        <f>J247/G247</f>
        <v>5000</v>
      </c>
      <c r="I247" s="20"/>
      <c r="J247" s="10">
        <v>30000000</v>
      </c>
      <c r="K247" s="11">
        <f t="shared" si="14"/>
        <v>138978197.45553851</v>
      </c>
      <c r="L247" s="63"/>
      <c r="N247" s="1">
        <f>VLOOKUP(J247,'[1]Aportes y CxP'!$F$17:$F$42,1,FALSE)-J247</f>
        <v>0</v>
      </c>
    </row>
    <row r="248" spans="2:14" x14ac:dyDescent="0.25">
      <c r="B248" s="8">
        <v>42886</v>
      </c>
      <c r="C248" s="62">
        <v>641358</v>
      </c>
      <c r="D248" s="13" t="s">
        <v>15</v>
      </c>
      <c r="E248" s="6" t="s">
        <v>16</v>
      </c>
      <c r="F248" s="6" t="s">
        <v>16</v>
      </c>
      <c r="G248" s="9">
        <v>6000</v>
      </c>
      <c r="H248" s="9">
        <f>J248/G248</f>
        <v>4000</v>
      </c>
      <c r="I248" s="20"/>
      <c r="J248" s="10">
        <v>24000000</v>
      </c>
      <c r="K248" s="11">
        <f t="shared" si="14"/>
        <v>162978197.45553851</v>
      </c>
      <c r="L248" s="63"/>
      <c r="N248" s="1">
        <f>VLOOKUP(J248,'[1]Aportes y CxP'!$F$17:$F$42,1,FALSE)-J248</f>
        <v>0</v>
      </c>
    </row>
    <row r="249" spans="2:14" x14ac:dyDescent="0.25">
      <c r="B249" s="8">
        <v>42886</v>
      </c>
      <c r="C249" s="62">
        <v>910877666</v>
      </c>
      <c r="D249" s="13" t="s">
        <v>15</v>
      </c>
      <c r="E249" s="6" t="s">
        <v>16</v>
      </c>
      <c r="F249" s="6" t="s">
        <v>16</v>
      </c>
      <c r="G249" s="9">
        <v>6000</v>
      </c>
      <c r="H249" s="9">
        <f>J249/G249</f>
        <v>1833.3333333333333</v>
      </c>
      <c r="I249" s="20"/>
      <c r="J249" s="10">
        <v>11000000</v>
      </c>
      <c r="K249" s="11">
        <f t="shared" si="14"/>
        <v>173978197.45553851</v>
      </c>
      <c r="L249" s="63"/>
      <c r="N249" s="1">
        <f>VLOOKUP(J249,'[1]Aportes y CxP'!$F$17:$F$42,1,FALSE)-J249</f>
        <v>0</v>
      </c>
    </row>
    <row r="250" spans="2:14" x14ac:dyDescent="0.25">
      <c r="B250" s="8">
        <v>42886</v>
      </c>
      <c r="C250" s="62">
        <v>1614120069</v>
      </c>
      <c r="D250" s="13" t="s">
        <v>15</v>
      </c>
      <c r="E250" s="6" t="s">
        <v>16</v>
      </c>
      <c r="F250" s="6" t="s">
        <v>16</v>
      </c>
      <c r="G250" s="9">
        <v>6000</v>
      </c>
      <c r="H250" s="9">
        <f>J250/G250</f>
        <v>2000</v>
      </c>
      <c r="I250" s="20"/>
      <c r="J250" s="10">
        <v>12000000</v>
      </c>
      <c r="K250" s="11">
        <f t="shared" si="14"/>
        <v>185978197.45553851</v>
      </c>
      <c r="L250" s="63"/>
      <c r="N250" s="1">
        <f>VLOOKUP(J250,'[1]Aportes y CxP'!$F$17:$F$42,1,FALSE)-J250</f>
        <v>0</v>
      </c>
    </row>
    <row r="251" spans="2:14" x14ac:dyDescent="0.25">
      <c r="B251" s="8"/>
      <c r="C251" s="62"/>
      <c r="D251" s="13"/>
      <c r="E251" s="6"/>
      <c r="F251" s="6"/>
      <c r="G251" s="9"/>
      <c r="H251" s="9"/>
      <c r="I251" s="20"/>
      <c r="J251" s="10"/>
      <c r="K251" s="11">
        <f t="shared" si="14"/>
        <v>185978197.45553851</v>
      </c>
      <c r="L251" s="63"/>
      <c r="N251" s="31"/>
    </row>
    <row r="252" spans="2:14" x14ac:dyDescent="0.25">
      <c r="B252" s="8"/>
      <c r="C252" s="62"/>
      <c r="D252" s="13"/>
      <c r="E252" s="6"/>
      <c r="F252" s="6"/>
      <c r="G252" s="9"/>
      <c r="H252" s="9"/>
      <c r="I252" s="20"/>
      <c r="J252" s="10"/>
      <c r="K252" s="11">
        <f t="shared" si="14"/>
        <v>185978197.45553851</v>
      </c>
      <c r="L252" s="63"/>
      <c r="N252" s="31"/>
    </row>
    <row r="253" spans="2:14" x14ac:dyDescent="0.25">
      <c r="B253" s="8"/>
      <c r="C253" s="5"/>
      <c r="D253" s="6"/>
      <c r="E253" s="6"/>
      <c r="F253" s="39"/>
      <c r="G253" s="9"/>
      <c r="H253" s="9"/>
      <c r="I253" s="20"/>
      <c r="J253" s="10"/>
      <c r="K253" s="11">
        <f t="shared" si="14"/>
        <v>185978197.45553851</v>
      </c>
      <c r="L253" s="61"/>
      <c r="N253" s="31"/>
    </row>
    <row r="254" spans="2:14" x14ac:dyDescent="0.25">
      <c r="B254" s="8"/>
      <c r="C254" s="5" t="s">
        <v>154</v>
      </c>
      <c r="D254" s="6"/>
      <c r="E254" s="6"/>
      <c r="F254" s="39"/>
      <c r="G254" s="9"/>
      <c r="H254" s="9"/>
      <c r="I254" s="20"/>
      <c r="J254" s="10"/>
      <c r="K254" s="11">
        <f t="shared" si="14"/>
        <v>185978197.45553851</v>
      </c>
      <c r="L254" s="61"/>
      <c r="N254" s="31"/>
    </row>
    <row r="255" spans="2:14" x14ac:dyDescent="0.25">
      <c r="B255" s="8"/>
      <c r="C255" s="5"/>
      <c r="D255" s="6"/>
      <c r="E255" s="6"/>
      <c r="F255" s="39"/>
      <c r="G255" s="9"/>
      <c r="H255" s="9"/>
      <c r="I255" s="20"/>
      <c r="J255" s="10"/>
      <c r="K255" s="11">
        <f>K254-I255+J255</f>
        <v>185978197.45553851</v>
      </c>
      <c r="L255" s="61"/>
      <c r="N255" s="31"/>
    </row>
    <row r="256" spans="2:14" x14ac:dyDescent="0.25">
      <c r="B256" s="8"/>
      <c r="C256" s="5"/>
      <c r="D256" s="6"/>
      <c r="E256" s="6"/>
      <c r="F256" s="39"/>
      <c r="G256" s="9"/>
      <c r="H256" s="9"/>
      <c r="I256" s="20"/>
      <c r="J256" s="10"/>
      <c r="K256" s="11">
        <f>K255-I256+J256</f>
        <v>185978197.45553851</v>
      </c>
      <c r="L256" s="61"/>
      <c r="N256" s="31"/>
    </row>
    <row r="257" spans="2:14" x14ac:dyDescent="0.25">
      <c r="B257" s="8"/>
      <c r="C257" s="5"/>
      <c r="D257" s="6"/>
      <c r="E257" s="6" t="s">
        <v>155</v>
      </c>
      <c r="F257" s="6"/>
      <c r="G257" s="9"/>
      <c r="H257" s="9"/>
      <c r="I257" s="10"/>
      <c r="J257" s="10"/>
      <c r="K257" s="11">
        <f>K256-I257+J257</f>
        <v>185978197.45553851</v>
      </c>
      <c r="L257" s="64"/>
    </row>
    <row r="258" spans="2:14" x14ac:dyDescent="0.25">
      <c r="B258" s="8"/>
      <c r="C258" s="5" t="s">
        <v>156</v>
      </c>
      <c r="D258" s="6" t="s">
        <v>157</v>
      </c>
      <c r="E258" s="6" t="s">
        <v>158</v>
      </c>
      <c r="F258" s="6" t="s">
        <v>159</v>
      </c>
      <c r="G258" s="46">
        <v>6000</v>
      </c>
      <c r="H258" s="9">
        <f>I258/G258</f>
        <v>9.1255000000000006</v>
      </c>
      <c r="I258" s="9">
        <v>54753</v>
      </c>
      <c r="J258" s="10"/>
      <c r="K258" s="11">
        <f>K257-I258+J258</f>
        <v>185923444.45553851</v>
      </c>
      <c r="L258" s="61"/>
      <c r="M258" s="61"/>
      <c r="N258" s="31"/>
    </row>
    <row r="259" spans="2:14" x14ac:dyDescent="0.25">
      <c r="B259" s="8"/>
      <c r="C259" s="5" t="s">
        <v>156</v>
      </c>
      <c r="D259" s="6" t="s">
        <v>160</v>
      </c>
      <c r="E259" s="6" t="s">
        <v>161</v>
      </c>
      <c r="F259" s="6"/>
      <c r="G259" s="9"/>
      <c r="H259" s="9"/>
      <c r="I259" s="10"/>
      <c r="J259" s="10"/>
      <c r="K259" s="11"/>
    </row>
    <row r="260" spans="2:14" x14ac:dyDescent="0.25">
      <c r="B260" s="65"/>
      <c r="C260" s="66"/>
      <c r="D260" s="67"/>
      <c r="E260" s="67"/>
      <c r="F260" s="67"/>
      <c r="G260" s="68"/>
      <c r="H260" s="68"/>
      <c r="I260" s="69"/>
      <c r="J260" s="69"/>
      <c r="K260" s="11"/>
      <c r="L260" s="61"/>
    </row>
    <row r="261" spans="2:14" ht="15.75" thickBot="1" x14ac:dyDescent="0.3"/>
    <row r="262" spans="2:14" ht="15.75" thickBot="1" x14ac:dyDescent="0.3">
      <c r="E262" s="70" t="s">
        <v>162</v>
      </c>
      <c r="F262" s="71" t="s">
        <v>163</v>
      </c>
      <c r="G262" s="72">
        <f>AVERAGE(G258,G8:G258)</f>
        <v>5549.0612244897957</v>
      </c>
      <c r="H262" s="73">
        <f>SUM(H7:H258)</f>
        <v>630830.16777264758</v>
      </c>
      <c r="I262" s="74">
        <f>SUM(I6:I259)</f>
        <v>1655009766.0944612</v>
      </c>
      <c r="J262" s="74">
        <f>SUM(J6:J259)</f>
        <v>1840895785</v>
      </c>
      <c r="K262" s="75">
        <f>K258</f>
        <v>185923444.45553851</v>
      </c>
      <c r="L262" s="76"/>
    </row>
    <row r="263" spans="2:14" ht="15.75" thickBot="1" x14ac:dyDescent="0.3"/>
    <row r="264" spans="2:14" ht="15.75" thickBot="1" x14ac:dyDescent="0.3">
      <c r="E264" s="70" t="s">
        <v>164</v>
      </c>
      <c r="F264" s="77"/>
      <c r="G264" s="73"/>
      <c r="H264" s="73"/>
      <c r="I264" s="74" t="s">
        <v>165</v>
      </c>
      <c r="J264" s="74" t="s">
        <v>166</v>
      </c>
      <c r="K264" s="75" t="s">
        <v>167</v>
      </c>
    </row>
    <row r="265" spans="2:14" ht="15.75" thickBot="1" x14ac:dyDescent="0.3">
      <c r="I265" s="74">
        <f>+SUM(I17:I259)</f>
        <v>1607807766.0944612</v>
      </c>
      <c r="J265" s="74">
        <f>+SUM(J8:J259)</f>
        <v>1789395785</v>
      </c>
      <c r="K265" s="75">
        <f>+J265-I265</f>
        <v>181588018.9055388</v>
      </c>
    </row>
    <row r="267" spans="2:14" x14ac:dyDescent="0.25">
      <c r="K267" s="78"/>
    </row>
    <row r="268" spans="2:14" x14ac:dyDescent="0.25">
      <c r="I268" s="79">
        <f>SUBTOTAL(9,I34:I60)</f>
        <v>203405959.41</v>
      </c>
      <c r="K268" s="78"/>
    </row>
    <row r="269" spans="2:14" x14ac:dyDescent="0.25">
      <c r="K269" s="31"/>
    </row>
    <row r="270" spans="2:14" x14ac:dyDescent="0.25">
      <c r="K270" s="31"/>
    </row>
    <row r="271" spans="2:14" x14ac:dyDescent="0.25">
      <c r="K271" s="31"/>
    </row>
  </sheetData>
  <autoFilter ref="B5:K259"/>
  <mergeCells count="3">
    <mergeCell ref="B1:K1"/>
    <mergeCell ref="B2:K2"/>
    <mergeCell ref="B3:K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5"/>
  <sheetViews>
    <sheetView showGridLines="0" zoomScale="85" zoomScaleNormal="85" zoomScalePageLayoutView="85" workbookViewId="0">
      <pane ySplit="5" topLeftCell="A6" activePane="bottomLeft" state="frozen"/>
      <selection pane="bottomLeft" activeCell="B3" sqref="B3:K12"/>
    </sheetView>
  </sheetViews>
  <sheetFormatPr baseColWidth="10" defaultColWidth="10.85546875" defaultRowHeight="15" x14ac:dyDescent="0.25"/>
  <cols>
    <col min="1" max="1" width="0.85546875" style="2" customWidth="1"/>
    <col min="2" max="2" width="12.140625" style="3" bestFit="1" customWidth="1"/>
    <col min="3" max="3" width="14.28515625" style="3" bestFit="1" customWidth="1"/>
    <col min="4" max="4" width="38.140625" style="2" bestFit="1" customWidth="1"/>
    <col min="5" max="5" width="67.85546875" style="4" bestFit="1" customWidth="1"/>
    <col min="6" max="6" width="31.42578125" style="2" bestFit="1" customWidth="1"/>
    <col min="7" max="7" width="11" style="1" customWidth="1"/>
    <col min="8" max="8" width="13.85546875" style="1" customWidth="1"/>
    <col min="9" max="10" width="18.28515625" style="1" bestFit="1" customWidth="1"/>
    <col min="11" max="11" width="16.7109375" style="81" customWidth="1"/>
    <col min="12" max="12" width="15.28515625" style="80" bestFit="1" customWidth="1"/>
    <col min="13" max="13" width="16.7109375" style="1" bestFit="1" customWidth="1"/>
    <col min="14" max="14" width="13.7109375" style="2" bestFit="1" customWidth="1"/>
    <col min="15" max="15" width="15.42578125" style="2" bestFit="1" customWidth="1"/>
    <col min="16" max="16384" width="10.85546875" style="2"/>
  </cols>
  <sheetData>
    <row r="1" spans="2:16" x14ac:dyDescent="0.25">
      <c r="B1" s="248" t="s">
        <v>0</v>
      </c>
      <c r="C1" s="248"/>
      <c r="D1" s="248"/>
      <c r="E1" s="248"/>
      <c r="F1" s="248"/>
      <c r="G1" s="249"/>
      <c r="H1" s="249"/>
      <c r="I1" s="249"/>
      <c r="J1" s="249"/>
      <c r="K1" s="248"/>
    </row>
    <row r="2" spans="2:16" x14ac:dyDescent="0.25">
      <c r="B2" s="250" t="s">
        <v>1</v>
      </c>
      <c r="C2" s="250"/>
      <c r="D2" s="250"/>
      <c r="E2" s="250"/>
      <c r="F2" s="250"/>
      <c r="G2" s="251"/>
      <c r="H2" s="251"/>
      <c r="I2" s="251"/>
      <c r="J2" s="251"/>
      <c r="K2" s="250"/>
    </row>
    <row r="3" spans="2:16" x14ac:dyDescent="0.25">
      <c r="B3" s="250" t="s">
        <v>2</v>
      </c>
      <c r="C3" s="250"/>
      <c r="D3" s="250"/>
      <c r="E3" s="250"/>
      <c r="F3" s="250"/>
      <c r="G3" s="251"/>
      <c r="H3" s="251"/>
      <c r="I3" s="251"/>
      <c r="J3" s="251"/>
      <c r="K3" s="250"/>
    </row>
    <row r="4" spans="2:16" x14ac:dyDescent="0.25">
      <c r="I4" s="1">
        <f>SUBTOTAL(9,I6:I343)</f>
        <v>2893057410.5960002</v>
      </c>
    </row>
    <row r="5" spans="2:16" x14ac:dyDescent="0.25">
      <c r="B5" s="5" t="s">
        <v>4</v>
      </c>
      <c r="C5" s="5" t="s">
        <v>5</v>
      </c>
      <c r="D5" s="5" t="s">
        <v>6</v>
      </c>
      <c r="E5" s="6" t="s">
        <v>7</v>
      </c>
      <c r="F5" s="5" t="s">
        <v>8</v>
      </c>
      <c r="G5" s="20" t="s">
        <v>9</v>
      </c>
      <c r="H5" s="7" t="s">
        <v>10</v>
      </c>
      <c r="I5" s="7" t="s">
        <v>11</v>
      </c>
      <c r="J5" s="7" t="s">
        <v>12</v>
      </c>
      <c r="K5" s="82" t="s">
        <v>13</v>
      </c>
    </row>
    <row r="6" spans="2:16" x14ac:dyDescent="0.25">
      <c r="B6" s="8">
        <v>42887</v>
      </c>
      <c r="C6" s="5" t="s">
        <v>14</v>
      </c>
      <c r="D6" s="6"/>
      <c r="E6" s="6"/>
      <c r="F6" s="6"/>
      <c r="G6" s="83">
        <f>[1]Mayo2017!G258</f>
        <v>6000</v>
      </c>
      <c r="H6" s="84"/>
      <c r="I6" s="10"/>
      <c r="J6" s="10"/>
      <c r="K6" s="84">
        <f>[1]Mayo2017!$K$262</f>
        <v>185923444.45553851</v>
      </c>
    </row>
    <row r="7" spans="2:16" x14ac:dyDescent="0.25">
      <c r="B7" s="8">
        <v>42886</v>
      </c>
      <c r="C7" s="85">
        <v>74014025490</v>
      </c>
      <c r="D7" s="6" t="s">
        <v>33</v>
      </c>
      <c r="E7" s="6" t="s">
        <v>33</v>
      </c>
      <c r="F7" s="39" t="s">
        <v>33</v>
      </c>
      <c r="G7" s="83">
        <v>6000</v>
      </c>
      <c r="H7" s="84">
        <f t="shared" ref="H7:H19" si="0">I7/G7</f>
        <v>66.666666666666671</v>
      </c>
      <c r="I7" s="10">
        <v>400000</v>
      </c>
      <c r="J7" s="10"/>
      <c r="K7" s="84">
        <f t="shared" ref="K7:K70" si="1">K6-I7+J7</f>
        <v>185523444.45553851</v>
      </c>
      <c r="L7" s="86"/>
      <c r="N7" s="31"/>
      <c r="O7" s="1"/>
    </row>
    <row r="8" spans="2:16" x14ac:dyDescent="0.25">
      <c r="B8" s="8">
        <v>42886</v>
      </c>
      <c r="C8" s="87">
        <v>74030060430</v>
      </c>
      <c r="D8" s="6" t="s">
        <v>81</v>
      </c>
      <c r="E8" s="6" t="s">
        <v>168</v>
      </c>
      <c r="F8" s="39" t="s">
        <v>50</v>
      </c>
      <c r="G8" s="83">
        <v>6000</v>
      </c>
      <c r="H8" s="84">
        <f t="shared" si="0"/>
        <v>1257.0133333333333</v>
      </c>
      <c r="I8" s="10">
        <v>7542080</v>
      </c>
      <c r="J8" s="10"/>
      <c r="K8" s="84">
        <f t="shared" si="1"/>
        <v>177981364.45553851</v>
      </c>
      <c r="L8" s="86"/>
      <c r="N8" s="31"/>
    </row>
    <row r="9" spans="2:16" x14ac:dyDescent="0.25">
      <c r="B9" s="8">
        <v>42886</v>
      </c>
      <c r="C9" s="85">
        <v>74030788920</v>
      </c>
      <c r="D9" s="6" t="s">
        <v>33</v>
      </c>
      <c r="E9" s="6" t="s">
        <v>33</v>
      </c>
      <c r="F9" s="39" t="s">
        <v>33</v>
      </c>
      <c r="G9" s="83">
        <v>6000</v>
      </c>
      <c r="H9" s="84">
        <f t="shared" si="0"/>
        <v>833.33333333333337</v>
      </c>
      <c r="I9" s="10">
        <v>5000000</v>
      </c>
      <c r="J9" s="10"/>
      <c r="K9" s="84">
        <f t="shared" si="1"/>
        <v>172981364.45553851</v>
      </c>
      <c r="L9" s="86"/>
      <c r="N9" s="31"/>
    </row>
    <row r="10" spans="2:16" x14ac:dyDescent="0.25">
      <c r="B10" s="17">
        <v>42886</v>
      </c>
      <c r="C10" s="88">
        <v>74033522390</v>
      </c>
      <c r="D10" s="19" t="s">
        <v>46</v>
      </c>
      <c r="E10" s="19" t="s">
        <v>18</v>
      </c>
      <c r="F10" s="19" t="s">
        <v>19</v>
      </c>
      <c r="G10" s="83">
        <v>6000</v>
      </c>
      <c r="H10" s="84">
        <f t="shared" si="0"/>
        <v>6058.666666666667</v>
      </c>
      <c r="I10" s="10">
        <v>36352000</v>
      </c>
      <c r="J10" s="10"/>
      <c r="K10" s="84">
        <f t="shared" si="1"/>
        <v>136629364.45553851</v>
      </c>
      <c r="L10" s="86"/>
      <c r="N10" s="31"/>
    </row>
    <row r="11" spans="2:16" x14ac:dyDescent="0.25">
      <c r="B11" s="17">
        <v>42887</v>
      </c>
      <c r="C11" s="23">
        <v>912045386</v>
      </c>
      <c r="D11" s="19" t="s">
        <v>132</v>
      </c>
      <c r="E11" s="19" t="s">
        <v>18</v>
      </c>
      <c r="F11" s="19" t="s">
        <v>19</v>
      </c>
      <c r="G11" s="83">
        <v>6000</v>
      </c>
      <c r="H11" s="84">
        <f t="shared" si="0"/>
        <v>1798</v>
      </c>
      <c r="I11" s="89">
        <v>10788000</v>
      </c>
      <c r="J11" s="10"/>
      <c r="K11" s="84">
        <f t="shared" si="1"/>
        <v>125841364.45553851</v>
      </c>
      <c r="L11" s="86"/>
      <c r="P11" s="21"/>
    </row>
    <row r="12" spans="2:16" x14ac:dyDescent="0.25">
      <c r="B12" s="17">
        <v>42887</v>
      </c>
      <c r="C12" s="23">
        <v>912048927</v>
      </c>
      <c r="D12" s="19" t="s">
        <v>95</v>
      </c>
      <c r="E12" s="19" t="s">
        <v>18</v>
      </c>
      <c r="F12" s="19" t="s">
        <v>19</v>
      </c>
      <c r="G12" s="83">
        <v>6000</v>
      </c>
      <c r="H12" s="84">
        <f t="shared" si="0"/>
        <v>57.083333333333336</v>
      </c>
      <c r="I12" s="89">
        <v>342500</v>
      </c>
      <c r="J12" s="10"/>
      <c r="K12" s="84">
        <f t="shared" si="1"/>
        <v>125498864.45553851</v>
      </c>
      <c r="L12" s="86"/>
      <c r="P12" s="21"/>
    </row>
    <row r="13" spans="2:16" x14ac:dyDescent="0.25">
      <c r="B13" s="17">
        <v>42887</v>
      </c>
      <c r="C13" s="23">
        <v>912052991</v>
      </c>
      <c r="D13" s="19" t="s">
        <v>41</v>
      </c>
      <c r="E13" s="19" t="s">
        <v>18</v>
      </c>
      <c r="F13" s="19" t="s">
        <v>19</v>
      </c>
      <c r="G13" s="83">
        <v>6000</v>
      </c>
      <c r="H13" s="84">
        <f t="shared" si="0"/>
        <v>1878.7983333333334</v>
      </c>
      <c r="I13" s="89">
        <v>11272790</v>
      </c>
      <c r="J13" s="10"/>
      <c r="K13" s="84">
        <f t="shared" si="1"/>
        <v>114226074.45553851</v>
      </c>
      <c r="L13" s="86"/>
    </row>
    <row r="14" spans="2:16" x14ac:dyDescent="0.25">
      <c r="B14" s="17">
        <v>42887</v>
      </c>
      <c r="C14" s="23">
        <v>74068521380</v>
      </c>
      <c r="D14" s="90" t="s">
        <v>21</v>
      </c>
      <c r="E14" s="19" t="s">
        <v>18</v>
      </c>
      <c r="F14" s="19" t="s">
        <v>19</v>
      </c>
      <c r="G14" s="20">
        <v>6000</v>
      </c>
      <c r="H14" s="10">
        <f t="shared" si="0"/>
        <v>6666.666666666667</v>
      </c>
      <c r="I14" s="89">
        <v>40000000</v>
      </c>
      <c r="J14" s="10"/>
      <c r="K14" s="84">
        <f t="shared" si="1"/>
        <v>74226074.455538511</v>
      </c>
      <c r="L14" s="86"/>
    </row>
    <row r="15" spans="2:16" x14ac:dyDescent="0.25">
      <c r="B15" s="17">
        <v>42887</v>
      </c>
      <c r="C15" s="23">
        <v>912562750</v>
      </c>
      <c r="D15" s="19" t="s">
        <v>169</v>
      </c>
      <c r="E15" s="19" t="s">
        <v>18</v>
      </c>
      <c r="F15" s="19" t="s">
        <v>19</v>
      </c>
      <c r="G15" s="83">
        <v>6000</v>
      </c>
      <c r="H15" s="84">
        <f t="shared" si="0"/>
        <v>2389.6666666666665</v>
      </c>
      <c r="I15" s="89">
        <v>14338000</v>
      </c>
      <c r="J15" s="10"/>
      <c r="K15" s="84">
        <f t="shared" si="1"/>
        <v>59888074.455538511</v>
      </c>
      <c r="L15" s="86"/>
    </row>
    <row r="16" spans="2:16" x14ac:dyDescent="0.25">
      <c r="B16" s="17" t="s">
        <v>170</v>
      </c>
      <c r="C16" s="23">
        <v>912799056</v>
      </c>
      <c r="D16" s="19" t="s">
        <v>171</v>
      </c>
      <c r="E16" s="19" t="s">
        <v>18</v>
      </c>
      <c r="F16" s="19" t="s">
        <v>19</v>
      </c>
      <c r="G16" s="83">
        <v>6000</v>
      </c>
      <c r="H16" s="84">
        <f t="shared" si="0"/>
        <v>333.33333333333331</v>
      </c>
      <c r="I16" s="89">
        <v>2000000</v>
      </c>
      <c r="J16" s="10"/>
      <c r="K16" s="84">
        <f t="shared" si="1"/>
        <v>57888074.455538511</v>
      </c>
      <c r="L16" s="86"/>
    </row>
    <row r="17" spans="1:16" x14ac:dyDescent="0.25">
      <c r="B17" s="8" t="s">
        <v>170</v>
      </c>
      <c r="C17" s="85">
        <v>74097127300</v>
      </c>
      <c r="D17" s="6" t="s">
        <v>33</v>
      </c>
      <c r="E17" s="6" t="s">
        <v>33</v>
      </c>
      <c r="F17" s="6" t="s">
        <v>33</v>
      </c>
      <c r="G17" s="83">
        <v>6000</v>
      </c>
      <c r="H17" s="84">
        <f t="shared" si="0"/>
        <v>455</v>
      </c>
      <c r="I17" s="10">
        <v>2730000</v>
      </c>
      <c r="J17" s="10"/>
      <c r="K17" s="84">
        <f t="shared" si="1"/>
        <v>55158074.455538511</v>
      </c>
      <c r="L17" s="86"/>
    </row>
    <row r="18" spans="1:16" x14ac:dyDescent="0.25">
      <c r="B18" s="8" t="s">
        <v>170</v>
      </c>
      <c r="C18" s="5">
        <v>74099448010</v>
      </c>
      <c r="D18" s="25" t="s">
        <v>172</v>
      </c>
      <c r="E18" s="25" t="s">
        <v>173</v>
      </c>
      <c r="F18" s="2" t="s">
        <v>122</v>
      </c>
      <c r="G18" s="83">
        <v>6000</v>
      </c>
      <c r="H18" s="84">
        <f t="shared" si="0"/>
        <v>50</v>
      </c>
      <c r="I18" s="10">
        <v>300000</v>
      </c>
      <c r="J18" s="10"/>
      <c r="K18" s="84">
        <f t="shared" si="1"/>
        <v>54858074.455538511</v>
      </c>
      <c r="L18" s="86"/>
    </row>
    <row r="19" spans="1:16" x14ac:dyDescent="0.25">
      <c r="B19" s="8" t="s">
        <v>170</v>
      </c>
      <c r="C19" s="5">
        <v>912920794</v>
      </c>
      <c r="D19" s="6" t="s">
        <v>51</v>
      </c>
      <c r="E19" s="6" t="s">
        <v>174</v>
      </c>
      <c r="F19" s="25" t="s">
        <v>53</v>
      </c>
      <c r="G19" s="83">
        <v>6000</v>
      </c>
      <c r="H19" s="84">
        <f t="shared" si="0"/>
        <v>9141.6666666666661</v>
      </c>
      <c r="I19" s="91">
        <v>54850000</v>
      </c>
      <c r="J19" s="10"/>
      <c r="K19" s="84">
        <f t="shared" si="1"/>
        <v>8074.4555385112762</v>
      </c>
      <c r="L19" s="86"/>
    </row>
    <row r="20" spans="1:16" x14ac:dyDescent="0.25">
      <c r="B20" s="8">
        <v>42888</v>
      </c>
      <c r="C20" s="5">
        <v>913266428</v>
      </c>
      <c r="D20" s="13" t="s">
        <v>15</v>
      </c>
      <c r="E20" s="6" t="s">
        <v>16</v>
      </c>
      <c r="F20" s="6" t="s">
        <v>16</v>
      </c>
      <c r="G20" s="83">
        <v>6000</v>
      </c>
      <c r="H20" s="84">
        <f>J20/G20</f>
        <v>26000</v>
      </c>
      <c r="I20" s="10"/>
      <c r="J20" s="10">
        <v>156000000</v>
      </c>
      <c r="K20" s="84">
        <f t="shared" si="1"/>
        <v>156008074.45553851</v>
      </c>
      <c r="L20" s="86"/>
      <c r="O20" s="1"/>
    </row>
    <row r="21" spans="1:16" x14ac:dyDescent="0.25">
      <c r="B21" s="8">
        <v>42888</v>
      </c>
      <c r="C21" s="5">
        <v>913358399</v>
      </c>
      <c r="D21" s="13" t="s">
        <v>22</v>
      </c>
      <c r="E21" s="6" t="s">
        <v>23</v>
      </c>
      <c r="F21" s="6" t="s">
        <v>24</v>
      </c>
      <c r="G21" s="20">
        <v>6000</v>
      </c>
      <c r="H21" s="84">
        <f t="shared" ref="H21:H28" si="2">I21/G21</f>
        <v>150</v>
      </c>
      <c r="I21" s="10">
        <v>900000</v>
      </c>
      <c r="J21" s="10"/>
      <c r="K21" s="84">
        <f t="shared" si="1"/>
        <v>155108074.45553851</v>
      </c>
      <c r="L21" s="86"/>
    </row>
    <row r="22" spans="1:16" x14ac:dyDescent="0.25">
      <c r="B22" s="17">
        <v>42888</v>
      </c>
      <c r="C22" s="23">
        <v>913391344</v>
      </c>
      <c r="D22" s="19" t="s">
        <v>95</v>
      </c>
      <c r="E22" s="19" t="s">
        <v>18</v>
      </c>
      <c r="F22" s="19" t="s">
        <v>19</v>
      </c>
      <c r="G22" s="83">
        <v>6000</v>
      </c>
      <c r="H22" s="84">
        <f t="shared" si="2"/>
        <v>145.63333333333333</v>
      </c>
      <c r="I22" s="10">
        <v>873800</v>
      </c>
      <c r="J22" s="10"/>
      <c r="K22" s="84">
        <f t="shared" si="1"/>
        <v>154234274.45553851</v>
      </c>
      <c r="L22" s="86"/>
    </row>
    <row r="23" spans="1:16" x14ac:dyDescent="0.25">
      <c r="B23" s="17">
        <v>42888</v>
      </c>
      <c r="C23" s="23">
        <v>913374144</v>
      </c>
      <c r="D23" s="19" t="s">
        <v>149</v>
      </c>
      <c r="E23" s="19" t="s">
        <v>18</v>
      </c>
      <c r="F23" s="19" t="s">
        <v>19</v>
      </c>
      <c r="G23" s="83">
        <v>6000</v>
      </c>
      <c r="H23" s="84">
        <f t="shared" si="2"/>
        <v>1241.1500000000001</v>
      </c>
      <c r="I23" s="89">
        <v>7446900</v>
      </c>
      <c r="J23" s="92"/>
      <c r="K23" s="84">
        <f t="shared" si="1"/>
        <v>146787374.45553851</v>
      </c>
      <c r="L23" s="86"/>
    </row>
    <row r="24" spans="1:16" x14ac:dyDescent="0.25">
      <c r="B24" s="17">
        <v>42888</v>
      </c>
      <c r="C24" s="23">
        <v>913378663</v>
      </c>
      <c r="D24" s="93" t="s">
        <v>56</v>
      </c>
      <c r="E24" s="19" t="s">
        <v>18</v>
      </c>
      <c r="F24" s="19" t="s">
        <v>19</v>
      </c>
      <c r="G24" s="83">
        <v>6000</v>
      </c>
      <c r="H24" s="84">
        <f t="shared" si="2"/>
        <v>3333.3333333333335</v>
      </c>
      <c r="I24" s="10">
        <v>20000000</v>
      </c>
      <c r="J24" s="10"/>
      <c r="K24" s="84">
        <f t="shared" si="1"/>
        <v>126787374.45553851</v>
      </c>
      <c r="L24" s="86"/>
    </row>
    <row r="25" spans="1:16" x14ac:dyDescent="0.25">
      <c r="B25" s="17">
        <v>42888</v>
      </c>
      <c r="C25" s="23">
        <v>913385555</v>
      </c>
      <c r="D25" s="93" t="s">
        <v>21</v>
      </c>
      <c r="E25" s="19" t="s">
        <v>18</v>
      </c>
      <c r="F25" s="19" t="s">
        <v>19</v>
      </c>
      <c r="G25" s="20">
        <v>6000</v>
      </c>
      <c r="H25" s="10">
        <f t="shared" si="2"/>
        <v>6666.666666666667</v>
      </c>
      <c r="I25" s="10">
        <v>40000000</v>
      </c>
      <c r="J25" s="91"/>
      <c r="K25" s="84">
        <f t="shared" si="1"/>
        <v>86787374.455538511</v>
      </c>
      <c r="L25" s="86"/>
    </row>
    <row r="26" spans="1:16" x14ac:dyDescent="0.25">
      <c r="B26" s="8">
        <v>42888</v>
      </c>
      <c r="C26" s="5">
        <v>913406846</v>
      </c>
      <c r="D26" s="6" t="s">
        <v>51</v>
      </c>
      <c r="E26" s="6" t="s">
        <v>174</v>
      </c>
      <c r="F26" s="25" t="s">
        <v>53</v>
      </c>
      <c r="G26" s="83">
        <v>6000</v>
      </c>
      <c r="H26" s="84">
        <f t="shared" si="2"/>
        <v>40.274586666666664</v>
      </c>
      <c r="I26" s="10">
        <v>241647.52</v>
      </c>
      <c r="J26" s="10"/>
      <c r="K26" s="84">
        <f t="shared" si="1"/>
        <v>86545726.935538515</v>
      </c>
      <c r="L26" s="86"/>
    </row>
    <row r="27" spans="1:16" x14ac:dyDescent="0.25">
      <c r="B27" s="17">
        <v>42888</v>
      </c>
      <c r="C27" s="94">
        <v>74127561920</v>
      </c>
      <c r="D27" s="19" t="s">
        <v>47</v>
      </c>
      <c r="E27" s="19" t="s">
        <v>18</v>
      </c>
      <c r="F27" s="19" t="s">
        <v>19</v>
      </c>
      <c r="G27" s="83">
        <v>6000</v>
      </c>
      <c r="H27" s="84">
        <f t="shared" si="2"/>
        <v>1666.6666666666667</v>
      </c>
      <c r="I27" s="91">
        <v>10000000</v>
      </c>
      <c r="J27" s="10"/>
      <c r="K27" s="84">
        <f t="shared" si="1"/>
        <v>76545726.935538515</v>
      </c>
      <c r="L27" s="86"/>
    </row>
    <row r="28" spans="1:16" x14ac:dyDescent="0.25">
      <c r="B28" s="8">
        <v>42888</v>
      </c>
      <c r="C28" s="5">
        <v>913477479</v>
      </c>
      <c r="D28" s="6" t="s">
        <v>33</v>
      </c>
      <c r="E28" s="6" t="s">
        <v>33</v>
      </c>
      <c r="F28" s="6" t="s">
        <v>33</v>
      </c>
      <c r="G28" s="83">
        <v>6000</v>
      </c>
      <c r="H28" s="84">
        <f t="shared" si="2"/>
        <v>2.5</v>
      </c>
      <c r="I28" s="10">
        <v>15000</v>
      </c>
      <c r="J28" s="10"/>
      <c r="K28" s="84">
        <f t="shared" si="1"/>
        <v>76530726.935538515</v>
      </c>
      <c r="L28" s="86"/>
      <c r="N28" s="31"/>
    </row>
    <row r="29" spans="1:16" s="1" customFormat="1" x14ac:dyDescent="0.25">
      <c r="A29" s="2"/>
      <c r="B29" s="8">
        <v>42888</v>
      </c>
      <c r="C29" s="5">
        <v>913979714</v>
      </c>
      <c r="D29" s="13" t="s">
        <v>15</v>
      </c>
      <c r="E29" s="6" t="s">
        <v>16</v>
      </c>
      <c r="F29" s="6" t="s">
        <v>16</v>
      </c>
      <c r="G29" s="83">
        <v>6000</v>
      </c>
      <c r="H29" s="84">
        <f>J29/G29</f>
        <v>4000</v>
      </c>
      <c r="I29" s="10"/>
      <c r="J29" s="10">
        <v>24000000</v>
      </c>
      <c r="K29" s="84">
        <f t="shared" si="1"/>
        <v>100530726.93553852</v>
      </c>
      <c r="L29" s="86"/>
      <c r="N29" s="2"/>
      <c r="P29" s="2"/>
    </row>
    <row r="30" spans="1:16" s="1" customFormat="1" x14ac:dyDescent="0.25">
      <c r="A30" s="2"/>
      <c r="B30" s="8">
        <v>42888</v>
      </c>
      <c r="C30" s="5">
        <v>74141522070</v>
      </c>
      <c r="D30" s="6" t="s">
        <v>33</v>
      </c>
      <c r="E30" s="6" t="s">
        <v>33</v>
      </c>
      <c r="F30" s="6" t="s">
        <v>33</v>
      </c>
      <c r="G30" s="83">
        <v>6000</v>
      </c>
      <c r="H30" s="84">
        <f t="shared" ref="H30:H48" si="3">I30/G30</f>
        <v>266.66666666666669</v>
      </c>
      <c r="I30" s="10">
        <v>1600000</v>
      </c>
      <c r="J30" s="10"/>
      <c r="K30" s="84">
        <f t="shared" si="1"/>
        <v>98930726.935538515</v>
      </c>
      <c r="L30" s="86"/>
      <c r="N30" s="2"/>
      <c r="O30" s="2"/>
      <c r="P30" s="2"/>
    </row>
    <row r="31" spans="1:16" x14ac:dyDescent="0.25">
      <c r="B31" s="17">
        <v>42888</v>
      </c>
      <c r="C31" s="23">
        <v>913809553</v>
      </c>
      <c r="D31" s="26" t="s">
        <v>175</v>
      </c>
      <c r="E31" s="19" t="s">
        <v>18</v>
      </c>
      <c r="F31" s="19" t="s">
        <v>19</v>
      </c>
      <c r="G31" s="83">
        <v>6000</v>
      </c>
      <c r="H31" s="84">
        <f t="shared" si="3"/>
        <v>833.33333333333337</v>
      </c>
      <c r="I31" s="95">
        <v>5000000</v>
      </c>
      <c r="J31" s="10"/>
      <c r="K31" s="84">
        <f t="shared" si="1"/>
        <v>93930726.935538515</v>
      </c>
      <c r="L31" s="86"/>
    </row>
    <row r="32" spans="1:16" s="1" customFormat="1" x14ac:dyDescent="0.25">
      <c r="A32" s="2"/>
      <c r="B32" s="17">
        <v>42888</v>
      </c>
      <c r="C32" s="23">
        <v>913814446</v>
      </c>
      <c r="D32" s="26" t="s">
        <v>176</v>
      </c>
      <c r="E32" s="19" t="s">
        <v>18</v>
      </c>
      <c r="F32" s="19" t="s">
        <v>19</v>
      </c>
      <c r="G32" s="83">
        <v>6000</v>
      </c>
      <c r="H32" s="84">
        <f t="shared" si="3"/>
        <v>916.66666666666663</v>
      </c>
      <c r="I32" s="96">
        <v>5500000</v>
      </c>
      <c r="J32" s="10"/>
      <c r="K32" s="84">
        <f t="shared" si="1"/>
        <v>88430726.935538515</v>
      </c>
      <c r="L32" s="86"/>
      <c r="N32" s="2"/>
      <c r="O32" s="2"/>
      <c r="P32" s="2"/>
    </row>
    <row r="33" spans="1:16" s="1" customFormat="1" x14ac:dyDescent="0.25">
      <c r="A33" s="2"/>
      <c r="B33" s="17">
        <v>42888</v>
      </c>
      <c r="C33" s="49">
        <v>914029611</v>
      </c>
      <c r="D33" s="19" t="s">
        <v>177</v>
      </c>
      <c r="E33" s="19" t="s">
        <v>18</v>
      </c>
      <c r="F33" s="19" t="s">
        <v>19</v>
      </c>
      <c r="G33" s="83">
        <v>6000</v>
      </c>
      <c r="H33" s="84">
        <f t="shared" si="3"/>
        <v>500</v>
      </c>
      <c r="I33" s="10">
        <v>3000000</v>
      </c>
      <c r="J33" s="10"/>
      <c r="K33" s="84">
        <f t="shared" si="1"/>
        <v>85430726.935538515</v>
      </c>
      <c r="L33" s="86"/>
      <c r="N33" s="2"/>
      <c r="O33" s="2"/>
      <c r="P33" s="2"/>
    </row>
    <row r="34" spans="1:16" s="1" customFormat="1" x14ac:dyDescent="0.25">
      <c r="A34" s="2"/>
      <c r="B34" s="17">
        <v>42888</v>
      </c>
      <c r="C34" s="23">
        <v>914311601</v>
      </c>
      <c r="D34" s="19" t="s">
        <v>61</v>
      </c>
      <c r="E34" s="19" t="s">
        <v>18</v>
      </c>
      <c r="F34" s="19" t="s">
        <v>19</v>
      </c>
      <c r="G34" s="83">
        <v>6000</v>
      </c>
      <c r="H34" s="84">
        <f t="shared" si="3"/>
        <v>165</v>
      </c>
      <c r="I34" s="10">
        <v>990000</v>
      </c>
      <c r="J34" s="10"/>
      <c r="K34" s="84">
        <f t="shared" si="1"/>
        <v>84440726.935538515</v>
      </c>
      <c r="L34" s="86"/>
      <c r="N34" s="2"/>
      <c r="O34" s="2"/>
      <c r="P34" s="2"/>
    </row>
    <row r="35" spans="1:16" s="1" customFormat="1" x14ac:dyDescent="0.25">
      <c r="A35" s="2"/>
      <c r="B35" s="8">
        <v>42888</v>
      </c>
      <c r="C35" s="5">
        <v>914352674</v>
      </c>
      <c r="D35" s="13" t="s">
        <v>22</v>
      </c>
      <c r="E35" s="6" t="s">
        <v>23</v>
      </c>
      <c r="F35" s="6" t="s">
        <v>24</v>
      </c>
      <c r="G35" s="20">
        <v>6000</v>
      </c>
      <c r="H35" s="84">
        <f t="shared" si="3"/>
        <v>75</v>
      </c>
      <c r="I35" s="10">
        <v>450000</v>
      </c>
      <c r="J35" s="10"/>
      <c r="K35" s="84">
        <f t="shared" si="1"/>
        <v>83990726.935538515</v>
      </c>
      <c r="L35" s="86"/>
      <c r="N35" s="2"/>
      <c r="O35" s="2"/>
      <c r="P35" s="2"/>
    </row>
    <row r="36" spans="1:16" s="1" customFormat="1" x14ac:dyDescent="0.25">
      <c r="A36" s="2"/>
      <c r="B36" s="17">
        <v>42888</v>
      </c>
      <c r="C36" s="23">
        <v>914464597</v>
      </c>
      <c r="D36" s="26" t="s">
        <v>60</v>
      </c>
      <c r="E36" s="19" t="s">
        <v>18</v>
      </c>
      <c r="F36" s="19" t="s">
        <v>19</v>
      </c>
      <c r="G36" s="83">
        <v>6000</v>
      </c>
      <c r="H36" s="84">
        <f t="shared" si="3"/>
        <v>1779.3333333333333</v>
      </c>
      <c r="I36" s="10">
        <v>10676000</v>
      </c>
      <c r="J36" s="10"/>
      <c r="K36" s="84">
        <f t="shared" si="1"/>
        <v>73314726.935538515</v>
      </c>
      <c r="L36" s="86"/>
      <c r="N36" s="2"/>
      <c r="O36" s="2"/>
      <c r="P36" s="2"/>
    </row>
    <row r="37" spans="1:16" s="1" customFormat="1" x14ac:dyDescent="0.25">
      <c r="A37" s="2"/>
      <c r="B37" s="17">
        <v>42859</v>
      </c>
      <c r="C37" s="23">
        <v>914652449</v>
      </c>
      <c r="D37" s="19" t="s">
        <v>34</v>
      </c>
      <c r="E37" s="19" t="s">
        <v>18</v>
      </c>
      <c r="F37" s="19" t="s">
        <v>19</v>
      </c>
      <c r="G37" s="83">
        <v>6000</v>
      </c>
      <c r="H37" s="84">
        <f t="shared" si="3"/>
        <v>333.33333333333331</v>
      </c>
      <c r="I37" s="10">
        <v>2000000</v>
      </c>
      <c r="J37" s="10"/>
      <c r="K37" s="84">
        <f t="shared" si="1"/>
        <v>71314726.935538515</v>
      </c>
      <c r="L37" s="86"/>
      <c r="N37" s="2"/>
      <c r="O37" s="2"/>
      <c r="P37" s="2"/>
    </row>
    <row r="38" spans="1:16" s="1" customFormat="1" x14ac:dyDescent="0.25">
      <c r="A38" s="2"/>
      <c r="B38" s="17">
        <v>42859</v>
      </c>
      <c r="C38" s="94">
        <v>914843025</v>
      </c>
      <c r="D38" s="19" t="s">
        <v>20</v>
      </c>
      <c r="E38" s="19" t="s">
        <v>18</v>
      </c>
      <c r="F38" s="19" t="s">
        <v>19</v>
      </c>
      <c r="G38" s="83">
        <v>6000</v>
      </c>
      <c r="H38" s="84">
        <f t="shared" si="3"/>
        <v>1465.7916666666667</v>
      </c>
      <c r="I38" s="10">
        <v>8794750</v>
      </c>
      <c r="J38" s="10"/>
      <c r="K38" s="84">
        <f t="shared" si="1"/>
        <v>62519976.935538515</v>
      </c>
      <c r="L38" s="86"/>
      <c r="N38" s="2"/>
      <c r="O38" s="2"/>
      <c r="P38" s="2"/>
    </row>
    <row r="39" spans="1:16" s="1" customFormat="1" x14ac:dyDescent="0.25">
      <c r="A39" s="2"/>
      <c r="B39" s="17">
        <v>42859</v>
      </c>
      <c r="C39" s="23">
        <v>914888017</v>
      </c>
      <c r="D39" s="97" t="s">
        <v>41</v>
      </c>
      <c r="E39" s="19" t="s">
        <v>18</v>
      </c>
      <c r="F39" s="19" t="s">
        <v>19</v>
      </c>
      <c r="G39" s="83">
        <v>6000</v>
      </c>
      <c r="H39" s="84">
        <f t="shared" si="3"/>
        <v>2073.5749999999998</v>
      </c>
      <c r="I39" s="10">
        <v>12441450</v>
      </c>
      <c r="J39" s="10"/>
      <c r="K39" s="84">
        <f t="shared" si="1"/>
        <v>50078526.935538515</v>
      </c>
      <c r="L39" s="86"/>
      <c r="N39" s="2"/>
      <c r="O39" s="2"/>
      <c r="P39" s="2"/>
    </row>
    <row r="40" spans="1:16" s="1" customFormat="1" x14ac:dyDescent="0.25">
      <c r="A40" s="2"/>
      <c r="B40" s="17">
        <v>42859</v>
      </c>
      <c r="C40" s="23">
        <v>914920582</v>
      </c>
      <c r="D40" s="97" t="s">
        <v>44</v>
      </c>
      <c r="E40" s="19" t="s">
        <v>18</v>
      </c>
      <c r="F40" s="19" t="s">
        <v>19</v>
      </c>
      <c r="G40" s="83">
        <v>6000</v>
      </c>
      <c r="H40" s="84">
        <f t="shared" si="3"/>
        <v>356.66666666666669</v>
      </c>
      <c r="I40" s="10">
        <v>2140000</v>
      </c>
      <c r="J40" s="10"/>
      <c r="K40" s="84">
        <f t="shared" si="1"/>
        <v>47938526.935538515</v>
      </c>
      <c r="L40" s="86"/>
      <c r="N40" s="2"/>
      <c r="O40" s="2"/>
      <c r="P40" s="2"/>
    </row>
    <row r="41" spans="1:16" s="1" customFormat="1" x14ac:dyDescent="0.25">
      <c r="A41" s="2"/>
      <c r="B41" s="17">
        <v>42859</v>
      </c>
      <c r="C41" s="23">
        <v>915296331</v>
      </c>
      <c r="D41" s="98" t="s">
        <v>95</v>
      </c>
      <c r="E41" s="19" t="s">
        <v>18</v>
      </c>
      <c r="F41" s="19" t="s">
        <v>19</v>
      </c>
      <c r="G41" s="83">
        <v>6000</v>
      </c>
      <c r="H41" s="84">
        <f t="shared" si="3"/>
        <v>300</v>
      </c>
      <c r="I41" s="95">
        <v>1800000</v>
      </c>
      <c r="J41" s="10"/>
      <c r="K41" s="84">
        <f t="shared" si="1"/>
        <v>46138526.935538515</v>
      </c>
      <c r="L41" s="86"/>
      <c r="N41" s="2"/>
      <c r="O41" s="2"/>
      <c r="P41" s="2"/>
    </row>
    <row r="42" spans="1:16" s="1" customFormat="1" x14ac:dyDescent="0.25">
      <c r="A42" s="2"/>
      <c r="B42" s="17">
        <v>42859</v>
      </c>
      <c r="C42" s="23">
        <v>915363966</v>
      </c>
      <c r="D42" s="97" t="s">
        <v>169</v>
      </c>
      <c r="E42" s="19" t="s">
        <v>18</v>
      </c>
      <c r="F42" s="19" t="s">
        <v>19</v>
      </c>
      <c r="G42" s="83">
        <v>6000</v>
      </c>
      <c r="H42" s="84">
        <f t="shared" si="3"/>
        <v>1355.3333333333333</v>
      </c>
      <c r="I42" s="95">
        <v>8132000</v>
      </c>
      <c r="J42" s="10"/>
      <c r="K42" s="84">
        <f t="shared" si="1"/>
        <v>38006526.935538515</v>
      </c>
      <c r="L42" s="86"/>
      <c r="N42" s="2"/>
      <c r="O42" s="2"/>
      <c r="P42" s="2"/>
    </row>
    <row r="43" spans="1:16" ht="16.5" customHeight="1" x14ac:dyDescent="0.25">
      <c r="B43" s="17">
        <v>42889</v>
      </c>
      <c r="C43" s="23">
        <v>915697526</v>
      </c>
      <c r="D43" s="99" t="s">
        <v>178</v>
      </c>
      <c r="E43" s="19" t="s">
        <v>18</v>
      </c>
      <c r="F43" s="19" t="s">
        <v>19</v>
      </c>
      <c r="G43" s="83">
        <v>6000</v>
      </c>
      <c r="H43" s="84">
        <f t="shared" si="3"/>
        <v>203.25</v>
      </c>
      <c r="I43" s="10">
        <v>1219500</v>
      </c>
      <c r="J43" s="10"/>
      <c r="K43" s="84">
        <f t="shared" si="1"/>
        <v>36787026.935538515</v>
      </c>
      <c r="L43" s="86"/>
    </row>
    <row r="44" spans="1:16" x14ac:dyDescent="0.25">
      <c r="B44" s="17">
        <v>42889</v>
      </c>
      <c r="C44" s="23">
        <v>74224512020</v>
      </c>
      <c r="D44" s="19" t="s">
        <v>179</v>
      </c>
      <c r="E44" s="19" t="s">
        <v>18</v>
      </c>
      <c r="F44" s="19" t="s">
        <v>19</v>
      </c>
      <c r="G44" s="83">
        <v>6000</v>
      </c>
      <c r="H44" s="84">
        <f t="shared" si="3"/>
        <v>1666.6666666666667</v>
      </c>
      <c r="I44" s="10">
        <v>10000000</v>
      </c>
      <c r="J44" s="10"/>
      <c r="K44" s="84">
        <f t="shared" si="1"/>
        <v>26787026.935538515</v>
      </c>
      <c r="L44" s="86"/>
    </row>
    <row r="45" spans="1:16" x14ac:dyDescent="0.25">
      <c r="B45" s="17">
        <v>42889</v>
      </c>
      <c r="C45" s="23">
        <v>74224824400</v>
      </c>
      <c r="D45" s="19" t="s">
        <v>180</v>
      </c>
      <c r="E45" s="19" t="s">
        <v>18</v>
      </c>
      <c r="F45" s="19" t="s">
        <v>19</v>
      </c>
      <c r="G45" s="100">
        <v>6000</v>
      </c>
      <c r="H45" s="84">
        <f t="shared" si="3"/>
        <v>2500</v>
      </c>
      <c r="I45" s="10">
        <v>15000000</v>
      </c>
      <c r="J45" s="101"/>
      <c r="K45" s="84">
        <f t="shared" si="1"/>
        <v>11787026.935538515</v>
      </c>
      <c r="L45" s="86"/>
    </row>
    <row r="46" spans="1:16" x14ac:dyDescent="0.25">
      <c r="B46" s="8">
        <v>42889</v>
      </c>
      <c r="C46" s="5">
        <v>916022349</v>
      </c>
      <c r="D46" s="6" t="s">
        <v>181</v>
      </c>
      <c r="E46" s="6" t="s">
        <v>182</v>
      </c>
      <c r="F46" s="6" t="s">
        <v>183</v>
      </c>
      <c r="G46" s="83">
        <v>6000</v>
      </c>
      <c r="H46" s="84">
        <f t="shared" si="3"/>
        <v>177.14175</v>
      </c>
      <c r="I46" s="95">
        <v>1062850.5</v>
      </c>
      <c r="J46" s="101"/>
      <c r="K46" s="84">
        <f t="shared" si="1"/>
        <v>10724176.435538515</v>
      </c>
      <c r="L46" s="86"/>
    </row>
    <row r="47" spans="1:16" x14ac:dyDescent="0.25">
      <c r="B47" s="8">
        <v>42889</v>
      </c>
      <c r="C47" s="5">
        <v>74253145690</v>
      </c>
      <c r="D47" s="6" t="s">
        <v>140</v>
      </c>
      <c r="E47" s="6" t="s">
        <v>184</v>
      </c>
      <c r="F47" s="39" t="s">
        <v>38</v>
      </c>
      <c r="G47" s="83">
        <v>6000</v>
      </c>
      <c r="H47" s="84">
        <f t="shared" si="3"/>
        <v>79.373000000000005</v>
      </c>
      <c r="I47" s="89">
        <v>476238</v>
      </c>
      <c r="J47" s="10"/>
      <c r="K47" s="84">
        <f t="shared" si="1"/>
        <v>10247938.435538515</v>
      </c>
      <c r="L47" s="86"/>
    </row>
    <row r="48" spans="1:16" x14ac:dyDescent="0.25">
      <c r="B48" s="8">
        <v>42889</v>
      </c>
      <c r="C48" s="102">
        <v>916300617</v>
      </c>
      <c r="D48" s="103" t="s">
        <v>33</v>
      </c>
      <c r="E48" s="103" t="s">
        <v>33</v>
      </c>
      <c r="F48" s="103" t="s">
        <v>33</v>
      </c>
      <c r="G48" s="104">
        <v>6000</v>
      </c>
      <c r="H48" s="105">
        <f t="shared" si="3"/>
        <v>333.33333333333331</v>
      </c>
      <c r="I48" s="92">
        <v>2000000</v>
      </c>
      <c r="J48" s="10"/>
      <c r="K48" s="84">
        <f t="shared" si="1"/>
        <v>8247938.4355385154</v>
      </c>
      <c r="L48" s="86"/>
    </row>
    <row r="49" spans="2:15" x14ac:dyDescent="0.25">
      <c r="B49" s="8">
        <v>42891</v>
      </c>
      <c r="C49" s="50">
        <v>916680614</v>
      </c>
      <c r="D49" s="13" t="s">
        <v>15</v>
      </c>
      <c r="E49" s="6" t="s">
        <v>16</v>
      </c>
      <c r="F49" s="6" t="s">
        <v>16</v>
      </c>
      <c r="G49" s="83">
        <v>6280</v>
      </c>
      <c r="H49" s="84">
        <f>J49/G49</f>
        <v>25477.707006369426</v>
      </c>
      <c r="I49" s="89"/>
      <c r="J49" s="95">
        <v>160000000</v>
      </c>
      <c r="K49" s="84">
        <f t="shared" si="1"/>
        <v>168247938.43553853</v>
      </c>
      <c r="L49" s="86"/>
      <c r="O49" s="1"/>
    </row>
    <row r="50" spans="2:15" x14ac:dyDescent="0.25">
      <c r="B50" s="8">
        <v>42891</v>
      </c>
      <c r="C50" s="50">
        <v>916681787</v>
      </c>
      <c r="D50" s="13" t="s">
        <v>15</v>
      </c>
      <c r="E50" s="6" t="s">
        <v>16</v>
      </c>
      <c r="F50" s="6" t="s">
        <v>16</v>
      </c>
      <c r="G50" s="83">
        <v>6280</v>
      </c>
      <c r="H50" s="84">
        <f>J50/G50</f>
        <v>22292.993630573248</v>
      </c>
      <c r="I50" s="89"/>
      <c r="J50" s="95">
        <v>140000000</v>
      </c>
      <c r="K50" s="84">
        <f t="shared" si="1"/>
        <v>308247938.43553853</v>
      </c>
      <c r="L50" s="86"/>
      <c r="O50" s="1"/>
    </row>
    <row r="51" spans="2:15" x14ac:dyDescent="0.25">
      <c r="B51" s="8">
        <v>42891</v>
      </c>
      <c r="C51" s="50">
        <v>916683236</v>
      </c>
      <c r="D51" s="13" t="s">
        <v>15</v>
      </c>
      <c r="E51" s="6" t="s">
        <v>16</v>
      </c>
      <c r="F51" s="6" t="s">
        <v>16</v>
      </c>
      <c r="G51" s="83">
        <v>6280</v>
      </c>
      <c r="H51" s="84">
        <f>J51/G51</f>
        <v>2229.2993630573246</v>
      </c>
      <c r="I51" s="89"/>
      <c r="J51" s="95">
        <v>14000000</v>
      </c>
      <c r="K51" s="84">
        <f t="shared" si="1"/>
        <v>322247938.43553853</v>
      </c>
      <c r="L51" s="86"/>
      <c r="O51" s="1"/>
    </row>
    <row r="52" spans="2:15" x14ac:dyDescent="0.25">
      <c r="B52" s="17">
        <v>42892</v>
      </c>
      <c r="C52" s="49">
        <v>916965217</v>
      </c>
      <c r="D52" s="19" t="s">
        <v>149</v>
      </c>
      <c r="E52" s="19" t="s">
        <v>18</v>
      </c>
      <c r="F52" s="19" t="s">
        <v>19</v>
      </c>
      <c r="G52" s="83">
        <v>6280</v>
      </c>
      <c r="H52" s="105">
        <f t="shared" ref="H52:H75" si="4">I52/G52</f>
        <v>2739.5143312101909</v>
      </c>
      <c r="I52" s="10">
        <v>17204150</v>
      </c>
      <c r="J52" s="10"/>
      <c r="K52" s="84">
        <f t="shared" si="1"/>
        <v>305043788.43553853</v>
      </c>
      <c r="L52" s="86"/>
      <c r="N52" s="31"/>
    </row>
    <row r="53" spans="2:15" x14ac:dyDescent="0.25">
      <c r="B53" s="17">
        <v>42892</v>
      </c>
      <c r="C53" s="23">
        <v>916963006</v>
      </c>
      <c r="D53" s="19" t="s">
        <v>177</v>
      </c>
      <c r="E53" s="19" t="s">
        <v>18</v>
      </c>
      <c r="F53" s="19" t="s">
        <v>19</v>
      </c>
      <c r="G53" s="83">
        <v>6280</v>
      </c>
      <c r="H53" s="105">
        <f t="shared" si="4"/>
        <v>1285.3503184713377</v>
      </c>
      <c r="I53" s="10">
        <v>8072000</v>
      </c>
      <c r="J53" s="10"/>
      <c r="K53" s="84">
        <f t="shared" si="1"/>
        <v>296971788.43553853</v>
      </c>
      <c r="L53" s="86"/>
    </row>
    <row r="54" spans="2:15" x14ac:dyDescent="0.25">
      <c r="B54" s="17">
        <v>42892</v>
      </c>
      <c r="C54" s="23">
        <v>916997277</v>
      </c>
      <c r="D54" s="19" t="s">
        <v>185</v>
      </c>
      <c r="E54" s="19" t="s">
        <v>18</v>
      </c>
      <c r="F54" s="19" t="s">
        <v>19</v>
      </c>
      <c r="G54" s="83">
        <v>6280</v>
      </c>
      <c r="H54" s="105">
        <f t="shared" si="4"/>
        <v>3184.7133757961783</v>
      </c>
      <c r="I54" s="10">
        <v>20000000</v>
      </c>
      <c r="J54" s="10"/>
      <c r="K54" s="84">
        <f t="shared" si="1"/>
        <v>276971788.43553853</v>
      </c>
      <c r="L54" s="86"/>
      <c r="N54" s="31"/>
    </row>
    <row r="55" spans="2:15" x14ac:dyDescent="0.25">
      <c r="B55" s="17">
        <v>42892</v>
      </c>
      <c r="C55" s="23">
        <v>74289031830</v>
      </c>
      <c r="D55" s="19" t="s">
        <v>46</v>
      </c>
      <c r="E55" s="19" t="s">
        <v>18</v>
      </c>
      <c r="F55" s="19" t="s">
        <v>19</v>
      </c>
      <c r="G55" s="83">
        <v>6280</v>
      </c>
      <c r="H55" s="105">
        <f t="shared" si="4"/>
        <v>16139.649681528663</v>
      </c>
      <c r="I55" s="10">
        <v>101357000</v>
      </c>
      <c r="J55" s="89"/>
      <c r="K55" s="84">
        <f t="shared" si="1"/>
        <v>175614788.43553853</v>
      </c>
      <c r="L55" s="86"/>
    </row>
    <row r="56" spans="2:15" x14ac:dyDescent="0.25">
      <c r="B56" s="17">
        <v>42892</v>
      </c>
      <c r="C56" s="49">
        <v>74289331560</v>
      </c>
      <c r="D56" s="19" t="s">
        <v>186</v>
      </c>
      <c r="E56" s="19" t="s">
        <v>18</v>
      </c>
      <c r="F56" s="19" t="s">
        <v>19</v>
      </c>
      <c r="G56" s="20">
        <v>6280</v>
      </c>
      <c r="H56" s="106">
        <f t="shared" si="4"/>
        <v>6369.4267515923566</v>
      </c>
      <c r="I56" s="10">
        <v>40000000</v>
      </c>
      <c r="J56" s="89"/>
      <c r="K56" s="84">
        <f t="shared" si="1"/>
        <v>135614788.43553853</v>
      </c>
      <c r="L56" s="86"/>
    </row>
    <row r="57" spans="2:15" x14ac:dyDescent="0.25">
      <c r="B57" s="17">
        <v>42892</v>
      </c>
      <c r="C57" s="23">
        <v>74289606180</v>
      </c>
      <c r="D57" s="19" t="s">
        <v>187</v>
      </c>
      <c r="E57" s="19" t="s">
        <v>18</v>
      </c>
      <c r="F57" s="19" t="s">
        <v>19</v>
      </c>
      <c r="G57" s="83">
        <v>6280</v>
      </c>
      <c r="H57" s="105">
        <f t="shared" si="4"/>
        <v>3184.7133757961783</v>
      </c>
      <c r="I57" s="10">
        <v>20000000</v>
      </c>
      <c r="J57" s="10"/>
      <c r="K57" s="84">
        <f t="shared" si="1"/>
        <v>115614788.43553853</v>
      </c>
      <c r="L57" s="86"/>
    </row>
    <row r="58" spans="2:15" x14ac:dyDescent="0.25">
      <c r="B58" s="17">
        <v>42892</v>
      </c>
      <c r="C58" s="23">
        <v>917020534</v>
      </c>
      <c r="D58" s="19" t="s">
        <v>185</v>
      </c>
      <c r="E58" s="19" t="s">
        <v>18</v>
      </c>
      <c r="F58" s="19" t="s">
        <v>19</v>
      </c>
      <c r="G58" s="83">
        <v>6280</v>
      </c>
      <c r="H58" s="105">
        <f t="shared" si="4"/>
        <v>3184.7133757961783</v>
      </c>
      <c r="I58" s="10">
        <v>20000000</v>
      </c>
      <c r="J58" s="10"/>
      <c r="K58" s="84">
        <f t="shared" si="1"/>
        <v>95614788.43553853</v>
      </c>
      <c r="L58" s="86"/>
      <c r="N58" s="31"/>
    </row>
    <row r="59" spans="2:15" x14ac:dyDescent="0.25">
      <c r="B59" s="17">
        <v>42892</v>
      </c>
      <c r="C59" s="23">
        <v>917073830</v>
      </c>
      <c r="D59" s="97" t="s">
        <v>132</v>
      </c>
      <c r="E59" s="19" t="s">
        <v>18</v>
      </c>
      <c r="F59" s="19" t="s">
        <v>19</v>
      </c>
      <c r="G59" s="83">
        <v>6280</v>
      </c>
      <c r="H59" s="105">
        <f t="shared" si="4"/>
        <v>184.10031847133757</v>
      </c>
      <c r="I59" s="10">
        <v>1156150</v>
      </c>
      <c r="J59" s="10"/>
      <c r="K59" s="84">
        <f t="shared" si="1"/>
        <v>94458638.43553853</v>
      </c>
      <c r="L59" s="86"/>
      <c r="N59" s="31"/>
    </row>
    <row r="60" spans="2:15" x14ac:dyDescent="0.25">
      <c r="B60" s="8">
        <v>42892</v>
      </c>
      <c r="C60" s="5">
        <v>917135420</v>
      </c>
      <c r="D60" s="6" t="s">
        <v>100</v>
      </c>
      <c r="E60" s="6" t="s">
        <v>188</v>
      </c>
      <c r="F60" s="6" t="s">
        <v>189</v>
      </c>
      <c r="G60" s="83">
        <v>6280</v>
      </c>
      <c r="H60" s="105">
        <f t="shared" si="4"/>
        <v>1592.3566878980891</v>
      </c>
      <c r="I60" s="10">
        <v>10000000</v>
      </c>
      <c r="J60" s="10"/>
      <c r="K60" s="84">
        <f t="shared" si="1"/>
        <v>84458638.43553853</v>
      </c>
      <c r="L60" s="86"/>
      <c r="N60" s="31"/>
    </row>
    <row r="61" spans="2:15" x14ac:dyDescent="0.25">
      <c r="B61" s="17">
        <v>42892</v>
      </c>
      <c r="C61" s="23">
        <v>917547410</v>
      </c>
      <c r="D61" s="19" t="s">
        <v>169</v>
      </c>
      <c r="E61" s="19" t="s">
        <v>18</v>
      </c>
      <c r="F61" s="19" t="s">
        <v>19</v>
      </c>
      <c r="G61" s="83">
        <v>6280</v>
      </c>
      <c r="H61" s="105">
        <f t="shared" si="4"/>
        <v>1176.3535031847134</v>
      </c>
      <c r="I61" s="10">
        <v>7387500</v>
      </c>
      <c r="J61" s="10"/>
      <c r="K61" s="84">
        <f t="shared" si="1"/>
        <v>77071138.43553853</v>
      </c>
      <c r="L61" s="86"/>
      <c r="N61" s="31"/>
    </row>
    <row r="62" spans="2:15" x14ac:dyDescent="0.25">
      <c r="B62" s="17">
        <v>42892</v>
      </c>
      <c r="C62" s="23">
        <v>74311669610</v>
      </c>
      <c r="D62" s="19" t="s">
        <v>47</v>
      </c>
      <c r="E62" s="19" t="s">
        <v>18</v>
      </c>
      <c r="F62" s="19" t="s">
        <v>19</v>
      </c>
      <c r="G62" s="83">
        <v>6280</v>
      </c>
      <c r="H62" s="105">
        <f t="shared" si="4"/>
        <v>1011.3455414012739</v>
      </c>
      <c r="I62" s="10">
        <v>6351250</v>
      </c>
      <c r="J62" s="10"/>
      <c r="K62" s="84">
        <f t="shared" si="1"/>
        <v>70719888.43553853</v>
      </c>
      <c r="L62" s="86"/>
    </row>
    <row r="63" spans="2:15" x14ac:dyDescent="0.25">
      <c r="B63" s="17">
        <v>42892</v>
      </c>
      <c r="C63" s="23">
        <v>917552477</v>
      </c>
      <c r="D63" s="45" t="s">
        <v>61</v>
      </c>
      <c r="E63" s="19" t="s">
        <v>18</v>
      </c>
      <c r="F63" s="19" t="s">
        <v>19</v>
      </c>
      <c r="G63" s="83">
        <v>6280</v>
      </c>
      <c r="H63" s="105">
        <f t="shared" si="4"/>
        <v>25.477707006369428</v>
      </c>
      <c r="I63" s="10">
        <v>160000</v>
      </c>
      <c r="J63" s="10"/>
      <c r="K63" s="84">
        <f t="shared" si="1"/>
        <v>70559888.43553853</v>
      </c>
      <c r="L63" s="86"/>
    </row>
    <row r="64" spans="2:15" x14ac:dyDescent="0.25">
      <c r="B64" s="17">
        <v>42892</v>
      </c>
      <c r="C64" s="23">
        <v>917555323</v>
      </c>
      <c r="D64" s="90" t="s">
        <v>56</v>
      </c>
      <c r="E64" s="19" t="s">
        <v>18</v>
      </c>
      <c r="F64" s="19" t="s">
        <v>19</v>
      </c>
      <c r="G64" s="83">
        <v>6280</v>
      </c>
      <c r="H64" s="105">
        <f t="shared" si="4"/>
        <v>1592.3566878980891</v>
      </c>
      <c r="I64" s="10">
        <v>10000000</v>
      </c>
      <c r="J64" s="10"/>
      <c r="K64" s="84">
        <f t="shared" si="1"/>
        <v>60559888.43553853</v>
      </c>
      <c r="L64" s="86"/>
    </row>
    <row r="65" spans="2:15" x14ac:dyDescent="0.25">
      <c r="B65" s="17">
        <v>42892</v>
      </c>
      <c r="C65" s="23">
        <v>917641846</v>
      </c>
      <c r="D65" s="93" t="s">
        <v>190</v>
      </c>
      <c r="E65" s="19" t="s">
        <v>18</v>
      </c>
      <c r="F65" s="19" t="s">
        <v>19</v>
      </c>
      <c r="G65" s="83">
        <v>6280</v>
      </c>
      <c r="H65" s="105">
        <f t="shared" si="4"/>
        <v>1592.3566878980891</v>
      </c>
      <c r="I65" s="10">
        <v>10000000</v>
      </c>
      <c r="J65" s="10"/>
      <c r="K65" s="84">
        <f t="shared" si="1"/>
        <v>50559888.43553853</v>
      </c>
      <c r="L65" s="86"/>
    </row>
    <row r="66" spans="2:15" x14ac:dyDescent="0.25">
      <c r="B66" s="17">
        <v>42892</v>
      </c>
      <c r="C66" s="23">
        <v>917657779</v>
      </c>
      <c r="D66" s="45" t="s">
        <v>98</v>
      </c>
      <c r="E66" s="19" t="s">
        <v>18</v>
      </c>
      <c r="F66" s="19" t="s">
        <v>19</v>
      </c>
      <c r="G66" s="83">
        <v>6280</v>
      </c>
      <c r="H66" s="105">
        <f t="shared" si="4"/>
        <v>143.31210191082803</v>
      </c>
      <c r="I66" s="89">
        <v>900000</v>
      </c>
      <c r="J66" s="10"/>
      <c r="K66" s="84">
        <f t="shared" si="1"/>
        <v>49659888.43553853</v>
      </c>
      <c r="L66" s="86"/>
    </row>
    <row r="67" spans="2:15" x14ac:dyDescent="0.25">
      <c r="B67" s="17">
        <v>42892</v>
      </c>
      <c r="C67" s="23">
        <v>917635260</v>
      </c>
      <c r="D67" s="90" t="s">
        <v>191</v>
      </c>
      <c r="E67" s="19" t="s">
        <v>18</v>
      </c>
      <c r="F67" s="19" t="s">
        <v>19</v>
      </c>
      <c r="G67" s="83">
        <v>6280</v>
      </c>
      <c r="H67" s="105">
        <f t="shared" si="4"/>
        <v>1592.3566878980891</v>
      </c>
      <c r="I67" s="89">
        <v>10000000</v>
      </c>
      <c r="J67" s="10"/>
      <c r="K67" s="84">
        <f t="shared" si="1"/>
        <v>39659888.43553853</v>
      </c>
      <c r="L67" s="86"/>
    </row>
    <row r="68" spans="2:15" x14ac:dyDescent="0.25">
      <c r="B68" s="8">
        <v>42892</v>
      </c>
      <c r="C68" s="107">
        <v>74314521190</v>
      </c>
      <c r="D68" s="25" t="s">
        <v>33</v>
      </c>
      <c r="E68" s="25" t="s">
        <v>33</v>
      </c>
      <c r="F68" s="25" t="s">
        <v>33</v>
      </c>
      <c r="G68" s="83">
        <v>6280</v>
      </c>
      <c r="H68" s="105">
        <f t="shared" si="4"/>
        <v>2.8662420382165603</v>
      </c>
      <c r="I68" s="89">
        <v>18000</v>
      </c>
      <c r="J68" s="10"/>
      <c r="K68" s="84">
        <f t="shared" si="1"/>
        <v>39641888.43553853</v>
      </c>
      <c r="L68" s="86"/>
    </row>
    <row r="69" spans="2:15" s="43" customFormat="1" x14ac:dyDescent="0.25">
      <c r="B69" s="17">
        <v>42892</v>
      </c>
      <c r="C69" s="108">
        <v>74315305850</v>
      </c>
      <c r="D69" s="45" t="s">
        <v>192</v>
      </c>
      <c r="E69" s="19" t="s">
        <v>18</v>
      </c>
      <c r="F69" s="19" t="s">
        <v>19</v>
      </c>
      <c r="G69" s="83">
        <v>6280</v>
      </c>
      <c r="H69" s="105">
        <f t="shared" si="4"/>
        <v>170.38216560509554</v>
      </c>
      <c r="I69" s="42">
        <v>1070000</v>
      </c>
      <c r="J69" s="42"/>
      <c r="K69" s="84">
        <f t="shared" si="1"/>
        <v>38571888.43553853</v>
      </c>
      <c r="L69" s="86"/>
      <c r="M69" s="1"/>
    </row>
    <row r="70" spans="2:15" s="43" customFormat="1" x14ac:dyDescent="0.25">
      <c r="B70" s="8">
        <v>42892</v>
      </c>
      <c r="C70" s="109">
        <v>74317460700</v>
      </c>
      <c r="D70" s="25" t="s">
        <v>140</v>
      </c>
      <c r="E70" s="6" t="s">
        <v>193</v>
      </c>
      <c r="F70" s="6" t="s">
        <v>138</v>
      </c>
      <c r="G70" s="83">
        <v>6280</v>
      </c>
      <c r="H70" s="105">
        <f t="shared" si="4"/>
        <v>25.815286624203821</v>
      </c>
      <c r="I70" s="89">
        <v>162120</v>
      </c>
      <c r="J70" s="89"/>
      <c r="K70" s="84">
        <f t="shared" si="1"/>
        <v>38409768.43553853</v>
      </c>
      <c r="L70" s="86"/>
      <c r="M70" s="1"/>
    </row>
    <row r="71" spans="2:15" s="43" customFormat="1" x14ac:dyDescent="0.25">
      <c r="B71" s="8">
        <v>42892</v>
      </c>
      <c r="C71" s="110">
        <v>74320883030</v>
      </c>
      <c r="D71" s="25" t="s">
        <v>86</v>
      </c>
      <c r="E71" s="6" t="s">
        <v>194</v>
      </c>
      <c r="F71" s="6" t="s">
        <v>88</v>
      </c>
      <c r="G71" s="83">
        <v>6280</v>
      </c>
      <c r="H71" s="105">
        <f t="shared" si="4"/>
        <v>4849.159953821656</v>
      </c>
      <c r="I71" s="89">
        <v>30452724.510000002</v>
      </c>
      <c r="J71" s="89"/>
      <c r="K71" s="84">
        <f t="shared" ref="K71:K134" si="5">K70-I71+J71</f>
        <v>7957043.9255385287</v>
      </c>
      <c r="L71" s="86"/>
      <c r="M71" s="1"/>
    </row>
    <row r="72" spans="2:15" s="43" customFormat="1" x14ac:dyDescent="0.25">
      <c r="B72" s="8">
        <v>42892</v>
      </c>
      <c r="C72" s="110">
        <v>917841624</v>
      </c>
      <c r="D72" s="6" t="s">
        <v>33</v>
      </c>
      <c r="E72" s="6" t="s">
        <v>33</v>
      </c>
      <c r="F72" s="6" t="s">
        <v>33</v>
      </c>
      <c r="G72" s="83">
        <v>6280</v>
      </c>
      <c r="H72" s="105">
        <f t="shared" si="4"/>
        <v>270.70063694267515</v>
      </c>
      <c r="I72" s="89">
        <v>1700000</v>
      </c>
      <c r="J72" s="89"/>
      <c r="K72" s="84">
        <f t="shared" si="5"/>
        <v>6257043.9255385287</v>
      </c>
      <c r="L72" s="86"/>
      <c r="M72" s="1"/>
    </row>
    <row r="73" spans="2:15" x14ac:dyDescent="0.25">
      <c r="B73" s="17">
        <v>42893</v>
      </c>
      <c r="C73" s="88">
        <v>74353333050</v>
      </c>
      <c r="D73" s="26" t="s">
        <v>195</v>
      </c>
      <c r="E73" s="19" t="s">
        <v>18</v>
      </c>
      <c r="F73" s="19" t="s">
        <v>19</v>
      </c>
      <c r="G73" s="83">
        <v>6280</v>
      </c>
      <c r="H73" s="105">
        <f t="shared" si="4"/>
        <v>557.32484076433116</v>
      </c>
      <c r="I73" s="89">
        <v>3500000</v>
      </c>
      <c r="J73" s="89"/>
      <c r="K73" s="84">
        <f t="shared" si="5"/>
        <v>2757043.9255385287</v>
      </c>
      <c r="L73" s="86"/>
    </row>
    <row r="74" spans="2:15" x14ac:dyDescent="0.25">
      <c r="B74" s="17">
        <v>42893</v>
      </c>
      <c r="C74" s="23">
        <v>918447127</v>
      </c>
      <c r="D74" s="19" t="s">
        <v>196</v>
      </c>
      <c r="E74" s="19" t="s">
        <v>18</v>
      </c>
      <c r="F74" s="19" t="s">
        <v>19</v>
      </c>
      <c r="G74" s="83">
        <v>6280</v>
      </c>
      <c r="H74" s="105">
        <f t="shared" si="4"/>
        <v>282.32484076433121</v>
      </c>
      <c r="I74" s="89">
        <v>1773000</v>
      </c>
      <c r="J74" s="10"/>
      <c r="K74" s="84">
        <f t="shared" si="5"/>
        <v>984043.92553852871</v>
      </c>
      <c r="L74" s="86"/>
    </row>
    <row r="75" spans="2:15" x14ac:dyDescent="0.25">
      <c r="B75" s="8">
        <v>42893</v>
      </c>
      <c r="C75" s="5">
        <v>918449508</v>
      </c>
      <c r="D75" s="13" t="s">
        <v>22</v>
      </c>
      <c r="E75" s="6" t="s">
        <v>23</v>
      </c>
      <c r="F75" s="6" t="s">
        <v>24</v>
      </c>
      <c r="G75" s="20">
        <v>6280</v>
      </c>
      <c r="H75" s="105">
        <f t="shared" si="4"/>
        <v>71.656050955414017</v>
      </c>
      <c r="I75" s="89">
        <v>450000</v>
      </c>
      <c r="J75" s="89"/>
      <c r="K75" s="84">
        <f t="shared" si="5"/>
        <v>534043.92553852871</v>
      </c>
      <c r="L75" s="86"/>
    </row>
    <row r="76" spans="2:15" x14ac:dyDescent="0.25">
      <c r="B76" s="8">
        <v>42893</v>
      </c>
      <c r="C76" s="5">
        <v>918486677</v>
      </c>
      <c r="D76" s="6" t="s">
        <v>15</v>
      </c>
      <c r="E76" s="6" t="s">
        <v>197</v>
      </c>
      <c r="F76" s="111" t="s">
        <v>128</v>
      </c>
      <c r="G76" s="112">
        <v>6280</v>
      </c>
      <c r="H76" s="105">
        <f>J76/G76</f>
        <v>1751.592356687898</v>
      </c>
      <c r="I76" s="89"/>
      <c r="J76" s="89">
        <v>11000000</v>
      </c>
      <c r="K76" s="84">
        <f t="shared" si="5"/>
        <v>11534043.925538529</v>
      </c>
      <c r="L76" s="86"/>
      <c r="O76" s="1"/>
    </row>
    <row r="77" spans="2:15" x14ac:dyDescent="0.25">
      <c r="B77" s="17">
        <v>42893</v>
      </c>
      <c r="C77" s="23">
        <v>918514837</v>
      </c>
      <c r="D77" s="97" t="s">
        <v>44</v>
      </c>
      <c r="E77" s="19" t="s">
        <v>18</v>
      </c>
      <c r="F77" s="19" t="s">
        <v>19</v>
      </c>
      <c r="G77" s="83">
        <v>6280</v>
      </c>
      <c r="H77" s="105">
        <f>I77/G77</f>
        <v>1703.8216560509554</v>
      </c>
      <c r="I77" s="89">
        <v>10700000</v>
      </c>
      <c r="J77" s="10"/>
      <c r="K77" s="84">
        <f t="shared" si="5"/>
        <v>834043.92553852871</v>
      </c>
      <c r="L77" s="86"/>
    </row>
    <row r="78" spans="2:15" x14ac:dyDescent="0.25">
      <c r="B78" s="8">
        <v>42893</v>
      </c>
      <c r="C78" s="5">
        <v>919415087</v>
      </c>
      <c r="D78" s="13" t="s">
        <v>15</v>
      </c>
      <c r="E78" s="6" t="s">
        <v>16</v>
      </c>
      <c r="F78" s="6" t="s">
        <v>16</v>
      </c>
      <c r="G78" s="113">
        <v>6520</v>
      </c>
      <c r="H78" s="84">
        <f>J78/G78</f>
        <v>23006.134969325154</v>
      </c>
      <c r="I78" s="89"/>
      <c r="J78" s="10">
        <v>150000000</v>
      </c>
      <c r="K78" s="84">
        <f t="shared" si="5"/>
        <v>150834043.92553854</v>
      </c>
      <c r="L78" s="86"/>
      <c r="O78" s="1"/>
    </row>
    <row r="79" spans="2:15" x14ac:dyDescent="0.25">
      <c r="B79" s="8">
        <v>42893</v>
      </c>
      <c r="C79" s="5">
        <v>919417500</v>
      </c>
      <c r="D79" s="13" t="s">
        <v>15</v>
      </c>
      <c r="E79" s="6" t="s">
        <v>16</v>
      </c>
      <c r="F79" s="6" t="s">
        <v>16</v>
      </c>
      <c r="G79" s="113">
        <v>6520</v>
      </c>
      <c r="H79" s="84">
        <f>J79/G79</f>
        <v>26993.865030674846</v>
      </c>
      <c r="I79" s="89"/>
      <c r="J79" s="10">
        <v>176000000</v>
      </c>
      <c r="K79" s="84">
        <f t="shared" si="5"/>
        <v>326834043.92553854</v>
      </c>
      <c r="L79" s="86"/>
      <c r="O79" s="1"/>
    </row>
    <row r="80" spans="2:15" x14ac:dyDescent="0.25">
      <c r="B80" s="17">
        <v>42894</v>
      </c>
      <c r="C80" s="23">
        <v>919548715</v>
      </c>
      <c r="D80" s="26" t="s">
        <v>177</v>
      </c>
      <c r="E80" s="19" t="s">
        <v>18</v>
      </c>
      <c r="F80" s="19" t="s">
        <v>19</v>
      </c>
      <c r="G80" s="113">
        <v>6520</v>
      </c>
      <c r="H80" s="105">
        <f t="shared" ref="H80:H102" si="6">I80/G80</f>
        <v>335.58282208588957</v>
      </c>
      <c r="I80" s="27">
        <v>2188000</v>
      </c>
      <c r="J80" s="10"/>
      <c r="K80" s="84">
        <f t="shared" si="5"/>
        <v>324646043.92553854</v>
      </c>
      <c r="L80" s="86"/>
    </row>
    <row r="81" spans="1:16" x14ac:dyDescent="0.25">
      <c r="B81" s="17">
        <v>42894</v>
      </c>
      <c r="C81" s="23">
        <v>74404596980</v>
      </c>
      <c r="D81" s="97" t="s">
        <v>46</v>
      </c>
      <c r="E81" s="19" t="s">
        <v>18</v>
      </c>
      <c r="F81" s="19" t="s">
        <v>19</v>
      </c>
      <c r="G81" s="20">
        <v>6520</v>
      </c>
      <c r="H81" s="106">
        <f t="shared" si="6"/>
        <v>6134.9693251533745</v>
      </c>
      <c r="I81" s="20">
        <v>40000000</v>
      </c>
      <c r="J81" s="20"/>
      <c r="K81" s="84">
        <f t="shared" si="5"/>
        <v>284646043.92553854</v>
      </c>
      <c r="L81" s="86"/>
    </row>
    <row r="82" spans="1:16" x14ac:dyDescent="0.25">
      <c r="B82" s="8">
        <v>42894</v>
      </c>
      <c r="C82" s="5">
        <v>919555687</v>
      </c>
      <c r="D82" s="25" t="s">
        <v>198</v>
      </c>
      <c r="E82" s="6" t="s">
        <v>18</v>
      </c>
      <c r="F82" s="6" t="s">
        <v>199</v>
      </c>
      <c r="G82" s="20">
        <v>6520</v>
      </c>
      <c r="H82" s="105">
        <f t="shared" si="6"/>
        <v>314.41717791411043</v>
      </c>
      <c r="I82" s="114">
        <v>2050000</v>
      </c>
      <c r="J82" s="10"/>
      <c r="K82" s="84">
        <f t="shared" si="5"/>
        <v>282596043.92553854</v>
      </c>
      <c r="L82" s="86"/>
    </row>
    <row r="83" spans="1:16" x14ac:dyDescent="0.25">
      <c r="B83" s="17">
        <v>42894</v>
      </c>
      <c r="C83" s="23">
        <v>919559317</v>
      </c>
      <c r="D83" s="19" t="s">
        <v>200</v>
      </c>
      <c r="E83" s="19" t="s">
        <v>18</v>
      </c>
      <c r="F83" s="19" t="s">
        <v>19</v>
      </c>
      <c r="G83" s="20">
        <v>6520</v>
      </c>
      <c r="H83" s="105">
        <f t="shared" si="6"/>
        <v>2540.2210122699385</v>
      </c>
      <c r="I83" s="15">
        <v>16562241</v>
      </c>
      <c r="J83" s="10"/>
      <c r="K83" s="84">
        <f t="shared" si="5"/>
        <v>266033802.92553854</v>
      </c>
      <c r="L83" s="86"/>
    </row>
    <row r="84" spans="1:16" s="1" customFormat="1" x14ac:dyDescent="0.25">
      <c r="A84" s="2"/>
      <c r="B84" s="17">
        <v>42894</v>
      </c>
      <c r="C84" s="23">
        <v>919561941</v>
      </c>
      <c r="D84" s="19" t="s">
        <v>56</v>
      </c>
      <c r="E84" s="19" t="s">
        <v>18</v>
      </c>
      <c r="F84" s="19" t="s">
        <v>19</v>
      </c>
      <c r="G84" s="20">
        <v>6520</v>
      </c>
      <c r="H84" s="105">
        <f t="shared" si="6"/>
        <v>4601.2269938650306</v>
      </c>
      <c r="I84" s="15">
        <v>30000000</v>
      </c>
      <c r="J84" s="10"/>
      <c r="K84" s="84">
        <f t="shared" si="5"/>
        <v>236033802.92553854</v>
      </c>
      <c r="L84" s="86"/>
      <c r="N84" s="2"/>
      <c r="O84" s="2"/>
      <c r="P84" s="2"/>
    </row>
    <row r="85" spans="1:16" s="1" customFormat="1" x14ac:dyDescent="0.25">
      <c r="A85" s="2"/>
      <c r="B85" s="17">
        <v>42955</v>
      </c>
      <c r="C85" s="23">
        <v>919551454</v>
      </c>
      <c r="D85" s="19" t="s">
        <v>185</v>
      </c>
      <c r="E85" s="19" t="s">
        <v>18</v>
      </c>
      <c r="F85" s="19" t="s">
        <v>19</v>
      </c>
      <c r="G85" s="20">
        <v>6520</v>
      </c>
      <c r="H85" s="106">
        <f t="shared" si="6"/>
        <v>6134.9693251533745</v>
      </c>
      <c r="I85" s="89">
        <v>40000000</v>
      </c>
      <c r="J85" s="10"/>
      <c r="K85" s="84">
        <f t="shared" si="5"/>
        <v>196033802.92553854</v>
      </c>
      <c r="L85" s="86"/>
      <c r="N85" s="2"/>
      <c r="O85" s="2"/>
      <c r="P85" s="2"/>
    </row>
    <row r="86" spans="1:16" x14ac:dyDescent="0.25">
      <c r="B86" s="17">
        <v>42894</v>
      </c>
      <c r="C86" s="23">
        <v>74419508450</v>
      </c>
      <c r="D86" s="45" t="s">
        <v>201</v>
      </c>
      <c r="E86" s="19" t="s">
        <v>18</v>
      </c>
      <c r="F86" s="19" t="s">
        <v>19</v>
      </c>
      <c r="G86" s="20">
        <v>6520</v>
      </c>
      <c r="H86" s="105">
        <f t="shared" si="6"/>
        <v>4220.8588957055217</v>
      </c>
      <c r="I86" s="89">
        <v>27520000</v>
      </c>
      <c r="J86" s="10"/>
      <c r="K86" s="84">
        <f t="shared" si="5"/>
        <v>168513802.92553854</v>
      </c>
      <c r="L86" s="86"/>
    </row>
    <row r="87" spans="1:16" x14ac:dyDescent="0.25">
      <c r="B87" s="8">
        <v>42894</v>
      </c>
      <c r="C87" s="110">
        <v>920000071</v>
      </c>
      <c r="D87" s="6" t="s">
        <v>103</v>
      </c>
      <c r="E87" s="6" t="s">
        <v>202</v>
      </c>
      <c r="F87" s="6" t="s">
        <v>138</v>
      </c>
      <c r="G87" s="20">
        <v>6520</v>
      </c>
      <c r="H87" s="105">
        <f t="shared" si="6"/>
        <v>31.77725153374233</v>
      </c>
      <c r="I87" s="89">
        <v>207187.68</v>
      </c>
      <c r="J87" s="10"/>
      <c r="K87" s="84">
        <f t="shared" si="5"/>
        <v>168306615.24553853</v>
      </c>
      <c r="L87" s="86"/>
    </row>
    <row r="88" spans="1:16" x14ac:dyDescent="0.25">
      <c r="B88" s="8">
        <v>42894</v>
      </c>
      <c r="C88" s="107">
        <v>920020927</v>
      </c>
      <c r="D88" s="6" t="s">
        <v>83</v>
      </c>
      <c r="E88" s="6" t="s">
        <v>203</v>
      </c>
      <c r="F88" s="6" t="s">
        <v>85</v>
      </c>
      <c r="G88" s="20">
        <v>6520</v>
      </c>
      <c r="H88" s="105">
        <f t="shared" si="6"/>
        <v>7671.3957055214723</v>
      </c>
      <c r="I88" s="89">
        <v>50017500</v>
      </c>
      <c r="J88" s="10"/>
      <c r="K88" s="84">
        <f t="shared" si="5"/>
        <v>118289115.24553853</v>
      </c>
      <c r="L88" s="86"/>
      <c r="N88" s="31"/>
    </row>
    <row r="89" spans="1:16" x14ac:dyDescent="0.25">
      <c r="B89" s="8">
        <v>42894</v>
      </c>
      <c r="C89" s="102">
        <v>920041535</v>
      </c>
      <c r="D89" s="115" t="s">
        <v>33</v>
      </c>
      <c r="E89" s="115" t="s">
        <v>33</v>
      </c>
      <c r="F89" s="115" t="s">
        <v>33</v>
      </c>
      <c r="G89" s="20">
        <v>6520</v>
      </c>
      <c r="H89" s="105">
        <f t="shared" si="6"/>
        <v>36.932515337423311</v>
      </c>
      <c r="I89" s="1">
        <v>240800</v>
      </c>
      <c r="J89" s="106"/>
      <c r="K89" s="84">
        <f t="shared" si="5"/>
        <v>118048315.24553853</v>
      </c>
      <c r="L89" s="86"/>
    </row>
    <row r="90" spans="1:16" x14ac:dyDescent="0.25">
      <c r="B90" s="17">
        <v>42894</v>
      </c>
      <c r="C90" s="88">
        <v>920059596</v>
      </c>
      <c r="D90" s="19" t="s">
        <v>204</v>
      </c>
      <c r="E90" s="19" t="s">
        <v>18</v>
      </c>
      <c r="F90" s="19" t="s">
        <v>19</v>
      </c>
      <c r="G90" s="20">
        <v>6520</v>
      </c>
      <c r="H90" s="105">
        <f t="shared" si="6"/>
        <v>1492.2776073619632</v>
      </c>
      <c r="I90" s="20">
        <v>9729650</v>
      </c>
      <c r="J90" s="10"/>
      <c r="K90" s="84">
        <f t="shared" si="5"/>
        <v>108318665.24553853</v>
      </c>
      <c r="L90" s="86"/>
    </row>
    <row r="91" spans="1:16" x14ac:dyDescent="0.25">
      <c r="B91" s="8">
        <v>42894</v>
      </c>
      <c r="C91" s="116">
        <v>920065317</v>
      </c>
      <c r="D91" s="117" t="s">
        <v>205</v>
      </c>
      <c r="E91" s="118" t="s">
        <v>130</v>
      </c>
      <c r="F91" s="118" t="s">
        <v>131</v>
      </c>
      <c r="G91" s="20">
        <v>6280</v>
      </c>
      <c r="H91" s="105">
        <f t="shared" si="6"/>
        <v>1751.592356687898</v>
      </c>
      <c r="I91" s="1">
        <v>11000000</v>
      </c>
      <c r="J91" s="119"/>
      <c r="K91" s="84">
        <f t="shared" si="5"/>
        <v>97318665.245538533</v>
      </c>
      <c r="L91" s="86"/>
    </row>
    <row r="92" spans="1:16" x14ac:dyDescent="0.25">
      <c r="B92" s="8">
        <v>42894</v>
      </c>
      <c r="C92" s="5">
        <v>920071360</v>
      </c>
      <c r="D92" s="13" t="s">
        <v>205</v>
      </c>
      <c r="E92" s="6" t="s">
        <v>130</v>
      </c>
      <c r="F92" s="6" t="s">
        <v>183</v>
      </c>
      <c r="G92" s="20">
        <v>6520</v>
      </c>
      <c r="H92" s="105">
        <f t="shared" si="6"/>
        <v>12.653374233128835</v>
      </c>
      <c r="I92" s="89">
        <v>82500</v>
      </c>
      <c r="J92" s="10"/>
      <c r="K92" s="84">
        <f t="shared" si="5"/>
        <v>97236165.245538533</v>
      </c>
      <c r="L92" s="86"/>
    </row>
    <row r="93" spans="1:16" x14ac:dyDescent="0.25">
      <c r="B93" s="17">
        <v>42894</v>
      </c>
      <c r="C93" s="52">
        <v>920086006</v>
      </c>
      <c r="D93" s="26" t="s">
        <v>206</v>
      </c>
      <c r="E93" s="19" t="s">
        <v>18</v>
      </c>
      <c r="F93" s="19" t="s">
        <v>19</v>
      </c>
      <c r="G93" s="20">
        <v>6520</v>
      </c>
      <c r="H93" s="105">
        <f t="shared" si="6"/>
        <v>2300.6134969325153</v>
      </c>
      <c r="I93" s="10">
        <v>15000000</v>
      </c>
      <c r="J93" s="10"/>
      <c r="K93" s="84">
        <f t="shared" si="5"/>
        <v>82236165.245538533</v>
      </c>
      <c r="L93" s="86"/>
    </row>
    <row r="94" spans="1:16" x14ac:dyDescent="0.25">
      <c r="B94" s="8">
        <v>42894</v>
      </c>
      <c r="C94" s="5">
        <v>74424127970</v>
      </c>
      <c r="D94" s="13" t="s">
        <v>69</v>
      </c>
      <c r="E94" s="6" t="s">
        <v>207</v>
      </c>
      <c r="F94" s="6" t="s">
        <v>71</v>
      </c>
      <c r="G94" s="20">
        <v>6520</v>
      </c>
      <c r="H94" s="105">
        <f t="shared" si="6"/>
        <v>952.34355828220862</v>
      </c>
      <c r="I94" s="10">
        <v>6209280</v>
      </c>
      <c r="J94" s="10"/>
      <c r="K94" s="84">
        <f t="shared" si="5"/>
        <v>76026885.245538533</v>
      </c>
      <c r="L94" s="86"/>
    </row>
    <row r="95" spans="1:16" x14ac:dyDescent="0.25">
      <c r="B95" s="17">
        <v>42894</v>
      </c>
      <c r="C95" s="23">
        <v>920155372</v>
      </c>
      <c r="D95" s="26" t="s">
        <v>95</v>
      </c>
      <c r="E95" s="19" t="s">
        <v>18</v>
      </c>
      <c r="F95" s="19" t="s">
        <v>19</v>
      </c>
      <c r="G95" s="20">
        <v>6520</v>
      </c>
      <c r="H95" s="105">
        <f t="shared" si="6"/>
        <v>225.61349693251535</v>
      </c>
      <c r="I95" s="10">
        <v>1471000</v>
      </c>
      <c r="J95" s="10"/>
      <c r="K95" s="84">
        <f t="shared" si="5"/>
        <v>74555885.245538533</v>
      </c>
      <c r="L95" s="86"/>
    </row>
    <row r="96" spans="1:16" x14ac:dyDescent="0.25">
      <c r="B96" s="17">
        <v>42894</v>
      </c>
      <c r="C96" s="23">
        <v>920161053</v>
      </c>
      <c r="D96" s="19" t="s">
        <v>208</v>
      </c>
      <c r="E96" s="19" t="s">
        <v>18</v>
      </c>
      <c r="F96" s="19" t="s">
        <v>19</v>
      </c>
      <c r="G96" s="20">
        <v>6520</v>
      </c>
      <c r="H96" s="105">
        <f t="shared" si="6"/>
        <v>1840.4907975460123</v>
      </c>
      <c r="I96" s="10">
        <v>12000000</v>
      </c>
      <c r="J96" s="10"/>
      <c r="K96" s="84">
        <f t="shared" si="5"/>
        <v>62555885.245538533</v>
      </c>
      <c r="L96" s="86"/>
    </row>
    <row r="97" spans="2:15" x14ac:dyDescent="0.25">
      <c r="B97" s="8">
        <v>42894</v>
      </c>
      <c r="C97" s="5">
        <v>74428371520</v>
      </c>
      <c r="D97" s="6" t="s">
        <v>81</v>
      </c>
      <c r="E97" s="6" t="s">
        <v>209</v>
      </c>
      <c r="F97" s="6" t="s">
        <v>50</v>
      </c>
      <c r="G97" s="20">
        <v>6520</v>
      </c>
      <c r="H97" s="105">
        <f t="shared" si="6"/>
        <v>5.7676380368098163</v>
      </c>
      <c r="I97" s="10">
        <v>37605</v>
      </c>
      <c r="J97" s="10"/>
      <c r="K97" s="84">
        <f t="shared" si="5"/>
        <v>62518280.245538533</v>
      </c>
      <c r="L97" s="86"/>
    </row>
    <row r="98" spans="2:15" x14ac:dyDescent="0.25">
      <c r="B98" s="17">
        <v>42895</v>
      </c>
      <c r="C98" s="23">
        <v>920554924</v>
      </c>
      <c r="D98" s="19" t="s">
        <v>20</v>
      </c>
      <c r="E98" s="19" t="s">
        <v>18</v>
      </c>
      <c r="F98" s="19" t="s">
        <v>19</v>
      </c>
      <c r="G98" s="20">
        <v>6520</v>
      </c>
      <c r="H98" s="105">
        <f t="shared" si="6"/>
        <v>2300.6134969325153</v>
      </c>
      <c r="I98" s="10">
        <v>15000000</v>
      </c>
      <c r="J98" s="10"/>
      <c r="K98" s="84">
        <f t="shared" si="5"/>
        <v>47518280.245538533</v>
      </c>
      <c r="L98" s="86"/>
    </row>
    <row r="99" spans="2:15" x14ac:dyDescent="0.25">
      <c r="B99" s="17">
        <v>42895</v>
      </c>
      <c r="C99" s="88">
        <v>920524396</v>
      </c>
      <c r="D99" s="26" t="s">
        <v>34</v>
      </c>
      <c r="E99" s="19" t="s">
        <v>18</v>
      </c>
      <c r="F99" s="19" t="s">
        <v>19</v>
      </c>
      <c r="G99" s="20">
        <v>6520</v>
      </c>
      <c r="H99" s="105">
        <f t="shared" si="6"/>
        <v>460.12269938650309</v>
      </c>
      <c r="I99" s="10">
        <v>3000000</v>
      </c>
      <c r="J99" s="10"/>
      <c r="K99" s="84">
        <f t="shared" si="5"/>
        <v>44518280.245538533</v>
      </c>
      <c r="L99" s="86"/>
    </row>
    <row r="100" spans="2:15" x14ac:dyDescent="0.25">
      <c r="B100" s="8">
        <v>42895</v>
      </c>
      <c r="C100" s="5">
        <v>920522532</v>
      </c>
      <c r="D100" s="13" t="s">
        <v>22</v>
      </c>
      <c r="E100" s="6" t="s">
        <v>23</v>
      </c>
      <c r="F100" s="6" t="s">
        <v>24</v>
      </c>
      <c r="G100" s="20">
        <v>6520</v>
      </c>
      <c r="H100" s="105">
        <f t="shared" si="6"/>
        <v>138.03680981595093</v>
      </c>
      <c r="I100" s="10">
        <v>900000</v>
      </c>
      <c r="J100" s="10"/>
      <c r="K100" s="84">
        <f t="shared" si="5"/>
        <v>43618280.245538533</v>
      </c>
      <c r="L100" s="86"/>
    </row>
    <row r="101" spans="2:15" x14ac:dyDescent="0.25">
      <c r="B101" s="17">
        <v>42895</v>
      </c>
      <c r="C101" s="23">
        <v>74455295330</v>
      </c>
      <c r="D101" s="26" t="s">
        <v>210</v>
      </c>
      <c r="E101" s="19" t="s">
        <v>18</v>
      </c>
      <c r="F101" s="19" t="s">
        <v>19</v>
      </c>
      <c r="G101" s="20">
        <v>6520</v>
      </c>
      <c r="H101" s="105">
        <f t="shared" si="6"/>
        <v>690.18404907975457</v>
      </c>
      <c r="I101" s="10">
        <v>4500000</v>
      </c>
      <c r="J101" s="10"/>
      <c r="K101" s="84">
        <f t="shared" si="5"/>
        <v>39118280.245538533</v>
      </c>
      <c r="L101" s="86"/>
    </row>
    <row r="102" spans="2:15" x14ac:dyDescent="0.25">
      <c r="B102" s="8">
        <v>42895</v>
      </c>
      <c r="C102" s="5">
        <v>920934759</v>
      </c>
      <c r="D102" s="25" t="s">
        <v>86</v>
      </c>
      <c r="E102" s="6" t="s">
        <v>211</v>
      </c>
      <c r="F102" s="6" t="s">
        <v>88</v>
      </c>
      <c r="G102" s="20">
        <v>6520</v>
      </c>
      <c r="H102" s="105">
        <f t="shared" si="6"/>
        <v>5916.4360398772997</v>
      </c>
      <c r="I102" s="27">
        <v>38575162.979999997</v>
      </c>
      <c r="J102" s="10"/>
      <c r="K102" s="84">
        <f t="shared" si="5"/>
        <v>543117.26553853601</v>
      </c>
      <c r="L102" s="86"/>
    </row>
    <row r="103" spans="2:15" x14ac:dyDescent="0.25">
      <c r="B103" s="8">
        <v>42895</v>
      </c>
      <c r="C103" s="5">
        <v>921080233</v>
      </c>
      <c r="D103" s="13" t="s">
        <v>15</v>
      </c>
      <c r="E103" s="6" t="s">
        <v>16</v>
      </c>
      <c r="F103" s="6" t="s">
        <v>16</v>
      </c>
      <c r="G103" s="20">
        <v>7000</v>
      </c>
      <c r="H103" s="84">
        <f>J103/G103</f>
        <v>30000</v>
      </c>
      <c r="I103" s="89"/>
      <c r="J103" s="10">
        <v>210000000</v>
      </c>
      <c r="K103" s="84">
        <f t="shared" si="5"/>
        <v>210543117.26553854</v>
      </c>
      <c r="L103" s="86"/>
      <c r="O103" s="1"/>
    </row>
    <row r="104" spans="2:15" x14ac:dyDescent="0.25">
      <c r="B104" s="17">
        <v>42895</v>
      </c>
      <c r="C104" s="23">
        <v>921210928</v>
      </c>
      <c r="D104" s="26" t="s">
        <v>149</v>
      </c>
      <c r="E104" s="19" t="s">
        <v>18</v>
      </c>
      <c r="F104" s="19" t="s">
        <v>19</v>
      </c>
      <c r="G104" s="20">
        <v>7000</v>
      </c>
      <c r="H104" s="105">
        <f t="shared" ref="H104:H127" si="7">I104/G104</f>
        <v>1715</v>
      </c>
      <c r="I104" s="89">
        <v>12005000</v>
      </c>
      <c r="J104" s="10"/>
      <c r="K104" s="84">
        <f t="shared" si="5"/>
        <v>198538117.26553854</v>
      </c>
      <c r="L104" s="86"/>
    </row>
    <row r="105" spans="2:15" x14ac:dyDescent="0.25">
      <c r="B105" s="17">
        <v>42895</v>
      </c>
      <c r="C105" s="23">
        <v>74471049860</v>
      </c>
      <c r="D105" s="26" t="s">
        <v>46</v>
      </c>
      <c r="E105" s="19" t="s">
        <v>18</v>
      </c>
      <c r="F105" s="19" t="s">
        <v>19</v>
      </c>
      <c r="G105" s="20">
        <v>7000</v>
      </c>
      <c r="H105" s="105">
        <f t="shared" si="7"/>
        <v>3571.4285714285716</v>
      </c>
      <c r="I105" s="10">
        <v>25000000</v>
      </c>
      <c r="J105" s="10"/>
      <c r="K105" s="84">
        <f t="shared" si="5"/>
        <v>173538117.26553854</v>
      </c>
      <c r="L105" s="86"/>
    </row>
    <row r="106" spans="2:15" x14ac:dyDescent="0.25">
      <c r="B106" s="17">
        <v>42895</v>
      </c>
      <c r="C106" s="23">
        <v>74471328560</v>
      </c>
      <c r="D106" s="26" t="s">
        <v>186</v>
      </c>
      <c r="E106" s="19" t="s">
        <v>18</v>
      </c>
      <c r="F106" s="19" t="s">
        <v>19</v>
      </c>
      <c r="G106" s="20">
        <v>7000</v>
      </c>
      <c r="H106" s="105">
        <f t="shared" si="7"/>
        <v>3571.4285714285716</v>
      </c>
      <c r="I106" s="89">
        <v>25000000</v>
      </c>
      <c r="J106" s="10"/>
      <c r="K106" s="84">
        <f t="shared" si="5"/>
        <v>148538117.26553854</v>
      </c>
      <c r="L106" s="86"/>
    </row>
    <row r="107" spans="2:15" x14ac:dyDescent="0.25">
      <c r="B107" s="17">
        <v>42895</v>
      </c>
      <c r="C107" s="23">
        <v>921194920</v>
      </c>
      <c r="D107" s="19" t="s">
        <v>185</v>
      </c>
      <c r="E107" s="19" t="s">
        <v>18</v>
      </c>
      <c r="F107" s="19" t="s">
        <v>19</v>
      </c>
      <c r="G107" s="20">
        <v>7000</v>
      </c>
      <c r="H107" s="105">
        <f t="shared" si="7"/>
        <v>4285.7142857142853</v>
      </c>
      <c r="I107" s="10">
        <v>30000000</v>
      </c>
      <c r="J107" s="10"/>
      <c r="K107" s="84">
        <f t="shared" si="5"/>
        <v>118538117.26553854</v>
      </c>
      <c r="L107" s="86"/>
    </row>
    <row r="108" spans="2:15" x14ac:dyDescent="0.25">
      <c r="B108" s="17">
        <v>42895</v>
      </c>
      <c r="C108" s="23">
        <v>921198415</v>
      </c>
      <c r="D108" s="26" t="s">
        <v>212</v>
      </c>
      <c r="E108" s="19" t="s">
        <v>18</v>
      </c>
      <c r="F108" s="19" t="s">
        <v>19</v>
      </c>
      <c r="G108" s="20">
        <v>7000</v>
      </c>
      <c r="H108" s="105">
        <f t="shared" si="7"/>
        <v>42.857142857142854</v>
      </c>
      <c r="I108" s="10">
        <v>300000</v>
      </c>
      <c r="J108" s="10"/>
      <c r="K108" s="84">
        <f t="shared" si="5"/>
        <v>118238117.26553854</v>
      </c>
      <c r="L108" s="86"/>
    </row>
    <row r="109" spans="2:15" x14ac:dyDescent="0.25">
      <c r="B109" s="17">
        <v>42895</v>
      </c>
      <c r="C109" s="23">
        <v>921217846</v>
      </c>
      <c r="D109" s="19" t="s">
        <v>190</v>
      </c>
      <c r="E109" s="19" t="s">
        <v>18</v>
      </c>
      <c r="F109" s="19" t="s">
        <v>19</v>
      </c>
      <c r="G109" s="20">
        <v>7000</v>
      </c>
      <c r="H109" s="105">
        <f t="shared" si="7"/>
        <v>471.42857142857144</v>
      </c>
      <c r="I109" s="10">
        <v>3300000</v>
      </c>
      <c r="J109" s="10"/>
      <c r="K109" s="84">
        <f t="shared" si="5"/>
        <v>114938117.26553854</v>
      </c>
      <c r="L109" s="86"/>
    </row>
    <row r="110" spans="2:15" x14ac:dyDescent="0.25">
      <c r="B110" s="8">
        <v>42895</v>
      </c>
      <c r="C110" s="5">
        <v>74472229980</v>
      </c>
      <c r="D110" s="6" t="s">
        <v>33</v>
      </c>
      <c r="E110" s="6" t="s">
        <v>33</v>
      </c>
      <c r="F110" s="6" t="s">
        <v>33</v>
      </c>
      <c r="G110" s="20">
        <v>7000</v>
      </c>
      <c r="H110" s="105">
        <f t="shared" si="7"/>
        <v>50</v>
      </c>
      <c r="I110" s="10">
        <v>350000</v>
      </c>
      <c r="J110" s="10"/>
      <c r="K110" s="84">
        <f t="shared" si="5"/>
        <v>114588117.26553854</v>
      </c>
      <c r="L110" s="86"/>
    </row>
    <row r="111" spans="2:15" x14ac:dyDescent="0.25">
      <c r="B111" s="17">
        <v>42895</v>
      </c>
      <c r="C111" s="23">
        <v>921288106</v>
      </c>
      <c r="D111" s="26" t="s">
        <v>169</v>
      </c>
      <c r="E111" s="19" t="s">
        <v>18</v>
      </c>
      <c r="F111" s="19" t="s">
        <v>19</v>
      </c>
      <c r="G111" s="20">
        <v>7000</v>
      </c>
      <c r="H111" s="105">
        <f t="shared" si="7"/>
        <v>1219.8</v>
      </c>
      <c r="I111" s="27">
        <v>8538600</v>
      </c>
      <c r="J111" s="10"/>
      <c r="K111" s="84">
        <f t="shared" si="5"/>
        <v>106049517.26553854</v>
      </c>
      <c r="L111" s="86"/>
    </row>
    <row r="112" spans="2:15" x14ac:dyDescent="0.25">
      <c r="B112" s="8">
        <v>42895</v>
      </c>
      <c r="C112" s="5">
        <v>74475570250</v>
      </c>
      <c r="D112" s="13" t="s">
        <v>172</v>
      </c>
      <c r="E112" s="25" t="s">
        <v>213</v>
      </c>
      <c r="F112" s="6" t="s">
        <v>122</v>
      </c>
      <c r="G112" s="20">
        <v>7000</v>
      </c>
      <c r="H112" s="105">
        <f t="shared" si="7"/>
        <v>42.857142857142854</v>
      </c>
      <c r="I112" s="10">
        <v>300000</v>
      </c>
      <c r="J112" s="10"/>
      <c r="K112" s="84">
        <f t="shared" si="5"/>
        <v>105749517.26553854</v>
      </c>
      <c r="L112" s="86"/>
    </row>
    <row r="113" spans="2:12" x14ac:dyDescent="0.25">
      <c r="B113" s="8">
        <v>42895</v>
      </c>
      <c r="C113" s="5">
        <v>921474635</v>
      </c>
      <c r="D113" s="13" t="s">
        <v>51</v>
      </c>
      <c r="E113" s="4" t="s">
        <v>214</v>
      </c>
      <c r="F113" s="6" t="s">
        <v>53</v>
      </c>
      <c r="G113" s="20">
        <v>7000</v>
      </c>
      <c r="H113" s="105">
        <f t="shared" si="7"/>
        <v>2031.4477142857143</v>
      </c>
      <c r="I113" s="27">
        <v>14220134</v>
      </c>
      <c r="J113" s="10"/>
      <c r="K113" s="84">
        <f t="shared" si="5"/>
        <v>91529383.265538543</v>
      </c>
      <c r="L113" s="86"/>
    </row>
    <row r="114" spans="2:12" x14ac:dyDescent="0.25">
      <c r="B114" s="17">
        <v>42895</v>
      </c>
      <c r="C114" s="23">
        <v>921495393</v>
      </c>
      <c r="D114" s="26" t="s">
        <v>149</v>
      </c>
      <c r="E114" s="19" t="s">
        <v>18</v>
      </c>
      <c r="F114" s="19" t="s">
        <v>19</v>
      </c>
      <c r="G114" s="20">
        <v>7000</v>
      </c>
      <c r="H114" s="105">
        <f t="shared" si="7"/>
        <v>654.34285714285716</v>
      </c>
      <c r="I114" s="10">
        <v>4580400</v>
      </c>
      <c r="J114" s="10"/>
      <c r="K114" s="84">
        <f t="shared" si="5"/>
        <v>86948983.265538543</v>
      </c>
      <c r="L114" s="86"/>
    </row>
    <row r="115" spans="2:12" x14ac:dyDescent="0.25">
      <c r="B115" s="8">
        <v>42895</v>
      </c>
      <c r="C115" s="5">
        <v>921477926</v>
      </c>
      <c r="D115" s="13" t="s">
        <v>215</v>
      </c>
      <c r="E115" s="6" t="s">
        <v>216</v>
      </c>
      <c r="F115" s="6" t="s">
        <v>131</v>
      </c>
      <c r="G115" s="20">
        <v>7000</v>
      </c>
      <c r="H115" s="105">
        <f t="shared" si="7"/>
        <v>35.714285714285715</v>
      </c>
      <c r="I115" s="10">
        <v>250000</v>
      </c>
      <c r="J115" s="10"/>
      <c r="K115" s="84">
        <f t="shared" si="5"/>
        <v>86698983.265538543</v>
      </c>
      <c r="L115" s="86"/>
    </row>
    <row r="116" spans="2:12" x14ac:dyDescent="0.25">
      <c r="B116" s="8">
        <v>42895</v>
      </c>
      <c r="C116" s="5">
        <v>74479635350</v>
      </c>
      <c r="D116" s="13" t="s">
        <v>217</v>
      </c>
      <c r="E116" s="6" t="s">
        <v>214</v>
      </c>
      <c r="F116" s="6" t="s">
        <v>53</v>
      </c>
      <c r="G116" s="20">
        <v>7000</v>
      </c>
      <c r="H116" s="105">
        <f t="shared" si="7"/>
        <v>2285.7142857142858</v>
      </c>
      <c r="I116" s="10">
        <v>16000000</v>
      </c>
      <c r="J116" s="10"/>
      <c r="K116" s="84">
        <f t="shared" si="5"/>
        <v>70698983.265538543</v>
      </c>
      <c r="L116" s="86"/>
    </row>
    <row r="117" spans="2:12" x14ac:dyDescent="0.25">
      <c r="B117" s="17">
        <v>42898</v>
      </c>
      <c r="C117" s="52">
        <v>921922525</v>
      </c>
      <c r="D117" s="58" t="s">
        <v>20</v>
      </c>
      <c r="E117" s="19" t="s">
        <v>18</v>
      </c>
      <c r="F117" s="19" t="s">
        <v>19</v>
      </c>
      <c r="G117" s="20">
        <v>7000</v>
      </c>
      <c r="H117" s="105">
        <f t="shared" si="7"/>
        <v>1428.5714285714287</v>
      </c>
      <c r="I117" s="10">
        <v>10000000</v>
      </c>
      <c r="J117" s="10"/>
      <c r="K117" s="84">
        <f t="shared" si="5"/>
        <v>60698983.265538543</v>
      </c>
      <c r="L117" s="86"/>
    </row>
    <row r="118" spans="2:12" x14ac:dyDescent="0.25">
      <c r="B118" s="17">
        <v>42898</v>
      </c>
      <c r="C118" s="52">
        <v>922056230</v>
      </c>
      <c r="D118" s="97" t="s">
        <v>34</v>
      </c>
      <c r="E118" s="19" t="s">
        <v>18</v>
      </c>
      <c r="F118" s="19" t="s">
        <v>19</v>
      </c>
      <c r="G118" s="20">
        <v>7000</v>
      </c>
      <c r="H118" s="105">
        <f t="shared" si="7"/>
        <v>142.85714285714286</v>
      </c>
      <c r="I118" s="15">
        <v>1000000</v>
      </c>
      <c r="J118" s="10"/>
      <c r="K118" s="84">
        <f t="shared" si="5"/>
        <v>59698983.265538543</v>
      </c>
      <c r="L118" s="86"/>
    </row>
    <row r="119" spans="2:12" x14ac:dyDescent="0.25">
      <c r="B119" s="17">
        <v>42898</v>
      </c>
      <c r="C119" s="52">
        <v>922246861</v>
      </c>
      <c r="D119" s="58" t="s">
        <v>41</v>
      </c>
      <c r="E119" s="19" t="s">
        <v>18</v>
      </c>
      <c r="F119" s="19" t="s">
        <v>19</v>
      </c>
      <c r="G119" s="20">
        <v>7000</v>
      </c>
      <c r="H119" s="105">
        <f t="shared" si="7"/>
        <v>2358.1999999999998</v>
      </c>
      <c r="I119" s="15">
        <v>16507400</v>
      </c>
      <c r="J119" s="10"/>
      <c r="K119" s="84">
        <f t="shared" si="5"/>
        <v>43191583.265538543</v>
      </c>
      <c r="L119" s="86"/>
    </row>
    <row r="120" spans="2:12" x14ac:dyDescent="0.25">
      <c r="B120" s="17">
        <v>42898</v>
      </c>
      <c r="C120" s="52">
        <v>922618447</v>
      </c>
      <c r="D120" s="26" t="s">
        <v>44</v>
      </c>
      <c r="E120" s="19" t="s">
        <v>18</v>
      </c>
      <c r="F120" s="19" t="s">
        <v>19</v>
      </c>
      <c r="G120" s="20">
        <v>7000</v>
      </c>
      <c r="H120" s="105">
        <f t="shared" si="7"/>
        <v>305.71428571428572</v>
      </c>
      <c r="I120" s="10">
        <v>2140000</v>
      </c>
      <c r="J120" s="10"/>
      <c r="K120" s="84">
        <f t="shared" si="5"/>
        <v>41051583.265538543</v>
      </c>
      <c r="L120" s="86"/>
    </row>
    <row r="121" spans="2:12" x14ac:dyDescent="0.25">
      <c r="B121" s="17">
        <v>42898</v>
      </c>
      <c r="C121" s="52">
        <v>922853094</v>
      </c>
      <c r="D121" s="26" t="s">
        <v>169</v>
      </c>
      <c r="E121" s="19" t="s">
        <v>18</v>
      </c>
      <c r="F121" s="19" t="s">
        <v>19</v>
      </c>
      <c r="G121" s="20">
        <v>7000</v>
      </c>
      <c r="H121" s="105">
        <f t="shared" si="7"/>
        <v>1612.6428571428571</v>
      </c>
      <c r="I121" s="15">
        <v>11288500</v>
      </c>
      <c r="J121" s="10"/>
      <c r="K121" s="84">
        <f t="shared" si="5"/>
        <v>29763083.265538543</v>
      </c>
      <c r="L121" s="86"/>
    </row>
    <row r="122" spans="2:12" x14ac:dyDescent="0.25">
      <c r="B122" s="8">
        <v>42898</v>
      </c>
      <c r="C122" s="5">
        <v>922985150</v>
      </c>
      <c r="D122" s="6" t="s">
        <v>33</v>
      </c>
      <c r="E122" s="6" t="s">
        <v>33</v>
      </c>
      <c r="F122" s="6" t="s">
        <v>33</v>
      </c>
      <c r="G122" s="20">
        <v>7000</v>
      </c>
      <c r="H122" s="105">
        <f t="shared" si="7"/>
        <v>376.55885714285716</v>
      </c>
      <c r="I122" s="15">
        <v>2635912</v>
      </c>
      <c r="J122" s="10"/>
      <c r="K122" s="84">
        <f t="shared" si="5"/>
        <v>27127171.265538543</v>
      </c>
      <c r="L122" s="86"/>
    </row>
    <row r="123" spans="2:12" x14ac:dyDescent="0.25">
      <c r="B123" s="8">
        <v>42898</v>
      </c>
      <c r="C123" s="5">
        <v>74570434760</v>
      </c>
      <c r="D123" s="6" t="s">
        <v>33</v>
      </c>
      <c r="E123" s="6" t="s">
        <v>33</v>
      </c>
      <c r="F123" s="6" t="s">
        <v>33</v>
      </c>
      <c r="G123" s="20">
        <v>7000</v>
      </c>
      <c r="H123" s="105">
        <f t="shared" si="7"/>
        <v>185.71428571428572</v>
      </c>
      <c r="I123" s="10">
        <v>1300000</v>
      </c>
      <c r="J123" s="10"/>
      <c r="K123" s="84">
        <f t="shared" si="5"/>
        <v>25827171.265538543</v>
      </c>
      <c r="L123" s="86"/>
    </row>
    <row r="124" spans="2:12" x14ac:dyDescent="0.25">
      <c r="B124" s="8">
        <v>42898</v>
      </c>
      <c r="C124" s="5">
        <v>923497296</v>
      </c>
      <c r="D124" s="13" t="s">
        <v>218</v>
      </c>
      <c r="E124" s="6" t="s">
        <v>65</v>
      </c>
      <c r="F124" s="6" t="s">
        <v>24</v>
      </c>
      <c r="G124" s="20">
        <v>7000</v>
      </c>
      <c r="H124" s="84">
        <f t="shared" si="7"/>
        <v>28.571428571428573</v>
      </c>
      <c r="I124" s="10">
        <v>200000</v>
      </c>
      <c r="J124" s="10"/>
      <c r="K124" s="84">
        <f t="shared" si="5"/>
        <v>25627171.265538543</v>
      </c>
      <c r="L124" s="86"/>
    </row>
    <row r="125" spans="2:12" x14ac:dyDescent="0.25">
      <c r="B125" s="17">
        <v>42898</v>
      </c>
      <c r="C125" s="23">
        <v>923507672</v>
      </c>
      <c r="D125" s="26" t="s">
        <v>219</v>
      </c>
      <c r="E125" s="19" t="s">
        <v>18</v>
      </c>
      <c r="F125" s="19" t="s">
        <v>19</v>
      </c>
      <c r="G125" s="20">
        <v>7000</v>
      </c>
      <c r="H125" s="84">
        <f t="shared" si="7"/>
        <v>857.14285714285711</v>
      </c>
      <c r="I125" s="10">
        <v>6000000</v>
      </c>
      <c r="J125" s="10"/>
      <c r="K125" s="84">
        <f t="shared" si="5"/>
        <v>19627171.265538543</v>
      </c>
      <c r="L125" s="86"/>
    </row>
    <row r="126" spans="2:12" x14ac:dyDescent="0.25">
      <c r="B126" s="8">
        <v>42898</v>
      </c>
      <c r="C126" s="5">
        <v>923603373</v>
      </c>
      <c r="D126" s="6" t="s">
        <v>33</v>
      </c>
      <c r="E126" s="6" t="s">
        <v>33</v>
      </c>
      <c r="F126" s="6" t="s">
        <v>33</v>
      </c>
      <c r="G126" s="20">
        <v>7000</v>
      </c>
      <c r="H126" s="84">
        <f t="shared" si="7"/>
        <v>4</v>
      </c>
      <c r="I126" s="10">
        <v>28000</v>
      </c>
      <c r="J126" s="10"/>
      <c r="K126" s="84">
        <f t="shared" si="5"/>
        <v>19599171.265538543</v>
      </c>
      <c r="L126" s="86"/>
    </row>
    <row r="127" spans="2:12" x14ac:dyDescent="0.25">
      <c r="B127" s="17">
        <v>42898</v>
      </c>
      <c r="C127" s="120">
        <v>923615353</v>
      </c>
      <c r="D127" s="26" t="s">
        <v>220</v>
      </c>
      <c r="E127" s="19" t="s">
        <v>18</v>
      </c>
      <c r="F127" s="19" t="s">
        <v>19</v>
      </c>
      <c r="G127" s="20">
        <v>7000</v>
      </c>
      <c r="H127" s="84">
        <f t="shared" si="7"/>
        <v>458.57142857142856</v>
      </c>
      <c r="I127" s="10">
        <v>3210000</v>
      </c>
      <c r="J127" s="10"/>
      <c r="K127" s="84">
        <f t="shared" si="5"/>
        <v>16389171.265538543</v>
      </c>
      <c r="L127" s="86"/>
    </row>
    <row r="128" spans="2:12" x14ac:dyDescent="0.25">
      <c r="B128" s="8">
        <v>42898</v>
      </c>
      <c r="C128" s="54">
        <v>923635474</v>
      </c>
      <c r="D128" s="13" t="s">
        <v>15</v>
      </c>
      <c r="E128" s="6" t="s">
        <v>221</v>
      </c>
      <c r="F128" s="6" t="s">
        <v>102</v>
      </c>
      <c r="G128" s="20">
        <v>7000</v>
      </c>
      <c r="H128" s="84">
        <f>J128/G128</f>
        <v>583.91428571428571</v>
      </c>
      <c r="I128" s="10"/>
      <c r="J128" s="10">
        <v>4087400</v>
      </c>
      <c r="K128" s="84">
        <f t="shared" si="5"/>
        <v>20476571.265538543</v>
      </c>
      <c r="L128" s="86"/>
    </row>
    <row r="129" spans="2:15" x14ac:dyDescent="0.25">
      <c r="B129" s="17">
        <v>42899</v>
      </c>
      <c r="C129" s="88">
        <v>924272268</v>
      </c>
      <c r="D129" s="26" t="s">
        <v>95</v>
      </c>
      <c r="E129" s="19" t="s">
        <v>18</v>
      </c>
      <c r="F129" s="19" t="s">
        <v>19</v>
      </c>
      <c r="G129" s="20">
        <v>7000</v>
      </c>
      <c r="H129" s="84">
        <f t="shared" ref="H129:H135" si="8">I129/G129</f>
        <v>163.75</v>
      </c>
      <c r="I129" s="10">
        <v>1146250</v>
      </c>
      <c r="J129" s="10"/>
      <c r="K129" s="84">
        <f t="shared" si="5"/>
        <v>19330321.265538543</v>
      </c>
      <c r="L129" s="86"/>
    </row>
    <row r="130" spans="2:15" x14ac:dyDescent="0.25">
      <c r="B130" s="17">
        <v>42899</v>
      </c>
      <c r="C130" s="121">
        <v>74609591450</v>
      </c>
      <c r="D130" s="26" t="s">
        <v>47</v>
      </c>
      <c r="E130" s="19" t="s">
        <v>18</v>
      </c>
      <c r="F130" s="19" t="s">
        <v>19</v>
      </c>
      <c r="G130" s="20">
        <v>7000</v>
      </c>
      <c r="H130" s="84">
        <f t="shared" si="8"/>
        <v>1149.4285714285713</v>
      </c>
      <c r="I130" s="10">
        <v>8046000</v>
      </c>
      <c r="J130" s="10"/>
      <c r="K130" s="84">
        <f t="shared" si="5"/>
        <v>11284321.265538543</v>
      </c>
      <c r="L130" s="86"/>
    </row>
    <row r="131" spans="2:15" x14ac:dyDescent="0.25">
      <c r="B131" s="8">
        <v>42899</v>
      </c>
      <c r="C131" s="5">
        <v>924287196</v>
      </c>
      <c r="D131" s="13" t="s">
        <v>22</v>
      </c>
      <c r="E131" s="6" t="s">
        <v>23</v>
      </c>
      <c r="F131" s="6" t="s">
        <v>24</v>
      </c>
      <c r="G131" s="20">
        <v>7000</v>
      </c>
      <c r="H131" s="84">
        <f t="shared" si="8"/>
        <v>64.285714285714292</v>
      </c>
      <c r="I131" s="10">
        <v>450000</v>
      </c>
      <c r="J131" s="10"/>
      <c r="K131" s="84">
        <f t="shared" si="5"/>
        <v>10834321.265538543</v>
      </c>
      <c r="L131" s="86"/>
    </row>
    <row r="132" spans="2:15" x14ac:dyDescent="0.25">
      <c r="B132" s="17">
        <v>42899</v>
      </c>
      <c r="C132" s="18">
        <v>924276275</v>
      </c>
      <c r="D132" s="19" t="s">
        <v>56</v>
      </c>
      <c r="E132" s="19" t="s">
        <v>18</v>
      </c>
      <c r="F132" s="19" t="s">
        <v>19</v>
      </c>
      <c r="G132" s="20">
        <v>7000</v>
      </c>
      <c r="H132" s="84">
        <f t="shared" si="8"/>
        <v>285.71428571428572</v>
      </c>
      <c r="I132" s="10">
        <v>2000000</v>
      </c>
      <c r="J132" s="10"/>
      <c r="K132" s="84">
        <f t="shared" si="5"/>
        <v>8834321.2655385435</v>
      </c>
      <c r="L132" s="86"/>
    </row>
    <row r="133" spans="2:15" x14ac:dyDescent="0.25">
      <c r="B133" s="17">
        <v>42899</v>
      </c>
      <c r="C133" s="23">
        <v>924448852</v>
      </c>
      <c r="D133" s="26" t="s">
        <v>222</v>
      </c>
      <c r="E133" s="19" t="s">
        <v>18</v>
      </c>
      <c r="F133" s="19" t="s">
        <v>19</v>
      </c>
      <c r="G133" s="20">
        <v>7000</v>
      </c>
      <c r="H133" s="84">
        <f t="shared" si="8"/>
        <v>157.71428571428572</v>
      </c>
      <c r="I133" s="10">
        <v>1104000</v>
      </c>
      <c r="J133" s="10"/>
      <c r="K133" s="84">
        <f t="shared" si="5"/>
        <v>7730321.2655385435</v>
      </c>
      <c r="L133" s="86"/>
    </row>
    <row r="134" spans="2:15" x14ac:dyDescent="0.25">
      <c r="B134" s="17">
        <v>42899</v>
      </c>
      <c r="C134" s="23">
        <v>924450983</v>
      </c>
      <c r="D134" s="26" t="s">
        <v>223</v>
      </c>
      <c r="E134" s="19" t="s">
        <v>18</v>
      </c>
      <c r="F134" s="19" t="s">
        <v>19</v>
      </c>
      <c r="G134" s="20">
        <v>7000</v>
      </c>
      <c r="H134" s="84">
        <f t="shared" si="8"/>
        <v>297.21428571428572</v>
      </c>
      <c r="I134" s="10">
        <v>2080500</v>
      </c>
      <c r="J134" s="10"/>
      <c r="K134" s="84">
        <f t="shared" si="5"/>
        <v>5649821.2655385435</v>
      </c>
      <c r="L134" s="86"/>
    </row>
    <row r="135" spans="2:15" x14ac:dyDescent="0.25">
      <c r="B135" s="17">
        <v>42899</v>
      </c>
      <c r="C135" s="23">
        <v>924756446</v>
      </c>
      <c r="D135" s="97" t="s">
        <v>34</v>
      </c>
      <c r="E135" s="19" t="s">
        <v>18</v>
      </c>
      <c r="F135" s="19" t="s">
        <v>19</v>
      </c>
      <c r="G135" s="20">
        <v>7000</v>
      </c>
      <c r="H135" s="105">
        <f t="shared" si="8"/>
        <v>42.857142857142854</v>
      </c>
      <c r="I135" s="10">
        <v>300000</v>
      </c>
      <c r="J135" s="10"/>
      <c r="K135" s="84">
        <f t="shared" ref="K135:K198" si="9">K134-I135+J135</f>
        <v>5349821.2655385435</v>
      </c>
      <c r="L135" s="86"/>
    </row>
    <row r="136" spans="2:15" x14ac:dyDescent="0.25">
      <c r="B136" s="8">
        <v>42899</v>
      </c>
      <c r="C136" s="5">
        <v>924658517</v>
      </c>
      <c r="D136" s="13" t="s">
        <v>15</v>
      </c>
      <c r="E136" s="6" t="s">
        <v>16</v>
      </c>
      <c r="F136" s="6" t="s">
        <v>16</v>
      </c>
      <c r="G136" s="20">
        <v>7490</v>
      </c>
      <c r="H136" s="84">
        <f>J136/G136</f>
        <v>50000</v>
      </c>
      <c r="I136" s="10"/>
      <c r="J136" s="10">
        <v>374500000</v>
      </c>
      <c r="K136" s="84">
        <f t="shared" si="9"/>
        <v>379849821.26553857</v>
      </c>
      <c r="L136" s="86"/>
      <c r="O136" s="1"/>
    </row>
    <row r="137" spans="2:15" x14ac:dyDescent="0.25">
      <c r="B137" s="8">
        <v>42899</v>
      </c>
      <c r="C137" s="5">
        <v>924786994</v>
      </c>
      <c r="D137" s="13" t="s">
        <v>15</v>
      </c>
      <c r="E137" s="6" t="s">
        <v>224</v>
      </c>
      <c r="F137" s="57" t="s">
        <v>128</v>
      </c>
      <c r="G137" s="20">
        <v>7000</v>
      </c>
      <c r="H137" s="84">
        <f>J137/G137</f>
        <v>35.714285714285715</v>
      </c>
      <c r="I137" s="10"/>
      <c r="J137" s="10">
        <v>250000</v>
      </c>
      <c r="K137" s="84">
        <f t="shared" si="9"/>
        <v>380099821.26553857</v>
      </c>
      <c r="L137" s="86"/>
      <c r="O137" s="1"/>
    </row>
    <row r="138" spans="2:15" x14ac:dyDescent="0.25">
      <c r="B138" s="17">
        <v>42899</v>
      </c>
      <c r="C138" s="23">
        <v>74629949340</v>
      </c>
      <c r="D138" s="19" t="s">
        <v>46</v>
      </c>
      <c r="E138" s="19" t="s">
        <v>18</v>
      </c>
      <c r="F138" s="19" t="s">
        <v>19</v>
      </c>
      <c r="G138" s="20">
        <v>7490</v>
      </c>
      <c r="H138" s="84">
        <f t="shared" ref="H138:H166" si="10">I138/G138</f>
        <v>13351.13484646195</v>
      </c>
      <c r="I138" s="10">
        <v>100000000</v>
      </c>
      <c r="J138" s="10"/>
      <c r="K138" s="84">
        <f t="shared" si="9"/>
        <v>280099821.26553857</v>
      </c>
      <c r="L138" s="86"/>
    </row>
    <row r="139" spans="2:15" ht="16.5" customHeight="1" x14ac:dyDescent="0.25">
      <c r="B139" s="17">
        <v>42899</v>
      </c>
      <c r="C139" s="23">
        <v>74630015090</v>
      </c>
      <c r="D139" s="19" t="s">
        <v>225</v>
      </c>
      <c r="E139" s="19" t="s">
        <v>18</v>
      </c>
      <c r="F139" s="19" t="s">
        <v>19</v>
      </c>
      <c r="G139" s="20">
        <v>7490</v>
      </c>
      <c r="H139" s="84">
        <f t="shared" si="10"/>
        <v>2002.6702269692923</v>
      </c>
      <c r="I139" s="10">
        <v>15000000</v>
      </c>
      <c r="J139" s="10"/>
      <c r="K139" s="84">
        <f t="shared" si="9"/>
        <v>265099821.26553857</v>
      </c>
      <c r="L139" s="86"/>
    </row>
    <row r="140" spans="2:15" x14ac:dyDescent="0.25">
      <c r="B140" s="17">
        <v>42899</v>
      </c>
      <c r="C140" s="23">
        <v>924791593</v>
      </c>
      <c r="D140" s="90" t="s">
        <v>185</v>
      </c>
      <c r="E140" s="19" t="s">
        <v>18</v>
      </c>
      <c r="F140" s="19" t="s">
        <v>19</v>
      </c>
      <c r="G140" s="20">
        <v>7490</v>
      </c>
      <c r="H140" s="84">
        <f t="shared" si="10"/>
        <v>2002.6702269692923</v>
      </c>
      <c r="I140" s="10">
        <v>15000000</v>
      </c>
      <c r="J140" s="10"/>
      <c r="K140" s="84">
        <f t="shared" si="9"/>
        <v>250099821.26553857</v>
      </c>
      <c r="L140" s="86"/>
    </row>
    <row r="141" spans="2:15" x14ac:dyDescent="0.25">
      <c r="B141" s="17">
        <v>42899</v>
      </c>
      <c r="C141" s="23">
        <v>74630160760</v>
      </c>
      <c r="D141" s="26" t="s">
        <v>186</v>
      </c>
      <c r="E141" s="19" t="s">
        <v>18</v>
      </c>
      <c r="F141" s="19" t="s">
        <v>19</v>
      </c>
      <c r="G141" s="20">
        <v>7490</v>
      </c>
      <c r="H141" s="84">
        <f t="shared" si="10"/>
        <v>2918.4112149532712</v>
      </c>
      <c r="I141" s="10">
        <v>21858900</v>
      </c>
      <c r="J141" s="10"/>
      <c r="K141" s="84">
        <f t="shared" si="9"/>
        <v>228240921.26553857</v>
      </c>
      <c r="L141" s="86"/>
    </row>
    <row r="142" spans="2:15" x14ac:dyDescent="0.25">
      <c r="B142" s="17">
        <v>42899</v>
      </c>
      <c r="C142" s="23">
        <v>924796663</v>
      </c>
      <c r="D142" s="26" t="s">
        <v>20</v>
      </c>
      <c r="E142" s="19" t="s">
        <v>18</v>
      </c>
      <c r="F142" s="19" t="s">
        <v>19</v>
      </c>
      <c r="G142" s="20">
        <v>7490</v>
      </c>
      <c r="H142" s="84">
        <f t="shared" si="10"/>
        <v>8010.6809078771694</v>
      </c>
      <c r="I142" s="10">
        <v>60000000</v>
      </c>
      <c r="J142" s="10"/>
      <c r="K142" s="84">
        <f t="shared" si="9"/>
        <v>168240921.26553857</v>
      </c>
      <c r="L142" s="86"/>
    </row>
    <row r="143" spans="2:15" x14ac:dyDescent="0.25">
      <c r="B143" s="8">
        <v>42899</v>
      </c>
      <c r="C143" s="5">
        <v>924829284</v>
      </c>
      <c r="D143" s="13" t="s">
        <v>76</v>
      </c>
      <c r="E143" s="6" t="s">
        <v>74</v>
      </c>
      <c r="F143" s="6" t="s">
        <v>74</v>
      </c>
      <c r="G143" s="20">
        <v>7490</v>
      </c>
      <c r="H143" s="84">
        <f t="shared" si="10"/>
        <v>1293.0623497997331</v>
      </c>
      <c r="I143" s="27">
        <v>9685037</v>
      </c>
      <c r="J143" s="10"/>
      <c r="K143" s="84">
        <f t="shared" si="9"/>
        <v>158555884.26553857</v>
      </c>
      <c r="L143" s="86"/>
    </row>
    <row r="144" spans="2:15" x14ac:dyDescent="0.25">
      <c r="B144" s="8">
        <v>42899</v>
      </c>
      <c r="C144" s="5">
        <v>924833512</v>
      </c>
      <c r="D144" s="13" t="s">
        <v>75</v>
      </c>
      <c r="E144" s="6" t="s">
        <v>74</v>
      </c>
      <c r="F144" s="6" t="s">
        <v>74</v>
      </c>
      <c r="G144" s="20">
        <v>7490</v>
      </c>
      <c r="H144" s="84">
        <f t="shared" si="10"/>
        <v>2439.1574098798396</v>
      </c>
      <c r="I144" s="15">
        <v>18269289</v>
      </c>
      <c r="J144" s="89"/>
      <c r="K144" s="84">
        <f t="shared" si="9"/>
        <v>140286595.26553857</v>
      </c>
      <c r="L144" s="86"/>
    </row>
    <row r="145" spans="2:12" x14ac:dyDescent="0.25">
      <c r="B145" s="8">
        <v>42899</v>
      </c>
      <c r="C145" s="5">
        <v>924839208</v>
      </c>
      <c r="D145" s="6" t="s">
        <v>73</v>
      </c>
      <c r="E145" s="6" t="s">
        <v>74</v>
      </c>
      <c r="F145" s="6" t="s">
        <v>74</v>
      </c>
      <c r="G145" s="20">
        <v>7490</v>
      </c>
      <c r="H145" s="84">
        <f t="shared" si="10"/>
        <v>2484.9805073431244</v>
      </c>
      <c r="I145" s="10">
        <v>18612504</v>
      </c>
      <c r="J145" s="89"/>
      <c r="K145" s="84">
        <f t="shared" si="9"/>
        <v>121674091.26553857</v>
      </c>
      <c r="L145" s="86"/>
    </row>
    <row r="146" spans="2:12" x14ac:dyDescent="0.25">
      <c r="B146" s="8">
        <v>42899</v>
      </c>
      <c r="C146" s="5">
        <v>74633055560</v>
      </c>
      <c r="D146" s="6" t="s">
        <v>226</v>
      </c>
      <c r="E146" s="6" t="s">
        <v>74</v>
      </c>
      <c r="F146" s="6" t="s">
        <v>74</v>
      </c>
      <c r="G146" s="20">
        <v>7490</v>
      </c>
      <c r="H146" s="84">
        <f t="shared" si="10"/>
        <v>653.43831775700937</v>
      </c>
      <c r="I146" s="10">
        <v>4894253</v>
      </c>
      <c r="J146" s="89"/>
      <c r="K146" s="84">
        <f t="shared" si="9"/>
        <v>116779838.26553857</v>
      </c>
      <c r="L146" s="86"/>
    </row>
    <row r="147" spans="2:12" x14ac:dyDescent="0.25">
      <c r="B147" s="8">
        <v>42899</v>
      </c>
      <c r="C147" s="5">
        <v>74632796290</v>
      </c>
      <c r="D147" s="13" t="s">
        <v>227</v>
      </c>
      <c r="E147" s="6" t="s">
        <v>74</v>
      </c>
      <c r="F147" s="6" t="s">
        <v>74</v>
      </c>
      <c r="G147" s="20">
        <v>7490</v>
      </c>
      <c r="H147" s="84">
        <f t="shared" si="10"/>
        <v>766.32536715620824</v>
      </c>
      <c r="I147" s="10">
        <v>5739777</v>
      </c>
      <c r="J147" s="89"/>
      <c r="K147" s="84">
        <f t="shared" si="9"/>
        <v>111040061.26553857</v>
      </c>
      <c r="L147" s="86"/>
    </row>
    <row r="148" spans="2:12" x14ac:dyDescent="0.25">
      <c r="B148" s="8">
        <v>42899</v>
      </c>
      <c r="C148" s="5">
        <v>924860011</v>
      </c>
      <c r="D148" s="13" t="s">
        <v>79</v>
      </c>
      <c r="E148" s="6" t="s">
        <v>228</v>
      </c>
      <c r="F148" s="39" t="s">
        <v>80</v>
      </c>
      <c r="G148" s="20">
        <v>7490</v>
      </c>
      <c r="H148" s="84">
        <f t="shared" si="10"/>
        <v>530.6078771695594</v>
      </c>
      <c r="I148" s="89">
        <v>3974253</v>
      </c>
      <c r="J148" s="10"/>
      <c r="K148" s="84">
        <f t="shared" si="9"/>
        <v>107065808.26553857</v>
      </c>
      <c r="L148" s="86"/>
    </row>
    <row r="149" spans="2:12" x14ac:dyDescent="0.25">
      <c r="B149" s="8">
        <v>42899</v>
      </c>
      <c r="C149" s="5">
        <v>74633757170</v>
      </c>
      <c r="D149" s="6" t="s">
        <v>33</v>
      </c>
      <c r="E149" s="6" t="s">
        <v>33</v>
      </c>
      <c r="F149" s="6" t="s">
        <v>33</v>
      </c>
      <c r="G149" s="20">
        <v>7490</v>
      </c>
      <c r="H149" s="84">
        <f t="shared" si="10"/>
        <v>2080.871562082777</v>
      </c>
      <c r="I149" s="89">
        <v>15585728</v>
      </c>
      <c r="J149" s="10"/>
      <c r="K149" s="84">
        <f t="shared" si="9"/>
        <v>91480080.265538573</v>
      </c>
      <c r="L149" s="86"/>
    </row>
    <row r="150" spans="2:12" x14ac:dyDescent="0.25">
      <c r="B150" s="8">
        <v>42899</v>
      </c>
      <c r="C150" s="5">
        <v>924937251</v>
      </c>
      <c r="D150" s="6" t="s">
        <v>198</v>
      </c>
      <c r="E150" s="6" t="s">
        <v>229</v>
      </c>
      <c r="F150" s="6" t="s">
        <v>199</v>
      </c>
      <c r="G150" s="20">
        <v>7490</v>
      </c>
      <c r="H150" s="84">
        <f t="shared" si="10"/>
        <v>66.755674232309744</v>
      </c>
      <c r="I150" s="89">
        <v>500000</v>
      </c>
      <c r="J150" s="10"/>
      <c r="K150" s="84">
        <f t="shared" si="9"/>
        <v>90980080.265538573</v>
      </c>
      <c r="L150" s="86"/>
    </row>
    <row r="151" spans="2:12" x14ac:dyDescent="0.25">
      <c r="B151" s="17">
        <v>42899</v>
      </c>
      <c r="C151" s="23">
        <v>924888628</v>
      </c>
      <c r="D151" s="19" t="s">
        <v>149</v>
      </c>
      <c r="E151" s="19" t="s">
        <v>18</v>
      </c>
      <c r="F151" s="19" t="s">
        <v>19</v>
      </c>
      <c r="G151" s="20">
        <v>7490</v>
      </c>
      <c r="H151" s="84">
        <f t="shared" si="10"/>
        <v>499.29906542056074</v>
      </c>
      <c r="I151" s="89">
        <v>3739750</v>
      </c>
      <c r="J151" s="10"/>
      <c r="K151" s="84">
        <f t="shared" si="9"/>
        <v>87240330.265538573</v>
      </c>
      <c r="L151" s="86"/>
    </row>
    <row r="152" spans="2:12" x14ac:dyDescent="0.25">
      <c r="B152" s="17">
        <v>42899</v>
      </c>
      <c r="C152" s="23">
        <v>924980074</v>
      </c>
      <c r="D152" s="19" t="s">
        <v>149</v>
      </c>
      <c r="E152" s="19" t="s">
        <v>18</v>
      </c>
      <c r="F152" s="19" t="s">
        <v>19</v>
      </c>
      <c r="G152" s="20">
        <v>7490</v>
      </c>
      <c r="H152" s="84">
        <f t="shared" si="10"/>
        <v>1162.8838451268357</v>
      </c>
      <c r="I152" s="89">
        <v>8710000</v>
      </c>
      <c r="J152" s="10"/>
      <c r="K152" s="84">
        <f t="shared" si="9"/>
        <v>78530330.265538573</v>
      </c>
      <c r="L152" s="86"/>
    </row>
    <row r="153" spans="2:12" x14ac:dyDescent="0.25">
      <c r="B153" s="17">
        <v>42899</v>
      </c>
      <c r="C153" s="23">
        <v>74637704900</v>
      </c>
      <c r="D153" s="26" t="s">
        <v>186</v>
      </c>
      <c r="E153" s="19" t="s">
        <v>18</v>
      </c>
      <c r="F153" s="19" t="s">
        <v>19</v>
      </c>
      <c r="G153" s="20">
        <v>7490</v>
      </c>
      <c r="H153" s="84">
        <f t="shared" si="10"/>
        <v>6675.5674232309748</v>
      </c>
      <c r="I153" s="89">
        <v>50000000</v>
      </c>
      <c r="J153" s="10"/>
      <c r="K153" s="84">
        <f t="shared" si="9"/>
        <v>28530330.265538573</v>
      </c>
      <c r="L153" s="86"/>
    </row>
    <row r="154" spans="2:12" x14ac:dyDescent="0.25">
      <c r="B154" s="8">
        <v>42899</v>
      </c>
      <c r="C154" s="5">
        <v>74637779590</v>
      </c>
      <c r="D154" s="6" t="s">
        <v>142</v>
      </c>
      <c r="E154" s="6" t="s">
        <v>230</v>
      </c>
      <c r="F154" s="39" t="s">
        <v>144</v>
      </c>
      <c r="G154" s="20">
        <v>7490</v>
      </c>
      <c r="H154" s="84">
        <f t="shared" si="10"/>
        <v>1075.4333778371163</v>
      </c>
      <c r="I154" s="27">
        <v>8054996</v>
      </c>
      <c r="J154" s="10"/>
      <c r="K154" s="84">
        <f t="shared" si="9"/>
        <v>20475334.265538573</v>
      </c>
      <c r="L154" s="86"/>
    </row>
    <row r="155" spans="2:12" x14ac:dyDescent="0.25">
      <c r="B155" s="8">
        <v>42899</v>
      </c>
      <c r="C155" s="5">
        <v>925035394</v>
      </c>
      <c r="D155" s="13" t="s">
        <v>231</v>
      </c>
      <c r="E155" s="6" t="s">
        <v>65</v>
      </c>
      <c r="F155" s="6" t="s">
        <v>24</v>
      </c>
      <c r="G155" s="20">
        <v>7490</v>
      </c>
      <c r="H155" s="84">
        <f t="shared" si="10"/>
        <v>200.26702269692925</v>
      </c>
      <c r="I155" s="89">
        <v>1500000</v>
      </c>
      <c r="J155" s="10"/>
      <c r="K155" s="84">
        <f t="shared" si="9"/>
        <v>18975334.265538573</v>
      </c>
      <c r="L155" s="86"/>
    </row>
    <row r="156" spans="2:12" x14ac:dyDescent="0.25">
      <c r="B156" s="8">
        <v>42899</v>
      </c>
      <c r="C156" s="5">
        <v>925039340</v>
      </c>
      <c r="D156" s="13" t="s">
        <v>22</v>
      </c>
      <c r="E156" s="6" t="s">
        <v>23</v>
      </c>
      <c r="F156" s="6" t="s">
        <v>24</v>
      </c>
      <c r="G156" s="20">
        <v>7490</v>
      </c>
      <c r="H156" s="84">
        <f t="shared" si="10"/>
        <v>13.351134846461949</v>
      </c>
      <c r="I156" s="89">
        <v>100000</v>
      </c>
      <c r="J156" s="10"/>
      <c r="K156" s="84">
        <f t="shared" si="9"/>
        <v>18875334.265538573</v>
      </c>
      <c r="L156" s="86"/>
    </row>
    <row r="157" spans="2:12" x14ac:dyDescent="0.25">
      <c r="B157" s="8">
        <v>42899</v>
      </c>
      <c r="C157" s="5">
        <v>925305830</v>
      </c>
      <c r="D157" s="13" t="s">
        <v>22</v>
      </c>
      <c r="E157" s="6" t="s">
        <v>23</v>
      </c>
      <c r="F157" s="6" t="s">
        <v>24</v>
      </c>
      <c r="G157" s="20">
        <v>7490</v>
      </c>
      <c r="H157" s="84">
        <f t="shared" si="10"/>
        <v>73.431241655540717</v>
      </c>
      <c r="I157" s="89">
        <v>550000</v>
      </c>
      <c r="J157" s="10"/>
      <c r="K157" s="84">
        <f t="shared" si="9"/>
        <v>18325334.265538573</v>
      </c>
      <c r="L157" s="86"/>
    </row>
    <row r="158" spans="2:12" x14ac:dyDescent="0.25">
      <c r="B158" s="17">
        <v>42900</v>
      </c>
      <c r="C158" s="23">
        <v>925416334</v>
      </c>
      <c r="D158" s="26" t="s">
        <v>44</v>
      </c>
      <c r="E158" s="19" t="s">
        <v>18</v>
      </c>
      <c r="F158" s="19" t="s">
        <v>19</v>
      </c>
      <c r="G158" s="20">
        <v>7490</v>
      </c>
      <c r="H158" s="84">
        <f t="shared" si="10"/>
        <v>428.57142857142856</v>
      </c>
      <c r="I158" s="10">
        <v>3210000</v>
      </c>
      <c r="J158" s="10"/>
      <c r="K158" s="84">
        <f t="shared" si="9"/>
        <v>15115334.265538573</v>
      </c>
      <c r="L158" s="86"/>
    </row>
    <row r="159" spans="2:12" x14ac:dyDescent="0.25">
      <c r="B159" s="17">
        <v>42900</v>
      </c>
      <c r="C159" s="23">
        <v>925446076</v>
      </c>
      <c r="D159" s="93" t="s">
        <v>190</v>
      </c>
      <c r="E159" s="19" t="s">
        <v>18</v>
      </c>
      <c r="F159" s="19" t="s">
        <v>19</v>
      </c>
      <c r="G159" s="20">
        <v>7490</v>
      </c>
      <c r="H159" s="84">
        <f t="shared" si="10"/>
        <v>1468.6248331108145</v>
      </c>
      <c r="I159" s="10">
        <v>11000000</v>
      </c>
      <c r="J159" s="10"/>
      <c r="K159" s="84">
        <f t="shared" si="9"/>
        <v>4115334.2655385733</v>
      </c>
      <c r="L159" s="86"/>
    </row>
    <row r="160" spans="2:12" x14ac:dyDescent="0.25">
      <c r="B160" s="8">
        <v>42900</v>
      </c>
      <c r="C160" s="5">
        <v>925786787</v>
      </c>
      <c r="D160" s="6" t="s">
        <v>33</v>
      </c>
      <c r="E160" s="6" t="s">
        <v>33</v>
      </c>
      <c r="F160" s="6" t="s">
        <v>33</v>
      </c>
      <c r="G160" s="20">
        <v>7490</v>
      </c>
      <c r="H160" s="84">
        <f t="shared" si="10"/>
        <v>40.053404539385845</v>
      </c>
      <c r="I160" s="15">
        <v>300000</v>
      </c>
      <c r="J160" s="10"/>
      <c r="K160" s="84">
        <f t="shared" si="9"/>
        <v>3815334.2655385733</v>
      </c>
      <c r="L160" s="86"/>
    </row>
    <row r="161" spans="2:15" x14ac:dyDescent="0.25">
      <c r="B161" s="8">
        <v>42900</v>
      </c>
      <c r="C161" s="5">
        <v>925790308</v>
      </c>
      <c r="D161" s="6" t="s">
        <v>33</v>
      </c>
      <c r="E161" s="6" t="s">
        <v>33</v>
      </c>
      <c r="F161" s="6" t="s">
        <v>33</v>
      </c>
      <c r="G161" s="20">
        <v>7490</v>
      </c>
      <c r="H161" s="84">
        <f t="shared" si="10"/>
        <v>19.497369826435246</v>
      </c>
      <c r="I161" s="15">
        <v>146035.29999999999</v>
      </c>
      <c r="J161" s="10"/>
      <c r="K161" s="84">
        <f t="shared" si="9"/>
        <v>3669298.9655385735</v>
      </c>
      <c r="L161" s="86"/>
    </row>
    <row r="162" spans="2:15" x14ac:dyDescent="0.25">
      <c r="B162" s="8">
        <v>42900</v>
      </c>
      <c r="C162" s="5">
        <v>925791582</v>
      </c>
      <c r="D162" s="6" t="s">
        <v>33</v>
      </c>
      <c r="E162" s="6" t="s">
        <v>33</v>
      </c>
      <c r="F162" s="6" t="s">
        <v>33</v>
      </c>
      <c r="G162" s="20">
        <v>7490</v>
      </c>
      <c r="H162" s="84">
        <f t="shared" si="10"/>
        <v>13.038090787716957</v>
      </c>
      <c r="I162" s="15">
        <v>97655.3</v>
      </c>
      <c r="J162" s="10"/>
      <c r="K162" s="84">
        <f t="shared" si="9"/>
        <v>3571643.6655385736</v>
      </c>
      <c r="L162" s="86"/>
    </row>
    <row r="163" spans="2:15" x14ac:dyDescent="0.25">
      <c r="B163" s="8">
        <v>42900</v>
      </c>
      <c r="C163" s="5">
        <v>925793459</v>
      </c>
      <c r="D163" s="6" t="s">
        <v>33</v>
      </c>
      <c r="E163" s="6" t="s">
        <v>33</v>
      </c>
      <c r="F163" s="6" t="s">
        <v>33</v>
      </c>
      <c r="G163" s="20">
        <v>7490</v>
      </c>
      <c r="H163" s="84">
        <f t="shared" si="10"/>
        <v>9.0175620827770349</v>
      </c>
      <c r="I163" s="15">
        <v>67541.539999999994</v>
      </c>
      <c r="J163" s="10"/>
      <c r="K163" s="84">
        <f t="shared" si="9"/>
        <v>3504102.1255385736</v>
      </c>
      <c r="L163" s="86"/>
    </row>
    <row r="164" spans="2:15" x14ac:dyDescent="0.25">
      <c r="B164" s="17">
        <v>42900</v>
      </c>
      <c r="C164" s="23">
        <v>926468011</v>
      </c>
      <c r="D164" s="58" t="s">
        <v>232</v>
      </c>
      <c r="E164" s="19" t="s">
        <v>233</v>
      </c>
      <c r="F164" s="19" t="s">
        <v>19</v>
      </c>
      <c r="G164" s="20">
        <v>7490</v>
      </c>
      <c r="H164" s="84">
        <f t="shared" si="10"/>
        <v>93.45794392523365</v>
      </c>
      <c r="I164" s="10">
        <v>700000</v>
      </c>
      <c r="J164" s="10"/>
      <c r="K164" s="84">
        <f t="shared" si="9"/>
        <v>2804102.1255385736</v>
      </c>
      <c r="L164" s="86"/>
    </row>
    <row r="165" spans="2:15" x14ac:dyDescent="0.25">
      <c r="B165" s="17" t="s">
        <v>234</v>
      </c>
      <c r="C165" s="23">
        <v>926908261</v>
      </c>
      <c r="D165" s="58" t="s">
        <v>232</v>
      </c>
      <c r="E165" s="19" t="s">
        <v>233</v>
      </c>
      <c r="F165" s="19" t="s">
        <v>19</v>
      </c>
      <c r="G165" s="20">
        <v>7490</v>
      </c>
      <c r="H165" s="84">
        <f t="shared" si="10"/>
        <v>13.351134846461949</v>
      </c>
      <c r="I165" s="10">
        <v>100000</v>
      </c>
      <c r="J165" s="10"/>
      <c r="K165" s="84">
        <f t="shared" si="9"/>
        <v>2704102.1255385736</v>
      </c>
      <c r="L165" s="86"/>
    </row>
    <row r="166" spans="2:15" x14ac:dyDescent="0.25">
      <c r="B166" s="8" t="s">
        <v>234</v>
      </c>
      <c r="C166" s="5">
        <v>926905840</v>
      </c>
      <c r="D166" s="25" t="s">
        <v>198</v>
      </c>
      <c r="E166" s="6" t="s">
        <v>229</v>
      </c>
      <c r="F166" s="6" t="s">
        <v>199</v>
      </c>
      <c r="G166" s="20">
        <v>7490</v>
      </c>
      <c r="H166" s="84">
        <f t="shared" si="10"/>
        <v>106.8090787716956</v>
      </c>
      <c r="I166" s="92">
        <v>800000</v>
      </c>
      <c r="J166" s="10"/>
      <c r="K166" s="84">
        <f t="shared" si="9"/>
        <v>1904102.1255385736</v>
      </c>
      <c r="L166" s="86"/>
    </row>
    <row r="167" spans="2:15" x14ac:dyDescent="0.25">
      <c r="B167" s="8" t="s">
        <v>234</v>
      </c>
      <c r="C167" s="5">
        <v>1114171738</v>
      </c>
      <c r="D167" s="13" t="s">
        <v>15</v>
      </c>
      <c r="E167" s="6" t="s">
        <v>16</v>
      </c>
      <c r="F167" s="6" t="s">
        <v>16</v>
      </c>
      <c r="G167" s="20">
        <v>7700</v>
      </c>
      <c r="H167" s="84">
        <f>J167/G167</f>
        <v>10000</v>
      </c>
      <c r="I167" s="10"/>
      <c r="J167" s="10">
        <v>77000000</v>
      </c>
      <c r="K167" s="84">
        <f t="shared" si="9"/>
        <v>78904102.125538573</v>
      </c>
      <c r="L167" s="86"/>
      <c r="O167" s="1"/>
    </row>
    <row r="168" spans="2:15" x14ac:dyDescent="0.25">
      <c r="B168" s="8">
        <v>42901</v>
      </c>
      <c r="C168" s="5">
        <v>927142672</v>
      </c>
      <c r="D168" s="13" t="s">
        <v>15</v>
      </c>
      <c r="E168" s="6" t="s">
        <v>16</v>
      </c>
      <c r="F168" s="6" t="s">
        <v>16</v>
      </c>
      <c r="G168" s="20">
        <v>7880</v>
      </c>
      <c r="H168" s="84">
        <f>J168/G168</f>
        <v>10025.380710659898</v>
      </c>
      <c r="I168" s="10"/>
      <c r="J168" s="10">
        <v>79000000</v>
      </c>
      <c r="K168" s="84">
        <f t="shared" si="9"/>
        <v>157904102.12553859</v>
      </c>
      <c r="L168" s="86"/>
      <c r="O168" s="1"/>
    </row>
    <row r="169" spans="2:15" x14ac:dyDescent="0.25">
      <c r="B169" s="17">
        <v>42901</v>
      </c>
      <c r="C169" s="23">
        <v>927209551</v>
      </c>
      <c r="D169" s="26" t="s">
        <v>169</v>
      </c>
      <c r="E169" s="19" t="s">
        <v>18</v>
      </c>
      <c r="F169" s="19" t="s">
        <v>19</v>
      </c>
      <c r="G169" s="20">
        <v>7880</v>
      </c>
      <c r="H169" s="84">
        <f t="shared" ref="H169:H187" si="11">I169/G169</f>
        <v>1901.0152284263959</v>
      </c>
      <c r="I169" s="10">
        <v>14980000</v>
      </c>
      <c r="J169" s="10"/>
      <c r="K169" s="84">
        <f t="shared" si="9"/>
        <v>142924102.12553859</v>
      </c>
      <c r="L169" s="86"/>
    </row>
    <row r="170" spans="2:15" x14ac:dyDescent="0.25">
      <c r="B170" s="17">
        <v>42901</v>
      </c>
      <c r="C170" s="23">
        <v>927218409</v>
      </c>
      <c r="D170" s="26" t="s">
        <v>44</v>
      </c>
      <c r="E170" s="19" t="s">
        <v>18</v>
      </c>
      <c r="F170" s="19" t="s">
        <v>19</v>
      </c>
      <c r="G170" s="20">
        <v>7880</v>
      </c>
      <c r="H170" s="84">
        <f t="shared" si="11"/>
        <v>678.93401015228426</v>
      </c>
      <c r="I170" s="10">
        <v>5350000</v>
      </c>
      <c r="J170" s="10"/>
      <c r="K170" s="84">
        <f t="shared" si="9"/>
        <v>137574102.12553859</v>
      </c>
      <c r="L170" s="86"/>
    </row>
    <row r="171" spans="2:15" x14ac:dyDescent="0.25">
      <c r="B171" s="17">
        <v>42901</v>
      </c>
      <c r="C171" s="23">
        <v>74737149270</v>
      </c>
      <c r="D171" s="26" t="s">
        <v>235</v>
      </c>
      <c r="E171" s="19" t="s">
        <v>18</v>
      </c>
      <c r="F171" s="19" t="s">
        <v>19</v>
      </c>
      <c r="G171" s="20">
        <v>7880</v>
      </c>
      <c r="H171" s="84">
        <f t="shared" si="11"/>
        <v>290.77030456852793</v>
      </c>
      <c r="I171" s="10">
        <v>2291270</v>
      </c>
      <c r="J171" s="10"/>
      <c r="K171" s="84">
        <f t="shared" si="9"/>
        <v>135282832.12553859</v>
      </c>
      <c r="L171" s="86"/>
    </row>
    <row r="172" spans="2:15" x14ac:dyDescent="0.25">
      <c r="B172" s="17">
        <v>42901</v>
      </c>
      <c r="C172" s="23">
        <v>927241345</v>
      </c>
      <c r="D172" s="26" t="s">
        <v>236</v>
      </c>
      <c r="E172" s="19" t="s">
        <v>18</v>
      </c>
      <c r="F172" s="19" t="s">
        <v>19</v>
      </c>
      <c r="G172" s="20">
        <v>7880</v>
      </c>
      <c r="H172" s="84">
        <f t="shared" si="11"/>
        <v>685.27918781725884</v>
      </c>
      <c r="I172" s="10">
        <v>5400000</v>
      </c>
      <c r="J172" s="10"/>
      <c r="K172" s="84">
        <f t="shared" si="9"/>
        <v>129882832.12553859</v>
      </c>
      <c r="L172" s="86"/>
    </row>
    <row r="173" spans="2:15" x14ac:dyDescent="0.25">
      <c r="B173" s="17">
        <v>42901</v>
      </c>
      <c r="C173" s="23">
        <v>74738025780</v>
      </c>
      <c r="D173" s="26" t="s">
        <v>237</v>
      </c>
      <c r="E173" s="19" t="s">
        <v>18</v>
      </c>
      <c r="F173" s="19" t="s">
        <v>19</v>
      </c>
      <c r="G173" s="20">
        <v>7880</v>
      </c>
      <c r="H173" s="84">
        <f t="shared" si="11"/>
        <v>634.51776649746193</v>
      </c>
      <c r="I173" s="10">
        <v>5000000</v>
      </c>
      <c r="J173" s="10"/>
      <c r="K173" s="84">
        <f t="shared" si="9"/>
        <v>124882832.12553859</v>
      </c>
      <c r="L173" s="86"/>
    </row>
    <row r="174" spans="2:15" x14ac:dyDescent="0.25">
      <c r="B174" s="17">
        <v>42901</v>
      </c>
      <c r="C174" s="23">
        <v>927290344</v>
      </c>
      <c r="D174" s="26" t="s">
        <v>238</v>
      </c>
      <c r="E174" s="19" t="s">
        <v>18</v>
      </c>
      <c r="F174" s="19" t="s">
        <v>19</v>
      </c>
      <c r="G174" s="20">
        <v>7880</v>
      </c>
      <c r="H174" s="84">
        <f t="shared" si="11"/>
        <v>444.16243654822335</v>
      </c>
      <c r="I174" s="10">
        <v>3500000</v>
      </c>
      <c r="J174" s="10"/>
      <c r="K174" s="84">
        <f t="shared" si="9"/>
        <v>121382832.12553859</v>
      </c>
      <c r="L174" s="86"/>
    </row>
    <row r="175" spans="2:15" x14ac:dyDescent="0.25">
      <c r="B175" s="8">
        <v>42901</v>
      </c>
      <c r="C175" s="5">
        <v>927841004</v>
      </c>
      <c r="D175" s="13" t="s">
        <v>22</v>
      </c>
      <c r="E175" s="6" t="s">
        <v>23</v>
      </c>
      <c r="F175" s="6" t="s">
        <v>24</v>
      </c>
      <c r="G175" s="20">
        <v>7880</v>
      </c>
      <c r="H175" s="84">
        <f t="shared" si="11"/>
        <v>25.380710659898476</v>
      </c>
      <c r="I175" s="10">
        <v>200000</v>
      </c>
      <c r="J175" s="10"/>
      <c r="K175" s="84">
        <f t="shared" si="9"/>
        <v>121182832.12553859</v>
      </c>
      <c r="L175" s="86"/>
    </row>
    <row r="176" spans="2:15" x14ac:dyDescent="0.25">
      <c r="B176" s="17">
        <v>42901</v>
      </c>
      <c r="C176" s="23">
        <v>927719184</v>
      </c>
      <c r="D176" s="26" t="s">
        <v>239</v>
      </c>
      <c r="E176" s="19" t="s">
        <v>18</v>
      </c>
      <c r="F176" s="19" t="s">
        <v>19</v>
      </c>
      <c r="G176" s="20">
        <v>7880</v>
      </c>
      <c r="H176" s="84">
        <f t="shared" si="11"/>
        <v>418.7817258883249</v>
      </c>
      <c r="I176" s="10">
        <v>3300000</v>
      </c>
      <c r="J176" s="10"/>
      <c r="K176" s="84">
        <f t="shared" si="9"/>
        <v>117882832.12553859</v>
      </c>
      <c r="L176" s="86"/>
    </row>
    <row r="177" spans="2:15" x14ac:dyDescent="0.25">
      <c r="B177" s="17">
        <v>42901</v>
      </c>
      <c r="C177" s="23">
        <v>927725633</v>
      </c>
      <c r="D177" s="26" t="s">
        <v>240</v>
      </c>
      <c r="E177" s="19" t="s">
        <v>18</v>
      </c>
      <c r="F177" s="19" t="s">
        <v>19</v>
      </c>
      <c r="G177" s="20">
        <v>7880</v>
      </c>
      <c r="H177" s="84">
        <f t="shared" si="11"/>
        <v>285.53299492385787</v>
      </c>
      <c r="I177" s="10">
        <v>2250000</v>
      </c>
      <c r="J177" s="10"/>
      <c r="K177" s="84">
        <f t="shared" si="9"/>
        <v>115632832.12553859</v>
      </c>
      <c r="L177" s="86"/>
    </row>
    <row r="178" spans="2:15" x14ac:dyDescent="0.25">
      <c r="B178" s="8">
        <v>42901</v>
      </c>
      <c r="C178" s="5">
        <v>74739662140</v>
      </c>
      <c r="D178" s="6" t="s">
        <v>33</v>
      </c>
      <c r="E178" s="6" t="s">
        <v>33</v>
      </c>
      <c r="F178" s="6" t="s">
        <v>33</v>
      </c>
      <c r="G178" s="20">
        <v>7880</v>
      </c>
      <c r="H178" s="84">
        <f t="shared" si="11"/>
        <v>190.35532994923858</v>
      </c>
      <c r="I178" s="10">
        <v>1500000</v>
      </c>
      <c r="J178" s="10"/>
      <c r="K178" s="84">
        <f t="shared" si="9"/>
        <v>114132832.12553859</v>
      </c>
      <c r="L178" s="86"/>
    </row>
    <row r="179" spans="2:15" x14ac:dyDescent="0.25">
      <c r="B179" s="17">
        <v>42901</v>
      </c>
      <c r="C179" s="23">
        <v>927489948</v>
      </c>
      <c r="D179" s="26" t="s">
        <v>241</v>
      </c>
      <c r="E179" s="19" t="s">
        <v>18</v>
      </c>
      <c r="F179" s="19" t="s">
        <v>19</v>
      </c>
      <c r="G179" s="20">
        <v>7880</v>
      </c>
      <c r="H179" s="84">
        <f t="shared" si="11"/>
        <v>253.80710659898477</v>
      </c>
      <c r="I179" s="10">
        <v>2000000</v>
      </c>
      <c r="J179" s="10"/>
      <c r="K179" s="84">
        <f t="shared" si="9"/>
        <v>112132832.12553859</v>
      </c>
      <c r="L179" s="86"/>
    </row>
    <row r="180" spans="2:15" x14ac:dyDescent="0.25">
      <c r="B180" s="8">
        <v>42901</v>
      </c>
      <c r="C180" s="5">
        <v>74761712370</v>
      </c>
      <c r="D180" t="s">
        <v>242</v>
      </c>
      <c r="E180" s="6" t="s">
        <v>243</v>
      </c>
      <c r="F180" s="6" t="s">
        <v>122</v>
      </c>
      <c r="G180" s="20">
        <v>7880</v>
      </c>
      <c r="H180" s="84">
        <f t="shared" si="11"/>
        <v>38.071065989847718</v>
      </c>
      <c r="I180" s="15">
        <v>300000</v>
      </c>
      <c r="J180" s="10"/>
      <c r="K180" s="84">
        <f t="shared" si="9"/>
        <v>111832832.12553859</v>
      </c>
      <c r="L180" s="86"/>
    </row>
    <row r="181" spans="2:15" x14ac:dyDescent="0.25">
      <c r="B181" s="17">
        <v>42901</v>
      </c>
      <c r="C181" s="23">
        <v>74753711030</v>
      </c>
      <c r="D181" s="26" t="s">
        <v>180</v>
      </c>
      <c r="E181" s="19" t="s">
        <v>18</v>
      </c>
      <c r="F181" s="97" t="s">
        <v>19</v>
      </c>
      <c r="G181" s="20">
        <v>7880</v>
      </c>
      <c r="H181" s="84">
        <f t="shared" si="11"/>
        <v>888.32487309644671</v>
      </c>
      <c r="I181" s="15">
        <v>7000000</v>
      </c>
      <c r="J181" s="10"/>
      <c r="K181" s="84">
        <f t="shared" si="9"/>
        <v>104832832.12553859</v>
      </c>
      <c r="L181" s="86"/>
    </row>
    <row r="182" spans="2:15" x14ac:dyDescent="0.25">
      <c r="B182" s="122">
        <v>42902</v>
      </c>
      <c r="C182" s="120">
        <v>928140339</v>
      </c>
      <c r="D182" s="123" t="s">
        <v>185</v>
      </c>
      <c r="E182" s="19" t="s">
        <v>18</v>
      </c>
      <c r="F182" s="97" t="s">
        <v>19</v>
      </c>
      <c r="G182" s="20">
        <v>7880</v>
      </c>
      <c r="H182" s="84">
        <f t="shared" si="11"/>
        <v>1269.0355329949239</v>
      </c>
      <c r="I182" s="15">
        <v>10000000</v>
      </c>
      <c r="J182" s="10"/>
      <c r="K182" s="84">
        <f t="shared" si="9"/>
        <v>94832832.125538588</v>
      </c>
      <c r="L182" s="86"/>
    </row>
    <row r="183" spans="2:15" x14ac:dyDescent="0.25">
      <c r="B183" s="122">
        <v>42902</v>
      </c>
      <c r="C183" s="23">
        <v>928150863</v>
      </c>
      <c r="D183" s="97" t="s">
        <v>41</v>
      </c>
      <c r="E183" s="19" t="s">
        <v>18</v>
      </c>
      <c r="F183" s="97" t="s">
        <v>19</v>
      </c>
      <c r="G183" s="20">
        <v>7880</v>
      </c>
      <c r="H183" s="84">
        <f t="shared" si="11"/>
        <v>636.56725888324877</v>
      </c>
      <c r="I183" s="15">
        <v>5016150</v>
      </c>
      <c r="J183" s="10"/>
      <c r="K183" s="84">
        <f t="shared" si="9"/>
        <v>89816682.125538588</v>
      </c>
      <c r="L183" s="86"/>
    </row>
    <row r="184" spans="2:15" x14ac:dyDescent="0.25">
      <c r="B184" s="122">
        <v>42902</v>
      </c>
      <c r="C184" s="124">
        <v>74776575490</v>
      </c>
      <c r="D184" s="93" t="s">
        <v>244</v>
      </c>
      <c r="E184" s="19" t="s">
        <v>18</v>
      </c>
      <c r="F184" s="97" t="s">
        <v>19</v>
      </c>
      <c r="G184" s="20">
        <v>7880</v>
      </c>
      <c r="H184" s="84">
        <f t="shared" si="11"/>
        <v>8.8832487309644677</v>
      </c>
      <c r="I184" s="15">
        <v>70000</v>
      </c>
      <c r="J184" s="10"/>
      <c r="K184" s="84">
        <f t="shared" si="9"/>
        <v>89746682.125538588</v>
      </c>
      <c r="L184" s="86"/>
    </row>
    <row r="185" spans="2:15" x14ac:dyDescent="0.25">
      <c r="B185" s="122">
        <v>42902</v>
      </c>
      <c r="C185" s="23">
        <v>74777076750</v>
      </c>
      <c r="D185" s="93" t="s">
        <v>244</v>
      </c>
      <c r="E185" s="19" t="s">
        <v>18</v>
      </c>
      <c r="F185" s="97" t="s">
        <v>19</v>
      </c>
      <c r="G185" s="20">
        <v>7880</v>
      </c>
      <c r="H185" s="84">
        <f t="shared" si="11"/>
        <v>8883.2487309644675</v>
      </c>
      <c r="I185" s="15">
        <v>70000000</v>
      </c>
      <c r="J185" s="10"/>
      <c r="K185" s="84">
        <f t="shared" si="9"/>
        <v>19746682.125538588</v>
      </c>
      <c r="L185" s="86"/>
    </row>
    <row r="186" spans="2:15" x14ac:dyDescent="0.25">
      <c r="B186" s="8">
        <v>42902</v>
      </c>
      <c r="C186" s="5">
        <v>74786705800</v>
      </c>
      <c r="D186" s="6" t="s">
        <v>69</v>
      </c>
      <c r="E186" s="6" t="s">
        <v>245</v>
      </c>
      <c r="F186" s="6" t="s">
        <v>71</v>
      </c>
      <c r="G186" s="20">
        <v>7880</v>
      </c>
      <c r="H186" s="84">
        <f t="shared" si="11"/>
        <v>478.41624365482232</v>
      </c>
      <c r="I186" s="27">
        <v>3769920</v>
      </c>
      <c r="J186" s="10"/>
      <c r="K186" s="84">
        <f t="shared" si="9"/>
        <v>15976762.125538588</v>
      </c>
      <c r="L186" s="86"/>
    </row>
    <row r="187" spans="2:15" x14ac:dyDescent="0.25">
      <c r="B187" s="8">
        <v>42902</v>
      </c>
      <c r="C187" s="5">
        <v>928486574</v>
      </c>
      <c r="D187" s="125" t="s">
        <v>246</v>
      </c>
      <c r="E187" s="6" t="s">
        <v>247</v>
      </c>
      <c r="F187" s="6" t="s">
        <v>248</v>
      </c>
      <c r="G187" s="20">
        <v>7880</v>
      </c>
      <c r="H187" s="84">
        <f t="shared" si="11"/>
        <v>25.380710659898476</v>
      </c>
      <c r="I187" s="89">
        <v>200000</v>
      </c>
      <c r="J187" s="10"/>
      <c r="K187" s="84">
        <f t="shared" si="9"/>
        <v>15776762.125538588</v>
      </c>
      <c r="L187" s="86"/>
    </row>
    <row r="188" spans="2:15" x14ac:dyDescent="0.25">
      <c r="B188" s="8">
        <v>42902</v>
      </c>
      <c r="C188" s="5">
        <v>928600176</v>
      </c>
      <c r="D188" s="13" t="s">
        <v>15</v>
      </c>
      <c r="E188" s="6" t="s">
        <v>16</v>
      </c>
      <c r="F188" s="6" t="s">
        <v>16</v>
      </c>
      <c r="G188" s="20">
        <v>8300</v>
      </c>
      <c r="H188" s="84">
        <f>J188/G188</f>
        <v>9879.5180722891564</v>
      </c>
      <c r="I188" s="89"/>
      <c r="J188" s="10">
        <v>82000000</v>
      </c>
      <c r="K188" s="84">
        <f t="shared" si="9"/>
        <v>97776762.125538588</v>
      </c>
      <c r="L188" s="86"/>
      <c r="O188" s="1"/>
    </row>
    <row r="189" spans="2:15" x14ac:dyDescent="0.25">
      <c r="B189" s="17">
        <v>42902</v>
      </c>
      <c r="C189" s="23">
        <v>928688563</v>
      </c>
      <c r="D189" s="26" t="s">
        <v>132</v>
      </c>
      <c r="E189" s="19" t="s">
        <v>18</v>
      </c>
      <c r="F189" s="97" t="s">
        <v>19</v>
      </c>
      <c r="G189" s="20">
        <v>8300</v>
      </c>
      <c r="H189" s="84">
        <f t="shared" ref="H189:H201" si="12">I189/G189</f>
        <v>1742.7493975903615</v>
      </c>
      <c r="I189" s="89">
        <v>14464820</v>
      </c>
      <c r="J189" s="10"/>
      <c r="K189" s="84">
        <f t="shared" si="9"/>
        <v>83311942.125538588</v>
      </c>
      <c r="L189" s="86"/>
    </row>
    <row r="190" spans="2:15" x14ac:dyDescent="0.25">
      <c r="B190" s="8">
        <v>42902</v>
      </c>
      <c r="C190" s="5">
        <v>928693478</v>
      </c>
      <c r="D190" s="13" t="s">
        <v>22</v>
      </c>
      <c r="E190" s="6" t="s">
        <v>23</v>
      </c>
      <c r="F190" s="6" t="s">
        <v>24</v>
      </c>
      <c r="G190" s="20">
        <v>8300</v>
      </c>
      <c r="H190" s="84">
        <f t="shared" si="12"/>
        <v>66.265060240963862</v>
      </c>
      <c r="I190" s="89">
        <v>550000</v>
      </c>
      <c r="J190" s="89"/>
      <c r="K190" s="84">
        <f t="shared" si="9"/>
        <v>82761942.125538588</v>
      </c>
      <c r="L190" s="86"/>
    </row>
    <row r="191" spans="2:15" x14ac:dyDescent="0.25">
      <c r="B191" s="17">
        <v>42902</v>
      </c>
      <c r="C191" s="23">
        <v>74798159090</v>
      </c>
      <c r="D191" s="26" t="s">
        <v>46</v>
      </c>
      <c r="E191" s="19" t="s">
        <v>18</v>
      </c>
      <c r="F191" s="97" t="s">
        <v>19</v>
      </c>
      <c r="G191" s="20">
        <v>8300</v>
      </c>
      <c r="H191" s="84">
        <f t="shared" si="12"/>
        <v>4946.9277108433735</v>
      </c>
      <c r="I191" s="89">
        <v>41059500</v>
      </c>
      <c r="J191" s="89"/>
      <c r="K191" s="84">
        <f t="shared" si="9"/>
        <v>41702442.125538588</v>
      </c>
      <c r="L191" s="86"/>
    </row>
    <row r="192" spans="2:15" x14ac:dyDescent="0.25">
      <c r="B192" s="17">
        <v>42902</v>
      </c>
      <c r="C192" s="23">
        <v>928705912</v>
      </c>
      <c r="D192" s="19" t="s">
        <v>249</v>
      </c>
      <c r="E192" s="19" t="s">
        <v>18</v>
      </c>
      <c r="F192" s="97" t="s">
        <v>19</v>
      </c>
      <c r="G192" s="20">
        <v>8300</v>
      </c>
      <c r="H192" s="84">
        <f t="shared" si="12"/>
        <v>722.89156626506019</v>
      </c>
      <c r="I192" s="92">
        <v>6000000</v>
      </c>
      <c r="J192" s="10"/>
      <c r="K192" s="84">
        <f t="shared" si="9"/>
        <v>35702442.125538588</v>
      </c>
      <c r="L192" s="86"/>
    </row>
    <row r="193" spans="2:12" x14ac:dyDescent="0.25">
      <c r="B193" s="17">
        <v>42902</v>
      </c>
      <c r="C193" s="23">
        <v>929200328</v>
      </c>
      <c r="D193" s="26" t="s">
        <v>250</v>
      </c>
      <c r="E193" s="19" t="s">
        <v>18</v>
      </c>
      <c r="F193" s="97" t="s">
        <v>19</v>
      </c>
      <c r="G193" s="20">
        <v>8300</v>
      </c>
      <c r="H193" s="84">
        <f t="shared" si="12"/>
        <v>848.03614457831327</v>
      </c>
      <c r="I193" s="89">
        <v>7038700</v>
      </c>
      <c r="J193" s="10"/>
      <c r="K193" s="84">
        <f t="shared" si="9"/>
        <v>28663742.125538588</v>
      </c>
      <c r="L193" s="86"/>
    </row>
    <row r="194" spans="2:12" x14ac:dyDescent="0.25">
      <c r="B194" s="17">
        <v>42902</v>
      </c>
      <c r="C194" s="23">
        <v>928845964</v>
      </c>
      <c r="D194" s="26" t="s">
        <v>44</v>
      </c>
      <c r="E194" s="19" t="s">
        <v>18</v>
      </c>
      <c r="F194" s="19" t="s">
        <v>19</v>
      </c>
      <c r="G194" s="20">
        <v>8300</v>
      </c>
      <c r="H194" s="84">
        <f t="shared" si="12"/>
        <v>257.8313253012048</v>
      </c>
      <c r="I194" s="89">
        <v>2140000</v>
      </c>
      <c r="J194" s="10"/>
      <c r="K194" s="84">
        <f t="shared" si="9"/>
        <v>26523742.125538588</v>
      </c>
      <c r="L194" s="86"/>
    </row>
    <row r="195" spans="2:12" x14ac:dyDescent="0.25">
      <c r="B195" s="17">
        <v>42902</v>
      </c>
      <c r="C195" s="23">
        <v>928771591</v>
      </c>
      <c r="D195" s="97" t="s">
        <v>34</v>
      </c>
      <c r="E195" s="19" t="s">
        <v>18</v>
      </c>
      <c r="F195" s="19" t="s">
        <v>19</v>
      </c>
      <c r="G195" s="20">
        <v>8300</v>
      </c>
      <c r="H195" s="84">
        <f t="shared" si="12"/>
        <v>240.96385542168676</v>
      </c>
      <c r="I195" s="10">
        <v>2000000</v>
      </c>
      <c r="J195" s="10"/>
      <c r="K195" s="84">
        <f t="shared" si="9"/>
        <v>24523742.125538588</v>
      </c>
      <c r="L195" s="86"/>
    </row>
    <row r="196" spans="2:12" x14ac:dyDescent="0.25">
      <c r="B196" s="17">
        <v>42903</v>
      </c>
      <c r="C196" s="23">
        <v>929984852</v>
      </c>
      <c r="D196" s="26" t="s">
        <v>44</v>
      </c>
      <c r="E196" s="19" t="s">
        <v>18</v>
      </c>
      <c r="F196" s="19" t="s">
        <v>19</v>
      </c>
      <c r="G196" s="20">
        <v>8300</v>
      </c>
      <c r="H196" s="84">
        <f t="shared" si="12"/>
        <v>902.40963855421683</v>
      </c>
      <c r="I196" s="10">
        <v>7490000</v>
      </c>
      <c r="J196" s="10"/>
      <c r="K196" s="84">
        <f t="shared" si="9"/>
        <v>17033742.125538588</v>
      </c>
      <c r="L196" s="86"/>
    </row>
    <row r="197" spans="2:12" x14ac:dyDescent="0.25">
      <c r="B197" s="8">
        <v>42903</v>
      </c>
      <c r="C197" s="5">
        <v>74843001750</v>
      </c>
      <c r="D197" s="13" t="s">
        <v>140</v>
      </c>
      <c r="E197" s="6" t="s">
        <v>251</v>
      </c>
      <c r="F197" s="6" t="s">
        <v>38</v>
      </c>
      <c r="G197" s="20">
        <v>8300</v>
      </c>
      <c r="H197" s="84">
        <f t="shared" si="12"/>
        <v>180.72289156626505</v>
      </c>
      <c r="I197" s="10">
        <v>1500000</v>
      </c>
      <c r="J197" s="10"/>
      <c r="K197" s="84">
        <f t="shared" si="9"/>
        <v>15533742.125538588</v>
      </c>
      <c r="L197" s="86"/>
    </row>
    <row r="198" spans="2:12" x14ac:dyDescent="0.25">
      <c r="B198" s="17">
        <v>42903</v>
      </c>
      <c r="C198" s="23">
        <v>74843293500</v>
      </c>
      <c r="D198" s="26" t="s">
        <v>252</v>
      </c>
      <c r="E198" s="19" t="s">
        <v>18</v>
      </c>
      <c r="F198" s="19" t="s">
        <v>19</v>
      </c>
      <c r="G198" s="20">
        <v>8300</v>
      </c>
      <c r="H198" s="84">
        <f t="shared" si="12"/>
        <v>722.89156626506019</v>
      </c>
      <c r="I198" s="10">
        <v>6000000</v>
      </c>
      <c r="J198" s="10"/>
      <c r="K198" s="84">
        <f t="shared" si="9"/>
        <v>9533742.1255385876</v>
      </c>
      <c r="L198" s="86"/>
    </row>
    <row r="199" spans="2:12" x14ac:dyDescent="0.25">
      <c r="B199" s="8">
        <v>42903</v>
      </c>
      <c r="C199" s="5">
        <v>74847855980</v>
      </c>
      <c r="D199" s="13" t="s">
        <v>253</v>
      </c>
      <c r="E199" s="6" t="s">
        <v>65</v>
      </c>
      <c r="F199" s="6" t="s">
        <v>65</v>
      </c>
      <c r="G199" s="20">
        <v>8300</v>
      </c>
      <c r="H199" s="84">
        <f t="shared" si="12"/>
        <v>3.6144578313253013</v>
      </c>
      <c r="I199" s="10">
        <v>30000</v>
      </c>
      <c r="J199" s="10"/>
      <c r="K199" s="84">
        <f t="shared" ref="K199:K262" si="13">K198-I199+J199</f>
        <v>9503742.1255385876</v>
      </c>
      <c r="L199" s="86"/>
    </row>
    <row r="200" spans="2:12" x14ac:dyDescent="0.25">
      <c r="B200" s="17">
        <v>42904</v>
      </c>
      <c r="C200" s="23">
        <v>930466309</v>
      </c>
      <c r="D200" s="97" t="s">
        <v>34</v>
      </c>
      <c r="E200" s="19" t="s">
        <v>18</v>
      </c>
      <c r="F200" s="19" t="s">
        <v>19</v>
      </c>
      <c r="G200" s="20">
        <v>8300</v>
      </c>
      <c r="H200" s="84">
        <f t="shared" si="12"/>
        <v>48.192771084337352</v>
      </c>
      <c r="I200" s="10">
        <v>400000</v>
      </c>
      <c r="J200" s="10"/>
      <c r="K200" s="84">
        <f t="shared" si="13"/>
        <v>9103742.1255385876</v>
      </c>
      <c r="L200" s="86"/>
    </row>
    <row r="201" spans="2:12" x14ac:dyDescent="0.25">
      <c r="B201" s="17">
        <v>42905</v>
      </c>
      <c r="C201" s="23">
        <v>930732290</v>
      </c>
      <c r="D201" s="26" t="s">
        <v>236</v>
      </c>
      <c r="E201" s="19" t="s">
        <v>18</v>
      </c>
      <c r="F201" s="19" t="s">
        <v>19</v>
      </c>
      <c r="G201" s="20">
        <v>8300</v>
      </c>
      <c r="H201" s="84">
        <f t="shared" si="12"/>
        <v>963.85542168674704</v>
      </c>
      <c r="I201" s="10">
        <v>8000000</v>
      </c>
      <c r="J201" s="10"/>
      <c r="K201" s="84">
        <f t="shared" si="13"/>
        <v>1103742.1255385876</v>
      </c>
      <c r="L201" s="86"/>
    </row>
    <row r="202" spans="2:12" x14ac:dyDescent="0.25">
      <c r="B202" s="8">
        <v>42905</v>
      </c>
      <c r="C202" s="62">
        <v>752755</v>
      </c>
      <c r="D202" s="13" t="s">
        <v>15</v>
      </c>
      <c r="E202" s="6" t="s">
        <v>16</v>
      </c>
      <c r="F202" s="6" t="s">
        <v>16</v>
      </c>
      <c r="G202" s="20">
        <v>8300</v>
      </c>
      <c r="H202" s="84">
        <f>J202/G202</f>
        <v>120.48192771084338</v>
      </c>
      <c r="I202" s="114"/>
      <c r="J202" s="114">
        <v>1000000</v>
      </c>
      <c r="K202" s="84">
        <f t="shared" si="13"/>
        <v>2103742.1255385876</v>
      </c>
      <c r="L202" s="86"/>
    </row>
    <row r="203" spans="2:12" x14ac:dyDescent="0.25">
      <c r="B203" s="8">
        <v>42905</v>
      </c>
      <c r="C203" s="5">
        <v>930757625</v>
      </c>
      <c r="D203" s="13" t="s">
        <v>33</v>
      </c>
      <c r="E203" s="6" t="s">
        <v>33</v>
      </c>
      <c r="F203" s="6" t="s">
        <v>33</v>
      </c>
      <c r="G203" s="20">
        <v>8300</v>
      </c>
      <c r="H203" s="84">
        <f>I203/G203</f>
        <v>90.361445783132524</v>
      </c>
      <c r="I203" s="10">
        <v>750000</v>
      </c>
      <c r="J203" s="10"/>
      <c r="K203" s="84">
        <f t="shared" si="13"/>
        <v>1353742.1255385876</v>
      </c>
      <c r="L203" s="86"/>
    </row>
    <row r="204" spans="2:12" x14ac:dyDescent="0.25">
      <c r="B204" s="8">
        <v>42906</v>
      </c>
      <c r="C204" s="5">
        <v>932340149</v>
      </c>
      <c r="D204" s="6" t="s">
        <v>33</v>
      </c>
      <c r="E204" s="6" t="s">
        <v>33</v>
      </c>
      <c r="F204" s="6" t="s">
        <v>33</v>
      </c>
      <c r="G204" s="20">
        <v>8300</v>
      </c>
      <c r="H204" s="84">
        <f>I204/G204</f>
        <v>8.8632204819277103</v>
      </c>
      <c r="I204" s="15">
        <v>73564.73</v>
      </c>
      <c r="J204" s="10"/>
      <c r="K204" s="84">
        <f t="shared" si="13"/>
        <v>1280177.3955385876</v>
      </c>
      <c r="L204" s="86"/>
    </row>
    <row r="205" spans="2:12" x14ac:dyDescent="0.25">
      <c r="B205" s="8">
        <v>42906</v>
      </c>
      <c r="C205" s="5">
        <v>932443419</v>
      </c>
      <c r="D205" s="13" t="s">
        <v>33</v>
      </c>
      <c r="E205" s="6" t="s">
        <v>33</v>
      </c>
      <c r="F205" s="6" t="s">
        <v>33</v>
      </c>
      <c r="G205" s="20">
        <v>8300</v>
      </c>
      <c r="H205" s="84">
        <f>I205/G205</f>
        <v>31.121445783132529</v>
      </c>
      <c r="I205" s="15">
        <v>258308</v>
      </c>
      <c r="J205" s="10"/>
      <c r="K205" s="84">
        <f t="shared" si="13"/>
        <v>1021869.3955385876</v>
      </c>
      <c r="L205" s="86"/>
    </row>
    <row r="206" spans="2:12" x14ac:dyDescent="0.25">
      <c r="B206" s="8">
        <v>42907</v>
      </c>
      <c r="C206" s="5">
        <v>1409191520</v>
      </c>
      <c r="D206" s="13" t="s">
        <v>15</v>
      </c>
      <c r="E206" s="6" t="s">
        <v>16</v>
      </c>
      <c r="F206" s="6" t="s">
        <v>16</v>
      </c>
      <c r="G206" s="20">
        <v>8290</v>
      </c>
      <c r="H206" s="84">
        <f>J206/G206</f>
        <v>20000</v>
      </c>
      <c r="I206" s="10"/>
      <c r="J206" s="10">
        <v>165800000</v>
      </c>
      <c r="K206" s="84">
        <f t="shared" si="13"/>
        <v>166821869.3955386</v>
      </c>
      <c r="L206" s="86"/>
    </row>
    <row r="207" spans="2:12" x14ac:dyDescent="0.25">
      <c r="B207" s="8">
        <v>42907</v>
      </c>
      <c r="C207" s="5">
        <v>74985080420</v>
      </c>
      <c r="D207" s="6" t="s">
        <v>217</v>
      </c>
      <c r="E207" s="6" t="s">
        <v>254</v>
      </c>
      <c r="F207" s="6" t="s">
        <v>53</v>
      </c>
      <c r="G207" s="20">
        <v>8290</v>
      </c>
      <c r="H207" s="84">
        <f t="shared" ref="H207:H227" si="14">I207/G207</f>
        <v>1160.4342581423402</v>
      </c>
      <c r="I207" s="10">
        <v>9620000</v>
      </c>
      <c r="J207" s="10"/>
      <c r="K207" s="84">
        <f t="shared" si="13"/>
        <v>157201869.3955386</v>
      </c>
      <c r="L207" s="86"/>
    </row>
    <row r="208" spans="2:12" x14ac:dyDescent="0.25">
      <c r="B208" s="8">
        <v>42907</v>
      </c>
      <c r="C208" s="5">
        <v>932967633</v>
      </c>
      <c r="D208" s="6" t="s">
        <v>51</v>
      </c>
      <c r="E208" s="6" t="s">
        <v>254</v>
      </c>
      <c r="F208" s="6" t="s">
        <v>53</v>
      </c>
      <c r="G208" s="20">
        <v>8290</v>
      </c>
      <c r="H208" s="84">
        <f t="shared" si="14"/>
        <v>500.84439083232809</v>
      </c>
      <c r="I208" s="10">
        <v>4152000</v>
      </c>
      <c r="J208" s="10"/>
      <c r="K208" s="84">
        <f t="shared" si="13"/>
        <v>153049869.3955386</v>
      </c>
      <c r="L208" s="86"/>
    </row>
    <row r="209" spans="2:12" x14ac:dyDescent="0.25">
      <c r="B209" s="17">
        <v>42907</v>
      </c>
      <c r="C209" s="23">
        <v>932974878</v>
      </c>
      <c r="D209" s="19" t="s">
        <v>132</v>
      </c>
      <c r="E209" s="19" t="s">
        <v>18</v>
      </c>
      <c r="F209" s="19" t="s">
        <v>19</v>
      </c>
      <c r="G209" s="20">
        <v>8290</v>
      </c>
      <c r="H209" s="84">
        <f t="shared" si="14"/>
        <v>4605.1145958986735</v>
      </c>
      <c r="I209" s="10">
        <v>38176400</v>
      </c>
      <c r="J209" s="10"/>
      <c r="K209" s="84">
        <f t="shared" si="13"/>
        <v>114873469.3955386</v>
      </c>
      <c r="L209" s="86"/>
    </row>
    <row r="210" spans="2:12" x14ac:dyDescent="0.25">
      <c r="B210" s="17">
        <v>42907</v>
      </c>
      <c r="C210" s="23">
        <v>932980427</v>
      </c>
      <c r="D210" s="19" t="s">
        <v>190</v>
      </c>
      <c r="E210" s="19" t="s">
        <v>18</v>
      </c>
      <c r="F210" s="19" t="s">
        <v>19</v>
      </c>
      <c r="G210" s="20">
        <v>8290</v>
      </c>
      <c r="H210" s="84">
        <f t="shared" si="14"/>
        <v>152.56936067551266</v>
      </c>
      <c r="I210" s="10">
        <v>1264800</v>
      </c>
      <c r="J210" s="10"/>
      <c r="K210" s="84">
        <f t="shared" si="13"/>
        <v>113608669.3955386</v>
      </c>
      <c r="L210" s="86"/>
    </row>
    <row r="211" spans="2:12" x14ac:dyDescent="0.25">
      <c r="B211" s="8">
        <v>42907</v>
      </c>
      <c r="C211" s="50">
        <v>933011579</v>
      </c>
      <c r="D211" s="13" t="s">
        <v>232</v>
      </c>
      <c r="E211" s="6" t="s">
        <v>255</v>
      </c>
      <c r="F211" s="6" t="s">
        <v>50</v>
      </c>
      <c r="G211" s="20">
        <v>8290</v>
      </c>
      <c r="H211" s="84">
        <f t="shared" si="14"/>
        <v>339.46924004825092</v>
      </c>
      <c r="I211" s="10">
        <v>2814200</v>
      </c>
      <c r="J211" s="10"/>
      <c r="K211" s="84">
        <f t="shared" si="13"/>
        <v>110794469.3955386</v>
      </c>
      <c r="L211" s="86"/>
    </row>
    <row r="212" spans="2:12" x14ac:dyDescent="0.25">
      <c r="B212" s="8">
        <v>42907</v>
      </c>
      <c r="C212" s="5">
        <v>74986062740</v>
      </c>
      <c r="D212" s="13" t="s">
        <v>256</v>
      </c>
      <c r="E212" s="6" t="s">
        <v>257</v>
      </c>
      <c r="F212" s="6" t="s">
        <v>199</v>
      </c>
      <c r="G212" s="20">
        <v>8290</v>
      </c>
      <c r="H212" s="84">
        <f t="shared" si="14"/>
        <v>1206.2726176115802</v>
      </c>
      <c r="I212" s="10">
        <v>10000000</v>
      </c>
      <c r="J212" s="10"/>
      <c r="K212" s="84">
        <f t="shared" si="13"/>
        <v>100794469.3955386</v>
      </c>
      <c r="L212" s="86"/>
    </row>
    <row r="213" spans="2:12" x14ac:dyDescent="0.25">
      <c r="B213" s="17">
        <v>42907</v>
      </c>
      <c r="C213" s="52">
        <v>933000983</v>
      </c>
      <c r="D213" s="26" t="s">
        <v>258</v>
      </c>
      <c r="E213" s="19" t="s">
        <v>18</v>
      </c>
      <c r="F213" s="19" t="s">
        <v>19</v>
      </c>
      <c r="G213" s="20">
        <v>8290</v>
      </c>
      <c r="H213" s="84">
        <f t="shared" si="14"/>
        <v>723.76357056694815</v>
      </c>
      <c r="I213" s="10">
        <v>6000000</v>
      </c>
      <c r="J213" s="92"/>
      <c r="K213" s="84">
        <f t="shared" si="13"/>
        <v>94794469.395538598</v>
      </c>
      <c r="L213" s="86"/>
    </row>
    <row r="214" spans="2:12" x14ac:dyDescent="0.25">
      <c r="B214" s="17">
        <v>42907</v>
      </c>
      <c r="C214" s="23">
        <v>74986694290</v>
      </c>
      <c r="D214" s="26" t="s">
        <v>259</v>
      </c>
      <c r="E214" s="19" t="s">
        <v>18</v>
      </c>
      <c r="F214" s="19" t="s">
        <v>19</v>
      </c>
      <c r="G214" s="20">
        <v>8290</v>
      </c>
      <c r="H214" s="84">
        <f t="shared" si="14"/>
        <v>1688.7816646562123</v>
      </c>
      <c r="I214" s="10">
        <v>14000000</v>
      </c>
      <c r="J214" s="10"/>
      <c r="K214" s="84">
        <f t="shared" si="13"/>
        <v>80794469.395538598</v>
      </c>
      <c r="L214" s="86"/>
    </row>
    <row r="215" spans="2:12" x14ac:dyDescent="0.25">
      <c r="B215" s="8">
        <v>42907</v>
      </c>
      <c r="C215" s="5">
        <v>933017685</v>
      </c>
      <c r="D215" s="13" t="s">
        <v>100</v>
      </c>
      <c r="E215" s="6" t="s">
        <v>260</v>
      </c>
      <c r="F215" s="6" t="s">
        <v>189</v>
      </c>
      <c r="G215" s="20">
        <v>8290</v>
      </c>
      <c r="H215" s="84">
        <f t="shared" si="14"/>
        <v>1109.7708082026538</v>
      </c>
      <c r="I215" s="10">
        <v>9200000</v>
      </c>
      <c r="J215" s="10"/>
      <c r="K215" s="84">
        <f t="shared" si="13"/>
        <v>71594469.395538598</v>
      </c>
      <c r="L215" s="86"/>
    </row>
    <row r="216" spans="2:12" x14ac:dyDescent="0.25">
      <c r="B216" s="8">
        <v>42907</v>
      </c>
      <c r="C216" s="5">
        <v>74988243490</v>
      </c>
      <c r="D216" s="13" t="s">
        <v>261</v>
      </c>
      <c r="E216" s="6" t="s">
        <v>74</v>
      </c>
      <c r="F216" s="6" t="s">
        <v>74</v>
      </c>
      <c r="G216" s="20">
        <v>8290</v>
      </c>
      <c r="H216" s="84">
        <f t="shared" si="14"/>
        <v>2002.8624849215923</v>
      </c>
      <c r="I216" s="10">
        <v>16603730</v>
      </c>
      <c r="J216" s="10"/>
      <c r="K216" s="84">
        <f t="shared" si="13"/>
        <v>54990739.395538598</v>
      </c>
      <c r="L216" s="86"/>
    </row>
    <row r="217" spans="2:12" x14ac:dyDescent="0.25">
      <c r="B217" s="8">
        <v>42907</v>
      </c>
      <c r="C217" s="5">
        <v>74989005380</v>
      </c>
      <c r="D217" s="13" t="s">
        <v>262</v>
      </c>
      <c r="E217" s="6" t="s">
        <v>74</v>
      </c>
      <c r="F217" s="6" t="s">
        <v>74</v>
      </c>
      <c r="G217" s="20">
        <v>8290</v>
      </c>
      <c r="H217" s="84">
        <f t="shared" si="14"/>
        <v>1424.6523522316043</v>
      </c>
      <c r="I217" s="10">
        <v>11810368</v>
      </c>
      <c r="J217" s="10"/>
      <c r="K217" s="84">
        <f t="shared" si="13"/>
        <v>43180371.395538598</v>
      </c>
      <c r="L217" s="86"/>
    </row>
    <row r="218" spans="2:12" x14ac:dyDescent="0.25">
      <c r="B218" s="8">
        <v>42907</v>
      </c>
      <c r="C218" s="5">
        <v>74988686180</v>
      </c>
      <c r="D218" s="13" t="s">
        <v>76</v>
      </c>
      <c r="E218" s="6" t="s">
        <v>74</v>
      </c>
      <c r="F218" s="6" t="s">
        <v>74</v>
      </c>
      <c r="G218" s="20">
        <v>8290</v>
      </c>
      <c r="H218" s="84">
        <f t="shared" si="14"/>
        <v>1235.1086851628468</v>
      </c>
      <c r="I218" s="10">
        <v>10239051</v>
      </c>
      <c r="J218" s="10"/>
      <c r="K218" s="84">
        <f t="shared" si="13"/>
        <v>32941320.395538598</v>
      </c>
      <c r="L218" s="86"/>
    </row>
    <row r="219" spans="2:12" x14ac:dyDescent="0.25">
      <c r="B219" s="8">
        <v>42907</v>
      </c>
      <c r="C219" s="5">
        <v>74989277520</v>
      </c>
      <c r="D219" s="13" t="s">
        <v>263</v>
      </c>
      <c r="E219" s="6" t="s">
        <v>74</v>
      </c>
      <c r="F219" s="6" t="s">
        <v>74</v>
      </c>
      <c r="G219" s="20">
        <v>8290</v>
      </c>
      <c r="H219" s="84">
        <f t="shared" si="14"/>
        <v>326.73498190591073</v>
      </c>
      <c r="I219" s="10">
        <v>2708633</v>
      </c>
      <c r="J219" s="10"/>
      <c r="K219" s="84">
        <f t="shared" si="13"/>
        <v>30232687.395538598</v>
      </c>
      <c r="L219" s="86"/>
    </row>
    <row r="220" spans="2:12" x14ac:dyDescent="0.25">
      <c r="B220" s="8">
        <v>42907</v>
      </c>
      <c r="C220" s="5">
        <v>933076160</v>
      </c>
      <c r="D220" s="13" t="s">
        <v>79</v>
      </c>
      <c r="E220" s="6" t="s">
        <v>264</v>
      </c>
      <c r="F220" s="6" t="s">
        <v>80</v>
      </c>
      <c r="G220" s="20">
        <v>8290</v>
      </c>
      <c r="H220" s="84">
        <f t="shared" si="14"/>
        <v>420.93835946924003</v>
      </c>
      <c r="I220" s="10">
        <v>3489579</v>
      </c>
      <c r="J220" s="10"/>
      <c r="K220" s="84">
        <f t="shared" si="13"/>
        <v>26743108.395538598</v>
      </c>
      <c r="L220" s="86"/>
    </row>
    <row r="221" spans="2:12" x14ac:dyDescent="0.25">
      <c r="B221" s="8">
        <v>42907</v>
      </c>
      <c r="C221" s="5">
        <v>933204398</v>
      </c>
      <c r="D221" s="39" t="s">
        <v>33</v>
      </c>
      <c r="E221" s="6" t="s">
        <v>33</v>
      </c>
      <c r="F221" s="39" t="s">
        <v>33</v>
      </c>
      <c r="G221" s="20">
        <v>8290</v>
      </c>
      <c r="H221" s="84">
        <f t="shared" si="14"/>
        <v>2726.098914354644</v>
      </c>
      <c r="I221" s="10">
        <v>22599360</v>
      </c>
      <c r="J221" s="10"/>
      <c r="K221" s="84">
        <f t="shared" si="13"/>
        <v>4143748.3955385983</v>
      </c>
      <c r="L221" s="86"/>
    </row>
    <row r="222" spans="2:12" x14ac:dyDescent="0.25">
      <c r="B222" s="8">
        <v>42907</v>
      </c>
      <c r="C222" s="5">
        <v>74994511720</v>
      </c>
      <c r="D222" s="6" t="s">
        <v>136</v>
      </c>
      <c r="E222" s="6" t="s">
        <v>265</v>
      </c>
      <c r="F222" s="6" t="s">
        <v>38</v>
      </c>
      <c r="G222" s="20">
        <v>8290</v>
      </c>
      <c r="H222" s="84">
        <f t="shared" si="14"/>
        <v>72.87044632086851</v>
      </c>
      <c r="I222" s="10">
        <v>604096</v>
      </c>
      <c r="J222" s="10"/>
      <c r="K222" s="84">
        <f t="shared" si="13"/>
        <v>3539652.3955385983</v>
      </c>
      <c r="L222" s="86"/>
    </row>
    <row r="223" spans="2:12" x14ac:dyDescent="0.25">
      <c r="B223" s="8">
        <v>42907</v>
      </c>
      <c r="C223" s="5">
        <v>933417617</v>
      </c>
      <c r="D223" s="6" t="s">
        <v>33</v>
      </c>
      <c r="E223" s="6" t="s">
        <v>33</v>
      </c>
      <c r="F223" s="6" t="s">
        <v>33</v>
      </c>
      <c r="G223" s="20">
        <v>8290</v>
      </c>
      <c r="H223" s="84">
        <f t="shared" si="14"/>
        <v>12.665862484921592</v>
      </c>
      <c r="I223" s="10">
        <v>105000</v>
      </c>
      <c r="J223" s="10"/>
      <c r="K223" s="84">
        <f t="shared" si="13"/>
        <v>3434652.3955385983</v>
      </c>
      <c r="L223" s="86"/>
    </row>
    <row r="224" spans="2:12" x14ac:dyDescent="0.25">
      <c r="B224" s="8">
        <v>42907</v>
      </c>
      <c r="C224" s="5">
        <v>933520470</v>
      </c>
      <c r="D224" s="6" t="s">
        <v>33</v>
      </c>
      <c r="E224" s="6" t="s">
        <v>33</v>
      </c>
      <c r="F224" s="6" t="s">
        <v>33</v>
      </c>
      <c r="G224" s="20">
        <v>8290</v>
      </c>
      <c r="H224" s="84">
        <f t="shared" si="14"/>
        <v>9.0470446320868518</v>
      </c>
      <c r="I224" s="10">
        <v>75000</v>
      </c>
      <c r="J224" s="10"/>
      <c r="K224" s="84">
        <f t="shared" si="13"/>
        <v>3359652.3955385983</v>
      </c>
      <c r="L224" s="86"/>
    </row>
    <row r="225" spans="2:15" x14ac:dyDescent="0.25">
      <c r="B225" s="8">
        <v>42907</v>
      </c>
      <c r="C225" s="5">
        <v>933548041</v>
      </c>
      <c r="D225" s="13" t="s">
        <v>51</v>
      </c>
      <c r="E225" s="6" t="s">
        <v>266</v>
      </c>
      <c r="F225" s="6" t="s">
        <v>53</v>
      </c>
      <c r="G225" s="20">
        <v>8290</v>
      </c>
      <c r="H225" s="84">
        <f t="shared" si="14"/>
        <v>133.5546441495778</v>
      </c>
      <c r="I225" s="10">
        <v>1107168</v>
      </c>
      <c r="J225" s="10"/>
      <c r="K225" s="84">
        <f t="shared" si="13"/>
        <v>2252484.3955385983</v>
      </c>
      <c r="L225" s="86"/>
    </row>
    <row r="226" spans="2:15" x14ac:dyDescent="0.25">
      <c r="B226" s="8">
        <v>42907</v>
      </c>
      <c r="C226" s="5">
        <v>933563100</v>
      </c>
      <c r="D226" s="6" t="s">
        <v>33</v>
      </c>
      <c r="E226" s="6" t="s">
        <v>33</v>
      </c>
      <c r="F226" s="6" t="s">
        <v>33</v>
      </c>
      <c r="G226" s="20">
        <v>8290</v>
      </c>
      <c r="H226" s="84">
        <f t="shared" si="14"/>
        <v>9.6501809408926409</v>
      </c>
      <c r="I226" s="10">
        <v>80000</v>
      </c>
      <c r="J226" s="10"/>
      <c r="K226" s="84">
        <f t="shared" si="13"/>
        <v>2172484.3955385983</v>
      </c>
      <c r="L226" s="86"/>
    </row>
    <row r="227" spans="2:15" x14ac:dyDescent="0.25">
      <c r="B227" s="17">
        <v>42908</v>
      </c>
      <c r="C227" s="23">
        <v>934347184</v>
      </c>
      <c r="D227" s="26" t="s">
        <v>267</v>
      </c>
      <c r="E227" s="19" t="s">
        <v>18</v>
      </c>
      <c r="F227" s="19" t="s">
        <v>19</v>
      </c>
      <c r="G227" s="20">
        <v>8290</v>
      </c>
      <c r="H227" s="84">
        <f t="shared" si="14"/>
        <v>180.94089264173704</v>
      </c>
      <c r="I227" s="10">
        <v>1500000</v>
      </c>
      <c r="J227" s="10"/>
      <c r="K227" s="84">
        <f t="shared" si="13"/>
        <v>672484.3955385983</v>
      </c>
      <c r="L227" s="86"/>
      <c r="N227" s="76"/>
      <c r="O227" s="31"/>
    </row>
    <row r="228" spans="2:15" x14ac:dyDescent="0.25">
      <c r="B228" s="8">
        <v>42908</v>
      </c>
      <c r="C228" s="5">
        <v>934435548</v>
      </c>
      <c r="D228" s="13" t="s">
        <v>15</v>
      </c>
      <c r="E228" s="6" t="s">
        <v>16</v>
      </c>
      <c r="F228" s="6" t="s">
        <v>16</v>
      </c>
      <c r="G228" s="20">
        <v>8300</v>
      </c>
      <c r="H228" s="84">
        <f>J228/G228</f>
        <v>30000</v>
      </c>
      <c r="I228" s="10"/>
      <c r="J228" s="10">
        <f>30000*8300</f>
        <v>249000000</v>
      </c>
      <c r="K228" s="84">
        <f t="shared" si="13"/>
        <v>249672484.3955386</v>
      </c>
      <c r="L228" s="86"/>
      <c r="N228" s="126"/>
      <c r="O228" s="31"/>
    </row>
    <row r="229" spans="2:15" x14ac:dyDescent="0.25">
      <c r="B229" s="17">
        <v>42908</v>
      </c>
      <c r="C229" s="23">
        <v>75045913980</v>
      </c>
      <c r="D229" s="26" t="s">
        <v>186</v>
      </c>
      <c r="E229" s="19" t="s">
        <v>18</v>
      </c>
      <c r="F229" s="19" t="s">
        <v>19</v>
      </c>
      <c r="G229" s="20">
        <v>8300</v>
      </c>
      <c r="H229" s="84">
        <f t="shared" ref="H229:H238" si="15">I229/G229</f>
        <v>3614.4578313253014</v>
      </c>
      <c r="I229" s="10">
        <v>30000000</v>
      </c>
      <c r="J229" s="10"/>
      <c r="K229" s="84">
        <f t="shared" si="13"/>
        <v>219672484.3955386</v>
      </c>
      <c r="L229" s="86"/>
    </row>
    <row r="230" spans="2:15" x14ac:dyDescent="0.25">
      <c r="B230" s="17">
        <v>42908</v>
      </c>
      <c r="C230" s="23">
        <v>934450406</v>
      </c>
      <c r="D230" s="26" t="s">
        <v>185</v>
      </c>
      <c r="E230" s="19" t="s">
        <v>18</v>
      </c>
      <c r="F230" s="19" t="s">
        <v>19</v>
      </c>
      <c r="G230" s="20">
        <v>8300</v>
      </c>
      <c r="H230" s="84">
        <f t="shared" si="15"/>
        <v>2769.265060240964</v>
      </c>
      <c r="I230" s="10">
        <v>22984900</v>
      </c>
      <c r="J230" s="10"/>
      <c r="K230" s="84">
        <f t="shared" si="13"/>
        <v>196687584.3955386</v>
      </c>
      <c r="L230" s="86"/>
    </row>
    <row r="231" spans="2:15" x14ac:dyDescent="0.25">
      <c r="B231" s="17">
        <v>42908</v>
      </c>
      <c r="C231" s="23">
        <v>75046301150</v>
      </c>
      <c r="D231" s="26" t="s">
        <v>46</v>
      </c>
      <c r="E231" s="19" t="s">
        <v>18</v>
      </c>
      <c r="F231" s="19" t="s">
        <v>19</v>
      </c>
      <c r="G231" s="20">
        <v>8300</v>
      </c>
      <c r="H231" s="10">
        <f t="shared" si="15"/>
        <v>4819.2771084337346</v>
      </c>
      <c r="I231" s="10">
        <v>40000000</v>
      </c>
      <c r="J231" s="10"/>
      <c r="K231" s="84">
        <f t="shared" si="13"/>
        <v>156687584.3955386</v>
      </c>
      <c r="L231" s="86"/>
      <c r="N231" s="31"/>
    </row>
    <row r="232" spans="2:15" x14ac:dyDescent="0.25">
      <c r="B232" s="17">
        <v>42908</v>
      </c>
      <c r="C232" s="23">
        <v>934461683</v>
      </c>
      <c r="D232" s="19" t="s">
        <v>169</v>
      </c>
      <c r="E232" s="19" t="s">
        <v>18</v>
      </c>
      <c r="F232" s="19" t="s">
        <v>19</v>
      </c>
      <c r="G232" s="113">
        <v>8300</v>
      </c>
      <c r="H232" s="84">
        <f t="shared" si="15"/>
        <v>2713.6746987951806</v>
      </c>
      <c r="I232" s="10">
        <v>22523500</v>
      </c>
      <c r="J232" s="10"/>
      <c r="K232" s="84">
        <f t="shared" si="13"/>
        <v>134164084.3955386</v>
      </c>
      <c r="L232" s="86"/>
      <c r="N232" s="31"/>
    </row>
    <row r="233" spans="2:15" x14ac:dyDescent="0.25">
      <c r="B233" s="17">
        <v>42908</v>
      </c>
      <c r="C233" s="23">
        <v>934466721</v>
      </c>
      <c r="D233" s="26" t="s">
        <v>250</v>
      </c>
      <c r="E233" s="19" t="s">
        <v>18</v>
      </c>
      <c r="F233" s="19" t="s">
        <v>19</v>
      </c>
      <c r="G233" s="113">
        <v>8300</v>
      </c>
      <c r="H233" s="84">
        <f t="shared" si="15"/>
        <v>1221.3915662650602</v>
      </c>
      <c r="I233" s="10">
        <v>10137550</v>
      </c>
      <c r="J233" s="10"/>
      <c r="K233" s="84">
        <f t="shared" si="13"/>
        <v>124026534.3955386</v>
      </c>
      <c r="L233" s="86"/>
      <c r="N233" s="31"/>
    </row>
    <row r="234" spans="2:15" x14ac:dyDescent="0.25">
      <c r="B234" s="17">
        <v>42908</v>
      </c>
      <c r="C234" s="23">
        <v>934470200</v>
      </c>
      <c r="D234" s="26" t="s">
        <v>132</v>
      </c>
      <c r="E234" s="19" t="s">
        <v>18</v>
      </c>
      <c r="F234" s="19" t="s">
        <v>19</v>
      </c>
      <c r="G234" s="113">
        <v>8300</v>
      </c>
      <c r="H234" s="84">
        <f t="shared" si="15"/>
        <v>3851.1614457831324</v>
      </c>
      <c r="I234" s="10">
        <v>31964640</v>
      </c>
      <c r="J234" s="10"/>
      <c r="K234" s="84">
        <f t="shared" si="13"/>
        <v>92061894.395538598</v>
      </c>
      <c r="L234" s="86"/>
      <c r="N234" s="31"/>
    </row>
    <row r="235" spans="2:15" x14ac:dyDescent="0.25">
      <c r="B235" s="17">
        <v>42908</v>
      </c>
      <c r="C235" s="23">
        <v>75046874660</v>
      </c>
      <c r="D235" s="19" t="s">
        <v>180</v>
      </c>
      <c r="E235" s="19" t="s">
        <v>18</v>
      </c>
      <c r="F235" s="19" t="s">
        <v>19</v>
      </c>
      <c r="G235" s="113">
        <v>8300</v>
      </c>
      <c r="H235" s="84">
        <f t="shared" si="15"/>
        <v>963.85542168674704</v>
      </c>
      <c r="I235" s="10">
        <v>8000000</v>
      </c>
      <c r="J235" s="10"/>
      <c r="K235" s="84">
        <f t="shared" si="13"/>
        <v>84061894.395538598</v>
      </c>
      <c r="L235" s="86"/>
      <c r="N235" s="31"/>
    </row>
    <row r="236" spans="2:15" x14ac:dyDescent="0.25">
      <c r="B236" s="8">
        <v>42908</v>
      </c>
      <c r="C236" s="5">
        <v>75046933160</v>
      </c>
      <c r="D236" s="13" t="s">
        <v>69</v>
      </c>
      <c r="E236" s="6" t="s">
        <v>268</v>
      </c>
      <c r="F236" s="6" t="s">
        <v>71</v>
      </c>
      <c r="G236" s="113">
        <v>8300</v>
      </c>
      <c r="H236" s="84">
        <f t="shared" si="15"/>
        <v>825.7831325301205</v>
      </c>
      <c r="I236" s="10">
        <v>6854000</v>
      </c>
      <c r="J236" s="10"/>
      <c r="K236" s="84">
        <f t="shared" si="13"/>
        <v>77207894.395538598</v>
      </c>
      <c r="L236" s="86"/>
    </row>
    <row r="237" spans="2:15" x14ac:dyDescent="0.25">
      <c r="B237" s="8">
        <v>42908</v>
      </c>
      <c r="C237" s="50">
        <v>75047116720</v>
      </c>
      <c r="D237" s="13" t="s">
        <v>69</v>
      </c>
      <c r="E237" s="6" t="s">
        <v>268</v>
      </c>
      <c r="F237" s="6" t="s">
        <v>71</v>
      </c>
      <c r="G237" s="113">
        <v>8300</v>
      </c>
      <c r="H237" s="84">
        <f t="shared" si="15"/>
        <v>534.3373493975904</v>
      </c>
      <c r="I237" s="10">
        <v>4435000</v>
      </c>
      <c r="J237" s="89"/>
      <c r="K237" s="84">
        <f t="shared" si="13"/>
        <v>72772894.395538598</v>
      </c>
      <c r="L237" s="86"/>
    </row>
    <row r="238" spans="2:15" x14ac:dyDescent="0.25">
      <c r="B238" s="17">
        <v>42908</v>
      </c>
      <c r="C238" s="23">
        <v>75047196430</v>
      </c>
      <c r="D238" s="19" t="s">
        <v>47</v>
      </c>
      <c r="E238" s="19" t="s">
        <v>18</v>
      </c>
      <c r="F238" s="19" t="s">
        <v>19</v>
      </c>
      <c r="G238" s="113">
        <v>8300</v>
      </c>
      <c r="H238" s="84">
        <f t="shared" si="15"/>
        <v>1204.8192771084337</v>
      </c>
      <c r="I238" s="10">
        <v>10000000</v>
      </c>
      <c r="J238" s="10"/>
      <c r="K238" s="84">
        <f t="shared" si="13"/>
        <v>62772894.395538598</v>
      </c>
      <c r="L238" s="86"/>
      <c r="N238" s="31"/>
    </row>
    <row r="239" spans="2:15" x14ac:dyDescent="0.25">
      <c r="B239" s="8">
        <v>42908</v>
      </c>
      <c r="C239" s="5">
        <v>74989005380</v>
      </c>
      <c r="D239" s="6" t="s">
        <v>15</v>
      </c>
      <c r="E239" s="6" t="s">
        <v>269</v>
      </c>
      <c r="F239" s="39" t="s">
        <v>102</v>
      </c>
      <c r="G239" s="113">
        <v>8290</v>
      </c>
      <c r="H239" s="84">
        <f>J239/G239</f>
        <v>1424.6523522316043</v>
      </c>
      <c r="I239" s="10"/>
      <c r="J239" s="27">
        <v>11810368</v>
      </c>
      <c r="K239" s="84">
        <f t="shared" si="13"/>
        <v>74583262.395538598</v>
      </c>
      <c r="L239" s="86"/>
      <c r="N239" s="31"/>
    </row>
    <row r="240" spans="2:15" x14ac:dyDescent="0.25">
      <c r="B240" s="8">
        <v>42908</v>
      </c>
      <c r="C240" s="5">
        <v>75048251450</v>
      </c>
      <c r="D240" s="13" t="s">
        <v>262</v>
      </c>
      <c r="E240" s="6" t="s">
        <v>74</v>
      </c>
      <c r="F240" s="6" t="s">
        <v>74</v>
      </c>
      <c r="G240" s="113">
        <v>8300</v>
      </c>
      <c r="H240" s="84">
        <f t="shared" ref="H240:H253" si="16">I240/G240</f>
        <v>1422.9359036144579</v>
      </c>
      <c r="I240" s="10">
        <v>11810368</v>
      </c>
      <c r="J240" s="10"/>
      <c r="K240" s="84">
        <f t="shared" si="13"/>
        <v>62772894.395538598</v>
      </c>
      <c r="L240" s="86"/>
      <c r="N240" s="31"/>
    </row>
    <row r="241" spans="2:14" x14ac:dyDescent="0.25">
      <c r="B241" s="17">
        <v>42908</v>
      </c>
      <c r="C241" s="23">
        <v>934545544</v>
      </c>
      <c r="D241" s="26" t="s">
        <v>190</v>
      </c>
      <c r="E241" s="19" t="s">
        <v>18</v>
      </c>
      <c r="F241" s="19" t="s">
        <v>19</v>
      </c>
      <c r="G241" s="113">
        <v>8300</v>
      </c>
      <c r="H241" s="84">
        <f t="shared" si="16"/>
        <v>1325.301204819277</v>
      </c>
      <c r="I241" s="10">
        <v>11000000</v>
      </c>
      <c r="J241" s="10"/>
      <c r="K241" s="84">
        <f t="shared" si="13"/>
        <v>51772894.395538598</v>
      </c>
      <c r="L241" s="86"/>
      <c r="N241" s="31"/>
    </row>
    <row r="242" spans="2:14" x14ac:dyDescent="0.25">
      <c r="B242" s="8">
        <v>42908</v>
      </c>
      <c r="C242" s="5">
        <v>934557849</v>
      </c>
      <c r="D242" s="6" t="s">
        <v>33</v>
      </c>
      <c r="E242" s="6" t="s">
        <v>33</v>
      </c>
      <c r="F242" s="6" t="s">
        <v>33</v>
      </c>
      <c r="G242" s="113">
        <v>8300</v>
      </c>
      <c r="H242" s="84">
        <f t="shared" si="16"/>
        <v>1416.1927710843374</v>
      </c>
      <c r="I242" s="10">
        <v>11754400</v>
      </c>
      <c r="J242" s="10"/>
      <c r="K242" s="84">
        <f t="shared" si="13"/>
        <v>40018494.395538598</v>
      </c>
      <c r="L242" s="86"/>
      <c r="N242" s="31"/>
    </row>
    <row r="243" spans="2:14" x14ac:dyDescent="0.25">
      <c r="B243" s="8">
        <v>42908</v>
      </c>
      <c r="C243" s="5">
        <v>75050814870</v>
      </c>
      <c r="D243" s="6" t="s">
        <v>33</v>
      </c>
      <c r="E243" s="6" t="s">
        <v>33</v>
      </c>
      <c r="F243" s="6" t="s">
        <v>33</v>
      </c>
      <c r="G243" s="113">
        <v>8300</v>
      </c>
      <c r="H243" s="84">
        <f t="shared" si="16"/>
        <v>12.07710843373494</v>
      </c>
      <c r="I243" s="10">
        <v>100240</v>
      </c>
      <c r="J243" s="10"/>
      <c r="K243" s="84">
        <f t="shared" si="13"/>
        <v>39918254.395538598</v>
      </c>
      <c r="L243" s="86"/>
      <c r="N243" s="31"/>
    </row>
    <row r="244" spans="2:14" x14ac:dyDescent="0.25">
      <c r="B244" s="8">
        <v>42908</v>
      </c>
      <c r="C244" s="5">
        <v>934772138</v>
      </c>
      <c r="D244" s="6" t="s">
        <v>33</v>
      </c>
      <c r="E244" s="6" t="s">
        <v>33</v>
      </c>
      <c r="F244" s="6" t="s">
        <v>33</v>
      </c>
      <c r="G244" s="113">
        <v>8300</v>
      </c>
      <c r="H244" s="84">
        <f t="shared" si="16"/>
        <v>47.36772289156626</v>
      </c>
      <c r="I244" s="10">
        <v>393152.1</v>
      </c>
      <c r="J244" s="10"/>
      <c r="K244" s="84">
        <f t="shared" si="13"/>
        <v>39525102.295538597</v>
      </c>
      <c r="L244" s="86"/>
      <c r="N244" s="31"/>
    </row>
    <row r="245" spans="2:14" x14ac:dyDescent="0.25">
      <c r="B245" s="8">
        <v>42908</v>
      </c>
      <c r="C245" s="5">
        <v>934776318</v>
      </c>
      <c r="D245" s="6" t="s">
        <v>33</v>
      </c>
      <c r="E245" s="6" t="s">
        <v>33</v>
      </c>
      <c r="F245" s="6" t="s">
        <v>33</v>
      </c>
      <c r="G245" s="113">
        <v>8300</v>
      </c>
      <c r="H245" s="84">
        <f t="shared" si="16"/>
        <v>101.56915662650603</v>
      </c>
      <c r="I245" s="10">
        <v>843024</v>
      </c>
      <c r="J245" s="10"/>
      <c r="K245" s="84">
        <f t="shared" si="13"/>
        <v>38682078.295538597</v>
      </c>
      <c r="L245" s="86"/>
      <c r="N245" s="31"/>
    </row>
    <row r="246" spans="2:14" x14ac:dyDescent="0.25">
      <c r="B246" s="8">
        <v>42908</v>
      </c>
      <c r="C246" s="5">
        <v>75058332670</v>
      </c>
      <c r="D246" s="6" t="s">
        <v>270</v>
      </c>
      <c r="E246" s="6" t="s">
        <v>271</v>
      </c>
      <c r="F246" s="6" t="s">
        <v>50</v>
      </c>
      <c r="G246" s="113">
        <v>8300</v>
      </c>
      <c r="H246" s="84">
        <f t="shared" si="16"/>
        <v>27.662650602409638</v>
      </c>
      <c r="I246" s="10">
        <v>229600</v>
      </c>
      <c r="J246" s="10"/>
      <c r="K246" s="84">
        <f t="shared" si="13"/>
        <v>38452478.295538597</v>
      </c>
      <c r="L246" s="86"/>
      <c r="N246" s="31"/>
    </row>
    <row r="247" spans="2:14" x14ac:dyDescent="0.25">
      <c r="B247" s="8">
        <v>42908</v>
      </c>
      <c r="C247" s="5">
        <v>75058452980</v>
      </c>
      <c r="D247" s="6" t="s">
        <v>33</v>
      </c>
      <c r="E247" s="6" t="s">
        <v>33</v>
      </c>
      <c r="F247" s="6" t="s">
        <v>33</v>
      </c>
      <c r="G247" s="113">
        <v>8300</v>
      </c>
      <c r="H247" s="84">
        <f t="shared" si="16"/>
        <v>31.036144578313252</v>
      </c>
      <c r="I247" s="10">
        <v>257600</v>
      </c>
      <c r="J247" s="10"/>
      <c r="K247" s="84">
        <f t="shared" si="13"/>
        <v>38194878.295538597</v>
      </c>
      <c r="L247" s="86"/>
      <c r="N247" s="31"/>
    </row>
    <row r="248" spans="2:14" x14ac:dyDescent="0.25">
      <c r="B248" s="8">
        <v>42908</v>
      </c>
      <c r="C248" s="5">
        <v>934805569</v>
      </c>
      <c r="D248" s="6" t="s">
        <v>33</v>
      </c>
      <c r="E248" s="6" t="s">
        <v>33</v>
      </c>
      <c r="F248" s="6" t="s">
        <v>33</v>
      </c>
      <c r="G248" s="113">
        <v>8300</v>
      </c>
      <c r="H248" s="84">
        <f t="shared" si="16"/>
        <v>18.945542168674699</v>
      </c>
      <c r="I248" s="10">
        <v>157248</v>
      </c>
      <c r="J248" s="10"/>
      <c r="K248" s="84">
        <f t="shared" si="13"/>
        <v>38037630.295538597</v>
      </c>
      <c r="L248" s="86"/>
      <c r="N248" s="31"/>
    </row>
    <row r="249" spans="2:14" x14ac:dyDescent="0.25">
      <c r="B249" s="17">
        <v>42908</v>
      </c>
      <c r="C249" s="23">
        <v>935077542</v>
      </c>
      <c r="D249" s="19" t="s">
        <v>132</v>
      </c>
      <c r="E249" s="19" t="s">
        <v>18</v>
      </c>
      <c r="F249" s="19" t="s">
        <v>19</v>
      </c>
      <c r="G249" s="113">
        <v>8300</v>
      </c>
      <c r="H249" s="84">
        <f t="shared" si="16"/>
        <v>2409.6385542168673</v>
      </c>
      <c r="I249" s="10">
        <v>20000000</v>
      </c>
      <c r="J249" s="10"/>
      <c r="K249" s="84">
        <f t="shared" si="13"/>
        <v>18037630.295538597</v>
      </c>
      <c r="L249" s="86"/>
      <c r="N249" s="31"/>
    </row>
    <row r="250" spans="2:14" x14ac:dyDescent="0.25">
      <c r="B250" s="8">
        <v>42909</v>
      </c>
      <c r="C250" s="5">
        <v>935435144</v>
      </c>
      <c r="D250" s="13" t="s">
        <v>218</v>
      </c>
      <c r="E250" s="6" t="s">
        <v>65</v>
      </c>
      <c r="F250" s="6" t="s">
        <v>24</v>
      </c>
      <c r="G250" s="113">
        <v>8300</v>
      </c>
      <c r="H250" s="84">
        <f t="shared" si="16"/>
        <v>120.48192771084338</v>
      </c>
      <c r="I250" s="10">
        <v>1000000</v>
      </c>
      <c r="J250" s="10"/>
      <c r="K250" s="84">
        <f t="shared" si="13"/>
        <v>17037630.295538597</v>
      </c>
      <c r="L250" s="86"/>
      <c r="N250" s="31"/>
    </row>
    <row r="251" spans="2:14" x14ac:dyDescent="0.25">
      <c r="B251" s="8">
        <v>42909</v>
      </c>
      <c r="C251" s="50">
        <v>75090891290</v>
      </c>
      <c r="D251" s="13" t="s">
        <v>272</v>
      </c>
      <c r="E251" s="6" t="s">
        <v>273</v>
      </c>
      <c r="F251" s="6" t="s">
        <v>33</v>
      </c>
      <c r="G251" s="113">
        <v>8300</v>
      </c>
      <c r="H251" s="84">
        <f t="shared" si="16"/>
        <v>81.503614457831318</v>
      </c>
      <c r="I251" s="10">
        <v>676480</v>
      </c>
      <c r="J251" s="10"/>
      <c r="K251" s="84">
        <f t="shared" si="13"/>
        <v>16361150.295538597</v>
      </c>
      <c r="L251" s="86"/>
      <c r="N251" s="31"/>
    </row>
    <row r="252" spans="2:14" x14ac:dyDescent="0.25">
      <c r="B252" s="8">
        <v>42909</v>
      </c>
      <c r="C252" s="50">
        <v>75097000910</v>
      </c>
      <c r="D252" s="13" t="s">
        <v>36</v>
      </c>
      <c r="E252" s="6" t="s">
        <v>274</v>
      </c>
      <c r="F252" s="6" t="s">
        <v>38</v>
      </c>
      <c r="G252" s="113">
        <v>8300</v>
      </c>
      <c r="H252" s="84">
        <f t="shared" si="16"/>
        <v>28.511684337349397</v>
      </c>
      <c r="I252" s="10">
        <v>236646.98</v>
      </c>
      <c r="J252" s="10"/>
      <c r="K252" s="84">
        <f t="shared" si="13"/>
        <v>16124503.315538596</v>
      </c>
      <c r="L252" s="86"/>
      <c r="N252" s="31"/>
    </row>
    <row r="253" spans="2:14" x14ac:dyDescent="0.25">
      <c r="B253" s="17">
        <v>42909</v>
      </c>
      <c r="C253" s="88">
        <v>935942264</v>
      </c>
      <c r="D253" s="26" t="s">
        <v>44</v>
      </c>
      <c r="E253" s="19" t="s">
        <v>18</v>
      </c>
      <c r="F253" s="19" t="s">
        <v>19</v>
      </c>
      <c r="G253" s="113">
        <v>8300</v>
      </c>
      <c r="H253" s="84">
        <f t="shared" si="16"/>
        <v>257.8313253012048</v>
      </c>
      <c r="I253" s="10">
        <v>2140000</v>
      </c>
      <c r="J253" s="10"/>
      <c r="K253" s="84">
        <f t="shared" si="13"/>
        <v>13984503.315538596</v>
      </c>
      <c r="L253" s="86"/>
      <c r="N253" s="31"/>
    </row>
    <row r="254" spans="2:14" x14ac:dyDescent="0.25">
      <c r="B254" s="8">
        <v>42909</v>
      </c>
      <c r="C254" s="50">
        <v>935861687</v>
      </c>
      <c r="D254" s="13" t="s">
        <v>15</v>
      </c>
      <c r="E254" s="6" t="s">
        <v>16</v>
      </c>
      <c r="F254" s="6" t="s">
        <v>16</v>
      </c>
      <c r="G254" s="113">
        <v>8300</v>
      </c>
      <c r="H254" s="84">
        <f>J254/G254</f>
        <v>10000</v>
      </c>
      <c r="I254" s="10"/>
      <c r="J254" s="10">
        <v>83000000</v>
      </c>
      <c r="K254" s="84">
        <f t="shared" si="13"/>
        <v>96984503.3155386</v>
      </c>
      <c r="L254" s="86"/>
      <c r="N254" s="31"/>
    </row>
    <row r="255" spans="2:14" x14ac:dyDescent="0.25">
      <c r="B255" s="127">
        <v>42909</v>
      </c>
      <c r="C255" s="128">
        <v>936286745</v>
      </c>
      <c r="D255" s="129" t="s">
        <v>275</v>
      </c>
      <c r="E255" s="19" t="s">
        <v>18</v>
      </c>
      <c r="F255" s="19" t="s">
        <v>19</v>
      </c>
      <c r="G255" s="113">
        <v>8300</v>
      </c>
      <c r="H255" s="84">
        <f t="shared" ref="H255:H271" si="17">I255/G255</f>
        <v>120.48192771084338</v>
      </c>
      <c r="I255" s="10">
        <v>1000000</v>
      </c>
      <c r="J255" s="10"/>
      <c r="K255" s="84">
        <f t="shared" si="13"/>
        <v>95984503.3155386</v>
      </c>
      <c r="L255" s="86"/>
      <c r="N255" s="31"/>
    </row>
    <row r="256" spans="2:14" x14ac:dyDescent="0.25">
      <c r="B256" s="127">
        <v>42909</v>
      </c>
      <c r="C256" s="128">
        <v>936319251</v>
      </c>
      <c r="D256" s="129" t="s">
        <v>276</v>
      </c>
      <c r="E256" s="19" t="s">
        <v>18</v>
      </c>
      <c r="F256" s="19" t="s">
        <v>19</v>
      </c>
      <c r="G256" s="113">
        <v>8300</v>
      </c>
      <c r="H256" s="84">
        <f t="shared" si="17"/>
        <v>361.4457831325301</v>
      </c>
      <c r="I256" s="10">
        <v>3000000</v>
      </c>
      <c r="J256" s="10"/>
      <c r="K256" s="84">
        <f t="shared" si="13"/>
        <v>92984503.3155386</v>
      </c>
      <c r="L256" s="86"/>
      <c r="N256" s="31"/>
    </row>
    <row r="257" spans="2:14" x14ac:dyDescent="0.25">
      <c r="B257" s="127">
        <v>42909</v>
      </c>
      <c r="C257" s="128">
        <v>936329439</v>
      </c>
      <c r="D257" s="129" t="s">
        <v>61</v>
      </c>
      <c r="E257" s="19" t="s">
        <v>18</v>
      </c>
      <c r="F257" s="19" t="s">
        <v>19</v>
      </c>
      <c r="G257" s="113">
        <v>8300</v>
      </c>
      <c r="H257" s="84">
        <f t="shared" si="17"/>
        <v>120.48192771084338</v>
      </c>
      <c r="I257" s="10">
        <v>1000000</v>
      </c>
      <c r="J257" s="10"/>
      <c r="K257" s="84">
        <f t="shared" si="13"/>
        <v>91984503.3155386</v>
      </c>
      <c r="L257" s="86"/>
      <c r="N257" s="31"/>
    </row>
    <row r="258" spans="2:14" x14ac:dyDescent="0.25">
      <c r="B258" s="8">
        <v>42909</v>
      </c>
      <c r="C258" s="50">
        <v>75114697750</v>
      </c>
      <c r="D258" s="6" t="s">
        <v>172</v>
      </c>
      <c r="E258" s="6" t="s">
        <v>277</v>
      </c>
      <c r="F258" s="39" t="s">
        <v>122</v>
      </c>
      <c r="G258" s="113">
        <v>8300</v>
      </c>
      <c r="H258" s="84">
        <f t="shared" si="17"/>
        <v>36.144578313253014</v>
      </c>
      <c r="I258" s="10">
        <v>300000</v>
      </c>
      <c r="J258" s="10"/>
      <c r="K258" s="84">
        <f t="shared" si="13"/>
        <v>91684503.3155386</v>
      </c>
      <c r="L258" s="86"/>
      <c r="N258" s="31"/>
    </row>
    <row r="259" spans="2:14" x14ac:dyDescent="0.25">
      <c r="B259" s="8">
        <v>42909</v>
      </c>
      <c r="C259" s="50">
        <v>936389502</v>
      </c>
      <c r="D259" s="6" t="s">
        <v>278</v>
      </c>
      <c r="E259" s="6" t="s">
        <v>216</v>
      </c>
      <c r="F259" s="39" t="s">
        <v>33</v>
      </c>
      <c r="G259" s="113">
        <v>8300</v>
      </c>
      <c r="H259" s="84">
        <f t="shared" si="17"/>
        <v>24.096385542168676</v>
      </c>
      <c r="I259" s="10">
        <v>200000</v>
      </c>
      <c r="J259" s="10"/>
      <c r="K259" s="84">
        <f t="shared" si="13"/>
        <v>91484503.3155386</v>
      </c>
      <c r="L259" s="86"/>
      <c r="N259" s="31"/>
    </row>
    <row r="260" spans="2:14" x14ac:dyDescent="0.25">
      <c r="B260" s="17">
        <v>42910</v>
      </c>
      <c r="C260" s="88">
        <v>936961176</v>
      </c>
      <c r="D260" s="19" t="s">
        <v>250</v>
      </c>
      <c r="E260" s="19" t="s">
        <v>18</v>
      </c>
      <c r="F260" s="19" t="s">
        <v>19</v>
      </c>
      <c r="G260" s="113">
        <v>8300</v>
      </c>
      <c r="H260" s="84">
        <f t="shared" si="17"/>
        <v>722.89156626506019</v>
      </c>
      <c r="I260" s="10">
        <v>6000000</v>
      </c>
      <c r="J260" s="10"/>
      <c r="K260" s="84">
        <f t="shared" si="13"/>
        <v>85484503.3155386</v>
      </c>
      <c r="L260" s="86"/>
      <c r="N260" s="31"/>
    </row>
    <row r="261" spans="2:14" x14ac:dyDescent="0.25">
      <c r="B261" s="17">
        <v>42910</v>
      </c>
      <c r="C261" s="18">
        <v>936963358</v>
      </c>
      <c r="D261" s="19" t="s">
        <v>56</v>
      </c>
      <c r="E261" s="19" t="s">
        <v>18</v>
      </c>
      <c r="F261" s="19" t="s">
        <v>19</v>
      </c>
      <c r="G261" s="113">
        <v>8300</v>
      </c>
      <c r="H261" s="84">
        <f t="shared" si="17"/>
        <v>1204.8192771084337</v>
      </c>
      <c r="I261" s="10">
        <v>10000000</v>
      </c>
      <c r="J261" s="10"/>
      <c r="K261" s="84">
        <f t="shared" si="13"/>
        <v>75484503.3155386</v>
      </c>
      <c r="L261" s="86"/>
      <c r="N261" s="31"/>
    </row>
    <row r="262" spans="2:14" x14ac:dyDescent="0.25">
      <c r="B262" s="17">
        <v>42910</v>
      </c>
      <c r="C262" s="88">
        <v>936964928</v>
      </c>
      <c r="D262" s="19" t="s">
        <v>190</v>
      </c>
      <c r="E262" s="19" t="s">
        <v>18</v>
      </c>
      <c r="F262" s="19" t="s">
        <v>19</v>
      </c>
      <c r="G262" s="113">
        <v>8300</v>
      </c>
      <c r="H262" s="84">
        <f t="shared" si="17"/>
        <v>271.59638554216866</v>
      </c>
      <c r="I262" s="10">
        <v>2254250</v>
      </c>
      <c r="J262" s="10"/>
      <c r="K262" s="84">
        <f t="shared" si="13"/>
        <v>73230253.3155386</v>
      </c>
      <c r="L262" s="86"/>
      <c r="N262" s="31"/>
    </row>
    <row r="263" spans="2:14" x14ac:dyDescent="0.25">
      <c r="B263" s="17">
        <v>42910</v>
      </c>
      <c r="C263" s="88">
        <v>936967749</v>
      </c>
      <c r="D263" s="19" t="s">
        <v>44</v>
      </c>
      <c r="E263" s="19" t="s">
        <v>18</v>
      </c>
      <c r="F263" s="19" t="s">
        <v>19</v>
      </c>
      <c r="G263" s="113">
        <v>8300</v>
      </c>
      <c r="H263" s="84">
        <f t="shared" si="17"/>
        <v>515.6626506024096</v>
      </c>
      <c r="I263" s="10">
        <v>4280000</v>
      </c>
      <c r="J263" s="10"/>
      <c r="K263" s="84">
        <f t="shared" ref="K263:K326" si="18">K262-I263+J263</f>
        <v>68950253.3155386</v>
      </c>
      <c r="L263" s="86"/>
      <c r="N263" s="31"/>
    </row>
    <row r="264" spans="2:14" x14ac:dyDescent="0.25">
      <c r="B264" s="8">
        <v>42910</v>
      </c>
      <c r="C264" s="50">
        <v>936981140</v>
      </c>
      <c r="D264" s="6" t="s">
        <v>22</v>
      </c>
      <c r="E264" s="6" t="s">
        <v>23</v>
      </c>
      <c r="F264" s="6" t="s">
        <v>24</v>
      </c>
      <c r="G264" s="113">
        <v>8300</v>
      </c>
      <c r="H264" s="84">
        <f t="shared" si="17"/>
        <v>66.265060240963862</v>
      </c>
      <c r="I264" s="10">
        <v>550000</v>
      </c>
      <c r="J264" s="10"/>
      <c r="K264" s="84">
        <f t="shared" si="18"/>
        <v>68400253.3155386</v>
      </c>
      <c r="L264" s="86"/>
      <c r="N264" s="31"/>
    </row>
    <row r="265" spans="2:14" x14ac:dyDescent="0.25">
      <c r="B265" s="17">
        <v>42910</v>
      </c>
      <c r="C265" s="88">
        <v>936982659</v>
      </c>
      <c r="D265" s="19" t="s">
        <v>132</v>
      </c>
      <c r="E265" s="19" t="s">
        <v>18</v>
      </c>
      <c r="F265" s="19" t="s">
        <v>19</v>
      </c>
      <c r="G265" s="113">
        <v>8300</v>
      </c>
      <c r="H265" s="84">
        <f t="shared" si="17"/>
        <v>3614.4578313253014</v>
      </c>
      <c r="I265" s="10">
        <v>30000000</v>
      </c>
      <c r="J265" s="10"/>
      <c r="K265" s="84">
        <f t="shared" si="18"/>
        <v>38400253.3155386</v>
      </c>
      <c r="L265" s="86"/>
    </row>
    <row r="266" spans="2:14" x14ac:dyDescent="0.25">
      <c r="B266" s="17">
        <v>42912</v>
      </c>
      <c r="C266" s="88">
        <v>937030759</v>
      </c>
      <c r="D266" s="19" t="s">
        <v>169</v>
      </c>
      <c r="E266" s="19" t="s">
        <v>18</v>
      </c>
      <c r="F266" s="19" t="s">
        <v>19</v>
      </c>
      <c r="G266" s="113">
        <v>8300</v>
      </c>
      <c r="H266" s="84">
        <f t="shared" si="17"/>
        <v>1289.1566265060242</v>
      </c>
      <c r="I266" s="10">
        <v>10700000</v>
      </c>
      <c r="J266" s="10"/>
      <c r="K266" s="84">
        <f t="shared" si="18"/>
        <v>27700253.3155386</v>
      </c>
      <c r="L266" s="86"/>
    </row>
    <row r="267" spans="2:14" x14ac:dyDescent="0.25">
      <c r="B267" s="17">
        <v>42912</v>
      </c>
      <c r="C267" s="88">
        <v>937130533</v>
      </c>
      <c r="D267" s="19" t="s">
        <v>267</v>
      </c>
      <c r="E267" s="19" t="s">
        <v>18</v>
      </c>
      <c r="F267" s="19" t="s">
        <v>19</v>
      </c>
      <c r="G267" s="113">
        <v>8300</v>
      </c>
      <c r="H267" s="84">
        <f t="shared" si="17"/>
        <v>373.49397590361446</v>
      </c>
      <c r="I267" s="10">
        <v>3100000</v>
      </c>
      <c r="J267" s="10"/>
      <c r="K267" s="84">
        <f t="shared" si="18"/>
        <v>24600253.3155386</v>
      </c>
      <c r="L267" s="86"/>
    </row>
    <row r="268" spans="2:14" x14ac:dyDescent="0.25">
      <c r="B268" s="17">
        <v>42912</v>
      </c>
      <c r="C268" s="88">
        <v>937838568</v>
      </c>
      <c r="D268" s="19" t="s">
        <v>236</v>
      </c>
      <c r="E268" s="19" t="s">
        <v>18</v>
      </c>
      <c r="F268" s="97" t="s">
        <v>19</v>
      </c>
      <c r="G268" s="113">
        <v>8300</v>
      </c>
      <c r="H268" s="84">
        <f t="shared" si="17"/>
        <v>650.60240963855426</v>
      </c>
      <c r="I268" s="10">
        <v>5400000</v>
      </c>
      <c r="J268" s="10"/>
      <c r="K268" s="84">
        <f t="shared" si="18"/>
        <v>19200253.3155386</v>
      </c>
      <c r="L268" s="86"/>
      <c r="N268" s="31"/>
    </row>
    <row r="269" spans="2:14" x14ac:dyDescent="0.25">
      <c r="B269" s="17">
        <v>42912</v>
      </c>
      <c r="C269" s="88">
        <v>75179716310</v>
      </c>
      <c r="D269" s="19" t="s">
        <v>180</v>
      </c>
      <c r="E269" s="19" t="s">
        <v>18</v>
      </c>
      <c r="F269" s="97" t="s">
        <v>19</v>
      </c>
      <c r="G269" s="113">
        <v>8300</v>
      </c>
      <c r="H269" s="84">
        <f t="shared" si="17"/>
        <v>923.46927710843374</v>
      </c>
      <c r="I269" s="10">
        <v>7664795</v>
      </c>
      <c r="J269" s="10"/>
      <c r="K269" s="84">
        <f t="shared" si="18"/>
        <v>11535458.3155386</v>
      </c>
      <c r="L269" s="86"/>
      <c r="N269" s="31"/>
    </row>
    <row r="270" spans="2:14" x14ac:dyDescent="0.25">
      <c r="B270" s="17">
        <v>42912</v>
      </c>
      <c r="C270" s="88">
        <v>937846978</v>
      </c>
      <c r="D270" s="19" t="s">
        <v>232</v>
      </c>
      <c r="E270" s="19" t="s">
        <v>18</v>
      </c>
      <c r="F270" s="97" t="s">
        <v>19</v>
      </c>
      <c r="G270" s="113">
        <v>8300</v>
      </c>
      <c r="H270" s="84">
        <f t="shared" si="17"/>
        <v>96.385542168674704</v>
      </c>
      <c r="I270" s="10">
        <v>800000</v>
      </c>
      <c r="J270" s="10"/>
      <c r="K270" s="84">
        <f t="shared" si="18"/>
        <v>10735458.3155386</v>
      </c>
      <c r="L270" s="86"/>
      <c r="N270" s="31"/>
    </row>
    <row r="271" spans="2:14" x14ac:dyDescent="0.25">
      <c r="B271" s="17">
        <v>42912</v>
      </c>
      <c r="C271" s="88">
        <v>937853453</v>
      </c>
      <c r="D271" s="19" t="s">
        <v>41</v>
      </c>
      <c r="E271" s="19" t="s">
        <v>18</v>
      </c>
      <c r="F271" s="97" t="s">
        <v>19</v>
      </c>
      <c r="G271" s="113">
        <v>8300</v>
      </c>
      <c r="H271" s="84">
        <f t="shared" si="17"/>
        <v>1084.3373493975903</v>
      </c>
      <c r="I271" s="10">
        <v>9000000</v>
      </c>
      <c r="J271" s="10"/>
      <c r="K271" s="84">
        <f t="shared" si="18"/>
        <v>1735458.3155386001</v>
      </c>
      <c r="L271" s="86"/>
      <c r="N271" s="31"/>
    </row>
    <row r="272" spans="2:14" x14ac:dyDescent="0.25">
      <c r="B272" s="8">
        <v>42912</v>
      </c>
      <c r="C272" s="50">
        <v>938040976</v>
      </c>
      <c r="D272" s="13" t="s">
        <v>15</v>
      </c>
      <c r="E272" s="6" t="s">
        <v>16</v>
      </c>
      <c r="F272" s="6" t="s">
        <v>16</v>
      </c>
      <c r="G272" s="113">
        <v>8100</v>
      </c>
      <c r="H272" s="84">
        <f>J272/G272</f>
        <v>30000</v>
      </c>
      <c r="I272" s="10"/>
      <c r="J272" s="10">
        <v>243000000</v>
      </c>
      <c r="K272" s="84">
        <f t="shared" si="18"/>
        <v>244735458.31553859</v>
      </c>
      <c r="L272" s="86"/>
      <c r="N272" s="31"/>
    </row>
    <row r="273" spans="2:14" x14ac:dyDescent="0.25">
      <c r="B273" s="17">
        <v>42912</v>
      </c>
      <c r="C273" s="88">
        <v>938233562</v>
      </c>
      <c r="D273" s="19" t="s">
        <v>169</v>
      </c>
      <c r="E273" s="19" t="s">
        <v>18</v>
      </c>
      <c r="F273" s="97" t="s">
        <v>19</v>
      </c>
      <c r="G273" s="113">
        <v>8100</v>
      </c>
      <c r="H273" s="84">
        <f t="shared" ref="H273:H308" si="19">I273/G273</f>
        <v>2153.2098765432097</v>
      </c>
      <c r="I273" s="10">
        <v>17441000</v>
      </c>
      <c r="J273" s="10"/>
      <c r="K273" s="84">
        <f t="shared" si="18"/>
        <v>227294458.31553859</v>
      </c>
      <c r="L273" s="86"/>
      <c r="N273" s="31"/>
    </row>
    <row r="274" spans="2:14" x14ac:dyDescent="0.25">
      <c r="B274" s="8">
        <v>42912</v>
      </c>
      <c r="C274" s="50">
        <v>75196389330</v>
      </c>
      <c r="D274" s="6" t="s">
        <v>279</v>
      </c>
      <c r="E274" s="6" t="s">
        <v>74</v>
      </c>
      <c r="F274" s="6" t="s">
        <v>74</v>
      </c>
      <c r="G274" s="113">
        <v>8100</v>
      </c>
      <c r="H274" s="84">
        <f t="shared" si="19"/>
        <v>2456.403086419753</v>
      </c>
      <c r="I274" s="10">
        <v>19896865</v>
      </c>
      <c r="J274" s="10"/>
      <c r="K274" s="84">
        <f t="shared" si="18"/>
        <v>207397593.31553859</v>
      </c>
      <c r="L274" s="86"/>
      <c r="N274" s="31"/>
    </row>
    <row r="275" spans="2:14" x14ac:dyDescent="0.25">
      <c r="B275" s="8">
        <v>42912</v>
      </c>
      <c r="C275" s="50">
        <v>75196113080</v>
      </c>
      <c r="D275" s="6" t="s">
        <v>75</v>
      </c>
      <c r="E275" s="6" t="s">
        <v>74</v>
      </c>
      <c r="F275" s="6" t="s">
        <v>74</v>
      </c>
      <c r="G275" s="113">
        <v>8100</v>
      </c>
      <c r="H275" s="84">
        <f t="shared" si="19"/>
        <v>2624.3396296296296</v>
      </c>
      <c r="I275" s="10">
        <v>21257151</v>
      </c>
      <c r="J275" s="10"/>
      <c r="K275" s="84">
        <f t="shared" si="18"/>
        <v>186140442.31553859</v>
      </c>
      <c r="L275" s="86"/>
      <c r="N275" s="31"/>
    </row>
    <row r="276" spans="2:14" x14ac:dyDescent="0.25">
      <c r="B276" s="8">
        <v>42912</v>
      </c>
      <c r="C276" s="38">
        <v>75196267570</v>
      </c>
      <c r="D276" s="6" t="s">
        <v>280</v>
      </c>
      <c r="E276" s="6" t="s">
        <v>74</v>
      </c>
      <c r="F276" s="6" t="s">
        <v>74</v>
      </c>
      <c r="G276" s="113">
        <v>8100</v>
      </c>
      <c r="H276" s="84">
        <f t="shared" si="19"/>
        <v>1143.5696296296296</v>
      </c>
      <c r="I276" s="10">
        <v>9262914</v>
      </c>
      <c r="J276" s="10"/>
      <c r="K276" s="84">
        <f t="shared" si="18"/>
        <v>176877528.31553859</v>
      </c>
      <c r="L276" s="86"/>
      <c r="N276" s="31"/>
    </row>
    <row r="277" spans="2:14" x14ac:dyDescent="0.25">
      <c r="B277" s="8">
        <v>42912</v>
      </c>
      <c r="C277" s="50">
        <v>938243345</v>
      </c>
      <c r="D277" s="6" t="s">
        <v>79</v>
      </c>
      <c r="E277" s="6" t="s">
        <v>228</v>
      </c>
      <c r="F277" s="39" t="s">
        <v>80</v>
      </c>
      <c r="G277" s="113">
        <v>8100</v>
      </c>
      <c r="H277" s="84">
        <f t="shared" si="19"/>
        <v>525.12802469135806</v>
      </c>
      <c r="I277" s="10">
        <v>4253537</v>
      </c>
      <c r="J277" s="10"/>
      <c r="K277" s="84">
        <f t="shared" si="18"/>
        <v>172623991.31553859</v>
      </c>
      <c r="L277" s="86"/>
      <c r="N277" s="31"/>
    </row>
    <row r="278" spans="2:14" x14ac:dyDescent="0.25">
      <c r="B278" s="8">
        <v>42912</v>
      </c>
      <c r="C278" s="50">
        <v>75202344770</v>
      </c>
      <c r="D278" s="39" t="s">
        <v>33</v>
      </c>
      <c r="E278" s="39" t="s">
        <v>33</v>
      </c>
      <c r="F278" s="39" t="s">
        <v>33</v>
      </c>
      <c r="G278" s="113">
        <v>8100</v>
      </c>
      <c r="H278" s="84">
        <f t="shared" si="19"/>
        <v>429.5283345679012</v>
      </c>
      <c r="I278" s="10">
        <v>3479179.51</v>
      </c>
      <c r="J278" s="10"/>
      <c r="K278" s="84">
        <f t="shared" si="18"/>
        <v>169144811.80553859</v>
      </c>
      <c r="L278" s="86"/>
      <c r="N278" s="31"/>
    </row>
    <row r="279" spans="2:14" x14ac:dyDescent="0.25">
      <c r="B279" s="8">
        <v>42912</v>
      </c>
      <c r="C279" s="50">
        <v>75203723360</v>
      </c>
      <c r="D279" s="6" t="s">
        <v>142</v>
      </c>
      <c r="E279" s="6" t="s">
        <v>281</v>
      </c>
      <c r="F279" s="39" t="s">
        <v>144</v>
      </c>
      <c r="G279" s="113">
        <v>8100</v>
      </c>
      <c r="H279" s="84">
        <f t="shared" si="19"/>
        <v>88.493827160493822</v>
      </c>
      <c r="I279" s="10">
        <v>716800</v>
      </c>
      <c r="J279" s="10"/>
      <c r="K279" s="84">
        <f t="shared" si="18"/>
        <v>168428011.80553859</v>
      </c>
      <c r="L279" s="86"/>
      <c r="N279" s="31"/>
    </row>
    <row r="280" spans="2:14" x14ac:dyDescent="0.25">
      <c r="B280" s="8">
        <v>42912</v>
      </c>
      <c r="C280" s="50">
        <v>75204690480</v>
      </c>
      <c r="D280" s="39" t="s">
        <v>33</v>
      </c>
      <c r="E280" s="39" t="s">
        <v>33</v>
      </c>
      <c r="F280" s="39" t="s">
        <v>33</v>
      </c>
      <c r="G280" s="113">
        <v>8100</v>
      </c>
      <c r="H280" s="84">
        <f t="shared" si="19"/>
        <v>358.02295061728393</v>
      </c>
      <c r="I280" s="10">
        <v>2899985.9</v>
      </c>
      <c r="J280" s="10"/>
      <c r="K280" s="84">
        <f t="shared" si="18"/>
        <v>165528025.90553859</v>
      </c>
      <c r="L280" s="86"/>
      <c r="N280" s="31"/>
    </row>
    <row r="281" spans="2:14" x14ac:dyDescent="0.25">
      <c r="B281" s="8">
        <v>42912</v>
      </c>
      <c r="C281" s="50">
        <v>75204812410</v>
      </c>
      <c r="D281" s="39" t="s">
        <v>33</v>
      </c>
      <c r="E281" s="39" t="s">
        <v>33</v>
      </c>
      <c r="F281" s="39" t="s">
        <v>33</v>
      </c>
      <c r="G281" s="113">
        <v>8100</v>
      </c>
      <c r="H281" s="84">
        <f t="shared" si="19"/>
        <v>9.88641975308642</v>
      </c>
      <c r="I281" s="10">
        <v>80080</v>
      </c>
      <c r="J281" s="10"/>
      <c r="K281" s="84">
        <f t="shared" si="18"/>
        <v>165447945.90553859</v>
      </c>
      <c r="L281" s="86"/>
      <c r="N281" s="31"/>
    </row>
    <row r="282" spans="2:14" x14ac:dyDescent="0.25">
      <c r="B282" s="17">
        <v>42912</v>
      </c>
      <c r="C282" s="88">
        <v>938607713</v>
      </c>
      <c r="D282" s="19" t="s">
        <v>132</v>
      </c>
      <c r="E282" s="19" t="s">
        <v>18</v>
      </c>
      <c r="F282" s="97" t="s">
        <v>19</v>
      </c>
      <c r="G282" s="113">
        <v>8100</v>
      </c>
      <c r="H282" s="84">
        <f t="shared" si="19"/>
        <v>5339.1358024691363</v>
      </c>
      <c r="I282" s="10">
        <v>43247000</v>
      </c>
      <c r="J282" s="10"/>
      <c r="K282" s="84">
        <f t="shared" si="18"/>
        <v>122200945.90553859</v>
      </c>
      <c r="L282" s="86"/>
      <c r="N282" s="31"/>
    </row>
    <row r="283" spans="2:14" x14ac:dyDescent="0.25">
      <c r="B283" s="8">
        <v>42913</v>
      </c>
      <c r="C283" s="50">
        <v>938811200</v>
      </c>
      <c r="D283" s="13" t="s">
        <v>22</v>
      </c>
      <c r="E283" s="6" t="s">
        <v>23</v>
      </c>
      <c r="F283" s="6" t="s">
        <v>24</v>
      </c>
      <c r="G283" s="113">
        <v>8100</v>
      </c>
      <c r="H283" s="84">
        <f t="shared" si="19"/>
        <v>74.074074074074076</v>
      </c>
      <c r="I283" s="10">
        <v>600000</v>
      </c>
      <c r="J283" s="10"/>
      <c r="K283" s="84">
        <f t="shared" si="18"/>
        <v>121600945.90553859</v>
      </c>
      <c r="L283" s="86"/>
      <c r="N283" s="31"/>
    </row>
    <row r="284" spans="2:14" x14ac:dyDescent="0.25">
      <c r="B284" s="17">
        <v>42913</v>
      </c>
      <c r="C284" s="88">
        <v>939045872</v>
      </c>
      <c r="D284" s="26" t="s">
        <v>185</v>
      </c>
      <c r="E284" s="19" t="s">
        <v>18</v>
      </c>
      <c r="F284" s="97" t="s">
        <v>19</v>
      </c>
      <c r="G284" s="113">
        <v>8100</v>
      </c>
      <c r="H284" s="84">
        <f t="shared" si="19"/>
        <v>4938.2716049382716</v>
      </c>
      <c r="I284" s="10">
        <v>40000000</v>
      </c>
      <c r="J284" s="10"/>
      <c r="K284" s="84">
        <f t="shared" si="18"/>
        <v>81600945.905538589</v>
      </c>
      <c r="L284" s="86"/>
      <c r="N284" s="31"/>
    </row>
    <row r="285" spans="2:14" x14ac:dyDescent="0.25">
      <c r="B285" s="17">
        <v>42913</v>
      </c>
      <c r="C285" s="88">
        <v>75232255780</v>
      </c>
      <c r="D285" s="26" t="s">
        <v>186</v>
      </c>
      <c r="E285" s="19" t="s">
        <v>18</v>
      </c>
      <c r="F285" s="97" t="s">
        <v>19</v>
      </c>
      <c r="G285" s="113">
        <v>8100</v>
      </c>
      <c r="H285" s="84">
        <f t="shared" si="19"/>
        <v>3935.1851851851852</v>
      </c>
      <c r="I285" s="10">
        <v>31875000</v>
      </c>
      <c r="J285" s="10"/>
      <c r="K285" s="84">
        <f t="shared" si="18"/>
        <v>49725945.905538589</v>
      </c>
      <c r="L285" s="86"/>
      <c r="N285" s="31"/>
    </row>
    <row r="286" spans="2:14" x14ac:dyDescent="0.25">
      <c r="B286" s="8">
        <v>42913</v>
      </c>
      <c r="C286" s="50">
        <v>75232504810</v>
      </c>
      <c r="D286" s="6" t="s">
        <v>33</v>
      </c>
      <c r="E286" s="6" t="s">
        <v>33</v>
      </c>
      <c r="F286" s="6" t="s">
        <v>33</v>
      </c>
      <c r="G286" s="113">
        <v>8100</v>
      </c>
      <c r="H286" s="84">
        <f t="shared" si="19"/>
        <v>493.82716049382714</v>
      </c>
      <c r="I286" s="10">
        <v>4000000</v>
      </c>
      <c r="J286" s="10"/>
      <c r="K286" s="84">
        <f t="shared" si="18"/>
        <v>45725945.905538589</v>
      </c>
      <c r="L286" s="86"/>
      <c r="N286" s="31"/>
    </row>
    <row r="287" spans="2:14" x14ac:dyDescent="0.25">
      <c r="B287" s="17">
        <v>42913</v>
      </c>
      <c r="C287" s="88">
        <v>939065527</v>
      </c>
      <c r="D287" s="19" t="s">
        <v>282</v>
      </c>
      <c r="E287" s="19" t="s">
        <v>18</v>
      </c>
      <c r="F287" s="97" t="s">
        <v>19</v>
      </c>
      <c r="G287" s="113">
        <v>8100</v>
      </c>
      <c r="H287" s="84">
        <f t="shared" si="19"/>
        <v>197.53086419753086</v>
      </c>
      <c r="I287" s="10">
        <v>1600000</v>
      </c>
      <c r="J287" s="10"/>
      <c r="K287" s="84">
        <f t="shared" si="18"/>
        <v>44125945.905538589</v>
      </c>
      <c r="L287" s="86"/>
      <c r="N287" s="31"/>
    </row>
    <row r="288" spans="2:14" x14ac:dyDescent="0.25">
      <c r="B288" s="8">
        <v>42913</v>
      </c>
      <c r="C288" s="50">
        <v>939077163</v>
      </c>
      <c r="D288" s="6" t="s">
        <v>33</v>
      </c>
      <c r="E288" s="6" t="s">
        <v>33</v>
      </c>
      <c r="F288" s="39" t="s">
        <v>33</v>
      </c>
      <c r="G288" s="113">
        <v>8100</v>
      </c>
      <c r="H288" s="84">
        <f t="shared" si="19"/>
        <v>7.4074074074074074</v>
      </c>
      <c r="I288" s="10">
        <v>60000</v>
      </c>
      <c r="J288" s="10"/>
      <c r="K288" s="84">
        <f t="shared" si="18"/>
        <v>44065945.905538589</v>
      </c>
      <c r="L288" s="86"/>
      <c r="N288" s="31"/>
    </row>
    <row r="289" spans="2:14" x14ac:dyDescent="0.25">
      <c r="B289" s="17">
        <v>42913</v>
      </c>
      <c r="C289" s="88">
        <v>75234060420</v>
      </c>
      <c r="D289" s="19" t="s">
        <v>180</v>
      </c>
      <c r="E289" s="19" t="s">
        <v>18</v>
      </c>
      <c r="F289" s="97" t="s">
        <v>19</v>
      </c>
      <c r="G289" s="113">
        <v>8100</v>
      </c>
      <c r="H289" s="84">
        <f t="shared" si="19"/>
        <v>93.277777777777771</v>
      </c>
      <c r="I289" s="10">
        <v>755550</v>
      </c>
      <c r="J289" s="10"/>
      <c r="K289" s="84">
        <f t="shared" si="18"/>
        <v>43310395.905538589</v>
      </c>
      <c r="L289" s="86"/>
      <c r="N289" s="31"/>
    </row>
    <row r="290" spans="2:14" x14ac:dyDescent="0.25">
      <c r="B290" s="8">
        <v>42913</v>
      </c>
      <c r="C290" s="50">
        <v>75234837080</v>
      </c>
      <c r="D290" s="6" t="s">
        <v>283</v>
      </c>
      <c r="E290" s="6" t="s">
        <v>284</v>
      </c>
      <c r="F290" s="39" t="s">
        <v>53</v>
      </c>
      <c r="G290" s="113">
        <v>8100</v>
      </c>
      <c r="H290" s="84">
        <f t="shared" si="19"/>
        <v>324.38518518518521</v>
      </c>
      <c r="I290" s="10">
        <v>2627520</v>
      </c>
      <c r="J290" s="10"/>
      <c r="K290" s="84">
        <f t="shared" si="18"/>
        <v>40682875.905538589</v>
      </c>
      <c r="L290" s="86"/>
      <c r="N290" s="31"/>
    </row>
    <row r="291" spans="2:14" x14ac:dyDescent="0.25">
      <c r="B291" s="8">
        <v>42913</v>
      </c>
      <c r="C291" s="50">
        <v>939143860</v>
      </c>
      <c r="D291" s="6" t="s">
        <v>285</v>
      </c>
      <c r="E291" s="6" t="s">
        <v>286</v>
      </c>
      <c r="F291" s="39" t="s">
        <v>287</v>
      </c>
      <c r="G291" s="113">
        <v>8100</v>
      </c>
      <c r="H291" s="84">
        <f t="shared" si="19"/>
        <v>898.76543209876547</v>
      </c>
      <c r="I291" s="10">
        <v>7280000</v>
      </c>
      <c r="J291" s="10"/>
      <c r="K291" s="84">
        <f t="shared" si="18"/>
        <v>33402875.905538589</v>
      </c>
      <c r="L291" s="86"/>
      <c r="N291" s="31"/>
    </row>
    <row r="292" spans="2:14" x14ac:dyDescent="0.25">
      <c r="B292" s="17">
        <v>42913</v>
      </c>
      <c r="C292" s="88">
        <v>939592046</v>
      </c>
      <c r="D292" s="19" t="s">
        <v>288</v>
      </c>
      <c r="E292" s="19" t="s">
        <v>18</v>
      </c>
      <c r="F292" s="97" t="s">
        <v>19</v>
      </c>
      <c r="G292" s="113">
        <v>8100</v>
      </c>
      <c r="H292" s="84">
        <f t="shared" si="19"/>
        <v>641.97530864197529</v>
      </c>
      <c r="I292" s="10">
        <v>5200000</v>
      </c>
      <c r="J292" s="10"/>
      <c r="K292" s="84">
        <f t="shared" si="18"/>
        <v>28202875.905538589</v>
      </c>
      <c r="L292" s="86"/>
      <c r="N292" s="31"/>
    </row>
    <row r="293" spans="2:14" x14ac:dyDescent="0.25">
      <c r="B293" s="17">
        <v>42913</v>
      </c>
      <c r="C293" s="88">
        <v>939872363</v>
      </c>
      <c r="D293" s="19" t="s">
        <v>190</v>
      </c>
      <c r="E293" s="19" t="s">
        <v>18</v>
      </c>
      <c r="F293" s="97" t="s">
        <v>19</v>
      </c>
      <c r="G293" s="113">
        <v>8100</v>
      </c>
      <c r="H293" s="84">
        <f t="shared" si="19"/>
        <v>166.44938271604937</v>
      </c>
      <c r="I293" s="10">
        <v>1348240</v>
      </c>
      <c r="J293" s="10"/>
      <c r="K293" s="84">
        <f t="shared" si="18"/>
        <v>26854635.905538589</v>
      </c>
      <c r="L293" s="86"/>
      <c r="N293" s="31"/>
    </row>
    <row r="294" spans="2:14" x14ac:dyDescent="0.25">
      <c r="B294" s="17">
        <v>42913</v>
      </c>
      <c r="C294" s="88">
        <v>939874930</v>
      </c>
      <c r="D294" s="19" t="s">
        <v>250</v>
      </c>
      <c r="E294" s="19" t="s">
        <v>18</v>
      </c>
      <c r="F294" s="97" t="s">
        <v>19</v>
      </c>
      <c r="G294" s="113">
        <v>8100</v>
      </c>
      <c r="H294" s="84">
        <f t="shared" si="19"/>
        <v>740.74074074074076</v>
      </c>
      <c r="I294" s="10">
        <v>6000000</v>
      </c>
      <c r="J294" s="10"/>
      <c r="K294" s="84">
        <f t="shared" si="18"/>
        <v>20854635.905538589</v>
      </c>
      <c r="L294" s="86"/>
      <c r="N294" s="31"/>
    </row>
    <row r="295" spans="2:14" x14ac:dyDescent="0.25">
      <c r="B295" s="17">
        <v>42913</v>
      </c>
      <c r="C295" s="88">
        <v>939939476</v>
      </c>
      <c r="D295" s="19" t="s">
        <v>34</v>
      </c>
      <c r="E295" s="19" t="s">
        <v>18</v>
      </c>
      <c r="F295" s="97" t="s">
        <v>19</v>
      </c>
      <c r="G295" s="113">
        <v>8100</v>
      </c>
      <c r="H295" s="84">
        <f t="shared" si="19"/>
        <v>12.345679012345679</v>
      </c>
      <c r="I295" s="10">
        <v>100000</v>
      </c>
      <c r="J295" s="10"/>
      <c r="K295" s="84">
        <f t="shared" si="18"/>
        <v>20754635.905538589</v>
      </c>
      <c r="L295" s="86"/>
      <c r="N295" s="31"/>
    </row>
    <row r="296" spans="2:14" x14ac:dyDescent="0.25">
      <c r="B296" s="8">
        <v>42914</v>
      </c>
      <c r="C296" s="50">
        <v>1790179845</v>
      </c>
      <c r="D296" s="6" t="s">
        <v>289</v>
      </c>
      <c r="E296" s="6" t="s">
        <v>290</v>
      </c>
      <c r="F296" s="39" t="s">
        <v>183</v>
      </c>
      <c r="G296" s="113">
        <v>8100</v>
      </c>
      <c r="H296" s="84">
        <f t="shared" si="19"/>
        <v>234.98938271604939</v>
      </c>
      <c r="I296" s="10">
        <v>1903414</v>
      </c>
      <c r="J296" s="10"/>
      <c r="K296" s="84">
        <f t="shared" si="18"/>
        <v>18851221.905538589</v>
      </c>
      <c r="L296" s="86"/>
      <c r="N296" s="31"/>
    </row>
    <row r="297" spans="2:14" x14ac:dyDescent="0.25">
      <c r="B297" s="17">
        <v>42914</v>
      </c>
      <c r="C297" s="88">
        <v>940841513</v>
      </c>
      <c r="D297" s="19" t="s">
        <v>61</v>
      </c>
      <c r="E297" s="19" t="s">
        <v>18</v>
      </c>
      <c r="F297" s="97" t="s">
        <v>19</v>
      </c>
      <c r="G297" s="113">
        <v>8100</v>
      </c>
      <c r="H297" s="84">
        <f t="shared" si="19"/>
        <v>37.037037037037038</v>
      </c>
      <c r="I297" s="10">
        <v>300000</v>
      </c>
      <c r="J297" s="10"/>
      <c r="K297" s="84">
        <f t="shared" si="18"/>
        <v>18551221.905538589</v>
      </c>
      <c r="L297" s="86"/>
      <c r="N297" s="31"/>
    </row>
    <row r="298" spans="2:14" x14ac:dyDescent="0.25">
      <c r="B298" s="17">
        <v>42914</v>
      </c>
      <c r="C298" s="88">
        <v>940842621</v>
      </c>
      <c r="D298" s="19" t="s">
        <v>34</v>
      </c>
      <c r="E298" s="19" t="s">
        <v>18</v>
      </c>
      <c r="F298" s="97" t="s">
        <v>19</v>
      </c>
      <c r="G298" s="113">
        <v>8100</v>
      </c>
      <c r="H298" s="84">
        <f t="shared" si="19"/>
        <v>74.074074074074076</v>
      </c>
      <c r="I298" s="10">
        <v>600000</v>
      </c>
      <c r="J298" s="10"/>
      <c r="K298" s="84">
        <f t="shared" si="18"/>
        <v>17951221.905538589</v>
      </c>
      <c r="L298" s="86"/>
      <c r="N298" s="31"/>
    </row>
    <row r="299" spans="2:14" x14ac:dyDescent="0.25">
      <c r="B299" s="8">
        <v>42914</v>
      </c>
      <c r="C299" s="50">
        <v>75305517500</v>
      </c>
      <c r="D299" s="39" t="s">
        <v>33</v>
      </c>
      <c r="E299" s="39" t="s">
        <v>33</v>
      </c>
      <c r="F299" s="39" t="s">
        <v>33</v>
      </c>
      <c r="G299" s="113">
        <v>8100</v>
      </c>
      <c r="H299" s="84">
        <f t="shared" si="19"/>
        <v>96.296296296296291</v>
      </c>
      <c r="I299" s="10">
        <v>780000</v>
      </c>
      <c r="J299" s="10"/>
      <c r="K299" s="84">
        <f t="shared" si="18"/>
        <v>17171221.905538589</v>
      </c>
      <c r="L299" s="86"/>
      <c r="N299" s="31"/>
    </row>
    <row r="300" spans="2:14" x14ac:dyDescent="0.25">
      <c r="B300" s="8">
        <v>42914</v>
      </c>
      <c r="C300" s="50">
        <v>75303137430</v>
      </c>
      <c r="D300" s="6" t="s">
        <v>291</v>
      </c>
      <c r="E300" s="6" t="s">
        <v>292</v>
      </c>
      <c r="F300" s="39" t="s">
        <v>24</v>
      </c>
      <c r="G300" s="113">
        <v>8100</v>
      </c>
      <c r="H300" s="84">
        <f t="shared" si="19"/>
        <v>4.4444444444444446</v>
      </c>
      <c r="I300" s="10">
        <v>36000</v>
      </c>
      <c r="J300" s="10"/>
      <c r="K300" s="84">
        <f t="shared" si="18"/>
        <v>17135221.905538589</v>
      </c>
      <c r="L300" s="86"/>
      <c r="N300" s="31"/>
    </row>
    <row r="301" spans="2:14" x14ac:dyDescent="0.25">
      <c r="B301" s="8">
        <v>42914</v>
      </c>
      <c r="C301" s="50">
        <v>75305479300</v>
      </c>
      <c r="D301" s="6" t="s">
        <v>172</v>
      </c>
      <c r="E301" s="6" t="s">
        <v>293</v>
      </c>
      <c r="F301" s="39" t="s">
        <v>122</v>
      </c>
      <c r="G301" s="113">
        <v>8100</v>
      </c>
      <c r="H301" s="84">
        <f t="shared" si="19"/>
        <v>37.037037037037038</v>
      </c>
      <c r="I301" s="10">
        <v>300000</v>
      </c>
      <c r="J301" s="10"/>
      <c r="K301" s="84">
        <f t="shared" si="18"/>
        <v>16835221.905538589</v>
      </c>
      <c r="L301" s="86"/>
      <c r="N301" s="31"/>
    </row>
    <row r="302" spans="2:14" x14ac:dyDescent="0.25">
      <c r="B302" s="8">
        <v>42914</v>
      </c>
      <c r="C302" s="50">
        <v>940909503</v>
      </c>
      <c r="D302" s="39" t="s">
        <v>33</v>
      </c>
      <c r="E302" s="39" t="s">
        <v>33</v>
      </c>
      <c r="F302" s="39" t="s">
        <v>33</v>
      </c>
      <c r="G302" s="113">
        <v>8100</v>
      </c>
      <c r="H302" s="84">
        <f t="shared" si="19"/>
        <v>18.924596296296297</v>
      </c>
      <c r="I302" s="15">
        <v>153289.23000000001</v>
      </c>
      <c r="J302" s="10"/>
      <c r="K302" s="84">
        <f t="shared" si="18"/>
        <v>16681932.675538588</v>
      </c>
      <c r="L302" s="86"/>
      <c r="N302" s="31"/>
    </row>
    <row r="303" spans="2:14" x14ac:dyDescent="0.25">
      <c r="B303" s="8">
        <v>42914</v>
      </c>
      <c r="C303" s="50">
        <v>940908386</v>
      </c>
      <c r="D303" s="39" t="s">
        <v>33</v>
      </c>
      <c r="E303" s="39" t="s">
        <v>33</v>
      </c>
      <c r="F303" s="39" t="s">
        <v>33</v>
      </c>
      <c r="G303" s="113">
        <v>8100</v>
      </c>
      <c r="H303" s="84">
        <f t="shared" si="19"/>
        <v>12.05620987654321</v>
      </c>
      <c r="I303" s="15">
        <v>97655.3</v>
      </c>
      <c r="J303" s="10"/>
      <c r="K303" s="84">
        <f t="shared" si="18"/>
        <v>16584277.375538588</v>
      </c>
      <c r="L303" s="86"/>
      <c r="N303" s="31"/>
    </row>
    <row r="304" spans="2:14" x14ac:dyDescent="0.25">
      <c r="B304" s="8">
        <v>42914</v>
      </c>
      <c r="C304" s="50">
        <v>940906951</v>
      </c>
      <c r="D304" s="39" t="s">
        <v>33</v>
      </c>
      <c r="E304" s="39" t="s">
        <v>33</v>
      </c>
      <c r="F304" s="39" t="s">
        <v>33</v>
      </c>
      <c r="G304" s="113">
        <v>8100</v>
      </c>
      <c r="H304" s="84">
        <f t="shared" si="19"/>
        <v>18.02904938271605</v>
      </c>
      <c r="I304" s="15">
        <v>146035.29999999999</v>
      </c>
      <c r="J304" s="10"/>
      <c r="K304" s="84">
        <f t="shared" si="18"/>
        <v>16438242.075538587</v>
      </c>
      <c r="L304" s="86"/>
      <c r="N304" s="31"/>
    </row>
    <row r="305" spans="2:14" x14ac:dyDescent="0.25">
      <c r="B305" s="8">
        <v>42915</v>
      </c>
      <c r="C305" s="50">
        <v>941269449</v>
      </c>
      <c r="D305" s="6" t="s">
        <v>22</v>
      </c>
      <c r="E305" s="6" t="s">
        <v>23</v>
      </c>
      <c r="F305" s="6" t="s">
        <v>24</v>
      </c>
      <c r="G305" s="113">
        <v>8100</v>
      </c>
      <c r="H305" s="84">
        <f t="shared" si="19"/>
        <v>67.901234567901241</v>
      </c>
      <c r="I305" s="10">
        <v>550000</v>
      </c>
      <c r="J305" s="10"/>
      <c r="K305" s="84">
        <f t="shared" si="18"/>
        <v>15888242.075538587</v>
      </c>
      <c r="L305" s="86"/>
      <c r="N305" s="31"/>
    </row>
    <row r="306" spans="2:14" x14ac:dyDescent="0.25">
      <c r="B306" s="8">
        <v>42915</v>
      </c>
      <c r="C306" s="50">
        <v>75329861850</v>
      </c>
      <c r="D306" s="6" t="s">
        <v>272</v>
      </c>
      <c r="E306" s="6" t="s">
        <v>294</v>
      </c>
      <c r="F306" s="39" t="s">
        <v>33</v>
      </c>
      <c r="G306" s="113">
        <v>8100</v>
      </c>
      <c r="H306" s="84">
        <f t="shared" si="19"/>
        <v>619.45679012345681</v>
      </c>
      <c r="I306" s="10">
        <v>5017600</v>
      </c>
      <c r="J306" s="10"/>
      <c r="K306" s="84">
        <f t="shared" si="18"/>
        <v>10870642.075538587</v>
      </c>
      <c r="L306" s="86"/>
      <c r="N306" s="31"/>
    </row>
    <row r="307" spans="2:14" x14ac:dyDescent="0.25">
      <c r="B307" s="17">
        <v>42915</v>
      </c>
      <c r="C307" s="88">
        <v>941443928</v>
      </c>
      <c r="D307" s="19" t="s">
        <v>295</v>
      </c>
      <c r="E307" s="19" t="s">
        <v>18</v>
      </c>
      <c r="F307" s="97" t="s">
        <v>19</v>
      </c>
      <c r="G307" s="113">
        <v>8100</v>
      </c>
      <c r="H307" s="84">
        <f t="shared" si="19"/>
        <v>192.64814814814815</v>
      </c>
      <c r="I307" s="10">
        <v>1560450</v>
      </c>
      <c r="J307" s="10"/>
      <c r="K307" s="84">
        <f t="shared" si="18"/>
        <v>9310192.0755385868</v>
      </c>
      <c r="L307" s="86"/>
      <c r="N307" s="31"/>
    </row>
    <row r="308" spans="2:14" x14ac:dyDescent="0.25">
      <c r="B308" s="17">
        <v>42915</v>
      </c>
      <c r="C308" s="88">
        <v>941454163</v>
      </c>
      <c r="D308" s="19" t="s">
        <v>296</v>
      </c>
      <c r="E308" s="19" t="s">
        <v>18</v>
      </c>
      <c r="F308" s="97" t="s">
        <v>19</v>
      </c>
      <c r="G308" s="113">
        <v>8100</v>
      </c>
      <c r="H308" s="84">
        <f t="shared" si="19"/>
        <v>864.19753086419757</v>
      </c>
      <c r="I308" s="10">
        <v>7000000</v>
      </c>
      <c r="J308" s="10"/>
      <c r="K308" s="84">
        <f t="shared" si="18"/>
        <v>2310192.0755385868</v>
      </c>
      <c r="L308" s="86"/>
      <c r="N308" s="31"/>
    </row>
    <row r="309" spans="2:14" x14ac:dyDescent="0.25">
      <c r="B309" s="8">
        <v>42915</v>
      </c>
      <c r="C309" s="50">
        <v>941501558</v>
      </c>
      <c r="D309" s="13" t="s">
        <v>15</v>
      </c>
      <c r="E309" s="6" t="s">
        <v>16</v>
      </c>
      <c r="F309" s="6" t="s">
        <v>16</v>
      </c>
      <c r="G309" s="113">
        <v>7985</v>
      </c>
      <c r="H309" s="84">
        <v>40000</v>
      </c>
      <c r="I309" s="2"/>
      <c r="J309" s="10">
        <f>H309*G309</f>
        <v>319400000</v>
      </c>
      <c r="K309" s="84">
        <f t="shared" si="18"/>
        <v>321710192.07553858</v>
      </c>
      <c r="L309" s="86"/>
      <c r="N309" s="31"/>
    </row>
    <row r="310" spans="2:14" s="139" customFormat="1" x14ac:dyDescent="0.25">
      <c r="B310" s="130">
        <v>42915</v>
      </c>
      <c r="C310" s="131">
        <v>941583499</v>
      </c>
      <c r="D310" s="132" t="s">
        <v>33</v>
      </c>
      <c r="E310" s="132" t="s">
        <v>33</v>
      </c>
      <c r="F310" s="132" t="s">
        <v>33</v>
      </c>
      <c r="G310" s="133">
        <v>7985</v>
      </c>
      <c r="H310" s="134">
        <f>I310/G310</f>
        <v>1340.012523481528</v>
      </c>
      <c r="I310" s="135">
        <v>10700000</v>
      </c>
      <c r="J310" s="135"/>
      <c r="K310" s="84">
        <f t="shared" si="18"/>
        <v>311010192.07553858</v>
      </c>
      <c r="L310" s="136"/>
      <c r="M310" s="137"/>
      <c r="N310" s="138"/>
    </row>
    <row r="311" spans="2:14" x14ac:dyDescent="0.25">
      <c r="B311" s="17">
        <v>42915</v>
      </c>
      <c r="C311" s="88">
        <v>941592454</v>
      </c>
      <c r="D311" s="19" t="s">
        <v>56</v>
      </c>
      <c r="E311" s="19" t="s">
        <v>18</v>
      </c>
      <c r="F311" s="97" t="s">
        <v>19</v>
      </c>
      <c r="G311" s="113">
        <v>7985</v>
      </c>
      <c r="H311" s="84">
        <f>I311/G311</f>
        <v>1878.522229179712</v>
      </c>
      <c r="I311" s="10">
        <v>15000000</v>
      </c>
      <c r="J311" s="10"/>
      <c r="K311" s="84">
        <f t="shared" si="18"/>
        <v>296010192.07553858</v>
      </c>
      <c r="L311" s="86"/>
      <c r="N311" s="31"/>
    </row>
    <row r="312" spans="2:14" x14ac:dyDescent="0.25">
      <c r="B312" s="17">
        <v>42915</v>
      </c>
      <c r="C312" s="88">
        <v>941597340</v>
      </c>
      <c r="D312" s="19" t="s">
        <v>41</v>
      </c>
      <c r="E312" s="19" t="s">
        <v>18</v>
      </c>
      <c r="F312" s="97" t="s">
        <v>19</v>
      </c>
      <c r="G312" s="113">
        <v>7985</v>
      </c>
      <c r="H312" s="84">
        <f>I313/G312</f>
        <v>1878.522229179712</v>
      </c>
      <c r="I312" s="10">
        <v>21241720</v>
      </c>
      <c r="J312" s="10"/>
      <c r="K312" s="84">
        <f t="shared" si="18"/>
        <v>274768472.07553858</v>
      </c>
      <c r="L312" s="86"/>
      <c r="N312" s="31"/>
    </row>
    <row r="313" spans="2:14" x14ac:dyDescent="0.25">
      <c r="B313" s="17">
        <v>42915</v>
      </c>
      <c r="C313" s="88">
        <v>75338339150</v>
      </c>
      <c r="D313" s="19" t="s">
        <v>47</v>
      </c>
      <c r="E313" s="19" t="s">
        <v>18</v>
      </c>
      <c r="F313" s="97" t="s">
        <v>19</v>
      </c>
      <c r="G313" s="113">
        <v>7985</v>
      </c>
      <c r="H313" s="84">
        <f t="shared" ref="H313:H327" si="20">I312/G313</f>
        <v>2660.2028804007514</v>
      </c>
      <c r="I313" s="10">
        <v>15000000</v>
      </c>
      <c r="J313" s="10"/>
      <c r="K313" s="84">
        <f t="shared" si="18"/>
        <v>259768472.07553858</v>
      </c>
      <c r="L313" s="86"/>
      <c r="N313" s="31"/>
    </row>
    <row r="314" spans="2:14" x14ac:dyDescent="0.25">
      <c r="B314" s="17">
        <v>42915</v>
      </c>
      <c r="C314" s="88">
        <v>941623177</v>
      </c>
      <c r="D314" s="19" t="s">
        <v>149</v>
      </c>
      <c r="E314" s="19" t="s">
        <v>18</v>
      </c>
      <c r="F314" s="97" t="s">
        <v>19</v>
      </c>
      <c r="G314" s="113">
        <v>7985</v>
      </c>
      <c r="H314" s="84">
        <f t="shared" si="20"/>
        <v>1878.522229179712</v>
      </c>
      <c r="I314" s="1">
        <v>16791960</v>
      </c>
      <c r="J314" s="10"/>
      <c r="K314" s="84">
        <f t="shared" si="18"/>
        <v>242976512.07553858</v>
      </c>
      <c r="L314" s="86"/>
      <c r="N314" s="31"/>
    </row>
    <row r="315" spans="2:14" x14ac:dyDescent="0.25">
      <c r="B315" s="8">
        <v>42915</v>
      </c>
      <c r="C315" s="50">
        <v>941636714</v>
      </c>
      <c r="D315" s="6" t="s">
        <v>297</v>
      </c>
      <c r="E315" s="6" t="s">
        <v>298</v>
      </c>
      <c r="F315" s="39" t="s">
        <v>33</v>
      </c>
      <c r="G315" s="113">
        <v>7985</v>
      </c>
      <c r="H315" s="84">
        <f t="shared" si="20"/>
        <v>2102.9380087664372</v>
      </c>
      <c r="I315" s="114">
        <v>1021745.08</v>
      </c>
      <c r="J315" s="10"/>
      <c r="K315" s="84">
        <f t="shared" si="18"/>
        <v>241954766.99553856</v>
      </c>
      <c r="L315" s="86"/>
      <c r="N315" s="31"/>
    </row>
    <row r="316" spans="2:14" x14ac:dyDescent="0.25">
      <c r="B316" s="8">
        <v>42915</v>
      </c>
      <c r="C316" s="50">
        <v>941639757</v>
      </c>
      <c r="D316" s="6" t="s">
        <v>297</v>
      </c>
      <c r="E316" s="6" t="s">
        <v>299</v>
      </c>
      <c r="F316" s="39" t="s">
        <v>33</v>
      </c>
      <c r="G316" s="113">
        <v>7985</v>
      </c>
      <c r="H316" s="84">
        <f t="shared" si="20"/>
        <v>127.95805635566687</v>
      </c>
      <c r="I316" s="20">
        <v>1110913.33</v>
      </c>
      <c r="J316" s="10"/>
      <c r="K316" s="84">
        <f t="shared" si="18"/>
        <v>240843853.66553855</v>
      </c>
      <c r="L316" s="86"/>
      <c r="N316" s="31"/>
    </row>
    <row r="317" spans="2:14" x14ac:dyDescent="0.25">
      <c r="B317" s="8">
        <v>42915</v>
      </c>
      <c r="C317" s="50">
        <v>942283099</v>
      </c>
      <c r="D317" s="6" t="s">
        <v>300</v>
      </c>
      <c r="E317" s="6" t="s">
        <v>301</v>
      </c>
      <c r="F317" s="39" t="s">
        <v>33</v>
      </c>
      <c r="G317" s="113">
        <v>7985</v>
      </c>
      <c r="H317" s="84">
        <f t="shared" si="20"/>
        <v>139.12502567313715</v>
      </c>
      <c r="I317" s="20">
        <v>838558.39</v>
      </c>
      <c r="J317" s="10"/>
      <c r="K317" s="84">
        <f t="shared" si="18"/>
        <v>240005295.27553856</v>
      </c>
      <c r="L317" s="86"/>
      <c r="N317" s="31"/>
    </row>
    <row r="318" spans="2:14" x14ac:dyDescent="0.25">
      <c r="B318" s="8">
        <v>42915</v>
      </c>
      <c r="C318" s="50">
        <v>942293888</v>
      </c>
      <c r="D318" s="6" t="s">
        <v>51</v>
      </c>
      <c r="E318" s="6" t="s">
        <v>302</v>
      </c>
      <c r="F318" s="39" t="s">
        <v>53</v>
      </c>
      <c r="G318" s="113">
        <v>7985</v>
      </c>
      <c r="H318" s="84">
        <f t="shared" si="20"/>
        <v>105.01670507201003</v>
      </c>
      <c r="I318" s="20">
        <v>392968</v>
      </c>
      <c r="J318" s="10"/>
      <c r="K318" s="84">
        <f t="shared" si="18"/>
        <v>239612327.27553856</v>
      </c>
      <c r="L318" s="86"/>
      <c r="N318" s="31"/>
    </row>
    <row r="319" spans="2:14" x14ac:dyDescent="0.25">
      <c r="B319" s="8">
        <v>42915</v>
      </c>
      <c r="C319" s="50">
        <v>942297280</v>
      </c>
      <c r="D319" s="6" t="s">
        <v>51</v>
      </c>
      <c r="E319" s="6" t="s">
        <v>303</v>
      </c>
      <c r="F319" s="39" t="s">
        <v>53</v>
      </c>
      <c r="G319" s="113">
        <v>7985</v>
      </c>
      <c r="H319" s="84">
        <f t="shared" si="20"/>
        <v>49.213274890419534</v>
      </c>
      <c r="I319" s="20">
        <v>384904</v>
      </c>
      <c r="J319" s="10"/>
      <c r="K319" s="84">
        <f t="shared" si="18"/>
        <v>239227423.27553856</v>
      </c>
      <c r="L319" s="86"/>
      <c r="N319" s="31"/>
    </row>
    <row r="320" spans="2:14" x14ac:dyDescent="0.25">
      <c r="B320" s="8">
        <v>42915</v>
      </c>
      <c r="C320" s="50">
        <v>942300165</v>
      </c>
      <c r="D320" s="6" t="s">
        <v>51</v>
      </c>
      <c r="E320" s="6" t="s">
        <v>304</v>
      </c>
      <c r="F320" s="39" t="s">
        <v>53</v>
      </c>
      <c r="G320" s="113">
        <v>7985</v>
      </c>
      <c r="H320" s="84">
        <f t="shared" si="20"/>
        <v>48.203381340012527</v>
      </c>
      <c r="I320" s="20">
        <v>347416</v>
      </c>
      <c r="J320" s="10"/>
      <c r="K320" s="84">
        <f t="shared" si="18"/>
        <v>238880007.27553856</v>
      </c>
      <c r="L320" s="86"/>
      <c r="N320" s="31"/>
    </row>
    <row r="321" spans="2:14" x14ac:dyDescent="0.25">
      <c r="B321" s="8">
        <v>42915</v>
      </c>
      <c r="C321" s="50">
        <v>942303034</v>
      </c>
      <c r="D321" s="6" t="s">
        <v>51</v>
      </c>
      <c r="E321" s="6" t="s">
        <v>305</v>
      </c>
      <c r="F321" s="39" t="s">
        <v>53</v>
      </c>
      <c r="G321" s="113">
        <v>7985</v>
      </c>
      <c r="H321" s="84">
        <f t="shared" si="20"/>
        <v>43.508578584846589</v>
      </c>
      <c r="I321" s="20">
        <v>384904</v>
      </c>
      <c r="J321" s="10"/>
      <c r="K321" s="84">
        <f t="shared" si="18"/>
        <v>238495103.27553856</v>
      </c>
      <c r="L321" s="86"/>
      <c r="N321" s="31"/>
    </row>
    <row r="322" spans="2:14" x14ac:dyDescent="0.25">
      <c r="B322" s="17">
        <v>42915</v>
      </c>
      <c r="C322" s="88">
        <v>942313612</v>
      </c>
      <c r="D322" s="19" t="s">
        <v>132</v>
      </c>
      <c r="E322" s="19" t="s">
        <v>18</v>
      </c>
      <c r="F322" s="97" t="s">
        <v>19</v>
      </c>
      <c r="G322" s="113">
        <v>7985</v>
      </c>
      <c r="H322" s="84">
        <f t="shared" si="20"/>
        <v>48.203381340012527</v>
      </c>
      <c r="I322" s="20">
        <v>35271000</v>
      </c>
      <c r="J322" s="10"/>
      <c r="K322" s="84">
        <f t="shared" si="18"/>
        <v>203224103.27553856</v>
      </c>
      <c r="L322" s="86"/>
      <c r="N322" s="31"/>
    </row>
    <row r="323" spans="2:14" x14ac:dyDescent="0.25">
      <c r="B323" s="17">
        <v>42915</v>
      </c>
      <c r="C323" s="88">
        <v>942315594</v>
      </c>
      <c r="D323" s="19" t="s">
        <v>190</v>
      </c>
      <c r="E323" s="19" t="s">
        <v>18</v>
      </c>
      <c r="F323" s="97" t="s">
        <v>19</v>
      </c>
      <c r="G323" s="113">
        <v>7985</v>
      </c>
      <c r="H323" s="84">
        <f t="shared" si="20"/>
        <v>4417.1571696931751</v>
      </c>
      <c r="I323" s="20">
        <v>11000000</v>
      </c>
      <c r="J323" s="10"/>
      <c r="K323" s="84">
        <f t="shared" si="18"/>
        <v>192224103.27553856</v>
      </c>
      <c r="L323" s="86"/>
      <c r="N323" s="31"/>
    </row>
    <row r="324" spans="2:14" x14ac:dyDescent="0.25">
      <c r="B324" s="17">
        <v>42915</v>
      </c>
      <c r="C324" s="88">
        <v>942317815</v>
      </c>
      <c r="D324" s="19" t="s">
        <v>196</v>
      </c>
      <c r="E324" s="19" t="s">
        <v>18</v>
      </c>
      <c r="F324" s="97" t="s">
        <v>19</v>
      </c>
      <c r="G324" s="113">
        <v>7985</v>
      </c>
      <c r="H324" s="84">
        <f t="shared" si="20"/>
        <v>1377.582968065122</v>
      </c>
      <c r="I324" s="20">
        <v>5094500</v>
      </c>
      <c r="J324" s="10"/>
      <c r="K324" s="84">
        <f t="shared" si="18"/>
        <v>187129603.27553856</v>
      </c>
      <c r="L324" s="86"/>
      <c r="N324" s="31"/>
    </row>
    <row r="325" spans="2:14" x14ac:dyDescent="0.25">
      <c r="B325" s="17">
        <v>42915</v>
      </c>
      <c r="C325" s="88">
        <v>942319894</v>
      </c>
      <c r="D325" s="19" t="s">
        <v>185</v>
      </c>
      <c r="E325" s="19" t="s">
        <v>18</v>
      </c>
      <c r="F325" s="97" t="s">
        <v>19</v>
      </c>
      <c r="G325" s="113">
        <v>7985</v>
      </c>
      <c r="H325" s="84">
        <f t="shared" si="20"/>
        <v>638.00876643706954</v>
      </c>
      <c r="I325" s="20">
        <v>66560000</v>
      </c>
      <c r="J325" s="10"/>
      <c r="K325" s="84">
        <f t="shared" si="18"/>
        <v>120569603.27553856</v>
      </c>
      <c r="L325" s="86"/>
      <c r="N325" s="31"/>
    </row>
    <row r="326" spans="2:14" x14ac:dyDescent="0.25">
      <c r="B326" s="17">
        <v>42915</v>
      </c>
      <c r="C326" s="88">
        <v>75363248970</v>
      </c>
      <c r="D326" s="19" t="s">
        <v>306</v>
      </c>
      <c r="E326" s="19" t="s">
        <v>18</v>
      </c>
      <c r="F326" s="97" t="s">
        <v>19</v>
      </c>
      <c r="G326" s="113">
        <v>7985</v>
      </c>
      <c r="H326" s="84">
        <f t="shared" si="20"/>
        <v>8335.6293049467749</v>
      </c>
      <c r="I326" s="20">
        <v>2766000</v>
      </c>
      <c r="J326" s="10"/>
      <c r="K326" s="84">
        <f t="shared" si="18"/>
        <v>117803603.27553856</v>
      </c>
      <c r="L326" s="86"/>
      <c r="N326" s="31"/>
    </row>
    <row r="327" spans="2:14" x14ac:dyDescent="0.25">
      <c r="B327" s="8">
        <v>42915</v>
      </c>
      <c r="C327" s="50">
        <v>75363362040</v>
      </c>
      <c r="D327" s="6" t="s">
        <v>307</v>
      </c>
      <c r="E327" s="6" t="s">
        <v>308</v>
      </c>
      <c r="F327" s="39" t="s">
        <v>38</v>
      </c>
      <c r="G327" s="113">
        <v>7985</v>
      </c>
      <c r="H327" s="84">
        <f t="shared" si="20"/>
        <v>346.39949906073889</v>
      </c>
      <c r="I327" s="20">
        <v>300000</v>
      </c>
      <c r="J327" s="10"/>
      <c r="K327" s="84">
        <f t="shared" ref="K327:K341" si="21">K326-I327+J327</f>
        <v>117503603.27553856</v>
      </c>
      <c r="L327" s="86"/>
      <c r="N327" s="31"/>
    </row>
    <row r="328" spans="2:14" x14ac:dyDescent="0.25">
      <c r="B328" s="8">
        <v>42916</v>
      </c>
      <c r="C328" s="50">
        <v>942916301</v>
      </c>
      <c r="D328" s="39" t="s">
        <v>33</v>
      </c>
      <c r="E328" s="39" t="s">
        <v>33</v>
      </c>
      <c r="F328" s="39" t="s">
        <v>33</v>
      </c>
      <c r="G328" s="113">
        <v>7985</v>
      </c>
      <c r="H328" s="84">
        <f t="shared" ref="H328:H334" si="22">I328/G328</f>
        <v>150</v>
      </c>
      <c r="I328" s="20">
        <f>150*G328</f>
        <v>1197750</v>
      </c>
      <c r="J328" s="10"/>
      <c r="K328" s="84">
        <f t="shared" si="21"/>
        <v>116305853.27553856</v>
      </c>
      <c r="L328" s="86"/>
      <c r="N328" s="31"/>
    </row>
    <row r="329" spans="2:14" x14ac:dyDescent="0.25">
      <c r="B329" s="8">
        <v>42916</v>
      </c>
      <c r="C329" s="50">
        <v>942729747</v>
      </c>
      <c r="D329" s="6" t="s">
        <v>205</v>
      </c>
      <c r="E329" s="6" t="s">
        <v>309</v>
      </c>
      <c r="F329" s="39" t="s">
        <v>88</v>
      </c>
      <c r="G329" s="113">
        <v>7985</v>
      </c>
      <c r="H329" s="84">
        <f t="shared" si="22"/>
        <v>6554.8564077645597</v>
      </c>
      <c r="I329" s="20">
        <v>52340528.416000009</v>
      </c>
      <c r="J329" s="10"/>
      <c r="K329" s="84">
        <f t="shared" si="21"/>
        <v>63965324.859538555</v>
      </c>
      <c r="L329" s="86"/>
      <c r="N329" s="31"/>
    </row>
    <row r="330" spans="2:14" x14ac:dyDescent="0.25">
      <c r="B330" s="8">
        <v>42916</v>
      </c>
      <c r="C330" s="38">
        <v>942997631</v>
      </c>
      <c r="D330" s="6" t="s">
        <v>51</v>
      </c>
      <c r="E330" s="6" t="s">
        <v>310</v>
      </c>
      <c r="F330" s="39" t="s">
        <v>53</v>
      </c>
      <c r="G330" s="113">
        <v>7985</v>
      </c>
      <c r="H330" s="84">
        <f t="shared" si="22"/>
        <v>1869.8091421415154</v>
      </c>
      <c r="I330" s="20">
        <v>14930426</v>
      </c>
      <c r="J330" s="10"/>
      <c r="K330" s="84">
        <f t="shared" si="21"/>
        <v>49034898.859538555</v>
      </c>
      <c r="L330" s="86"/>
      <c r="N330" s="31"/>
    </row>
    <row r="331" spans="2:14" x14ac:dyDescent="0.25">
      <c r="B331" s="8">
        <v>42916</v>
      </c>
      <c r="C331" s="50">
        <v>943009519</v>
      </c>
      <c r="D331" s="6" t="s">
        <v>51</v>
      </c>
      <c r="E331" s="6" t="s">
        <v>311</v>
      </c>
      <c r="F331" s="39" t="s">
        <v>53</v>
      </c>
      <c r="G331" s="113">
        <v>7985</v>
      </c>
      <c r="H331" s="84">
        <f t="shared" si="22"/>
        <v>1792.6073888541014</v>
      </c>
      <c r="I331" s="20">
        <v>14313970</v>
      </c>
      <c r="J331" s="10"/>
      <c r="K331" s="84">
        <f t="shared" si="21"/>
        <v>34720928.859538555</v>
      </c>
      <c r="L331" s="86"/>
      <c r="N331" s="31"/>
    </row>
    <row r="332" spans="2:14" x14ac:dyDescent="0.25">
      <c r="B332" s="17">
        <v>42916</v>
      </c>
      <c r="C332" s="88">
        <v>942766484</v>
      </c>
      <c r="D332" s="19" t="s">
        <v>236</v>
      </c>
      <c r="E332" s="19" t="s">
        <v>18</v>
      </c>
      <c r="F332" s="97" t="s">
        <v>19</v>
      </c>
      <c r="G332" s="113">
        <v>7985</v>
      </c>
      <c r="H332" s="84">
        <f t="shared" si="22"/>
        <v>676.26800250469626</v>
      </c>
      <c r="I332" s="20">
        <v>5400000</v>
      </c>
      <c r="J332" s="10"/>
      <c r="K332" s="84">
        <f t="shared" si="21"/>
        <v>29320928.859538555</v>
      </c>
      <c r="L332" s="86"/>
      <c r="N332" s="31"/>
    </row>
    <row r="333" spans="2:14" x14ac:dyDescent="0.25">
      <c r="B333" s="17">
        <v>42916</v>
      </c>
      <c r="C333" s="88">
        <v>942806943</v>
      </c>
      <c r="D333" s="19" t="s">
        <v>312</v>
      </c>
      <c r="E333" s="19" t="s">
        <v>18</v>
      </c>
      <c r="F333" s="97" t="s">
        <v>19</v>
      </c>
      <c r="G333" s="113">
        <v>7985</v>
      </c>
      <c r="H333" s="84">
        <f t="shared" si="22"/>
        <v>626.17407639323733</v>
      </c>
      <c r="I333" s="20">
        <v>5000000</v>
      </c>
      <c r="J333" s="10"/>
      <c r="K333" s="84">
        <f t="shared" si="21"/>
        <v>24320928.859538555</v>
      </c>
      <c r="L333" s="86"/>
      <c r="N333" s="31"/>
    </row>
    <row r="334" spans="2:14" x14ac:dyDescent="0.25">
      <c r="B334" s="17">
        <v>42916</v>
      </c>
      <c r="C334" s="88">
        <v>942816139</v>
      </c>
      <c r="D334" s="19" t="s">
        <v>313</v>
      </c>
      <c r="E334" s="19" t="s">
        <v>18</v>
      </c>
      <c r="F334" s="97" t="s">
        <v>19</v>
      </c>
      <c r="G334" s="113">
        <v>7985</v>
      </c>
      <c r="H334" s="84">
        <f t="shared" si="22"/>
        <v>62.61740763932373</v>
      </c>
      <c r="I334" s="20">
        <v>500000</v>
      </c>
      <c r="J334" s="10"/>
      <c r="K334" s="84">
        <f t="shared" si="21"/>
        <v>23820928.859538555</v>
      </c>
      <c r="L334" s="86"/>
      <c r="N334" s="31"/>
    </row>
    <row r="335" spans="2:14" x14ac:dyDescent="0.25">
      <c r="B335" s="8"/>
      <c r="C335" s="50"/>
      <c r="D335" s="6"/>
      <c r="E335" s="6"/>
      <c r="F335" s="39"/>
      <c r="G335" s="113"/>
      <c r="H335" s="84"/>
      <c r="I335" s="20"/>
      <c r="J335" s="10"/>
      <c r="K335" s="84">
        <f t="shared" si="21"/>
        <v>23820928.859538555</v>
      </c>
      <c r="L335" s="140"/>
      <c r="N335" s="31"/>
    </row>
    <row r="336" spans="2:14" x14ac:dyDescent="0.25">
      <c r="B336" s="8"/>
      <c r="C336" s="5"/>
      <c r="D336" s="6"/>
      <c r="E336" s="6"/>
      <c r="F336" s="39"/>
      <c r="G336" s="83"/>
      <c r="H336" s="84"/>
      <c r="I336" s="10"/>
      <c r="J336" s="10"/>
      <c r="K336" s="84">
        <f t="shared" si="21"/>
        <v>23820928.859538555</v>
      </c>
      <c r="L336" s="86"/>
    </row>
    <row r="337" spans="2:15" x14ac:dyDescent="0.25">
      <c r="B337" s="8"/>
      <c r="C337" s="5" t="s">
        <v>154</v>
      </c>
      <c r="D337" s="6"/>
      <c r="E337" s="6"/>
      <c r="F337" s="39"/>
      <c r="G337" s="83"/>
      <c r="H337" s="84"/>
      <c r="I337" s="10"/>
      <c r="J337" s="10"/>
      <c r="K337" s="84">
        <f t="shared" si="21"/>
        <v>23820928.859538555</v>
      </c>
      <c r="L337" s="86"/>
      <c r="N337" s="31"/>
    </row>
    <row r="338" spans="2:15" x14ac:dyDescent="0.25">
      <c r="B338" s="8"/>
      <c r="C338" s="5"/>
      <c r="D338" s="6"/>
      <c r="E338" s="6"/>
      <c r="F338" s="39"/>
      <c r="G338" s="83"/>
      <c r="H338" s="84"/>
      <c r="I338" s="10"/>
      <c r="J338" s="10"/>
      <c r="K338" s="84">
        <f t="shared" si="21"/>
        <v>23820928.859538555</v>
      </c>
      <c r="L338" s="86"/>
      <c r="N338" s="31"/>
    </row>
    <row r="339" spans="2:15" x14ac:dyDescent="0.25">
      <c r="B339" s="8"/>
      <c r="C339" s="5"/>
      <c r="D339" s="6"/>
      <c r="E339" s="6"/>
      <c r="F339" s="39"/>
      <c r="G339" s="83"/>
      <c r="H339" s="84"/>
      <c r="I339" s="10"/>
      <c r="J339" s="10"/>
      <c r="K339" s="84">
        <f t="shared" si="21"/>
        <v>23820928.859538555</v>
      </c>
      <c r="L339" s="86"/>
      <c r="N339" s="31"/>
    </row>
    <row r="340" spans="2:15" x14ac:dyDescent="0.25">
      <c r="B340" s="8"/>
      <c r="C340" s="5"/>
      <c r="D340" s="6"/>
      <c r="E340" s="6" t="s">
        <v>155</v>
      </c>
      <c r="F340" s="6"/>
      <c r="G340" s="83"/>
      <c r="H340" s="84"/>
      <c r="I340" s="10"/>
      <c r="J340" s="10"/>
      <c r="K340" s="84">
        <f t="shared" si="21"/>
        <v>23820928.859538555</v>
      </c>
      <c r="L340" s="86"/>
    </row>
    <row r="341" spans="2:15" x14ac:dyDescent="0.25">
      <c r="B341" s="8"/>
      <c r="C341" s="5" t="s">
        <v>156</v>
      </c>
      <c r="D341" s="6" t="s">
        <v>157</v>
      </c>
      <c r="E341" s="6" t="s">
        <v>158</v>
      </c>
      <c r="F341" s="6" t="s">
        <v>159</v>
      </c>
      <c r="G341" s="113">
        <v>7985</v>
      </c>
      <c r="H341" s="84">
        <f>I341/G341</f>
        <v>13.416030056355666</v>
      </c>
      <c r="I341" s="10">
        <v>107127</v>
      </c>
      <c r="J341" s="10"/>
      <c r="K341" s="84">
        <f t="shared" si="21"/>
        <v>23713801.859538555</v>
      </c>
      <c r="L341" s="86"/>
    </row>
    <row r="342" spans="2:15" x14ac:dyDescent="0.25">
      <c r="B342" s="8"/>
      <c r="C342" s="5" t="s">
        <v>156</v>
      </c>
      <c r="D342" s="6" t="s">
        <v>160</v>
      </c>
      <c r="E342" s="6" t="s">
        <v>161</v>
      </c>
      <c r="F342" s="6"/>
      <c r="G342" s="83"/>
      <c r="H342" s="84"/>
      <c r="I342" s="10"/>
      <c r="J342" s="10"/>
      <c r="K342" s="84"/>
      <c r="L342" s="86"/>
    </row>
    <row r="343" spans="2:15" x14ac:dyDescent="0.25">
      <c r="B343" s="65"/>
      <c r="C343" s="66"/>
      <c r="D343" s="67"/>
      <c r="E343" s="67"/>
      <c r="F343" s="67"/>
      <c r="G343" s="141"/>
      <c r="H343" s="69"/>
      <c r="I343" s="69"/>
      <c r="J343" s="69"/>
      <c r="K343" s="84"/>
      <c r="L343" s="86"/>
    </row>
    <row r="344" spans="2:15" ht="15.75" thickBot="1" x14ac:dyDescent="0.3">
      <c r="H344" s="91"/>
      <c r="I344" s="91"/>
      <c r="J344" s="91"/>
      <c r="K344" s="142"/>
      <c r="N344" s="76"/>
      <c r="O344" s="31"/>
    </row>
    <row r="345" spans="2:15" ht="15.75" thickBot="1" x14ac:dyDescent="0.3">
      <c r="E345" s="70" t="s">
        <v>162</v>
      </c>
      <c r="F345" s="77" t="s">
        <v>163</v>
      </c>
      <c r="G345" s="143">
        <f>AVERAGE(G341,G11:G341)</f>
        <v>7426.7791411042945</v>
      </c>
      <c r="H345" s="144">
        <f>SUM(H7:H341)</f>
        <v>777106.44069286122</v>
      </c>
      <c r="I345" s="145">
        <f>SUM(I6:I342)</f>
        <v>2893057410.5960002</v>
      </c>
      <c r="J345" s="145">
        <f>SUM(J6:J342)</f>
        <v>2730847768</v>
      </c>
      <c r="K345" s="146">
        <f>K341</f>
        <v>23713801.859538555</v>
      </c>
      <c r="L345" s="147"/>
      <c r="N345" s="76"/>
      <c r="O345" s="31"/>
    </row>
    <row r="346" spans="2:15" ht="15.75" thickBot="1" x14ac:dyDescent="0.3">
      <c r="N346" s="76"/>
      <c r="O346" s="31"/>
    </row>
    <row r="347" spans="2:15" ht="15.75" thickBot="1" x14ac:dyDescent="0.3">
      <c r="E347" s="70" t="s">
        <v>164</v>
      </c>
      <c r="F347" s="77"/>
      <c r="G347" s="143"/>
      <c r="H347" s="73"/>
      <c r="I347" s="74" t="s">
        <v>165</v>
      </c>
      <c r="J347" s="74" t="s">
        <v>166</v>
      </c>
      <c r="K347" s="148" t="s">
        <v>167</v>
      </c>
    </row>
    <row r="348" spans="2:15" ht="15.75" thickBot="1" x14ac:dyDescent="0.3">
      <c r="D348" s="149"/>
      <c r="I348" s="145">
        <f>+SUM(I17:I342)</f>
        <v>2765022040.5960002</v>
      </c>
      <c r="J348" s="145">
        <f>+SUM(J11:J342)</f>
        <v>2730847768</v>
      </c>
      <c r="K348" s="146">
        <f>+J348-I348</f>
        <v>-34174272.596000195</v>
      </c>
    </row>
    <row r="351" spans="2:15" x14ac:dyDescent="0.25">
      <c r="I351" s="150">
        <f>SUBTOTAL(9,I35:I66)</f>
        <v>348780838.5</v>
      </c>
    </row>
    <row r="354" spans="9:9" x14ac:dyDescent="0.25">
      <c r="I354" s="1">
        <f>I154+2000000</f>
        <v>10054996</v>
      </c>
    </row>
    <row r="355" spans="9:9" x14ac:dyDescent="0.25">
      <c r="I355" s="1">
        <f>I354/250000/G154</f>
        <v>5.3698242990654205E-3</v>
      </c>
    </row>
  </sheetData>
  <autoFilter ref="A5:P342"/>
  <mergeCells count="3">
    <mergeCell ref="B1:K1"/>
    <mergeCell ref="B2:K2"/>
    <mergeCell ref="B3:K3"/>
  </mergeCells>
  <phoneticPr fontId="12" type="noConversion"/>
  <conditionalFormatting sqref="B6:F272 B273:D273 B274:F275 B277:F277 B276 D276:F276 B336:F339 C278:F281 C282:D282 C283:F283 C284:D285 C287:D287 C286:F286 C289:D298 C288 C305:D308 C301:C304 C300:D300 C299 C309 C310:D327 C332:D335 C329:D329">
    <cfRule type="cellIs" dxfId="200" priority="42" operator="equal">
      <formula>"Compra de producto"</formula>
    </cfRule>
  </conditionalFormatting>
  <conditionalFormatting sqref="E273:F273">
    <cfRule type="cellIs" dxfId="199" priority="41" operator="equal">
      <formula>"Compra de producto"</formula>
    </cfRule>
  </conditionalFormatting>
  <conditionalFormatting sqref="B278">
    <cfRule type="cellIs" dxfId="198" priority="40" operator="equal">
      <formula>"Compra de producto"</formula>
    </cfRule>
  </conditionalFormatting>
  <conditionalFormatting sqref="B279:B327 B332:B335 B329">
    <cfRule type="cellIs" dxfId="197" priority="39" operator="equal">
      <formula>"Compra de producto"</formula>
    </cfRule>
  </conditionalFormatting>
  <conditionalFormatting sqref="E282:F282">
    <cfRule type="cellIs" dxfId="196" priority="38" operator="equal">
      <formula>"Compra de producto"</formula>
    </cfRule>
  </conditionalFormatting>
  <conditionalFormatting sqref="E284:F285">
    <cfRule type="cellIs" dxfId="195" priority="37" operator="equal">
      <formula>"Compra de producto"</formula>
    </cfRule>
  </conditionalFormatting>
  <conditionalFormatting sqref="E287:F288 E290:F291">
    <cfRule type="cellIs" dxfId="194" priority="36" operator="equal">
      <formula>"Compra de producto"</formula>
    </cfRule>
  </conditionalFormatting>
  <conditionalFormatting sqref="D288">
    <cfRule type="cellIs" dxfId="193" priority="35" operator="equal">
      <formula>"Compra de producto"</formula>
    </cfRule>
  </conditionalFormatting>
  <conditionalFormatting sqref="E289:F289">
    <cfRule type="cellIs" dxfId="192" priority="34" operator="equal">
      <formula>"Compra de producto"</formula>
    </cfRule>
  </conditionalFormatting>
  <conditionalFormatting sqref="E292:F292 E293 F306 F293:F304">
    <cfRule type="cellIs" dxfId="191" priority="33" operator="equal">
      <formula>"Compra de producto"</formula>
    </cfRule>
  </conditionalFormatting>
  <conditionalFormatting sqref="E295:E296 E306 E300">
    <cfRule type="cellIs" dxfId="190" priority="32" operator="equal">
      <formula>"Compra de producto"</formula>
    </cfRule>
  </conditionalFormatting>
  <conditionalFormatting sqref="E294">
    <cfRule type="cellIs" dxfId="189" priority="31" operator="equal">
      <formula>"Compra de producto"</formula>
    </cfRule>
  </conditionalFormatting>
  <conditionalFormatting sqref="E305:F305">
    <cfRule type="cellIs" dxfId="188" priority="30" operator="equal">
      <formula>"Compra de producto"</formula>
    </cfRule>
  </conditionalFormatting>
  <conditionalFormatting sqref="E298">
    <cfRule type="cellIs" dxfId="187" priority="29" operator="equal">
      <formula>"Compra de producto"</formula>
    </cfRule>
  </conditionalFormatting>
  <conditionalFormatting sqref="E297">
    <cfRule type="cellIs" dxfId="186" priority="28" operator="equal">
      <formula>"Compra de producto"</formula>
    </cfRule>
  </conditionalFormatting>
  <conditionalFormatting sqref="D301:E301">
    <cfRule type="cellIs" dxfId="185" priority="27" operator="equal">
      <formula>"Compra de producto"</formula>
    </cfRule>
  </conditionalFormatting>
  <conditionalFormatting sqref="E302:E304">
    <cfRule type="cellIs" dxfId="184" priority="26" operator="equal">
      <formula>"Compra de producto"</formula>
    </cfRule>
  </conditionalFormatting>
  <conditionalFormatting sqref="D302:D304">
    <cfRule type="cellIs" dxfId="183" priority="25" operator="equal">
      <formula>"Compra de producto"</formula>
    </cfRule>
  </conditionalFormatting>
  <conditionalFormatting sqref="E299">
    <cfRule type="cellIs" dxfId="182" priority="24" operator="equal">
      <formula>"Compra de producto"</formula>
    </cfRule>
  </conditionalFormatting>
  <conditionalFormatting sqref="D299">
    <cfRule type="cellIs" dxfId="181" priority="23" operator="equal">
      <formula>"Compra de producto"</formula>
    </cfRule>
  </conditionalFormatting>
  <conditionalFormatting sqref="F307:F308">
    <cfRule type="cellIs" dxfId="180" priority="22" operator="equal">
      <formula>"Compra de producto"</formula>
    </cfRule>
  </conditionalFormatting>
  <conditionalFormatting sqref="E307:E308">
    <cfRule type="cellIs" dxfId="179" priority="21" operator="equal">
      <formula>"Compra de producto"</formula>
    </cfRule>
  </conditionalFormatting>
  <conditionalFormatting sqref="F311:F313">
    <cfRule type="cellIs" dxfId="178" priority="20" operator="equal">
      <formula>"Compra de producto"</formula>
    </cfRule>
  </conditionalFormatting>
  <conditionalFormatting sqref="E311:E313">
    <cfRule type="cellIs" dxfId="177" priority="19" operator="equal">
      <formula>"Compra de producto"</formula>
    </cfRule>
  </conditionalFormatting>
  <conditionalFormatting sqref="D309:F309">
    <cfRule type="cellIs" dxfId="176" priority="18" operator="equal">
      <formula>"Compra de producto"</formula>
    </cfRule>
  </conditionalFormatting>
  <conditionalFormatting sqref="F314:F321 F327 F335 F332 F329">
    <cfRule type="cellIs" dxfId="175" priority="17" operator="equal">
      <formula>"Compra de producto"</formula>
    </cfRule>
  </conditionalFormatting>
  <conditionalFormatting sqref="E314:E321 E327 E335 E332 E329">
    <cfRule type="cellIs" dxfId="174" priority="16" operator="equal">
      <formula>"Compra de producto"</formula>
    </cfRule>
  </conditionalFormatting>
  <conditionalFormatting sqref="F322:F326">
    <cfRule type="cellIs" dxfId="173" priority="15" operator="equal">
      <formula>"Compra de producto"</formula>
    </cfRule>
  </conditionalFormatting>
  <conditionalFormatting sqref="E322:E326">
    <cfRule type="cellIs" dxfId="172" priority="14" operator="equal">
      <formula>"Compra de producto"</formula>
    </cfRule>
  </conditionalFormatting>
  <conditionalFormatting sqref="F333:F334">
    <cfRule type="cellIs" dxfId="171" priority="13" operator="equal">
      <formula>"Compra de producto"</formula>
    </cfRule>
  </conditionalFormatting>
  <conditionalFormatting sqref="E333:E334">
    <cfRule type="cellIs" dxfId="170" priority="12" operator="equal">
      <formula>"Compra de producto"</formula>
    </cfRule>
  </conditionalFormatting>
  <conditionalFormatting sqref="F310">
    <cfRule type="cellIs" dxfId="169" priority="10" operator="equal">
      <formula>"Compra de producto"</formula>
    </cfRule>
  </conditionalFormatting>
  <conditionalFormatting sqref="E310">
    <cfRule type="cellIs" dxfId="168" priority="11" operator="equal">
      <formula>"Compra de producto"</formula>
    </cfRule>
  </conditionalFormatting>
  <conditionalFormatting sqref="C331:D331 D330">
    <cfRule type="cellIs" dxfId="167" priority="9" operator="equal">
      <formula>"Compra de producto"</formula>
    </cfRule>
  </conditionalFormatting>
  <conditionalFormatting sqref="B330:B331">
    <cfRule type="cellIs" dxfId="166" priority="8" operator="equal">
      <formula>"Compra de producto"</formula>
    </cfRule>
  </conditionalFormatting>
  <conditionalFormatting sqref="F330:F331">
    <cfRule type="cellIs" dxfId="165" priority="7" operator="equal">
      <formula>"Compra de producto"</formula>
    </cfRule>
  </conditionalFormatting>
  <conditionalFormatting sqref="E330:E331">
    <cfRule type="cellIs" dxfId="164" priority="6" operator="equal">
      <formula>"Compra de producto"</formula>
    </cfRule>
  </conditionalFormatting>
  <conditionalFormatting sqref="C328">
    <cfRule type="cellIs" dxfId="163" priority="5" operator="equal">
      <formula>"Compra de producto"</formula>
    </cfRule>
  </conditionalFormatting>
  <conditionalFormatting sqref="B328">
    <cfRule type="cellIs" dxfId="162" priority="4" operator="equal">
      <formula>"Compra de producto"</formula>
    </cfRule>
  </conditionalFormatting>
  <conditionalFormatting sqref="F328">
    <cfRule type="cellIs" dxfId="161" priority="3" operator="equal">
      <formula>"Compra de producto"</formula>
    </cfRule>
  </conditionalFormatting>
  <conditionalFormatting sqref="E328">
    <cfRule type="cellIs" dxfId="160" priority="2" operator="equal">
      <formula>"Compra de producto"</formula>
    </cfRule>
  </conditionalFormatting>
  <conditionalFormatting sqref="D328">
    <cfRule type="cellIs" dxfId="159" priority="1" operator="equal">
      <formula>"Compra de producto"</formula>
    </cfRule>
  </conditionalFormatting>
  <dataValidations count="2">
    <dataValidation type="list" allowBlank="1" showInputMessage="1" showErrorMessage="1" sqref="D178:E178 F5:F6">
      <formula1>$C$1:$C$24</formula1>
    </dataValidation>
    <dataValidation type="list" allowBlank="1" showInputMessage="1" showErrorMessage="1" sqref="D122:E123 D126:E126 D149:E149">
      <formula1>$C$2:$C$19</formula1>
    </dataValidation>
  </dataValidations>
  <hyperlinks>
    <hyperlink ref="C8" r:id="rId1" display="javascript:__doPostBack('ctl00$cp$GVOper','Select$7403006043')"/>
  </hyperlinks>
  <pageMargins left="0.7" right="0.7" top="0.75" bottom="0.75" header="0.3" footer="0.3"/>
  <pageSetup scale="34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[1]Claves!#REF!</xm:f>
          </x14:formula1>
          <xm:sqref>D204:E204 D223:E224 D226:E226 F7:F220 D242:E245 D247:E248 D278:E278 D280:E281 D299:E299 D302:E304 F222:F309 F311:F327 F329:F340 D328:F328</xm:sqref>
        </x14:dataValidation>
        <x14:dataValidation type="list" allowBlank="1" showInputMessage="1" showErrorMessage="1">
          <x14:formula1>
            <xm:f>[1]Claves!#REF!</xm:f>
          </x14:formula1>
          <xm:sqref>D160:E163</xm:sqref>
        </x14:dataValidation>
        <x14:dataValidation type="list" allowBlank="1" showInputMessage="1" showErrorMessage="1">
          <x14:formula1>
            <xm:f>[2]Claves!#REF!</xm:f>
          </x14:formula1>
          <xm:sqref>D110:E110</xm:sqref>
        </x14:dataValidation>
        <x14:dataValidation type="list" allowBlank="1" showInputMessage="1" showErrorMessage="1">
          <x14:formula1>
            <xm:f>[1]Claves!#REF!</xm:f>
          </x14:formula1>
          <xm:sqref>D89:E89</xm:sqref>
        </x14:dataValidation>
        <x14:dataValidation type="list" allowBlank="1" showInputMessage="1" showErrorMessage="1">
          <x14:formula1>
            <xm:f>[1]Claves!#REF!</xm:f>
          </x14:formula1>
          <xm:sqref>F341:F343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9"/>
  <sheetViews>
    <sheetView showGridLines="0" zoomScale="85" zoomScaleNormal="85" zoomScalePageLayoutView="85" workbookViewId="0">
      <pane ySplit="5" topLeftCell="A252" activePane="bottomLeft" state="frozen"/>
      <selection pane="bottomLeft" activeCell="B5" sqref="B5"/>
    </sheetView>
  </sheetViews>
  <sheetFormatPr baseColWidth="10" defaultColWidth="9" defaultRowHeight="15" x14ac:dyDescent="0.25"/>
  <cols>
    <col min="1" max="1" width="1.85546875" customWidth="1"/>
    <col min="2" max="2" width="11.140625" customWidth="1"/>
    <col min="3" max="3" width="16.140625" style="244" customWidth="1"/>
    <col min="4" max="4" width="37.42578125" customWidth="1"/>
    <col min="5" max="5" width="51.85546875" customWidth="1"/>
    <col min="6" max="6" width="31" customWidth="1"/>
    <col min="7" max="7" width="11.28515625" customWidth="1"/>
    <col min="8" max="8" width="18.42578125" customWidth="1"/>
    <col min="9" max="9" width="20.7109375" style="245" customWidth="1"/>
    <col min="10" max="10" width="20.7109375" style="27" customWidth="1"/>
    <col min="11" max="11" width="18.7109375" customWidth="1"/>
    <col min="12" max="12" width="20.28515625" style="27" customWidth="1"/>
    <col min="13" max="13" width="16.7109375" style="27" customWidth="1"/>
    <col min="15" max="15" width="16.7109375" customWidth="1"/>
  </cols>
  <sheetData>
    <row r="1" spans="2:15" x14ac:dyDescent="0.25">
      <c r="B1" s="248" t="s">
        <v>383</v>
      </c>
      <c r="C1" s="248"/>
      <c r="D1" s="248"/>
      <c r="E1" s="248"/>
      <c r="F1" s="248"/>
      <c r="G1" s="248"/>
      <c r="H1" s="248"/>
      <c r="I1" s="248"/>
      <c r="J1" s="249"/>
      <c r="K1" s="248"/>
    </row>
    <row r="2" spans="2:15" x14ac:dyDescent="0.25">
      <c r="B2" s="250" t="s">
        <v>1</v>
      </c>
      <c r="C2" s="250"/>
      <c r="D2" s="250"/>
      <c r="E2" s="250"/>
      <c r="F2" s="250"/>
      <c r="G2" s="250"/>
      <c r="H2" s="250"/>
      <c r="I2" s="250"/>
      <c r="J2" s="251"/>
      <c r="K2" s="250"/>
    </row>
    <row r="3" spans="2:15" x14ac:dyDescent="0.25">
      <c r="B3" s="250" t="s">
        <v>2</v>
      </c>
      <c r="C3" s="250"/>
      <c r="D3" s="250"/>
      <c r="E3" s="250"/>
      <c r="F3" s="250"/>
      <c r="G3" s="250"/>
      <c r="H3" s="250"/>
      <c r="I3" s="250"/>
      <c r="J3" s="251"/>
      <c r="K3" s="250"/>
    </row>
    <row r="4" spans="2:15" x14ac:dyDescent="0.25">
      <c r="C4"/>
      <c r="H4" s="1">
        <f>SUBTOTAL(9,H6:H297)</f>
        <v>522333.67324240826</v>
      </c>
      <c r="I4" s="1">
        <v>2202520038.6195402</v>
      </c>
      <c r="J4" s="1">
        <v>2190304949.7399998</v>
      </c>
    </row>
    <row r="5" spans="2:15" x14ac:dyDescent="0.25">
      <c r="B5" s="179" t="s">
        <v>4</v>
      </c>
      <c r="C5" s="66" t="s">
        <v>5</v>
      </c>
      <c r="D5" s="180" t="s">
        <v>6</v>
      </c>
      <c r="E5" s="66" t="s">
        <v>7</v>
      </c>
      <c r="F5" s="66" t="s">
        <v>8</v>
      </c>
      <c r="G5" s="181" t="s">
        <v>9</v>
      </c>
      <c r="H5" s="182" t="s">
        <v>10</v>
      </c>
      <c r="I5" s="7" t="s">
        <v>11</v>
      </c>
      <c r="J5" s="182" t="s">
        <v>12</v>
      </c>
      <c r="K5" s="182" t="s">
        <v>13</v>
      </c>
      <c r="L5" s="151"/>
      <c r="M5" s="150"/>
    </row>
    <row r="6" spans="2:15" x14ac:dyDescent="0.25">
      <c r="B6" s="214">
        <v>42917</v>
      </c>
      <c r="C6" s="5" t="s">
        <v>14</v>
      </c>
      <c r="D6" s="13"/>
      <c r="E6" s="6"/>
      <c r="F6" s="6"/>
      <c r="G6" s="230">
        <f>[3]Junio2017!$G$341</f>
        <v>7985</v>
      </c>
      <c r="H6" s="187">
        <f>K6/G6</f>
        <v>2969.7935954337586</v>
      </c>
      <c r="I6" s="187"/>
      <c r="J6" s="187"/>
      <c r="K6" s="187">
        <f>[3]Junio2017!K345</f>
        <v>23713801.859538563</v>
      </c>
      <c r="L6" s="80"/>
      <c r="O6" s="1"/>
    </row>
    <row r="7" spans="2:15" x14ac:dyDescent="0.25">
      <c r="B7" s="214">
        <v>42916</v>
      </c>
      <c r="C7" s="50">
        <v>75393142080</v>
      </c>
      <c r="D7" s="13" t="s">
        <v>140</v>
      </c>
      <c r="E7" s="6" t="s">
        <v>314</v>
      </c>
      <c r="F7" s="39" t="s">
        <v>138</v>
      </c>
      <c r="G7" s="231">
        <v>7985</v>
      </c>
      <c r="H7" s="187">
        <f t="shared" ref="H7:H12" si="0">I7/G7</f>
        <v>29.129613024420788</v>
      </c>
      <c r="I7" s="232">
        <v>232599.96</v>
      </c>
      <c r="J7" s="187"/>
      <c r="K7" s="187">
        <f t="shared" ref="K7:K70" si="1">K6-I7+J7</f>
        <v>23481201.899538562</v>
      </c>
      <c r="L7" s="80"/>
      <c r="M7" s="1"/>
      <c r="N7" s="31"/>
      <c r="O7" s="1"/>
    </row>
    <row r="8" spans="2:15" x14ac:dyDescent="0.25">
      <c r="B8" s="214">
        <v>42916</v>
      </c>
      <c r="C8" s="50">
        <v>75405712120</v>
      </c>
      <c r="D8" s="13" t="s">
        <v>36</v>
      </c>
      <c r="E8" s="6" t="s">
        <v>315</v>
      </c>
      <c r="F8" s="39" t="s">
        <v>38</v>
      </c>
      <c r="G8" s="231">
        <v>7985</v>
      </c>
      <c r="H8" s="187">
        <f t="shared" si="0"/>
        <v>22.093825923606765</v>
      </c>
      <c r="I8" s="232">
        <v>176419.20000000001</v>
      </c>
      <c r="J8" s="187"/>
      <c r="K8" s="187">
        <f t="shared" si="1"/>
        <v>23304782.699538562</v>
      </c>
      <c r="L8" s="80"/>
      <c r="M8" s="1"/>
      <c r="N8" s="31"/>
      <c r="O8" s="1"/>
    </row>
    <row r="9" spans="2:15" x14ac:dyDescent="0.25">
      <c r="B9" s="183">
        <v>42916</v>
      </c>
      <c r="C9" s="131">
        <v>75406347330</v>
      </c>
      <c r="D9" s="185" t="s">
        <v>316</v>
      </c>
      <c r="E9" s="132" t="s">
        <v>18</v>
      </c>
      <c r="F9" s="132" t="s">
        <v>19</v>
      </c>
      <c r="G9" s="230">
        <f>[3]Junio2017!$G$341</f>
        <v>7985</v>
      </c>
      <c r="H9" s="187">
        <f t="shared" si="0"/>
        <v>1252.3481527864747</v>
      </c>
      <c r="I9" s="187">
        <v>10000000</v>
      </c>
      <c r="J9" s="187"/>
      <c r="K9" s="187">
        <f t="shared" si="1"/>
        <v>13304782.699538562</v>
      </c>
      <c r="L9" s="80"/>
      <c r="M9" s="1"/>
      <c r="N9" s="31"/>
      <c r="O9" s="1"/>
    </row>
    <row r="10" spans="2:15" x14ac:dyDescent="0.25">
      <c r="B10" s="183">
        <v>42916</v>
      </c>
      <c r="C10" s="131">
        <v>75408398540</v>
      </c>
      <c r="D10" s="185" t="s">
        <v>317</v>
      </c>
      <c r="E10" s="132" t="s">
        <v>233</v>
      </c>
      <c r="F10" s="132" t="s">
        <v>19</v>
      </c>
      <c r="G10" s="230">
        <f>[3]Junio2017!$G$341</f>
        <v>7985</v>
      </c>
      <c r="H10" s="187">
        <f t="shared" si="0"/>
        <v>78.897933625547907</v>
      </c>
      <c r="I10" s="187">
        <v>630000</v>
      </c>
      <c r="J10" s="187"/>
      <c r="K10" s="187">
        <f t="shared" si="1"/>
        <v>12674782.699538562</v>
      </c>
      <c r="L10" s="80"/>
      <c r="M10" s="1"/>
      <c r="N10" s="31"/>
      <c r="O10" s="1"/>
    </row>
    <row r="11" spans="2:15" x14ac:dyDescent="0.25">
      <c r="B11" s="183">
        <v>42919</v>
      </c>
      <c r="C11" s="131">
        <v>944847704</v>
      </c>
      <c r="D11" s="185" t="s">
        <v>169</v>
      </c>
      <c r="E11" s="132" t="s">
        <v>18</v>
      </c>
      <c r="F11" s="132" t="s">
        <v>19</v>
      </c>
      <c r="G11" s="230">
        <f>[3]Junio2017!$G$341</f>
        <v>7985</v>
      </c>
      <c r="H11" s="187">
        <f t="shared" si="0"/>
        <v>1340.012523481528</v>
      </c>
      <c r="I11" s="187">
        <v>10700000</v>
      </c>
      <c r="J11" s="187"/>
      <c r="K11" s="187">
        <f t="shared" si="1"/>
        <v>1974782.6995385624</v>
      </c>
      <c r="L11" s="80"/>
      <c r="M11" s="1"/>
      <c r="N11" s="31"/>
      <c r="O11" s="1"/>
    </row>
    <row r="12" spans="2:15" x14ac:dyDescent="0.25">
      <c r="B12" s="183">
        <v>42919</v>
      </c>
      <c r="C12" s="184">
        <v>945341229</v>
      </c>
      <c r="D12" s="185" t="s">
        <v>22</v>
      </c>
      <c r="E12" s="6" t="s">
        <v>23</v>
      </c>
      <c r="F12" s="6" t="s">
        <v>24</v>
      </c>
      <c r="G12" s="230">
        <f>[3]Junio2017!$G$341</f>
        <v>7985</v>
      </c>
      <c r="H12" s="187">
        <f t="shared" si="0"/>
        <v>68.87914840325611</v>
      </c>
      <c r="I12" s="233">
        <v>550000</v>
      </c>
      <c r="J12" s="187"/>
      <c r="K12" s="187">
        <f t="shared" si="1"/>
        <v>1424782.6995385624</v>
      </c>
      <c r="L12" s="80"/>
      <c r="M12" s="1"/>
      <c r="O12" s="1"/>
    </row>
    <row r="13" spans="2:15" x14ac:dyDescent="0.25">
      <c r="B13" s="214">
        <v>42919</v>
      </c>
      <c r="C13" s="5">
        <v>945468551</v>
      </c>
      <c r="D13" s="13" t="s">
        <v>318</v>
      </c>
      <c r="E13" s="6" t="s">
        <v>319</v>
      </c>
      <c r="F13" s="6" t="s">
        <v>128</v>
      </c>
      <c r="G13" s="230">
        <f>[3]Junio2017!$G$341</f>
        <v>7985</v>
      </c>
      <c r="H13" s="187">
        <f>J13/G13</f>
        <v>5.1346274264245464</v>
      </c>
      <c r="I13" s="233"/>
      <c r="J13" s="10">
        <v>41000</v>
      </c>
      <c r="K13" s="187">
        <f t="shared" si="1"/>
        <v>1465782.6995385624</v>
      </c>
      <c r="L13" s="80"/>
      <c r="M13" s="1"/>
      <c r="O13" s="1"/>
    </row>
    <row r="14" spans="2:15" x14ac:dyDescent="0.25">
      <c r="B14" s="183">
        <v>42919</v>
      </c>
      <c r="C14" s="35">
        <v>75497310420</v>
      </c>
      <c r="D14" s="185" t="s">
        <v>320</v>
      </c>
      <c r="E14" s="132" t="s">
        <v>319</v>
      </c>
      <c r="F14" s="132" t="s">
        <v>131</v>
      </c>
      <c r="G14" s="230">
        <f>[3]Junio2017!$G$341</f>
        <v>7985</v>
      </c>
      <c r="H14" s="187">
        <f>I14/G14</f>
        <v>5.1346274264245464</v>
      </c>
      <c r="I14" s="233">
        <v>41000</v>
      </c>
      <c r="J14" s="187"/>
      <c r="K14" s="187">
        <f t="shared" si="1"/>
        <v>1424782.6995385624</v>
      </c>
      <c r="L14" s="80"/>
      <c r="M14" s="1"/>
      <c r="O14" s="1"/>
    </row>
    <row r="15" spans="2:15" x14ac:dyDescent="0.25">
      <c r="B15" s="183">
        <v>42919</v>
      </c>
      <c r="C15" s="184">
        <v>945611783</v>
      </c>
      <c r="D15" s="189" t="s">
        <v>15</v>
      </c>
      <c r="E15" s="132" t="s">
        <v>321</v>
      </c>
      <c r="F15" s="132" t="s">
        <v>16</v>
      </c>
      <c r="G15" s="186">
        <v>7700</v>
      </c>
      <c r="H15" s="187">
        <f>J15/G15</f>
        <v>20000</v>
      </c>
      <c r="I15" s="233"/>
      <c r="J15" s="10">
        <v>154000000</v>
      </c>
      <c r="K15" s="187">
        <f t="shared" si="1"/>
        <v>155424782.69953856</v>
      </c>
      <c r="L15" s="80"/>
      <c r="M15" s="1"/>
      <c r="O15" s="1"/>
    </row>
    <row r="16" spans="2:15" x14ac:dyDescent="0.25">
      <c r="B16" s="183">
        <v>42919</v>
      </c>
      <c r="C16" s="234">
        <v>945674434</v>
      </c>
      <c r="D16" s="185" t="s">
        <v>322</v>
      </c>
      <c r="E16" s="132" t="s">
        <v>18</v>
      </c>
      <c r="F16" s="188" t="s">
        <v>19</v>
      </c>
      <c r="G16" s="212">
        <v>7985</v>
      </c>
      <c r="H16" s="187">
        <f t="shared" ref="H16:H40" si="2">I16/G16</f>
        <v>178.43239818892454</v>
      </c>
      <c r="I16" s="233">
        <f>K14</f>
        <v>1424782.6995385624</v>
      </c>
      <c r="J16" s="187"/>
      <c r="K16" s="187">
        <f t="shared" si="1"/>
        <v>154000000</v>
      </c>
      <c r="L16" s="80"/>
      <c r="M16" s="1"/>
      <c r="O16" s="1"/>
    </row>
    <row r="17" spans="1:15" x14ac:dyDescent="0.25">
      <c r="B17" s="183">
        <v>42919</v>
      </c>
      <c r="C17" s="234">
        <v>945674434</v>
      </c>
      <c r="D17" s="185" t="s">
        <v>322</v>
      </c>
      <c r="E17" s="132" t="s">
        <v>18</v>
      </c>
      <c r="F17" s="188" t="s">
        <v>19</v>
      </c>
      <c r="G17" s="212">
        <v>7700</v>
      </c>
      <c r="H17" s="187">
        <f t="shared" si="2"/>
        <v>4262.3658831768053</v>
      </c>
      <c r="I17" s="232">
        <v>32820217.3004614</v>
      </c>
      <c r="J17" s="187"/>
      <c r="K17" s="187">
        <f t="shared" si="1"/>
        <v>121179782.6995386</v>
      </c>
      <c r="L17" s="80"/>
      <c r="M17" s="1"/>
      <c r="N17" s="31"/>
      <c r="O17" s="1"/>
    </row>
    <row r="18" spans="1:15" x14ac:dyDescent="0.25">
      <c r="B18" s="183">
        <v>42919</v>
      </c>
      <c r="C18" s="131">
        <v>75500771560</v>
      </c>
      <c r="D18" s="185" t="s">
        <v>323</v>
      </c>
      <c r="E18" s="132" t="s">
        <v>18</v>
      </c>
      <c r="F18" s="188" t="s">
        <v>19</v>
      </c>
      <c r="G18" s="186">
        <v>7700</v>
      </c>
      <c r="H18" s="187">
        <f t="shared" si="2"/>
        <v>1489.0324675324675</v>
      </c>
      <c r="I18" s="232">
        <v>11465550</v>
      </c>
      <c r="J18" s="187"/>
      <c r="K18" s="187">
        <f t="shared" si="1"/>
        <v>109714232.6995386</v>
      </c>
      <c r="L18" s="80"/>
      <c r="M18" s="1"/>
      <c r="N18" s="31"/>
      <c r="O18" s="1"/>
    </row>
    <row r="19" spans="1:15" x14ac:dyDescent="0.25">
      <c r="B19" s="183">
        <v>42919</v>
      </c>
      <c r="C19" s="131">
        <v>945742387</v>
      </c>
      <c r="D19" s="185" t="s">
        <v>132</v>
      </c>
      <c r="E19" s="132" t="s">
        <v>18</v>
      </c>
      <c r="F19" s="188" t="s">
        <v>19</v>
      </c>
      <c r="G19" s="186">
        <v>7700</v>
      </c>
      <c r="H19" s="187">
        <f t="shared" si="2"/>
        <v>3569.2311688311688</v>
      </c>
      <c r="I19" s="232">
        <v>27483080</v>
      </c>
      <c r="J19" s="187"/>
      <c r="K19" s="187">
        <f t="shared" si="1"/>
        <v>82231152.699538603</v>
      </c>
      <c r="L19" s="80"/>
      <c r="M19" s="1"/>
      <c r="N19" s="31"/>
      <c r="O19" s="1"/>
    </row>
    <row r="20" spans="1:15" x14ac:dyDescent="0.25">
      <c r="B20" s="183">
        <v>42919</v>
      </c>
      <c r="C20" s="131">
        <v>945900158</v>
      </c>
      <c r="D20" s="185" t="s">
        <v>44</v>
      </c>
      <c r="E20" s="132" t="s">
        <v>18</v>
      </c>
      <c r="F20" s="188" t="s">
        <v>19</v>
      </c>
      <c r="G20" s="186">
        <v>7700</v>
      </c>
      <c r="H20" s="187">
        <f t="shared" si="2"/>
        <v>694.80519480519479</v>
      </c>
      <c r="I20" s="232">
        <v>5350000</v>
      </c>
      <c r="J20" s="187"/>
      <c r="K20" s="187">
        <f t="shared" si="1"/>
        <v>76881152.699538603</v>
      </c>
      <c r="L20" s="80"/>
      <c r="M20" s="1"/>
      <c r="N20" s="31"/>
      <c r="O20" s="1"/>
    </row>
    <row r="21" spans="1:15" x14ac:dyDescent="0.25">
      <c r="B21" s="183">
        <v>42919</v>
      </c>
      <c r="C21" s="131">
        <v>945906073</v>
      </c>
      <c r="D21" s="185" t="s">
        <v>324</v>
      </c>
      <c r="E21" s="132" t="s">
        <v>18</v>
      </c>
      <c r="F21" s="188" t="s">
        <v>19</v>
      </c>
      <c r="G21" s="186">
        <v>7700</v>
      </c>
      <c r="H21" s="187">
        <f t="shared" si="2"/>
        <v>103.8961038961039</v>
      </c>
      <c r="I21" s="232">
        <v>800000</v>
      </c>
      <c r="J21" s="187"/>
      <c r="K21" s="187">
        <f t="shared" si="1"/>
        <v>76081152.699538603</v>
      </c>
      <c r="L21" s="80"/>
      <c r="M21" s="1"/>
      <c r="N21" s="31"/>
      <c r="O21" s="1"/>
    </row>
    <row r="22" spans="1:15" x14ac:dyDescent="0.25">
      <c r="B22" s="183">
        <v>42919</v>
      </c>
      <c r="C22" s="131">
        <v>75509840570</v>
      </c>
      <c r="D22" s="185" t="s">
        <v>325</v>
      </c>
      <c r="E22" s="132" t="s">
        <v>18</v>
      </c>
      <c r="F22" s="188" t="s">
        <v>19</v>
      </c>
      <c r="G22" s="186">
        <v>7700</v>
      </c>
      <c r="H22" s="187">
        <f t="shared" si="2"/>
        <v>254.54545454545453</v>
      </c>
      <c r="I22" s="232">
        <v>1960000</v>
      </c>
      <c r="J22" s="187"/>
      <c r="K22" s="187">
        <f t="shared" si="1"/>
        <v>74121152.699538603</v>
      </c>
      <c r="L22" s="80"/>
      <c r="M22" s="1"/>
      <c r="N22" s="31"/>
      <c r="O22" s="1"/>
    </row>
    <row r="23" spans="1:15" x14ac:dyDescent="0.25">
      <c r="B23" s="183">
        <v>42919</v>
      </c>
      <c r="C23" s="131">
        <v>945932678</v>
      </c>
      <c r="D23" s="185" t="s">
        <v>33</v>
      </c>
      <c r="E23" s="188" t="s">
        <v>33</v>
      </c>
      <c r="F23" s="188" t="s">
        <v>33</v>
      </c>
      <c r="G23" s="186">
        <v>7700</v>
      </c>
      <c r="H23" s="187">
        <f t="shared" si="2"/>
        <v>833.60389610389609</v>
      </c>
      <c r="I23" s="232">
        <v>6418750</v>
      </c>
      <c r="J23" s="187"/>
      <c r="K23" s="187">
        <f t="shared" si="1"/>
        <v>67702402.699538603</v>
      </c>
      <c r="L23" s="80"/>
      <c r="M23" s="1"/>
      <c r="N23" s="31"/>
      <c r="O23" s="1"/>
    </row>
    <row r="24" spans="1:15" x14ac:dyDescent="0.25">
      <c r="B24" s="183">
        <v>42919</v>
      </c>
      <c r="C24" s="131">
        <v>945939710</v>
      </c>
      <c r="D24" s="185" t="s">
        <v>250</v>
      </c>
      <c r="E24" s="132" t="s">
        <v>18</v>
      </c>
      <c r="F24" s="188" t="s">
        <v>19</v>
      </c>
      <c r="G24" s="186">
        <v>7700</v>
      </c>
      <c r="H24" s="187">
        <f t="shared" si="2"/>
        <v>779.22077922077926</v>
      </c>
      <c r="I24" s="232">
        <v>6000000</v>
      </c>
      <c r="J24" s="187"/>
      <c r="K24" s="187">
        <f t="shared" si="1"/>
        <v>61702402.699538603</v>
      </c>
      <c r="L24" s="80"/>
      <c r="M24" s="1"/>
      <c r="N24" s="31"/>
      <c r="O24" s="1"/>
    </row>
    <row r="25" spans="1:15" x14ac:dyDescent="0.25">
      <c r="B25" s="183">
        <v>42919</v>
      </c>
      <c r="C25" s="131">
        <v>75510454490</v>
      </c>
      <c r="D25" s="185" t="s">
        <v>33</v>
      </c>
      <c r="E25" s="188" t="s">
        <v>33</v>
      </c>
      <c r="F25" s="188" t="s">
        <v>33</v>
      </c>
      <c r="G25" s="186">
        <v>7700</v>
      </c>
      <c r="H25" s="187">
        <f t="shared" si="2"/>
        <v>107.3051948051948</v>
      </c>
      <c r="I25" s="232">
        <v>826250</v>
      </c>
      <c r="J25" s="187"/>
      <c r="K25" s="187">
        <f t="shared" si="1"/>
        <v>60876152.699538603</v>
      </c>
      <c r="L25" s="80"/>
      <c r="M25" s="1"/>
      <c r="N25" s="31"/>
      <c r="O25" s="1"/>
    </row>
    <row r="26" spans="1:15" x14ac:dyDescent="0.25">
      <c r="B26" s="183">
        <v>42919</v>
      </c>
      <c r="C26" s="131">
        <v>945967000</v>
      </c>
      <c r="D26" s="185" t="s">
        <v>56</v>
      </c>
      <c r="E26" s="132" t="s">
        <v>18</v>
      </c>
      <c r="F26" s="188" t="s">
        <v>19</v>
      </c>
      <c r="G26" s="186">
        <v>7700</v>
      </c>
      <c r="H26" s="187">
        <f t="shared" si="2"/>
        <v>1298.7012987012988</v>
      </c>
      <c r="I26" s="232">
        <v>10000000</v>
      </c>
      <c r="J26" s="187"/>
      <c r="K26" s="187">
        <f t="shared" si="1"/>
        <v>50876152.699538603</v>
      </c>
      <c r="L26" s="80"/>
      <c r="M26" s="1"/>
      <c r="N26" s="31"/>
      <c r="O26" s="1"/>
    </row>
    <row r="27" spans="1:15" x14ac:dyDescent="0.25">
      <c r="B27" s="183">
        <v>42919</v>
      </c>
      <c r="C27" s="131">
        <v>75514336740</v>
      </c>
      <c r="D27" s="185" t="s">
        <v>253</v>
      </c>
      <c r="E27" s="6" t="s">
        <v>344</v>
      </c>
      <c r="F27" s="6" t="s">
        <v>65</v>
      </c>
      <c r="G27" s="186">
        <v>7700</v>
      </c>
      <c r="H27" s="187">
        <f t="shared" si="2"/>
        <v>18.181818181818183</v>
      </c>
      <c r="I27" s="232">
        <v>140000</v>
      </c>
      <c r="J27" s="187"/>
      <c r="K27" s="187">
        <f t="shared" si="1"/>
        <v>50736152.699538603</v>
      </c>
      <c r="L27" s="80"/>
      <c r="M27" s="1"/>
      <c r="N27" s="31"/>
      <c r="O27" s="1"/>
    </row>
    <row r="28" spans="1:15" x14ac:dyDescent="0.25">
      <c r="B28" s="183">
        <v>42919</v>
      </c>
      <c r="C28" s="131">
        <v>946173646</v>
      </c>
      <c r="D28" s="185" t="s">
        <v>22</v>
      </c>
      <c r="E28" s="6" t="s">
        <v>23</v>
      </c>
      <c r="F28" s="6" t="s">
        <v>24</v>
      </c>
      <c r="G28" s="186">
        <v>7700</v>
      </c>
      <c r="H28" s="187">
        <f t="shared" si="2"/>
        <v>12.987012987012987</v>
      </c>
      <c r="I28" s="232">
        <v>100000</v>
      </c>
      <c r="J28" s="187"/>
      <c r="K28" s="187">
        <f t="shared" si="1"/>
        <v>50636152.699538603</v>
      </c>
      <c r="L28" s="80"/>
      <c r="M28" s="1"/>
      <c r="N28" s="31"/>
      <c r="O28" s="1"/>
    </row>
    <row r="29" spans="1:15" x14ac:dyDescent="0.25">
      <c r="A29" s="235"/>
      <c r="B29" s="190">
        <v>42920</v>
      </c>
      <c r="C29" s="191">
        <v>75419067700</v>
      </c>
      <c r="D29" s="192"/>
      <c r="E29" s="193"/>
      <c r="F29" s="193" t="s">
        <v>183</v>
      </c>
      <c r="G29" s="194">
        <v>7700</v>
      </c>
      <c r="H29" s="195">
        <f t="shared" si="2"/>
        <v>10.38961038961039</v>
      </c>
      <c r="I29" s="196">
        <v>80000</v>
      </c>
      <c r="J29" s="195"/>
      <c r="K29" s="195">
        <f t="shared" si="1"/>
        <v>50556152.699538603</v>
      </c>
      <c r="L29" s="80"/>
      <c r="M29" s="1"/>
      <c r="N29" s="31"/>
      <c r="O29" s="1"/>
    </row>
    <row r="30" spans="1:15" x14ac:dyDescent="0.25">
      <c r="B30" s="183">
        <v>42920</v>
      </c>
      <c r="C30" s="131">
        <v>946451289</v>
      </c>
      <c r="D30" s="185" t="s">
        <v>33</v>
      </c>
      <c r="E30" s="188" t="s">
        <v>33</v>
      </c>
      <c r="F30" s="188" t="s">
        <v>33</v>
      </c>
      <c r="G30" s="186">
        <v>7700</v>
      </c>
      <c r="H30" s="187">
        <f t="shared" si="2"/>
        <v>1389.6103896103896</v>
      </c>
      <c r="I30" s="232">
        <v>10700000</v>
      </c>
      <c r="J30" s="187"/>
      <c r="K30" s="187">
        <f t="shared" si="1"/>
        <v>39856152.699538603</v>
      </c>
      <c r="L30" s="80"/>
      <c r="M30" s="1"/>
      <c r="N30" s="31"/>
      <c r="O30" s="1"/>
    </row>
    <row r="31" spans="1:15" x14ac:dyDescent="0.25">
      <c r="B31" s="183">
        <v>42920</v>
      </c>
      <c r="C31" s="131">
        <v>946782275</v>
      </c>
      <c r="D31" s="185" t="s">
        <v>326</v>
      </c>
      <c r="E31" s="132" t="s">
        <v>18</v>
      </c>
      <c r="F31" s="132" t="s">
        <v>19</v>
      </c>
      <c r="G31" s="186">
        <v>7700</v>
      </c>
      <c r="H31" s="187">
        <f t="shared" si="2"/>
        <v>259.74025974025972</v>
      </c>
      <c r="I31" s="232">
        <v>2000000</v>
      </c>
      <c r="J31" s="187"/>
      <c r="K31" s="187">
        <f t="shared" si="1"/>
        <v>37856152.699538603</v>
      </c>
      <c r="L31" s="80"/>
      <c r="M31" s="1"/>
      <c r="N31" s="31"/>
      <c r="O31" s="1"/>
    </row>
    <row r="32" spans="1:15" x14ac:dyDescent="0.25">
      <c r="B32" s="183">
        <v>42920</v>
      </c>
      <c r="C32" s="131">
        <v>946797408</v>
      </c>
      <c r="D32" s="185" t="s">
        <v>44</v>
      </c>
      <c r="E32" s="132" t="s">
        <v>18</v>
      </c>
      <c r="F32" s="132" t="s">
        <v>19</v>
      </c>
      <c r="G32" s="186">
        <v>7700</v>
      </c>
      <c r="H32" s="187">
        <f t="shared" si="2"/>
        <v>694.80519480519479</v>
      </c>
      <c r="I32" s="232">
        <v>5350000</v>
      </c>
      <c r="J32" s="187"/>
      <c r="K32" s="187">
        <f t="shared" si="1"/>
        <v>32506152.699538603</v>
      </c>
      <c r="L32" s="80"/>
      <c r="M32" s="1"/>
      <c r="N32" s="31"/>
      <c r="O32" s="1"/>
    </row>
    <row r="33" spans="2:15" x14ac:dyDescent="0.25">
      <c r="B33" s="183">
        <v>42920</v>
      </c>
      <c r="C33" s="131">
        <v>946799842</v>
      </c>
      <c r="D33" s="185" t="s">
        <v>327</v>
      </c>
      <c r="E33" s="132" t="s">
        <v>18</v>
      </c>
      <c r="F33" s="132" t="s">
        <v>19</v>
      </c>
      <c r="G33" s="186">
        <v>7700</v>
      </c>
      <c r="H33" s="187">
        <f t="shared" si="2"/>
        <v>64.935064935064929</v>
      </c>
      <c r="I33" s="232">
        <v>500000</v>
      </c>
      <c r="J33" s="187"/>
      <c r="K33" s="187">
        <f t="shared" si="1"/>
        <v>32006152.699538603</v>
      </c>
      <c r="L33" s="80"/>
      <c r="M33" s="1"/>
      <c r="N33" s="31"/>
      <c r="O33" s="1"/>
    </row>
    <row r="34" spans="2:15" x14ac:dyDescent="0.25">
      <c r="B34" s="183">
        <v>42920</v>
      </c>
      <c r="C34" s="131">
        <v>946803547</v>
      </c>
      <c r="D34" s="185" t="s">
        <v>41</v>
      </c>
      <c r="E34" s="132" t="s">
        <v>18</v>
      </c>
      <c r="F34" s="132" t="s">
        <v>19</v>
      </c>
      <c r="G34" s="186">
        <v>7700</v>
      </c>
      <c r="H34" s="187">
        <f t="shared" si="2"/>
        <v>1127.6363636363637</v>
      </c>
      <c r="I34" s="164">
        <v>8682800</v>
      </c>
      <c r="J34" s="187"/>
      <c r="K34" s="187">
        <f t="shared" si="1"/>
        <v>23323352.699538603</v>
      </c>
      <c r="L34" s="80"/>
      <c r="M34" s="1"/>
      <c r="N34" s="31"/>
      <c r="O34" s="1"/>
    </row>
    <row r="35" spans="2:15" x14ac:dyDescent="0.25">
      <c r="B35" s="183">
        <v>42920</v>
      </c>
      <c r="C35" s="131">
        <v>946805508</v>
      </c>
      <c r="D35" s="236" t="s">
        <v>190</v>
      </c>
      <c r="E35" s="132" t="s">
        <v>18</v>
      </c>
      <c r="F35" s="132" t="s">
        <v>19</v>
      </c>
      <c r="G35" s="186">
        <v>7700</v>
      </c>
      <c r="H35" s="187">
        <f t="shared" si="2"/>
        <v>353.49350649350652</v>
      </c>
      <c r="I35" s="164">
        <v>2721900</v>
      </c>
      <c r="J35" s="187"/>
      <c r="K35" s="187">
        <f t="shared" si="1"/>
        <v>20601452.699538603</v>
      </c>
      <c r="L35" s="80"/>
      <c r="M35" s="1"/>
      <c r="N35" s="31"/>
      <c r="O35" s="1"/>
    </row>
    <row r="36" spans="2:15" x14ac:dyDescent="0.25">
      <c r="B36" s="183">
        <v>42920</v>
      </c>
      <c r="C36" s="131">
        <v>947248905</v>
      </c>
      <c r="D36" s="185" t="s">
        <v>109</v>
      </c>
      <c r="E36" s="132" t="s">
        <v>18</v>
      </c>
      <c r="F36" s="132" t="s">
        <v>19</v>
      </c>
      <c r="G36" s="186">
        <v>7700</v>
      </c>
      <c r="H36" s="187">
        <f t="shared" si="2"/>
        <v>25.974025974025974</v>
      </c>
      <c r="I36" s="232">
        <v>200000</v>
      </c>
      <c r="J36" s="187"/>
      <c r="K36" s="187">
        <f t="shared" si="1"/>
        <v>20401452.699538603</v>
      </c>
      <c r="L36" s="80"/>
      <c r="M36" s="1"/>
      <c r="N36" s="31"/>
      <c r="O36" s="1"/>
    </row>
    <row r="37" spans="2:15" x14ac:dyDescent="0.25">
      <c r="B37" s="183">
        <v>42920</v>
      </c>
      <c r="C37" s="131">
        <v>946828455</v>
      </c>
      <c r="D37" s="185" t="s">
        <v>56</v>
      </c>
      <c r="E37" s="132" t="s">
        <v>18</v>
      </c>
      <c r="F37" s="188" t="s">
        <v>19</v>
      </c>
      <c r="G37" s="186">
        <v>7700</v>
      </c>
      <c r="H37" s="187">
        <f t="shared" si="2"/>
        <v>649.35064935064941</v>
      </c>
      <c r="I37" s="232">
        <v>5000000</v>
      </c>
      <c r="J37" s="187"/>
      <c r="K37" s="187">
        <f t="shared" si="1"/>
        <v>15401452.699538603</v>
      </c>
      <c r="L37" s="80"/>
      <c r="M37" s="1"/>
      <c r="N37" s="31"/>
      <c r="O37" s="1"/>
    </row>
    <row r="38" spans="2:15" x14ac:dyDescent="0.25">
      <c r="B38" s="183">
        <v>42920</v>
      </c>
      <c r="C38" s="131">
        <v>75552835120</v>
      </c>
      <c r="D38" s="185" t="s">
        <v>328</v>
      </c>
      <c r="E38" s="132" t="s">
        <v>18</v>
      </c>
      <c r="F38" s="132" t="s">
        <v>19</v>
      </c>
      <c r="G38" s="186">
        <v>7700</v>
      </c>
      <c r="H38" s="187">
        <f t="shared" si="2"/>
        <v>649.35064935064941</v>
      </c>
      <c r="I38" s="232">
        <v>5000000</v>
      </c>
      <c r="J38" s="187"/>
      <c r="K38" s="187">
        <f t="shared" si="1"/>
        <v>10401452.699538603</v>
      </c>
      <c r="L38" s="80"/>
      <c r="M38" s="1"/>
      <c r="N38" s="31"/>
      <c r="O38" s="1"/>
    </row>
    <row r="39" spans="2:15" x14ac:dyDescent="0.25">
      <c r="B39" s="183">
        <v>42920</v>
      </c>
      <c r="C39" s="131">
        <v>75576075240</v>
      </c>
      <c r="D39" s="185" t="s">
        <v>33</v>
      </c>
      <c r="E39" s="188" t="s">
        <v>33</v>
      </c>
      <c r="F39" s="188" t="s">
        <v>33</v>
      </c>
      <c r="G39" s="186">
        <v>7700</v>
      </c>
      <c r="H39" s="187">
        <f t="shared" si="2"/>
        <v>43.636363636363633</v>
      </c>
      <c r="I39" s="232">
        <v>336000</v>
      </c>
      <c r="J39" s="187"/>
      <c r="K39" s="187">
        <f t="shared" si="1"/>
        <v>10065452.699538603</v>
      </c>
      <c r="L39" s="80"/>
      <c r="M39" s="1"/>
      <c r="N39" s="31"/>
      <c r="O39" s="1"/>
    </row>
    <row r="40" spans="2:15" x14ac:dyDescent="0.25">
      <c r="B40" s="183">
        <v>42921</v>
      </c>
      <c r="C40" s="131">
        <v>948061394</v>
      </c>
      <c r="D40" s="185" t="s">
        <v>250</v>
      </c>
      <c r="E40" s="132" t="s">
        <v>18</v>
      </c>
      <c r="F40" s="132" t="s">
        <v>19</v>
      </c>
      <c r="G40" s="186">
        <v>7700</v>
      </c>
      <c r="H40" s="187">
        <f t="shared" si="2"/>
        <v>1298.7012987012988</v>
      </c>
      <c r="I40" s="232">
        <v>10000000</v>
      </c>
      <c r="J40" s="187"/>
      <c r="K40" s="187">
        <f t="shared" si="1"/>
        <v>65452.699538603425</v>
      </c>
      <c r="L40" s="80"/>
      <c r="M40" s="1"/>
      <c r="N40" s="31"/>
      <c r="O40" s="1"/>
    </row>
    <row r="41" spans="2:15" x14ac:dyDescent="0.25">
      <c r="B41" s="183">
        <v>42921</v>
      </c>
      <c r="C41" s="131">
        <v>948163024</v>
      </c>
      <c r="D41" s="189" t="s">
        <v>15</v>
      </c>
      <c r="E41" s="132" t="s">
        <v>321</v>
      </c>
      <c r="F41" s="132" t="s">
        <v>16</v>
      </c>
      <c r="G41" s="199">
        <v>7690</v>
      </c>
      <c r="H41" s="187">
        <f>J41/G41</f>
        <v>10000</v>
      </c>
      <c r="I41" s="232"/>
      <c r="J41" s="10">
        <v>76900000</v>
      </c>
      <c r="K41" s="187">
        <f t="shared" si="1"/>
        <v>76965452.699538603</v>
      </c>
      <c r="L41" s="80"/>
      <c r="M41" s="1"/>
      <c r="N41" s="31"/>
      <c r="O41" s="1"/>
    </row>
    <row r="42" spans="2:15" x14ac:dyDescent="0.25">
      <c r="B42" s="183">
        <v>42921</v>
      </c>
      <c r="C42" s="5">
        <v>948272940</v>
      </c>
      <c r="D42" s="13" t="s">
        <v>132</v>
      </c>
      <c r="E42" s="132" t="s">
        <v>18</v>
      </c>
      <c r="F42" s="132" t="s">
        <v>19</v>
      </c>
      <c r="G42" s="199">
        <f>SUM(G21:G40)</f>
        <v>154000</v>
      </c>
      <c r="H42" s="187">
        <f>I42/G42</f>
        <v>83.795324675324679</v>
      </c>
      <c r="I42" s="187">
        <v>12904480</v>
      </c>
      <c r="J42" s="187"/>
      <c r="K42" s="187">
        <f t="shared" si="1"/>
        <v>64060972.699538603</v>
      </c>
      <c r="L42" s="80"/>
      <c r="M42" s="1"/>
      <c r="O42" s="1"/>
    </row>
    <row r="43" spans="2:15" x14ac:dyDescent="0.25">
      <c r="B43" s="183">
        <v>42921</v>
      </c>
      <c r="C43" s="5">
        <v>948274061</v>
      </c>
      <c r="D43" s="13" t="s">
        <v>56</v>
      </c>
      <c r="E43" s="132" t="s">
        <v>18</v>
      </c>
      <c r="F43" s="132" t="s">
        <v>19</v>
      </c>
      <c r="G43" s="199">
        <v>7690</v>
      </c>
      <c r="H43" s="187">
        <f>I43/G43</f>
        <v>1113.1729518855657</v>
      </c>
      <c r="I43" s="187">
        <v>8560300</v>
      </c>
      <c r="J43" s="187"/>
      <c r="K43" s="187">
        <f t="shared" si="1"/>
        <v>55500672.699538603</v>
      </c>
      <c r="L43" s="80"/>
      <c r="M43" s="1"/>
      <c r="O43" s="1"/>
    </row>
    <row r="44" spans="2:15" x14ac:dyDescent="0.25">
      <c r="B44" s="183">
        <v>42921</v>
      </c>
      <c r="C44" s="5">
        <v>75613317600</v>
      </c>
      <c r="D44" s="13" t="s">
        <v>316</v>
      </c>
      <c r="E44" s="132" t="s">
        <v>18</v>
      </c>
      <c r="F44" s="132" t="s">
        <v>19</v>
      </c>
      <c r="G44" s="199">
        <v>7690</v>
      </c>
      <c r="H44" s="187">
        <f>I44/G44</f>
        <v>1300.3901170351105</v>
      </c>
      <c r="I44" s="187">
        <v>10000000</v>
      </c>
      <c r="J44" s="187"/>
      <c r="K44" s="187">
        <f t="shared" si="1"/>
        <v>45500672.699538603</v>
      </c>
      <c r="L44" s="80"/>
      <c r="M44" s="1"/>
      <c r="O44" s="1"/>
    </row>
    <row r="45" spans="2:15" x14ac:dyDescent="0.25">
      <c r="B45" s="183">
        <v>42921</v>
      </c>
      <c r="C45" s="5">
        <v>948275859</v>
      </c>
      <c r="D45" s="13" t="s">
        <v>250</v>
      </c>
      <c r="E45" s="132" t="s">
        <v>18</v>
      </c>
      <c r="F45" s="132" t="s">
        <v>19</v>
      </c>
      <c r="G45" s="199">
        <v>7690</v>
      </c>
      <c r="H45" s="187">
        <f>I45/G45</f>
        <v>252.18465539661898</v>
      </c>
      <c r="I45" s="187">
        <v>1939300</v>
      </c>
      <c r="J45" s="187"/>
      <c r="K45" s="187">
        <f t="shared" si="1"/>
        <v>43561372.699538603</v>
      </c>
      <c r="L45" s="80"/>
      <c r="M45" s="1"/>
      <c r="O45" s="1"/>
    </row>
    <row r="46" spans="2:15" x14ac:dyDescent="0.25">
      <c r="B46" s="183">
        <v>42921</v>
      </c>
      <c r="C46" s="5">
        <v>948276652</v>
      </c>
      <c r="D46" s="13" t="s">
        <v>250</v>
      </c>
      <c r="E46" s="132" t="s">
        <v>18</v>
      </c>
      <c r="F46" s="132" t="s">
        <v>19</v>
      </c>
      <c r="G46" s="199">
        <v>7690</v>
      </c>
      <c r="H46" s="187">
        <f>I46/G46</f>
        <v>1300.3901170351105</v>
      </c>
      <c r="I46" s="187">
        <v>10000000</v>
      </c>
      <c r="J46" s="187"/>
      <c r="K46" s="187">
        <f t="shared" si="1"/>
        <v>33561372.699538603</v>
      </c>
      <c r="L46" s="80"/>
      <c r="M46" s="1"/>
      <c r="O46" s="1"/>
    </row>
    <row r="47" spans="2:15" x14ac:dyDescent="0.25">
      <c r="B47" s="183">
        <v>42922</v>
      </c>
      <c r="C47" s="5">
        <v>948847693</v>
      </c>
      <c r="D47" s="13" t="s">
        <v>15</v>
      </c>
      <c r="E47" s="132" t="s">
        <v>329</v>
      </c>
      <c r="F47" s="132" t="s">
        <v>102</v>
      </c>
      <c r="G47" s="199">
        <v>8209</v>
      </c>
      <c r="H47" s="187">
        <f>J47/G47</f>
        <v>12.790839322694604</v>
      </c>
      <c r="I47" s="187"/>
      <c r="J47" s="10">
        <v>105000</v>
      </c>
      <c r="K47" s="187">
        <f t="shared" si="1"/>
        <v>33666372.699538603</v>
      </c>
      <c r="L47" s="80"/>
      <c r="M47" s="1"/>
      <c r="O47" s="1"/>
    </row>
    <row r="48" spans="2:15" x14ac:dyDescent="0.25">
      <c r="B48" s="183">
        <v>42922</v>
      </c>
      <c r="C48" s="5">
        <v>948605853</v>
      </c>
      <c r="D48" s="13" t="s">
        <v>330</v>
      </c>
      <c r="E48" s="132" t="s">
        <v>18</v>
      </c>
      <c r="F48" s="132" t="s">
        <v>19</v>
      </c>
      <c r="G48" s="199">
        <v>7690</v>
      </c>
      <c r="H48" s="187">
        <f>I48/G48</f>
        <v>650.19505851755525</v>
      </c>
      <c r="I48" s="187">
        <v>5000000</v>
      </c>
      <c r="J48" s="187"/>
      <c r="K48" s="187">
        <f t="shared" si="1"/>
        <v>28666372.699538603</v>
      </c>
      <c r="L48" s="80"/>
      <c r="M48" s="1"/>
      <c r="O48" s="1"/>
    </row>
    <row r="49" spans="2:15" x14ac:dyDescent="0.25">
      <c r="B49" s="183">
        <v>42922</v>
      </c>
      <c r="C49" s="5">
        <v>949265190</v>
      </c>
      <c r="D49" s="13" t="s">
        <v>169</v>
      </c>
      <c r="E49" s="132" t="s">
        <v>18</v>
      </c>
      <c r="F49" s="132" t="s">
        <v>19</v>
      </c>
      <c r="G49" s="199">
        <v>7690</v>
      </c>
      <c r="H49" s="187">
        <f>I49/G49</f>
        <v>1182.7048114434331</v>
      </c>
      <c r="I49" s="187">
        <v>9095000</v>
      </c>
      <c r="J49" s="187"/>
      <c r="K49" s="187">
        <f t="shared" si="1"/>
        <v>19571372.699538603</v>
      </c>
      <c r="L49" s="80"/>
      <c r="M49" s="1"/>
      <c r="O49" s="1"/>
    </row>
    <row r="50" spans="2:15" x14ac:dyDescent="0.25">
      <c r="B50" s="183">
        <v>42922</v>
      </c>
      <c r="C50" s="5">
        <v>949448460</v>
      </c>
      <c r="D50" s="13" t="s">
        <v>185</v>
      </c>
      <c r="E50" s="132" t="s">
        <v>18</v>
      </c>
      <c r="F50" s="132" t="s">
        <v>19</v>
      </c>
      <c r="G50" s="199">
        <v>7690</v>
      </c>
      <c r="H50" s="187">
        <f>I50/G50</f>
        <v>1041.6124837451234</v>
      </c>
      <c r="I50" s="187">
        <v>8010000</v>
      </c>
      <c r="J50" s="187"/>
      <c r="K50" s="187">
        <f t="shared" si="1"/>
        <v>11561372.699538603</v>
      </c>
      <c r="L50" s="80"/>
      <c r="M50" s="1"/>
      <c r="O50" s="1"/>
    </row>
    <row r="51" spans="2:15" x14ac:dyDescent="0.25">
      <c r="B51" s="183">
        <v>42922</v>
      </c>
      <c r="C51" s="5">
        <v>949299172</v>
      </c>
      <c r="D51" s="185" t="s">
        <v>33</v>
      </c>
      <c r="E51" s="132" t="s">
        <v>33</v>
      </c>
      <c r="F51" s="132" t="s">
        <v>33</v>
      </c>
      <c r="G51" s="199">
        <v>7690</v>
      </c>
      <c r="H51" s="187">
        <f>I51/G51</f>
        <v>650.19505851755525</v>
      </c>
      <c r="I51" s="187">
        <v>5000000</v>
      </c>
      <c r="J51" s="187"/>
      <c r="K51" s="187">
        <f t="shared" si="1"/>
        <v>6561372.6995386034</v>
      </c>
      <c r="L51" s="80"/>
      <c r="M51" s="1"/>
      <c r="O51" s="1"/>
    </row>
    <row r="52" spans="2:15" x14ac:dyDescent="0.25">
      <c r="B52" s="183">
        <v>42923</v>
      </c>
      <c r="C52" s="5">
        <v>950023139</v>
      </c>
      <c r="D52" s="185" t="s">
        <v>33</v>
      </c>
      <c r="E52" s="132" t="s">
        <v>33</v>
      </c>
      <c r="F52" s="132" t="s">
        <v>33</v>
      </c>
      <c r="G52" s="199">
        <v>7690</v>
      </c>
      <c r="H52" s="187">
        <f>I52/G52</f>
        <v>435.63068920676204</v>
      </c>
      <c r="I52" s="187">
        <v>3350000</v>
      </c>
      <c r="J52" s="187"/>
      <c r="K52" s="187">
        <f t="shared" si="1"/>
        <v>3211372.6995386034</v>
      </c>
      <c r="L52" s="80"/>
      <c r="M52" s="1"/>
      <c r="O52" s="1"/>
    </row>
    <row r="53" spans="2:15" x14ac:dyDescent="0.25">
      <c r="B53" s="183">
        <v>42923</v>
      </c>
      <c r="C53" s="5">
        <v>950417547</v>
      </c>
      <c r="D53" s="198" t="s">
        <v>15</v>
      </c>
      <c r="E53" s="132" t="s">
        <v>321</v>
      </c>
      <c r="F53" s="132" t="s">
        <v>384</v>
      </c>
      <c r="G53" s="199">
        <v>7680</v>
      </c>
      <c r="H53" s="187">
        <f t="shared" ref="H53:H63" si="3">J53/G53</f>
        <v>1835.9375</v>
      </c>
      <c r="I53" s="187"/>
      <c r="J53" s="237">
        <v>14100000</v>
      </c>
      <c r="K53" s="187">
        <f t="shared" si="1"/>
        <v>17311372.699538603</v>
      </c>
      <c r="L53" s="80"/>
      <c r="M53" s="1"/>
      <c r="O53" s="1"/>
    </row>
    <row r="54" spans="2:15" x14ac:dyDescent="0.25">
      <c r="B54" s="183">
        <v>42923</v>
      </c>
      <c r="C54" s="5">
        <v>950422967</v>
      </c>
      <c r="D54" s="198" t="s">
        <v>15</v>
      </c>
      <c r="E54" s="132" t="s">
        <v>321</v>
      </c>
      <c r="F54" s="132" t="s">
        <v>384</v>
      </c>
      <c r="G54" s="199">
        <v>7680</v>
      </c>
      <c r="H54" s="187">
        <f t="shared" si="3"/>
        <v>1848.9583333333333</v>
      </c>
      <c r="I54" s="187"/>
      <c r="J54" s="237">
        <v>14200000</v>
      </c>
      <c r="K54" s="187">
        <f t="shared" si="1"/>
        <v>31511372.699538603</v>
      </c>
      <c r="L54" s="80"/>
      <c r="M54" s="1"/>
      <c r="O54" s="1"/>
    </row>
    <row r="55" spans="2:15" x14ac:dyDescent="0.25">
      <c r="B55" s="183">
        <v>42923</v>
      </c>
      <c r="C55" s="5">
        <v>950429368</v>
      </c>
      <c r="D55" s="198" t="s">
        <v>15</v>
      </c>
      <c r="E55" s="132" t="s">
        <v>321</v>
      </c>
      <c r="F55" s="132" t="s">
        <v>384</v>
      </c>
      <c r="G55" s="199">
        <v>7680</v>
      </c>
      <c r="H55" s="187">
        <f t="shared" si="3"/>
        <v>1861.9791666666667</v>
      </c>
      <c r="I55" s="187"/>
      <c r="J55" s="237">
        <v>14300000</v>
      </c>
      <c r="K55" s="187">
        <f t="shared" si="1"/>
        <v>45811372.699538603</v>
      </c>
      <c r="L55" s="80"/>
      <c r="M55" s="1"/>
      <c r="O55" s="1"/>
    </row>
    <row r="56" spans="2:15" x14ac:dyDescent="0.25">
      <c r="B56" s="183">
        <v>42923</v>
      </c>
      <c r="C56" s="5">
        <v>950433279</v>
      </c>
      <c r="D56" s="198" t="s">
        <v>15</v>
      </c>
      <c r="E56" s="132" t="s">
        <v>321</v>
      </c>
      <c r="F56" s="132" t="s">
        <v>384</v>
      </c>
      <c r="G56" s="199">
        <v>7680</v>
      </c>
      <c r="H56" s="187">
        <f t="shared" si="3"/>
        <v>1875</v>
      </c>
      <c r="I56" s="187"/>
      <c r="J56" s="237">
        <v>14400000</v>
      </c>
      <c r="K56" s="187">
        <f t="shared" si="1"/>
        <v>60211372.699538603</v>
      </c>
      <c r="L56" s="80"/>
      <c r="M56" s="1"/>
      <c r="O56" s="1"/>
    </row>
    <row r="57" spans="2:15" x14ac:dyDescent="0.25">
      <c r="B57" s="183">
        <v>42923</v>
      </c>
      <c r="C57" s="5">
        <v>950436760</v>
      </c>
      <c r="D57" s="198" t="s">
        <v>15</v>
      </c>
      <c r="E57" s="132" t="s">
        <v>321</v>
      </c>
      <c r="F57" s="132" t="s">
        <v>384</v>
      </c>
      <c r="G57" s="199">
        <v>7680</v>
      </c>
      <c r="H57" s="187">
        <f t="shared" si="3"/>
        <v>1888.0208333333333</v>
      </c>
      <c r="I57" s="187"/>
      <c r="J57" s="237">
        <v>14500000</v>
      </c>
      <c r="K57" s="187">
        <f t="shared" si="1"/>
        <v>74711372.699538603</v>
      </c>
      <c r="L57" s="80"/>
      <c r="M57" s="1"/>
      <c r="O57" s="1"/>
    </row>
    <row r="58" spans="2:15" x14ac:dyDescent="0.25">
      <c r="B58" s="183">
        <v>42923</v>
      </c>
      <c r="C58" s="5">
        <v>950440911</v>
      </c>
      <c r="D58" s="198" t="s">
        <v>15</v>
      </c>
      <c r="E58" s="132" t="s">
        <v>321</v>
      </c>
      <c r="F58" s="132" t="s">
        <v>384</v>
      </c>
      <c r="G58" s="199">
        <v>7680</v>
      </c>
      <c r="H58" s="187">
        <f t="shared" si="3"/>
        <v>1901.0416666666667</v>
      </c>
      <c r="I58" s="187"/>
      <c r="J58" s="237">
        <v>14600000</v>
      </c>
      <c r="K58" s="187">
        <f t="shared" si="1"/>
        <v>89311372.699538603</v>
      </c>
      <c r="L58" s="80"/>
      <c r="M58" s="1"/>
      <c r="O58" s="1"/>
    </row>
    <row r="59" spans="2:15" x14ac:dyDescent="0.25">
      <c r="B59" s="183">
        <v>42923</v>
      </c>
      <c r="C59" s="5">
        <v>950449277</v>
      </c>
      <c r="D59" s="198" t="s">
        <v>15</v>
      </c>
      <c r="E59" s="132" t="s">
        <v>321</v>
      </c>
      <c r="F59" s="132" t="s">
        <v>384</v>
      </c>
      <c r="G59" s="199">
        <v>7680</v>
      </c>
      <c r="H59" s="187">
        <f t="shared" si="3"/>
        <v>1914.0625</v>
      </c>
      <c r="I59" s="187"/>
      <c r="J59" s="237">
        <v>14700000</v>
      </c>
      <c r="K59" s="187">
        <f t="shared" si="1"/>
        <v>104011372.6995386</v>
      </c>
      <c r="L59" s="80"/>
      <c r="M59" s="1"/>
      <c r="O59" s="1"/>
    </row>
    <row r="60" spans="2:15" x14ac:dyDescent="0.25">
      <c r="B60" s="183">
        <v>42923</v>
      </c>
      <c r="C60" s="5">
        <v>950451973</v>
      </c>
      <c r="D60" s="198" t="s">
        <v>15</v>
      </c>
      <c r="E60" s="132" t="s">
        <v>321</v>
      </c>
      <c r="F60" s="132" t="s">
        <v>384</v>
      </c>
      <c r="G60" s="199">
        <v>7680</v>
      </c>
      <c r="H60" s="187">
        <f t="shared" si="3"/>
        <v>1927.0833333333333</v>
      </c>
      <c r="I60" s="187"/>
      <c r="J60" s="237">
        <v>14800000</v>
      </c>
      <c r="K60" s="187">
        <f t="shared" si="1"/>
        <v>118811372.6995386</v>
      </c>
      <c r="L60" s="80"/>
      <c r="M60" s="1"/>
      <c r="O60" s="1"/>
    </row>
    <row r="61" spans="2:15" x14ac:dyDescent="0.25">
      <c r="B61" s="183">
        <v>42923</v>
      </c>
      <c r="C61" s="5">
        <v>950454899</v>
      </c>
      <c r="D61" s="198" t="s">
        <v>15</v>
      </c>
      <c r="E61" s="132" t="s">
        <v>321</v>
      </c>
      <c r="F61" s="132" t="s">
        <v>384</v>
      </c>
      <c r="G61" s="199">
        <v>7680</v>
      </c>
      <c r="H61" s="187">
        <f t="shared" si="3"/>
        <v>1940.1041666666667</v>
      </c>
      <c r="I61" s="187"/>
      <c r="J61" s="237">
        <v>14900000</v>
      </c>
      <c r="K61" s="187">
        <f t="shared" si="1"/>
        <v>133711372.6995386</v>
      </c>
      <c r="L61" s="80"/>
      <c r="M61" s="1"/>
      <c r="O61" s="1"/>
    </row>
    <row r="62" spans="2:15" x14ac:dyDescent="0.25">
      <c r="B62" s="183">
        <v>42923</v>
      </c>
      <c r="C62" s="5">
        <v>950461355</v>
      </c>
      <c r="D62" s="198" t="s">
        <v>15</v>
      </c>
      <c r="E62" s="132" t="s">
        <v>321</v>
      </c>
      <c r="F62" s="132" t="s">
        <v>384</v>
      </c>
      <c r="G62" s="199">
        <v>7680</v>
      </c>
      <c r="H62" s="187">
        <f t="shared" si="3"/>
        <v>1822.9166666666667</v>
      </c>
      <c r="I62" s="187"/>
      <c r="J62" s="237">
        <v>14000000</v>
      </c>
      <c r="K62" s="187">
        <f t="shared" si="1"/>
        <v>147711372.69953859</v>
      </c>
      <c r="L62" s="80"/>
      <c r="M62" s="1"/>
      <c r="O62" s="1"/>
    </row>
    <row r="63" spans="2:15" x14ac:dyDescent="0.25">
      <c r="B63" s="183">
        <v>42923</v>
      </c>
      <c r="C63" s="5">
        <v>950469316</v>
      </c>
      <c r="D63" s="198" t="s">
        <v>15</v>
      </c>
      <c r="E63" s="132" t="s">
        <v>321</v>
      </c>
      <c r="F63" s="132" t="s">
        <v>384</v>
      </c>
      <c r="G63" s="199">
        <v>7680</v>
      </c>
      <c r="H63" s="187">
        <f t="shared" si="3"/>
        <v>1184.8958333333333</v>
      </c>
      <c r="I63" s="187"/>
      <c r="J63" s="237">
        <v>9100000</v>
      </c>
      <c r="K63" s="187">
        <f t="shared" si="1"/>
        <v>156811372.69953859</v>
      </c>
      <c r="L63" s="80"/>
      <c r="M63" s="1"/>
      <c r="O63" s="1"/>
    </row>
    <row r="64" spans="2:15" x14ac:dyDescent="0.25">
      <c r="B64" s="183">
        <v>42923</v>
      </c>
      <c r="C64" s="5">
        <v>951011498</v>
      </c>
      <c r="D64" s="13" t="s">
        <v>190</v>
      </c>
      <c r="E64" s="132" t="s">
        <v>18</v>
      </c>
      <c r="F64" s="132" t="s">
        <v>19</v>
      </c>
      <c r="G64" s="199">
        <v>7680</v>
      </c>
      <c r="H64" s="187">
        <f t="shared" ref="H64:H82" si="4">I64/G64</f>
        <v>716.14583333333337</v>
      </c>
      <c r="I64" s="164">
        <v>5500000</v>
      </c>
      <c r="J64" s="187"/>
      <c r="K64" s="187">
        <f t="shared" si="1"/>
        <v>151311372.69953859</v>
      </c>
      <c r="L64" s="80"/>
      <c r="M64" s="1"/>
      <c r="O64" s="1"/>
    </row>
    <row r="65" spans="1:15" x14ac:dyDescent="0.25">
      <c r="B65" s="183">
        <v>42923</v>
      </c>
      <c r="C65" s="5">
        <v>951038320</v>
      </c>
      <c r="D65" s="13" t="s">
        <v>41</v>
      </c>
      <c r="E65" s="132" t="s">
        <v>18</v>
      </c>
      <c r="F65" s="132" t="s">
        <v>19</v>
      </c>
      <c r="G65" s="199">
        <v>7680</v>
      </c>
      <c r="H65" s="187">
        <f t="shared" si="4"/>
        <v>564.38411458333337</v>
      </c>
      <c r="I65" s="164">
        <v>4334470</v>
      </c>
      <c r="J65" s="187"/>
      <c r="K65" s="187">
        <f t="shared" si="1"/>
        <v>146976902.69953859</v>
      </c>
      <c r="L65" s="80"/>
      <c r="M65" s="1"/>
      <c r="O65" s="1"/>
    </row>
    <row r="66" spans="1:15" x14ac:dyDescent="0.25">
      <c r="B66" s="183">
        <v>42923</v>
      </c>
      <c r="C66" s="5">
        <v>951040719</v>
      </c>
      <c r="D66" s="13" t="s">
        <v>56</v>
      </c>
      <c r="E66" s="132" t="s">
        <v>18</v>
      </c>
      <c r="F66" s="132" t="s">
        <v>19</v>
      </c>
      <c r="G66" s="199">
        <v>7680</v>
      </c>
      <c r="H66" s="187">
        <f t="shared" si="4"/>
        <v>781.25</v>
      </c>
      <c r="I66" s="164">
        <v>6000000</v>
      </c>
      <c r="J66" s="187"/>
      <c r="K66" s="187">
        <f t="shared" si="1"/>
        <v>140976902.69953859</v>
      </c>
      <c r="L66" s="80"/>
      <c r="M66" s="1"/>
      <c r="O66" s="1"/>
    </row>
    <row r="67" spans="1:15" x14ac:dyDescent="0.25">
      <c r="B67" s="183">
        <v>42923</v>
      </c>
      <c r="C67" s="5">
        <v>951042820</v>
      </c>
      <c r="D67" s="13" t="s">
        <v>196</v>
      </c>
      <c r="E67" s="132" t="s">
        <v>18</v>
      </c>
      <c r="F67" s="132" t="s">
        <v>19</v>
      </c>
      <c r="G67" s="199">
        <v>7680</v>
      </c>
      <c r="H67" s="187">
        <f t="shared" si="4"/>
        <v>417.96875</v>
      </c>
      <c r="I67" s="164">
        <v>3210000</v>
      </c>
      <c r="J67" s="187"/>
      <c r="K67" s="187">
        <f t="shared" si="1"/>
        <v>137766902.69953859</v>
      </c>
      <c r="L67" s="80"/>
      <c r="M67" s="1"/>
      <c r="O67" s="1"/>
    </row>
    <row r="68" spans="1:15" x14ac:dyDescent="0.25">
      <c r="B68" s="183">
        <v>42923</v>
      </c>
      <c r="C68" s="5">
        <v>951045549</v>
      </c>
      <c r="D68" s="13" t="s">
        <v>20</v>
      </c>
      <c r="E68" s="132" t="s">
        <v>18</v>
      </c>
      <c r="F68" s="132" t="s">
        <v>19</v>
      </c>
      <c r="G68" s="199">
        <v>7680</v>
      </c>
      <c r="H68" s="187">
        <f t="shared" si="4"/>
        <v>3809.03125</v>
      </c>
      <c r="I68" s="164">
        <v>29253360</v>
      </c>
      <c r="J68" s="187"/>
      <c r="K68" s="187">
        <f t="shared" si="1"/>
        <v>108513542.69953859</v>
      </c>
      <c r="L68" s="80"/>
      <c r="M68" s="1"/>
      <c r="O68" s="1"/>
    </row>
    <row r="69" spans="1:15" x14ac:dyDescent="0.25">
      <c r="B69" s="183">
        <v>42923</v>
      </c>
      <c r="C69" s="5">
        <v>951049577</v>
      </c>
      <c r="D69" s="13" t="s">
        <v>267</v>
      </c>
      <c r="E69" s="6" t="s">
        <v>74</v>
      </c>
      <c r="F69" s="39" t="s">
        <v>74</v>
      </c>
      <c r="G69" s="199">
        <v>7680</v>
      </c>
      <c r="H69" s="187">
        <f t="shared" si="4"/>
        <v>82.1796875</v>
      </c>
      <c r="I69" s="164">
        <v>631140</v>
      </c>
      <c r="J69" s="187"/>
      <c r="K69" s="187">
        <f t="shared" si="1"/>
        <v>107882402.69953859</v>
      </c>
      <c r="L69" s="80"/>
      <c r="M69" s="1"/>
      <c r="O69" s="1"/>
    </row>
    <row r="70" spans="1:15" x14ac:dyDescent="0.25">
      <c r="B70" s="183">
        <v>42923</v>
      </c>
      <c r="C70" s="5">
        <v>951052049</v>
      </c>
      <c r="D70" s="13" t="s">
        <v>267</v>
      </c>
      <c r="E70" s="6" t="s">
        <v>74</v>
      </c>
      <c r="F70" s="39" t="s">
        <v>74</v>
      </c>
      <c r="G70" s="199">
        <v>7680</v>
      </c>
      <c r="H70" s="187">
        <f t="shared" si="4"/>
        <v>375.16927083333331</v>
      </c>
      <c r="I70" s="164">
        <v>2881300</v>
      </c>
      <c r="J70" s="187"/>
      <c r="K70" s="187">
        <f t="shared" si="1"/>
        <v>105001102.69953859</v>
      </c>
      <c r="L70" s="80"/>
      <c r="M70" s="1"/>
      <c r="O70" s="1"/>
    </row>
    <row r="71" spans="1:15" x14ac:dyDescent="0.25">
      <c r="B71" s="183">
        <v>42923</v>
      </c>
      <c r="C71" s="5">
        <v>951054233</v>
      </c>
      <c r="D71" s="13" t="s">
        <v>250</v>
      </c>
      <c r="E71" s="132" t="s">
        <v>18</v>
      </c>
      <c r="F71" s="132" t="s">
        <v>19</v>
      </c>
      <c r="G71" s="199">
        <v>7680</v>
      </c>
      <c r="H71" s="187">
        <f t="shared" si="4"/>
        <v>651.04166666666663</v>
      </c>
      <c r="I71" s="164">
        <v>5000000</v>
      </c>
      <c r="J71" s="187"/>
      <c r="K71" s="187">
        <f t="shared" ref="K71:K134" si="5">K70-I71+J71</f>
        <v>100001102.69953859</v>
      </c>
      <c r="L71" s="80"/>
      <c r="M71" s="1"/>
      <c r="O71" s="1"/>
    </row>
    <row r="72" spans="1:15" x14ac:dyDescent="0.25">
      <c r="B72" s="183">
        <v>42923</v>
      </c>
      <c r="C72" s="5">
        <v>951261071</v>
      </c>
      <c r="D72" s="13" t="s">
        <v>331</v>
      </c>
      <c r="E72" s="132" t="s">
        <v>18</v>
      </c>
      <c r="F72" s="132" t="s">
        <v>19</v>
      </c>
      <c r="G72" s="199">
        <v>7680</v>
      </c>
      <c r="H72" s="187">
        <f t="shared" si="4"/>
        <v>281.25</v>
      </c>
      <c r="I72" s="164">
        <v>2160000</v>
      </c>
      <c r="J72" s="187"/>
      <c r="K72" s="187">
        <f t="shared" si="5"/>
        <v>97841102.699538589</v>
      </c>
      <c r="L72" s="80"/>
      <c r="M72" s="1"/>
      <c r="O72" s="1"/>
    </row>
    <row r="73" spans="1:15" x14ac:dyDescent="0.25">
      <c r="B73" s="183">
        <v>42923</v>
      </c>
      <c r="C73" s="5">
        <v>951269320</v>
      </c>
      <c r="D73" s="13" t="s">
        <v>332</v>
      </c>
      <c r="E73" s="6" t="s">
        <v>74</v>
      </c>
      <c r="F73" s="39" t="s">
        <v>74</v>
      </c>
      <c r="G73" s="199">
        <v>7680</v>
      </c>
      <c r="H73" s="187">
        <f t="shared" si="4"/>
        <v>2693.6457031250002</v>
      </c>
      <c r="I73" s="164">
        <v>20687199</v>
      </c>
      <c r="J73" s="187"/>
      <c r="K73" s="187">
        <f t="shared" si="5"/>
        <v>77153903.699538589</v>
      </c>
      <c r="L73" s="80"/>
      <c r="M73" s="1"/>
      <c r="O73" s="1"/>
    </row>
    <row r="74" spans="1:15" x14ac:dyDescent="0.25">
      <c r="B74" s="183">
        <v>42923</v>
      </c>
      <c r="C74" s="5">
        <v>951271274</v>
      </c>
      <c r="D74" s="13" t="s">
        <v>75</v>
      </c>
      <c r="E74" s="6" t="s">
        <v>74</v>
      </c>
      <c r="F74" s="39" t="s">
        <v>74</v>
      </c>
      <c r="G74" s="199">
        <v>7680</v>
      </c>
      <c r="H74" s="187">
        <f t="shared" si="4"/>
        <v>2675.4555989583332</v>
      </c>
      <c r="I74" s="164">
        <v>20547499</v>
      </c>
      <c r="J74" s="187"/>
      <c r="K74" s="187">
        <f t="shared" si="5"/>
        <v>56606404.699538589</v>
      </c>
      <c r="L74" s="80"/>
      <c r="M74" s="1"/>
      <c r="O74" s="1"/>
    </row>
    <row r="75" spans="1:15" x14ac:dyDescent="0.25">
      <c r="B75" s="183">
        <v>42923</v>
      </c>
      <c r="C75" s="5">
        <v>951273524</v>
      </c>
      <c r="D75" s="13" t="s">
        <v>76</v>
      </c>
      <c r="E75" s="6" t="s">
        <v>74</v>
      </c>
      <c r="F75" s="39" t="s">
        <v>74</v>
      </c>
      <c r="G75" s="199">
        <v>7680</v>
      </c>
      <c r="H75" s="187">
        <f t="shared" si="4"/>
        <v>1283.76875</v>
      </c>
      <c r="I75" s="164">
        <v>9859344</v>
      </c>
      <c r="J75" s="187"/>
      <c r="K75" s="187">
        <f t="shared" si="5"/>
        <v>46747060.699538589</v>
      </c>
      <c r="L75" s="80"/>
      <c r="M75" s="1"/>
      <c r="O75" s="1"/>
    </row>
    <row r="76" spans="1:15" x14ac:dyDescent="0.25">
      <c r="B76" s="183">
        <v>42923</v>
      </c>
      <c r="C76" s="5">
        <v>951274951</v>
      </c>
      <c r="D76" s="13" t="s">
        <v>77</v>
      </c>
      <c r="E76" s="6" t="s">
        <v>74</v>
      </c>
      <c r="F76" s="39" t="s">
        <v>74</v>
      </c>
      <c r="G76" s="199">
        <v>7680</v>
      </c>
      <c r="H76" s="187">
        <f t="shared" si="4"/>
        <v>596.71940104166663</v>
      </c>
      <c r="I76" s="164">
        <v>4582805</v>
      </c>
      <c r="J76" s="187"/>
      <c r="K76" s="187">
        <f t="shared" si="5"/>
        <v>42164255.699538589</v>
      </c>
      <c r="L76" s="80"/>
      <c r="M76" s="1"/>
      <c r="O76" s="1"/>
    </row>
    <row r="77" spans="1:15" x14ac:dyDescent="0.25">
      <c r="B77" s="183">
        <v>42923</v>
      </c>
      <c r="C77" s="5">
        <v>951277072</v>
      </c>
      <c r="D77" s="13" t="s">
        <v>79</v>
      </c>
      <c r="E77" s="6" t="s">
        <v>264</v>
      </c>
      <c r="F77" s="39" t="s">
        <v>80</v>
      </c>
      <c r="G77" s="199">
        <v>7680</v>
      </c>
      <c r="H77" s="187">
        <f t="shared" si="4"/>
        <v>611.62786458333335</v>
      </c>
      <c r="I77" s="164">
        <v>4697302</v>
      </c>
      <c r="J77" s="187"/>
      <c r="K77" s="187">
        <f t="shared" si="5"/>
        <v>37466953.699538589</v>
      </c>
      <c r="L77" s="80"/>
      <c r="M77" s="1"/>
      <c r="N77" s="31"/>
      <c r="O77" s="1"/>
    </row>
    <row r="78" spans="1:15" x14ac:dyDescent="0.25">
      <c r="B78" s="183">
        <v>42923</v>
      </c>
      <c r="C78" s="5">
        <v>75734877060</v>
      </c>
      <c r="D78" s="13" t="s">
        <v>333</v>
      </c>
      <c r="E78" s="132" t="s">
        <v>18</v>
      </c>
      <c r="F78" s="132" t="s">
        <v>19</v>
      </c>
      <c r="G78" s="199">
        <v>7680</v>
      </c>
      <c r="H78" s="187">
        <f t="shared" si="4"/>
        <v>132.55208333333334</v>
      </c>
      <c r="I78" s="164">
        <v>1018000</v>
      </c>
      <c r="J78" s="187"/>
      <c r="K78" s="187">
        <f t="shared" si="5"/>
        <v>36448953.699538589</v>
      </c>
      <c r="L78" s="80"/>
      <c r="M78" s="1"/>
      <c r="N78" s="31"/>
      <c r="O78" s="1"/>
    </row>
    <row r="79" spans="1:15" x14ac:dyDescent="0.25">
      <c r="A79" s="2" t="s">
        <v>334</v>
      </c>
      <c r="B79" s="183">
        <v>42924</v>
      </c>
      <c r="C79" s="5">
        <v>951886140</v>
      </c>
      <c r="D79" s="13" t="s">
        <v>335</v>
      </c>
      <c r="E79" s="132" t="s">
        <v>18</v>
      </c>
      <c r="F79" s="132" t="s">
        <v>19</v>
      </c>
      <c r="G79" s="199">
        <v>7680</v>
      </c>
      <c r="H79" s="187">
        <f t="shared" si="4"/>
        <v>1302.0833333333333</v>
      </c>
      <c r="I79" s="164">
        <v>10000000</v>
      </c>
      <c r="J79" s="187"/>
      <c r="K79" s="187">
        <f t="shared" si="5"/>
        <v>26448953.699538589</v>
      </c>
      <c r="L79" s="80"/>
      <c r="M79" s="1"/>
      <c r="N79" s="31"/>
      <c r="O79" s="1"/>
    </row>
    <row r="80" spans="1:15" x14ac:dyDescent="0.25">
      <c r="B80" s="183">
        <v>42924</v>
      </c>
      <c r="C80" s="5">
        <v>951886739</v>
      </c>
      <c r="D80" s="13" t="s">
        <v>250</v>
      </c>
      <c r="E80" s="132" t="s">
        <v>18</v>
      </c>
      <c r="F80" s="132" t="s">
        <v>19</v>
      </c>
      <c r="G80" s="199">
        <v>7680</v>
      </c>
      <c r="H80" s="187">
        <f t="shared" si="4"/>
        <v>1302.0833333333333</v>
      </c>
      <c r="I80" s="164">
        <v>10000000</v>
      </c>
      <c r="J80" s="187"/>
      <c r="K80" s="187">
        <f t="shared" si="5"/>
        <v>16448953.699538589</v>
      </c>
      <c r="L80" s="80"/>
      <c r="M80" s="1"/>
      <c r="N80" s="31"/>
      <c r="O80" s="1"/>
    </row>
    <row r="81" spans="2:15" x14ac:dyDescent="0.25">
      <c r="B81" s="183">
        <v>42924</v>
      </c>
      <c r="C81" s="5">
        <v>951887429</v>
      </c>
      <c r="D81" s="13" t="s">
        <v>44</v>
      </c>
      <c r="E81" s="132" t="s">
        <v>18</v>
      </c>
      <c r="F81" s="132" t="s">
        <v>19</v>
      </c>
      <c r="G81" s="199">
        <v>7680</v>
      </c>
      <c r="H81" s="187">
        <f t="shared" si="4"/>
        <v>557.29166666666663</v>
      </c>
      <c r="I81" s="164">
        <v>4280000</v>
      </c>
      <c r="J81" s="187"/>
      <c r="K81" s="187">
        <f t="shared" si="5"/>
        <v>12168953.699538589</v>
      </c>
      <c r="L81" s="80"/>
      <c r="M81" s="1"/>
      <c r="N81" s="31"/>
      <c r="O81" s="1"/>
    </row>
    <row r="82" spans="2:15" x14ac:dyDescent="0.25">
      <c r="B82" s="183">
        <v>42924</v>
      </c>
      <c r="C82" s="5">
        <v>951890561</v>
      </c>
      <c r="D82" s="185" t="s">
        <v>33</v>
      </c>
      <c r="E82" s="132" t="s">
        <v>33</v>
      </c>
      <c r="F82" s="132" t="s">
        <v>33</v>
      </c>
      <c r="G82" s="199">
        <v>7680</v>
      </c>
      <c r="H82" s="187">
        <f t="shared" si="4"/>
        <v>520.83333333333337</v>
      </c>
      <c r="I82" s="164">
        <v>4000000</v>
      </c>
      <c r="J82" s="187"/>
      <c r="K82" s="187">
        <f t="shared" si="5"/>
        <v>8168953.6995385885</v>
      </c>
      <c r="L82" s="80"/>
      <c r="M82" s="1"/>
      <c r="N82" s="31"/>
      <c r="O82" s="1"/>
    </row>
    <row r="83" spans="2:15" x14ac:dyDescent="0.25">
      <c r="B83" s="183">
        <v>42924</v>
      </c>
      <c r="C83" s="5">
        <v>951960412</v>
      </c>
      <c r="D83" s="13" t="s">
        <v>15</v>
      </c>
      <c r="E83" s="6" t="s">
        <v>338</v>
      </c>
      <c r="F83" s="39" t="s">
        <v>128</v>
      </c>
      <c r="G83" s="199">
        <v>7680</v>
      </c>
      <c r="H83" s="187">
        <f>J83/G83</f>
        <v>65.104166666666671</v>
      </c>
      <c r="I83" s="164"/>
      <c r="J83" s="10">
        <v>500000</v>
      </c>
      <c r="K83" s="187">
        <f t="shared" si="5"/>
        <v>8668953.6995385885</v>
      </c>
      <c r="L83" s="80"/>
      <c r="M83" s="1"/>
      <c r="N83" s="31"/>
      <c r="O83" s="1"/>
    </row>
    <row r="84" spans="2:15" x14ac:dyDescent="0.25">
      <c r="B84" s="183">
        <v>42924</v>
      </c>
      <c r="C84" s="5">
        <v>75759661570</v>
      </c>
      <c r="D84" s="185" t="s">
        <v>33</v>
      </c>
      <c r="E84" s="132" t="s">
        <v>33</v>
      </c>
      <c r="F84" s="132" t="s">
        <v>33</v>
      </c>
      <c r="G84" s="199">
        <v>7680</v>
      </c>
      <c r="H84" s="187">
        <f>I84/G84</f>
        <v>130.20833333333334</v>
      </c>
      <c r="I84" s="164">
        <v>1000000</v>
      </c>
      <c r="J84" s="187"/>
      <c r="K84" s="187">
        <f t="shared" si="5"/>
        <v>7668953.6995385885</v>
      </c>
      <c r="L84" s="80"/>
      <c r="M84" s="1"/>
      <c r="N84" s="31"/>
      <c r="O84" s="1"/>
    </row>
    <row r="85" spans="2:15" x14ac:dyDescent="0.25">
      <c r="B85" s="183">
        <v>42924</v>
      </c>
      <c r="C85" s="5">
        <v>75744899500</v>
      </c>
      <c r="D85" s="13" t="s">
        <v>172</v>
      </c>
      <c r="E85" s="6" t="s">
        <v>336</v>
      </c>
      <c r="F85" s="39" t="s">
        <v>122</v>
      </c>
      <c r="G85" s="199">
        <v>7680</v>
      </c>
      <c r="H85" s="187">
        <f>I85/G85</f>
        <v>39.0625</v>
      </c>
      <c r="I85" s="164">
        <v>300000</v>
      </c>
      <c r="J85" s="187"/>
      <c r="K85" s="187">
        <f t="shared" si="5"/>
        <v>7368953.6995385885</v>
      </c>
      <c r="L85" s="80"/>
      <c r="M85" s="1"/>
      <c r="N85" s="31"/>
      <c r="O85" s="1"/>
    </row>
    <row r="86" spans="2:15" x14ac:dyDescent="0.25">
      <c r="B86" s="183">
        <v>42924</v>
      </c>
      <c r="C86" s="5">
        <v>75761535960</v>
      </c>
      <c r="D86" s="13" t="s">
        <v>142</v>
      </c>
      <c r="E86" s="6" t="s">
        <v>337</v>
      </c>
      <c r="F86" s="39" t="s">
        <v>144</v>
      </c>
      <c r="G86" s="199">
        <v>7680</v>
      </c>
      <c r="H86" s="187">
        <f>I86/G86</f>
        <v>929.7696614583333</v>
      </c>
      <c r="I86" s="164">
        <v>7140631</v>
      </c>
      <c r="J86" s="187"/>
      <c r="K86" s="187">
        <f t="shared" si="5"/>
        <v>228322.69953858852</v>
      </c>
      <c r="L86" s="80"/>
      <c r="M86" s="1"/>
      <c r="N86" s="31"/>
      <c r="O86" s="1"/>
    </row>
    <row r="87" spans="2:15" x14ac:dyDescent="0.25">
      <c r="B87" s="183">
        <v>42924</v>
      </c>
      <c r="C87" s="5">
        <v>952096155</v>
      </c>
      <c r="D87" s="13" t="s">
        <v>340</v>
      </c>
      <c r="E87" s="6" t="s">
        <v>341</v>
      </c>
      <c r="F87" s="39" t="s">
        <v>131</v>
      </c>
      <c r="G87" s="199">
        <v>7680</v>
      </c>
      <c r="H87" s="187">
        <f>I87/G87</f>
        <v>65.104166666666671</v>
      </c>
      <c r="I87" s="232">
        <v>500000</v>
      </c>
      <c r="J87" s="232"/>
      <c r="K87" s="187">
        <f t="shared" si="5"/>
        <v>-271677.30046141148</v>
      </c>
      <c r="L87" s="80"/>
      <c r="M87" s="1"/>
      <c r="O87" s="1"/>
    </row>
    <row r="88" spans="2:15" x14ac:dyDescent="0.25">
      <c r="B88" s="183">
        <v>42924</v>
      </c>
      <c r="C88" s="5">
        <v>952088726</v>
      </c>
      <c r="D88" s="13" t="s">
        <v>15</v>
      </c>
      <c r="E88" s="6" t="s">
        <v>342</v>
      </c>
      <c r="F88" s="39" t="s">
        <v>128</v>
      </c>
      <c r="G88" s="199">
        <v>7680</v>
      </c>
      <c r="H88" s="187">
        <f>J88/G88</f>
        <v>3770.71</v>
      </c>
      <c r="I88" s="164"/>
      <c r="J88" s="15">
        <v>28959052.800000001</v>
      </c>
      <c r="K88" s="187">
        <f t="shared" si="5"/>
        <v>28687375.499538589</v>
      </c>
      <c r="L88" s="80"/>
      <c r="M88" s="1"/>
      <c r="N88" s="31"/>
      <c r="O88" s="1"/>
    </row>
    <row r="89" spans="2:15" x14ac:dyDescent="0.25">
      <c r="B89" s="183">
        <v>42925</v>
      </c>
      <c r="C89" s="5">
        <v>952394611</v>
      </c>
      <c r="D89" s="13" t="s">
        <v>44</v>
      </c>
      <c r="E89" s="132" t="s">
        <v>18</v>
      </c>
      <c r="F89" s="132" t="s">
        <v>19</v>
      </c>
      <c r="G89" s="199">
        <v>7680</v>
      </c>
      <c r="H89" s="187">
        <f t="shared" ref="H89:H99" si="6">I89/G89</f>
        <v>417.96875</v>
      </c>
      <c r="I89" s="164">
        <v>3210000</v>
      </c>
      <c r="J89" s="164"/>
      <c r="K89" s="187">
        <f t="shared" si="5"/>
        <v>25477375.499538589</v>
      </c>
      <c r="L89" s="80"/>
      <c r="M89" s="1"/>
      <c r="N89" s="31"/>
      <c r="O89" s="1"/>
    </row>
    <row r="90" spans="2:15" x14ac:dyDescent="0.25">
      <c r="B90" s="183">
        <v>42925</v>
      </c>
      <c r="C90" s="5">
        <v>952394897</v>
      </c>
      <c r="D90" s="13" t="s">
        <v>109</v>
      </c>
      <c r="E90" s="132" t="s">
        <v>18</v>
      </c>
      <c r="F90" s="132" t="s">
        <v>19</v>
      </c>
      <c r="G90" s="199">
        <v>7680</v>
      </c>
      <c r="H90" s="187">
        <f t="shared" si="6"/>
        <v>13.020833333333334</v>
      </c>
      <c r="I90" s="164">
        <v>100000</v>
      </c>
      <c r="J90" s="164"/>
      <c r="K90" s="187">
        <f t="shared" si="5"/>
        <v>25377375.499538589</v>
      </c>
      <c r="L90" s="80"/>
      <c r="M90" s="1"/>
      <c r="N90" s="31"/>
      <c r="O90" s="1"/>
    </row>
    <row r="91" spans="2:15" x14ac:dyDescent="0.25">
      <c r="B91" s="238">
        <v>42925</v>
      </c>
      <c r="C91" s="152">
        <v>952337579</v>
      </c>
      <c r="D91" s="153" t="s">
        <v>33</v>
      </c>
      <c r="E91" s="154" t="s">
        <v>33</v>
      </c>
      <c r="F91" s="154" t="s">
        <v>33</v>
      </c>
      <c r="G91" s="239">
        <v>7680</v>
      </c>
      <c r="H91" s="155">
        <f t="shared" si="6"/>
        <v>182.29166666666666</v>
      </c>
      <c r="I91" s="240">
        <v>1400000</v>
      </c>
      <c r="J91" s="240"/>
      <c r="K91" s="155">
        <f t="shared" si="5"/>
        <v>23977375.499538589</v>
      </c>
      <c r="L91" s="80"/>
      <c r="M91" s="1"/>
      <c r="N91" s="156"/>
      <c r="O91" s="1"/>
    </row>
    <row r="92" spans="2:15" x14ac:dyDescent="0.25">
      <c r="B92" s="183">
        <v>42925</v>
      </c>
      <c r="C92" s="5">
        <v>952376709</v>
      </c>
      <c r="D92" s="236" t="s">
        <v>20</v>
      </c>
      <c r="E92" s="132" t="s">
        <v>18</v>
      </c>
      <c r="F92" s="132" t="s">
        <v>19</v>
      </c>
      <c r="G92" s="199">
        <v>7680</v>
      </c>
      <c r="H92" s="187">
        <f t="shared" si="6"/>
        <v>130.20833333333334</v>
      </c>
      <c r="I92" s="164">
        <v>1000000</v>
      </c>
      <c r="J92" s="164"/>
      <c r="K92" s="187">
        <f t="shared" si="5"/>
        <v>22977375.499538589</v>
      </c>
      <c r="L92" s="80"/>
      <c r="M92" s="1"/>
      <c r="N92" s="31"/>
      <c r="O92" s="1"/>
    </row>
    <row r="93" spans="2:15" x14ac:dyDescent="0.25">
      <c r="B93" s="183">
        <v>42926</v>
      </c>
      <c r="C93" s="5">
        <v>75807517880</v>
      </c>
      <c r="D93" s="13" t="s">
        <v>180</v>
      </c>
      <c r="E93" s="132" t="s">
        <v>18</v>
      </c>
      <c r="F93" s="132" t="s">
        <v>19</v>
      </c>
      <c r="G93" s="199">
        <v>7680</v>
      </c>
      <c r="H93" s="187">
        <f t="shared" si="6"/>
        <v>2106.54296875</v>
      </c>
      <c r="I93" s="164">
        <v>16178250</v>
      </c>
      <c r="J93" s="187"/>
      <c r="K93" s="187">
        <f t="shared" si="5"/>
        <v>6799125.4995385893</v>
      </c>
      <c r="L93" s="80"/>
      <c r="M93" s="1"/>
      <c r="N93" s="31"/>
      <c r="O93" s="1"/>
    </row>
    <row r="94" spans="2:15" x14ac:dyDescent="0.25">
      <c r="B94" s="183">
        <v>42926</v>
      </c>
      <c r="C94" s="5">
        <v>1791786369</v>
      </c>
      <c r="D94" s="13" t="s">
        <v>289</v>
      </c>
      <c r="E94" s="6" t="s">
        <v>339</v>
      </c>
      <c r="F94" s="39" t="s">
        <v>183</v>
      </c>
      <c r="G94" s="199">
        <v>7680</v>
      </c>
      <c r="H94" s="187">
        <f t="shared" si="6"/>
        <v>288.03548177083331</v>
      </c>
      <c r="I94" s="164">
        <v>2212112.5</v>
      </c>
      <c r="J94" s="187"/>
      <c r="K94" s="187">
        <f t="shared" si="5"/>
        <v>4587012.9995385893</v>
      </c>
      <c r="L94" s="80"/>
      <c r="M94" s="1"/>
      <c r="N94" s="31"/>
      <c r="O94" s="1"/>
    </row>
    <row r="95" spans="2:15" x14ac:dyDescent="0.25">
      <c r="B95" s="183">
        <v>42926</v>
      </c>
      <c r="C95" s="5">
        <v>953162126</v>
      </c>
      <c r="D95" s="13" t="s">
        <v>27</v>
      </c>
      <c r="E95" s="6" t="s">
        <v>343</v>
      </c>
      <c r="F95" s="39" t="s">
        <v>38</v>
      </c>
      <c r="G95" s="199">
        <v>7680</v>
      </c>
      <c r="H95" s="187">
        <f t="shared" si="6"/>
        <v>52.083333333333336</v>
      </c>
      <c r="I95" s="164">
        <v>400000</v>
      </c>
      <c r="J95" s="187"/>
      <c r="K95" s="187">
        <f t="shared" si="5"/>
        <v>4187012.9995385893</v>
      </c>
      <c r="L95" s="80"/>
      <c r="M95" s="1"/>
      <c r="N95" s="31"/>
      <c r="O95" s="1"/>
    </row>
    <row r="96" spans="2:15" x14ac:dyDescent="0.25">
      <c r="B96" s="183">
        <v>42926</v>
      </c>
      <c r="C96" s="5">
        <v>953216019</v>
      </c>
      <c r="D96" s="13" t="s">
        <v>33</v>
      </c>
      <c r="E96" s="39" t="s">
        <v>33</v>
      </c>
      <c r="F96" s="39" t="s">
        <v>33</v>
      </c>
      <c r="G96" s="199">
        <v>7680</v>
      </c>
      <c r="H96" s="187">
        <f t="shared" si="6"/>
        <v>3.3865104166666669</v>
      </c>
      <c r="I96" s="164">
        <v>26008.400000000001</v>
      </c>
      <c r="J96" s="187"/>
      <c r="K96" s="187">
        <f t="shared" si="5"/>
        <v>4161004.5995385894</v>
      </c>
      <c r="L96" s="80"/>
      <c r="M96" s="1"/>
      <c r="N96" s="31"/>
      <c r="O96" s="1"/>
    </row>
    <row r="97" spans="2:15" x14ac:dyDescent="0.25">
      <c r="B97" s="183">
        <v>42926</v>
      </c>
      <c r="C97" s="5">
        <v>953221781</v>
      </c>
      <c r="D97" s="13" t="s">
        <v>33</v>
      </c>
      <c r="E97" s="39" t="s">
        <v>33</v>
      </c>
      <c r="F97" s="39" t="s">
        <v>33</v>
      </c>
      <c r="G97" s="199">
        <v>7680</v>
      </c>
      <c r="H97" s="187">
        <f t="shared" si="6"/>
        <v>10.380651041666665</v>
      </c>
      <c r="I97" s="164">
        <v>79723.399999999994</v>
      </c>
      <c r="J97" s="187"/>
      <c r="K97" s="187">
        <f t="shared" si="5"/>
        <v>4081281.1995385895</v>
      </c>
      <c r="L97" s="80"/>
      <c r="M97" s="1"/>
      <c r="N97" s="31"/>
      <c r="O97" s="1"/>
    </row>
    <row r="98" spans="2:15" x14ac:dyDescent="0.25">
      <c r="B98" s="183">
        <v>42926</v>
      </c>
      <c r="C98" s="5">
        <v>953225338</v>
      </c>
      <c r="D98" s="13" t="s">
        <v>33</v>
      </c>
      <c r="E98" s="39" t="s">
        <v>33</v>
      </c>
      <c r="F98" s="39" t="s">
        <v>33</v>
      </c>
      <c r="G98" s="199">
        <v>7680</v>
      </c>
      <c r="H98" s="187">
        <f t="shared" si="6"/>
        <v>17.126562499999999</v>
      </c>
      <c r="I98" s="164">
        <v>131532</v>
      </c>
      <c r="J98" s="187"/>
      <c r="K98" s="187">
        <f t="shared" si="5"/>
        <v>3949749.1995385895</v>
      </c>
      <c r="L98" s="80"/>
      <c r="M98" s="1"/>
      <c r="N98" s="31"/>
      <c r="O98" s="1"/>
    </row>
    <row r="99" spans="2:15" x14ac:dyDescent="0.25">
      <c r="B99" s="183">
        <v>42926</v>
      </c>
      <c r="C99" s="5">
        <v>75831460210</v>
      </c>
      <c r="D99" s="13" t="s">
        <v>253</v>
      </c>
      <c r="E99" s="6" t="s">
        <v>344</v>
      </c>
      <c r="F99" s="39" t="s">
        <v>65</v>
      </c>
      <c r="G99" s="199">
        <v>7680</v>
      </c>
      <c r="H99" s="187">
        <f t="shared" si="6"/>
        <v>13.020833333333334</v>
      </c>
      <c r="I99" s="164">
        <v>100000</v>
      </c>
      <c r="J99" s="187"/>
      <c r="K99" s="187">
        <f t="shared" si="5"/>
        <v>3849749.1995385895</v>
      </c>
      <c r="L99" s="80"/>
      <c r="M99" s="1"/>
      <c r="N99" s="31"/>
      <c r="O99" s="1"/>
    </row>
    <row r="100" spans="2:15" x14ac:dyDescent="0.25">
      <c r="B100" s="183">
        <v>42926</v>
      </c>
      <c r="C100" s="5">
        <v>953459296</v>
      </c>
      <c r="D100" s="13" t="s">
        <v>15</v>
      </c>
      <c r="E100" s="6" t="s">
        <v>338</v>
      </c>
      <c r="F100" s="39" t="s">
        <v>128</v>
      </c>
      <c r="G100" s="199">
        <v>7680</v>
      </c>
      <c r="H100" s="187">
        <f>J100/G100</f>
        <v>1302.0833333333333</v>
      </c>
      <c r="I100" s="164"/>
      <c r="J100" s="10">
        <v>10000000</v>
      </c>
      <c r="K100" s="187">
        <f t="shared" si="5"/>
        <v>13849749.199538589</v>
      </c>
      <c r="L100" s="80"/>
      <c r="M100" s="1"/>
      <c r="N100" s="31"/>
      <c r="O100" s="1"/>
    </row>
    <row r="101" spans="2:15" x14ac:dyDescent="0.25">
      <c r="B101" s="183">
        <v>42926</v>
      </c>
      <c r="C101" s="5">
        <v>953465864</v>
      </c>
      <c r="D101" s="13" t="s">
        <v>33</v>
      </c>
      <c r="E101" s="39" t="s">
        <v>33</v>
      </c>
      <c r="F101" s="39" t="s">
        <v>33</v>
      </c>
      <c r="G101" s="199">
        <v>7680</v>
      </c>
      <c r="H101" s="187">
        <f t="shared" ref="H101:H106" si="7">I101/G101</f>
        <v>130.20833333333334</v>
      </c>
      <c r="I101" s="164">
        <v>1000000</v>
      </c>
      <c r="J101" s="187"/>
      <c r="K101" s="187">
        <f t="shared" si="5"/>
        <v>12849749.199538589</v>
      </c>
      <c r="L101" s="80"/>
      <c r="M101" s="1"/>
      <c r="N101" s="31"/>
      <c r="O101" s="1"/>
    </row>
    <row r="102" spans="2:15" x14ac:dyDescent="0.25">
      <c r="B102" s="183">
        <v>42926</v>
      </c>
      <c r="C102" s="5">
        <v>953469488</v>
      </c>
      <c r="D102" s="13" t="s">
        <v>33</v>
      </c>
      <c r="E102" s="39" t="s">
        <v>33</v>
      </c>
      <c r="F102" s="39" t="s">
        <v>33</v>
      </c>
      <c r="G102" s="199">
        <v>7680</v>
      </c>
      <c r="H102" s="187">
        <f t="shared" si="7"/>
        <v>1602.2135416666667</v>
      </c>
      <c r="I102" s="187">
        <v>12305000</v>
      </c>
      <c r="J102" s="187"/>
      <c r="K102" s="187">
        <f t="shared" si="5"/>
        <v>544749.19953858852</v>
      </c>
      <c r="L102" s="80"/>
      <c r="M102" s="1"/>
      <c r="N102" s="31"/>
      <c r="O102" s="1"/>
    </row>
    <row r="103" spans="2:15" x14ac:dyDescent="0.25">
      <c r="B103" s="183">
        <v>42926</v>
      </c>
      <c r="C103" s="5">
        <v>75837222350</v>
      </c>
      <c r="D103" s="13" t="s">
        <v>140</v>
      </c>
      <c r="E103" s="6" t="s">
        <v>346</v>
      </c>
      <c r="F103" s="39" t="s">
        <v>138</v>
      </c>
      <c r="G103" s="199">
        <v>7680</v>
      </c>
      <c r="H103" s="187">
        <f t="shared" si="7"/>
        <v>19.609375</v>
      </c>
      <c r="I103" s="187">
        <v>150600</v>
      </c>
      <c r="J103" s="187"/>
      <c r="K103" s="187">
        <f t="shared" si="5"/>
        <v>394149.19953858852</v>
      </c>
      <c r="L103" s="80"/>
      <c r="M103" s="1"/>
      <c r="N103" s="31"/>
      <c r="O103" s="1"/>
    </row>
    <row r="104" spans="2:15" x14ac:dyDescent="0.25">
      <c r="B104" s="183">
        <v>42926</v>
      </c>
      <c r="C104" s="5">
        <v>75837300420</v>
      </c>
      <c r="D104" s="13" t="s">
        <v>140</v>
      </c>
      <c r="E104" s="6" t="s">
        <v>347</v>
      </c>
      <c r="F104" s="39" t="s">
        <v>138</v>
      </c>
      <c r="G104" s="199">
        <v>7680</v>
      </c>
      <c r="H104" s="187">
        <f t="shared" si="7"/>
        <v>10.202645833333333</v>
      </c>
      <c r="I104" s="187">
        <v>78356.320000000007</v>
      </c>
      <c r="J104" s="187"/>
      <c r="K104" s="187">
        <f t="shared" si="5"/>
        <v>315792.87953858852</v>
      </c>
      <c r="L104" s="80"/>
      <c r="M104" s="1"/>
      <c r="N104" s="31"/>
      <c r="O104" s="1"/>
    </row>
    <row r="105" spans="2:15" x14ac:dyDescent="0.25">
      <c r="B105" s="183">
        <v>42926</v>
      </c>
      <c r="C105" s="5">
        <v>953591007</v>
      </c>
      <c r="D105" s="13" t="s">
        <v>103</v>
      </c>
      <c r="E105" s="6" t="s">
        <v>348</v>
      </c>
      <c r="F105" s="39" t="s">
        <v>138</v>
      </c>
      <c r="G105" s="199">
        <v>7680</v>
      </c>
      <c r="H105" s="187">
        <f t="shared" si="7"/>
        <v>4.7390729166666672</v>
      </c>
      <c r="I105" s="187">
        <v>36396.080000000002</v>
      </c>
      <c r="J105" s="187"/>
      <c r="K105" s="187">
        <f t="shared" si="5"/>
        <v>279396.7995385885</v>
      </c>
      <c r="L105" s="80"/>
      <c r="M105" s="1"/>
      <c r="N105" s="31"/>
      <c r="O105" s="1"/>
    </row>
    <row r="106" spans="2:15" x14ac:dyDescent="0.25">
      <c r="B106" s="183">
        <v>42926</v>
      </c>
      <c r="C106" s="35">
        <v>953593193</v>
      </c>
      <c r="D106" s="13" t="s">
        <v>215</v>
      </c>
      <c r="E106" s="6" t="s">
        <v>348</v>
      </c>
      <c r="F106" s="39" t="s">
        <v>138</v>
      </c>
      <c r="G106" s="199">
        <v>7680</v>
      </c>
      <c r="H106" s="187">
        <f t="shared" si="7"/>
        <v>4.7390729166666672</v>
      </c>
      <c r="I106" s="187">
        <v>36396.080000000002</v>
      </c>
      <c r="J106" s="187"/>
      <c r="K106" s="187">
        <f t="shared" si="5"/>
        <v>243000.71953858848</v>
      </c>
      <c r="L106" s="80"/>
      <c r="M106" s="1"/>
      <c r="N106" s="31"/>
      <c r="O106" s="1"/>
    </row>
    <row r="107" spans="2:15" x14ac:dyDescent="0.25">
      <c r="B107" s="183">
        <v>42927</v>
      </c>
      <c r="C107" s="5">
        <v>954131003</v>
      </c>
      <c r="D107" s="198" t="s">
        <v>15</v>
      </c>
      <c r="E107" s="132" t="s">
        <v>321</v>
      </c>
      <c r="F107" s="132" t="s">
        <v>16</v>
      </c>
      <c r="G107" s="199">
        <v>7600</v>
      </c>
      <c r="H107" s="187">
        <f>J107/G107</f>
        <v>20000</v>
      </c>
      <c r="I107" s="187"/>
      <c r="J107" s="10">
        <v>152000000</v>
      </c>
      <c r="K107" s="187">
        <f t="shared" si="5"/>
        <v>152243000.7195386</v>
      </c>
      <c r="L107" s="80"/>
      <c r="M107" s="1"/>
      <c r="N107" s="31"/>
      <c r="O107" s="1"/>
    </row>
    <row r="108" spans="2:15" x14ac:dyDescent="0.25">
      <c r="B108" s="183">
        <v>42927</v>
      </c>
      <c r="C108" s="5">
        <v>954394508</v>
      </c>
      <c r="D108" s="13" t="s">
        <v>349</v>
      </c>
      <c r="E108" s="6" t="s">
        <v>350</v>
      </c>
      <c r="F108" s="39" t="s">
        <v>183</v>
      </c>
      <c r="G108" s="199">
        <v>7600</v>
      </c>
      <c r="H108" s="187">
        <f t="shared" ref="H108:H130" si="8">I108/G108</f>
        <v>294.36842105263156</v>
      </c>
      <c r="I108" s="164">
        <v>2237200</v>
      </c>
      <c r="J108" s="187"/>
      <c r="K108" s="187">
        <f t="shared" si="5"/>
        <v>150005800.7195386</v>
      </c>
      <c r="L108" s="80"/>
      <c r="M108" s="1"/>
      <c r="N108" s="31"/>
      <c r="O108" s="1"/>
    </row>
    <row r="109" spans="2:15" x14ac:dyDescent="0.25">
      <c r="B109" s="183">
        <v>42927</v>
      </c>
      <c r="C109" s="35">
        <v>954508516</v>
      </c>
      <c r="D109" s="13" t="s">
        <v>351</v>
      </c>
      <c r="E109" s="6" t="s">
        <v>352</v>
      </c>
      <c r="F109" s="39" t="s">
        <v>53</v>
      </c>
      <c r="G109" s="199">
        <v>7600</v>
      </c>
      <c r="H109" s="187">
        <f t="shared" si="8"/>
        <v>1964.5297368421052</v>
      </c>
      <c r="I109" s="164">
        <v>14930426</v>
      </c>
      <c r="J109" s="187"/>
      <c r="K109" s="187">
        <f t="shared" si="5"/>
        <v>135075374.7195386</v>
      </c>
      <c r="L109" s="80"/>
      <c r="M109" s="1"/>
      <c r="N109" s="31"/>
      <c r="O109" s="1"/>
    </row>
    <row r="110" spans="2:15" x14ac:dyDescent="0.25">
      <c r="B110" s="183">
        <v>42927</v>
      </c>
      <c r="C110" s="5">
        <v>954515694</v>
      </c>
      <c r="D110" s="13" t="s">
        <v>353</v>
      </c>
      <c r="E110" s="132" t="s">
        <v>18</v>
      </c>
      <c r="F110" s="132" t="s">
        <v>19</v>
      </c>
      <c r="G110" s="199">
        <v>7600</v>
      </c>
      <c r="H110" s="187">
        <f t="shared" si="8"/>
        <v>657.89473684210532</v>
      </c>
      <c r="I110" s="164">
        <v>5000000</v>
      </c>
      <c r="J110" s="187"/>
      <c r="K110" s="187">
        <f t="shared" si="5"/>
        <v>130075374.7195386</v>
      </c>
      <c r="L110" s="80"/>
      <c r="M110" s="1"/>
      <c r="N110" s="31"/>
      <c r="O110" s="1"/>
    </row>
    <row r="111" spans="2:15" x14ac:dyDescent="0.25">
      <c r="B111" s="183">
        <v>42927</v>
      </c>
      <c r="C111" s="5">
        <v>954519204</v>
      </c>
      <c r="D111" s="13" t="s">
        <v>41</v>
      </c>
      <c r="E111" s="132" t="s">
        <v>18</v>
      </c>
      <c r="F111" s="132" t="s">
        <v>19</v>
      </c>
      <c r="G111" s="199">
        <v>7600</v>
      </c>
      <c r="H111" s="187">
        <f t="shared" si="8"/>
        <v>1137.5236842105264</v>
      </c>
      <c r="I111" s="164">
        <v>8645180</v>
      </c>
      <c r="J111" s="187"/>
      <c r="K111" s="187">
        <f t="shared" si="5"/>
        <v>121430194.7195386</v>
      </c>
      <c r="L111" s="80"/>
      <c r="M111" s="1"/>
      <c r="N111" s="31"/>
      <c r="O111" s="1"/>
    </row>
    <row r="112" spans="2:15" x14ac:dyDescent="0.25">
      <c r="B112" s="183">
        <v>42927</v>
      </c>
      <c r="C112" s="5">
        <v>75879399130</v>
      </c>
      <c r="D112" s="13" t="s">
        <v>328</v>
      </c>
      <c r="E112" s="132" t="s">
        <v>18</v>
      </c>
      <c r="F112" s="132" t="s">
        <v>19</v>
      </c>
      <c r="G112" s="199">
        <v>7600</v>
      </c>
      <c r="H112" s="187">
        <f t="shared" si="8"/>
        <v>657.89473684210532</v>
      </c>
      <c r="I112" s="164">
        <v>5000000</v>
      </c>
      <c r="J112" s="187"/>
      <c r="K112" s="187">
        <f t="shared" si="5"/>
        <v>116430194.7195386</v>
      </c>
      <c r="L112" s="80"/>
      <c r="M112" s="1"/>
      <c r="N112" s="31"/>
      <c r="O112" s="1"/>
    </row>
    <row r="113" spans="2:15" x14ac:dyDescent="0.25">
      <c r="B113" s="183">
        <v>42927</v>
      </c>
      <c r="C113" s="5">
        <v>954527203</v>
      </c>
      <c r="D113" s="13" t="s">
        <v>56</v>
      </c>
      <c r="E113" s="132" t="s">
        <v>18</v>
      </c>
      <c r="F113" s="132" t="s">
        <v>19</v>
      </c>
      <c r="G113" s="199">
        <v>7600</v>
      </c>
      <c r="H113" s="187">
        <f t="shared" si="8"/>
        <v>1315.7894736842106</v>
      </c>
      <c r="I113" s="164">
        <v>10000000</v>
      </c>
      <c r="J113" s="187"/>
      <c r="K113" s="187">
        <f t="shared" si="5"/>
        <v>106430194.7195386</v>
      </c>
      <c r="L113" s="80"/>
      <c r="M113" s="1"/>
      <c r="N113" s="31"/>
      <c r="O113" s="1"/>
    </row>
    <row r="114" spans="2:15" x14ac:dyDescent="0.25">
      <c r="B114" s="183">
        <v>42927</v>
      </c>
      <c r="C114" s="5">
        <v>75879671440</v>
      </c>
      <c r="D114" s="13" t="s">
        <v>354</v>
      </c>
      <c r="E114" s="132" t="s">
        <v>355</v>
      </c>
      <c r="F114" s="132" t="s">
        <v>24</v>
      </c>
      <c r="G114" s="199">
        <v>7600</v>
      </c>
      <c r="H114" s="187">
        <f t="shared" si="8"/>
        <v>210.52631578947367</v>
      </c>
      <c r="I114" s="164">
        <v>1600000</v>
      </c>
      <c r="J114" s="187"/>
      <c r="K114" s="187">
        <f t="shared" si="5"/>
        <v>104830194.7195386</v>
      </c>
      <c r="L114" s="80"/>
      <c r="M114" s="1"/>
      <c r="N114" s="31"/>
      <c r="O114" s="1"/>
    </row>
    <row r="115" spans="2:15" x14ac:dyDescent="0.25">
      <c r="B115" s="183">
        <v>42927</v>
      </c>
      <c r="C115" s="5">
        <v>954538225</v>
      </c>
      <c r="D115" s="13" t="s">
        <v>356</v>
      </c>
      <c r="E115" s="132" t="s">
        <v>18</v>
      </c>
      <c r="F115" s="132" t="s">
        <v>19</v>
      </c>
      <c r="G115" s="199">
        <v>7600</v>
      </c>
      <c r="H115" s="187">
        <f t="shared" si="8"/>
        <v>36.673684210526318</v>
      </c>
      <c r="I115" s="164">
        <v>278720</v>
      </c>
      <c r="J115" s="187"/>
      <c r="K115" s="187">
        <f t="shared" si="5"/>
        <v>104551474.7195386</v>
      </c>
      <c r="L115" s="80"/>
      <c r="M115" s="1"/>
      <c r="N115" s="31"/>
      <c r="O115" s="1"/>
    </row>
    <row r="116" spans="2:15" x14ac:dyDescent="0.25">
      <c r="B116" s="183">
        <v>42927</v>
      </c>
      <c r="C116" s="5">
        <v>954553687</v>
      </c>
      <c r="D116" s="13" t="s">
        <v>357</v>
      </c>
      <c r="E116" s="132" t="s">
        <v>341</v>
      </c>
      <c r="F116" s="132" t="s">
        <v>131</v>
      </c>
      <c r="G116" s="199">
        <v>7600</v>
      </c>
      <c r="H116" s="187">
        <f t="shared" si="8"/>
        <v>1315.7894736842106</v>
      </c>
      <c r="I116" s="164">
        <v>10000000</v>
      </c>
      <c r="J116" s="187"/>
      <c r="K116" s="187">
        <f t="shared" si="5"/>
        <v>94551474.719538599</v>
      </c>
      <c r="L116" s="80"/>
      <c r="M116" s="1"/>
      <c r="N116" s="31"/>
      <c r="O116" s="1"/>
    </row>
    <row r="117" spans="2:15" x14ac:dyDescent="0.25">
      <c r="B117" s="183">
        <v>42927</v>
      </c>
      <c r="C117" s="5">
        <v>954600960</v>
      </c>
      <c r="D117" s="13" t="s">
        <v>278</v>
      </c>
      <c r="E117" s="132" t="s">
        <v>358</v>
      </c>
      <c r="F117" s="132" t="s">
        <v>183</v>
      </c>
      <c r="G117" s="199">
        <v>7600</v>
      </c>
      <c r="H117" s="187">
        <f t="shared" si="8"/>
        <v>24.994736842105262</v>
      </c>
      <c r="I117" s="164">
        <v>189960</v>
      </c>
      <c r="J117" s="187"/>
      <c r="K117" s="187">
        <f t="shared" si="5"/>
        <v>94361514.719538599</v>
      </c>
      <c r="L117" s="80"/>
      <c r="M117" s="1"/>
      <c r="N117" s="31"/>
      <c r="O117" s="1"/>
    </row>
    <row r="118" spans="2:15" x14ac:dyDescent="0.25">
      <c r="B118" s="183">
        <v>42927</v>
      </c>
      <c r="C118" s="5">
        <v>954729441</v>
      </c>
      <c r="D118" s="13" t="s">
        <v>267</v>
      </c>
      <c r="E118" s="132" t="s">
        <v>18</v>
      </c>
      <c r="F118" s="132" t="s">
        <v>19</v>
      </c>
      <c r="G118" s="199">
        <v>7600</v>
      </c>
      <c r="H118" s="187">
        <f t="shared" si="8"/>
        <v>184.21052631578948</v>
      </c>
      <c r="I118" s="164">
        <v>1400000</v>
      </c>
      <c r="J118" s="187"/>
      <c r="K118" s="187">
        <f t="shared" si="5"/>
        <v>92961514.719538599</v>
      </c>
      <c r="L118" s="80"/>
      <c r="M118" s="1"/>
      <c r="N118" s="31"/>
      <c r="O118" s="1"/>
    </row>
    <row r="119" spans="2:15" x14ac:dyDescent="0.25">
      <c r="B119" s="183">
        <v>42927</v>
      </c>
      <c r="C119" s="5">
        <v>954769165</v>
      </c>
      <c r="D119" s="13" t="s">
        <v>359</v>
      </c>
      <c r="E119" s="132" t="s">
        <v>18</v>
      </c>
      <c r="F119" s="132" t="s">
        <v>19</v>
      </c>
      <c r="G119" s="199">
        <v>7600</v>
      </c>
      <c r="H119" s="187">
        <f t="shared" si="8"/>
        <v>855.26315789473688</v>
      </c>
      <c r="I119" s="164">
        <v>6500000</v>
      </c>
      <c r="J119" s="187"/>
      <c r="K119" s="187">
        <f t="shared" si="5"/>
        <v>86461514.719538599</v>
      </c>
      <c r="L119" s="80"/>
      <c r="M119" s="1"/>
      <c r="N119" s="31"/>
      <c r="O119" s="1"/>
    </row>
    <row r="120" spans="2:15" x14ac:dyDescent="0.25">
      <c r="B120" s="183">
        <v>42927</v>
      </c>
      <c r="C120" s="5">
        <v>954774099</v>
      </c>
      <c r="D120" s="13" t="s">
        <v>360</v>
      </c>
      <c r="E120" s="132" t="s">
        <v>361</v>
      </c>
      <c r="F120" s="6" t="s">
        <v>24</v>
      </c>
      <c r="G120" s="199">
        <v>7600</v>
      </c>
      <c r="H120" s="187">
        <f t="shared" si="8"/>
        <v>100</v>
      </c>
      <c r="I120" s="164">
        <v>760000</v>
      </c>
      <c r="J120" s="187"/>
      <c r="K120" s="187">
        <f t="shared" si="5"/>
        <v>85701514.719538599</v>
      </c>
      <c r="L120" s="80"/>
      <c r="M120" s="1"/>
      <c r="N120" s="31"/>
      <c r="O120" s="1"/>
    </row>
    <row r="121" spans="2:15" x14ac:dyDescent="0.25">
      <c r="B121" s="183">
        <v>42927</v>
      </c>
      <c r="C121" s="5">
        <v>954795907</v>
      </c>
      <c r="D121" s="13" t="s">
        <v>362</v>
      </c>
      <c r="E121" s="132" t="s">
        <v>363</v>
      </c>
      <c r="F121" s="6" t="s">
        <v>24</v>
      </c>
      <c r="G121" s="199">
        <v>7600</v>
      </c>
      <c r="H121" s="187">
        <f t="shared" si="8"/>
        <v>1000</v>
      </c>
      <c r="I121" s="164">
        <v>7600000</v>
      </c>
      <c r="J121" s="187"/>
      <c r="K121" s="187">
        <f t="shared" si="5"/>
        <v>78101514.719538599</v>
      </c>
      <c r="L121" s="80"/>
      <c r="M121" s="1"/>
      <c r="N121" s="31"/>
      <c r="O121" s="1"/>
    </row>
    <row r="122" spans="2:15" x14ac:dyDescent="0.25">
      <c r="B122" s="183">
        <v>42927</v>
      </c>
      <c r="C122" s="5">
        <v>954800374</v>
      </c>
      <c r="D122" s="13" t="s">
        <v>267</v>
      </c>
      <c r="E122" s="132" t="s">
        <v>18</v>
      </c>
      <c r="F122" s="132" t="s">
        <v>19</v>
      </c>
      <c r="G122" s="199">
        <v>7600</v>
      </c>
      <c r="H122" s="187">
        <f t="shared" si="8"/>
        <v>321.38157894736844</v>
      </c>
      <c r="I122" s="164">
        <v>2442500</v>
      </c>
      <c r="J122" s="187"/>
      <c r="K122" s="187">
        <f t="shared" si="5"/>
        <v>75659014.719538599</v>
      </c>
      <c r="L122" s="80"/>
      <c r="M122" s="1"/>
      <c r="N122" s="31"/>
      <c r="O122" s="1"/>
    </row>
    <row r="123" spans="2:15" x14ac:dyDescent="0.25">
      <c r="B123" s="183">
        <v>42927</v>
      </c>
      <c r="C123" s="5">
        <v>954822529</v>
      </c>
      <c r="D123" s="13" t="s">
        <v>27</v>
      </c>
      <c r="E123" s="132" t="s">
        <v>366</v>
      </c>
      <c r="F123" s="132" t="s">
        <v>24</v>
      </c>
      <c r="G123" s="199">
        <v>7600</v>
      </c>
      <c r="H123" s="187">
        <f t="shared" si="8"/>
        <v>131.57894736842104</v>
      </c>
      <c r="I123" s="164">
        <v>1000000</v>
      </c>
      <c r="J123" s="187"/>
      <c r="K123" s="187">
        <f t="shared" si="5"/>
        <v>74659014.719538599</v>
      </c>
      <c r="L123" s="80"/>
      <c r="M123" s="1"/>
      <c r="N123" s="31"/>
      <c r="O123" s="1"/>
    </row>
    <row r="124" spans="2:15" x14ac:dyDescent="0.25">
      <c r="B124" s="183">
        <v>42927</v>
      </c>
      <c r="C124" s="5">
        <v>954849694</v>
      </c>
      <c r="D124" s="13" t="s">
        <v>351</v>
      </c>
      <c r="E124" s="6" t="s">
        <v>364</v>
      </c>
      <c r="F124" s="39" t="s">
        <v>53</v>
      </c>
      <c r="G124" s="199">
        <v>7600</v>
      </c>
      <c r="H124" s="187">
        <f t="shared" si="8"/>
        <v>1964.5297368421052</v>
      </c>
      <c r="I124" s="164">
        <v>14930426</v>
      </c>
      <c r="J124" s="187"/>
      <c r="K124" s="187">
        <f t="shared" si="5"/>
        <v>59728588.719538599</v>
      </c>
      <c r="L124" s="80"/>
      <c r="M124" s="1"/>
      <c r="N124" s="31"/>
      <c r="O124" s="1"/>
    </row>
    <row r="125" spans="2:15" x14ac:dyDescent="0.25">
      <c r="B125" s="183">
        <v>42927</v>
      </c>
      <c r="C125" s="5">
        <v>954985702</v>
      </c>
      <c r="D125" s="13" t="s">
        <v>20</v>
      </c>
      <c r="E125" s="132" t="s">
        <v>18</v>
      </c>
      <c r="F125" s="132" t="s">
        <v>19</v>
      </c>
      <c r="G125" s="199">
        <v>7600</v>
      </c>
      <c r="H125" s="187">
        <f t="shared" si="8"/>
        <v>3935.1789473684212</v>
      </c>
      <c r="I125" s="164">
        <v>29907360</v>
      </c>
      <c r="J125" s="187"/>
      <c r="K125" s="187">
        <f t="shared" si="5"/>
        <v>29821228.719538599</v>
      </c>
      <c r="L125" s="80"/>
      <c r="M125" s="1"/>
      <c r="N125" s="31"/>
      <c r="O125" s="1"/>
    </row>
    <row r="126" spans="2:15" x14ac:dyDescent="0.25">
      <c r="B126" s="183">
        <v>42928</v>
      </c>
      <c r="C126" s="5">
        <v>954990424</v>
      </c>
      <c r="D126" s="13" t="s">
        <v>149</v>
      </c>
      <c r="E126" s="132" t="s">
        <v>18</v>
      </c>
      <c r="F126" s="132" t="s">
        <v>19</v>
      </c>
      <c r="G126" s="199">
        <v>7600</v>
      </c>
      <c r="H126" s="187">
        <f t="shared" si="8"/>
        <v>1393.3171052631578</v>
      </c>
      <c r="I126" s="164">
        <v>10589210</v>
      </c>
      <c r="J126" s="187"/>
      <c r="K126" s="187">
        <f t="shared" si="5"/>
        <v>19232018.719538599</v>
      </c>
      <c r="L126" s="80"/>
      <c r="M126" s="1"/>
      <c r="N126" s="31"/>
      <c r="O126" s="1"/>
    </row>
    <row r="127" spans="2:15" x14ac:dyDescent="0.25">
      <c r="B127" s="183">
        <v>42928</v>
      </c>
      <c r="C127" s="5">
        <v>955267088</v>
      </c>
      <c r="D127" s="13" t="s">
        <v>169</v>
      </c>
      <c r="E127" s="132" t="s">
        <v>18</v>
      </c>
      <c r="F127" s="132" t="s">
        <v>19</v>
      </c>
      <c r="G127" s="199">
        <v>7600</v>
      </c>
      <c r="H127" s="187">
        <f t="shared" si="8"/>
        <v>1901.3157894736842</v>
      </c>
      <c r="I127" s="164">
        <v>14450000</v>
      </c>
      <c r="J127" s="187"/>
      <c r="K127" s="187">
        <f t="shared" si="5"/>
        <v>4782018.7195385993</v>
      </c>
      <c r="L127" s="80"/>
      <c r="M127" s="1"/>
      <c r="N127" s="31"/>
      <c r="O127" s="1"/>
    </row>
    <row r="128" spans="2:15" x14ac:dyDescent="0.25">
      <c r="B128" s="183">
        <v>42928</v>
      </c>
      <c r="C128" s="5">
        <v>955365179</v>
      </c>
      <c r="D128" s="13" t="s">
        <v>44</v>
      </c>
      <c r="E128" s="132" t="s">
        <v>18</v>
      </c>
      <c r="F128" s="132" t="s">
        <v>19</v>
      </c>
      <c r="G128" s="199">
        <v>7600</v>
      </c>
      <c r="H128" s="187">
        <f t="shared" si="8"/>
        <v>281.57894736842104</v>
      </c>
      <c r="I128" s="164">
        <v>2140000</v>
      </c>
      <c r="J128" s="187"/>
      <c r="K128" s="187">
        <f t="shared" si="5"/>
        <v>2642018.7195385993</v>
      </c>
      <c r="L128" s="80"/>
      <c r="M128" s="1"/>
      <c r="N128" s="31"/>
      <c r="O128" s="1"/>
    </row>
    <row r="129" spans="2:15" x14ac:dyDescent="0.25">
      <c r="B129" s="183">
        <v>42928</v>
      </c>
      <c r="C129" s="5">
        <v>955508641</v>
      </c>
      <c r="D129" s="13" t="s">
        <v>351</v>
      </c>
      <c r="E129" s="132" t="s">
        <v>365</v>
      </c>
      <c r="F129" s="132" t="s">
        <v>53</v>
      </c>
      <c r="G129" s="199">
        <v>7600</v>
      </c>
      <c r="H129" s="187">
        <f t="shared" si="8"/>
        <v>311.20999999999998</v>
      </c>
      <c r="I129" s="165">
        <v>2365196</v>
      </c>
      <c r="J129" s="187"/>
      <c r="K129" s="187">
        <f t="shared" si="5"/>
        <v>276822.71953859925</v>
      </c>
      <c r="L129" s="80"/>
      <c r="M129" s="1"/>
      <c r="N129" s="31"/>
      <c r="O129" s="1"/>
    </row>
    <row r="130" spans="2:15" x14ac:dyDescent="0.25">
      <c r="B130" s="183">
        <v>42928</v>
      </c>
      <c r="C130" s="5">
        <v>956681108</v>
      </c>
      <c r="D130" s="13" t="s">
        <v>33</v>
      </c>
      <c r="E130" s="39" t="s">
        <v>33</v>
      </c>
      <c r="F130" s="132" t="s">
        <v>33</v>
      </c>
      <c r="G130" s="199">
        <v>7600</v>
      </c>
      <c r="H130" s="187">
        <f t="shared" si="8"/>
        <v>1.4818421052631578</v>
      </c>
      <c r="I130" s="164">
        <v>11262</v>
      </c>
      <c r="J130" s="187"/>
      <c r="K130" s="187">
        <f t="shared" si="5"/>
        <v>265560.71953859925</v>
      </c>
      <c r="L130" s="80"/>
      <c r="M130" s="1"/>
      <c r="N130" s="31"/>
      <c r="O130" s="1"/>
    </row>
    <row r="131" spans="2:15" x14ac:dyDescent="0.25">
      <c r="B131" s="183">
        <v>42929</v>
      </c>
      <c r="C131" s="5">
        <v>956809686</v>
      </c>
      <c r="D131" s="13" t="s">
        <v>15</v>
      </c>
      <c r="E131" s="6" t="s">
        <v>338</v>
      </c>
      <c r="F131" s="39" t="s">
        <v>128</v>
      </c>
      <c r="G131" s="199">
        <v>7600</v>
      </c>
      <c r="H131" s="187">
        <f>J131/G131</f>
        <v>394.73684210526318</v>
      </c>
      <c r="I131" s="164"/>
      <c r="J131" s="10">
        <v>3000000</v>
      </c>
      <c r="K131" s="187">
        <f t="shared" si="5"/>
        <v>3265560.7195385993</v>
      </c>
      <c r="L131" s="80"/>
      <c r="M131" s="1"/>
      <c r="N131" s="31"/>
      <c r="O131" s="1"/>
    </row>
    <row r="132" spans="2:15" x14ac:dyDescent="0.25">
      <c r="B132" s="183">
        <v>42929</v>
      </c>
      <c r="C132" s="35">
        <v>956814496</v>
      </c>
      <c r="D132" s="13" t="s">
        <v>41</v>
      </c>
      <c r="E132" s="132" t="s">
        <v>18</v>
      </c>
      <c r="F132" s="132" t="s">
        <v>19</v>
      </c>
      <c r="G132" s="199">
        <v>7600</v>
      </c>
      <c r="H132" s="187">
        <f>I132/G132</f>
        <v>394.73684210526318</v>
      </c>
      <c r="I132" s="164">
        <v>3000000</v>
      </c>
      <c r="J132" s="187"/>
      <c r="K132" s="187">
        <f t="shared" si="5"/>
        <v>265560.71953859925</v>
      </c>
      <c r="L132" s="80"/>
      <c r="M132" s="1"/>
      <c r="N132" s="31"/>
      <c r="O132" s="1"/>
    </row>
    <row r="133" spans="2:15" x14ac:dyDescent="0.25">
      <c r="B133" s="200">
        <v>42929</v>
      </c>
      <c r="C133" s="234">
        <v>957609143</v>
      </c>
      <c r="D133" s="201" t="s">
        <v>33</v>
      </c>
      <c r="E133" s="202" t="s">
        <v>33</v>
      </c>
      <c r="F133" s="202" t="s">
        <v>128</v>
      </c>
      <c r="G133" s="203">
        <v>7600</v>
      </c>
      <c r="H133" s="241">
        <f>J133/G133</f>
        <v>1629.47</v>
      </c>
      <c r="I133" s="204"/>
      <c r="J133" s="205">
        <v>12383972</v>
      </c>
      <c r="K133" s="241">
        <f t="shared" si="5"/>
        <v>12649532.719538599</v>
      </c>
      <c r="L133" s="80"/>
      <c r="M133" s="1"/>
      <c r="N133" s="206"/>
      <c r="O133" s="1"/>
    </row>
    <row r="134" spans="2:15" x14ac:dyDescent="0.25">
      <c r="B134" s="183">
        <v>42929</v>
      </c>
      <c r="C134" s="35">
        <v>957629646</v>
      </c>
      <c r="D134" s="185" t="s">
        <v>33</v>
      </c>
      <c r="E134" s="132" t="s">
        <v>33</v>
      </c>
      <c r="F134" s="132" t="s">
        <v>33</v>
      </c>
      <c r="G134" s="199">
        <v>7600</v>
      </c>
      <c r="H134" s="187">
        <f>I134/G134</f>
        <v>263.15789473684208</v>
      </c>
      <c r="I134" s="164">
        <v>2000000</v>
      </c>
      <c r="J134" s="187"/>
      <c r="K134" s="187">
        <f t="shared" si="5"/>
        <v>10649532.719538599</v>
      </c>
      <c r="L134" s="80"/>
      <c r="M134" s="1"/>
      <c r="N134" s="31"/>
      <c r="O134" s="1"/>
    </row>
    <row r="135" spans="2:15" x14ac:dyDescent="0.25">
      <c r="B135" s="183">
        <v>42929</v>
      </c>
      <c r="C135" s="35">
        <v>76003721230</v>
      </c>
      <c r="D135" s="13" t="s">
        <v>367</v>
      </c>
      <c r="E135" s="132" t="s">
        <v>368</v>
      </c>
      <c r="F135" s="132" t="s">
        <v>122</v>
      </c>
      <c r="G135" s="199">
        <v>7600</v>
      </c>
      <c r="H135" s="187">
        <f>I135/G135</f>
        <v>52.631578947368418</v>
      </c>
      <c r="I135" s="164">
        <v>400000</v>
      </c>
      <c r="J135" s="187"/>
      <c r="K135" s="187">
        <f t="shared" ref="K135:K198" si="9">K134-I135+J135</f>
        <v>10249532.719538599</v>
      </c>
      <c r="L135" s="80"/>
      <c r="M135" s="1"/>
      <c r="N135" s="31"/>
      <c r="O135" s="1"/>
    </row>
    <row r="136" spans="2:15" x14ac:dyDescent="0.25">
      <c r="B136" s="183">
        <v>42929</v>
      </c>
      <c r="C136" s="35">
        <v>91027</v>
      </c>
      <c r="D136" s="13" t="s">
        <v>15</v>
      </c>
      <c r="E136" s="132" t="s">
        <v>369</v>
      </c>
      <c r="F136" s="132" t="s">
        <v>128</v>
      </c>
      <c r="G136" s="199">
        <v>7680</v>
      </c>
      <c r="H136" s="187">
        <f>J136/G136</f>
        <v>182.29166666666666</v>
      </c>
      <c r="I136" s="164"/>
      <c r="J136" s="10">
        <v>1400000</v>
      </c>
      <c r="K136" s="187">
        <f t="shared" si="9"/>
        <v>11649532.719538599</v>
      </c>
      <c r="L136" s="80"/>
      <c r="M136" s="1"/>
      <c r="N136" s="31"/>
      <c r="O136" s="1"/>
    </row>
    <row r="137" spans="2:15" x14ac:dyDescent="0.25">
      <c r="B137" s="183" t="s">
        <v>370</v>
      </c>
      <c r="C137" s="35">
        <v>957955752</v>
      </c>
      <c r="D137" s="185" t="s">
        <v>33</v>
      </c>
      <c r="E137" s="132" t="s">
        <v>33</v>
      </c>
      <c r="F137" s="132" t="s">
        <v>33</v>
      </c>
      <c r="G137" s="199">
        <v>7600</v>
      </c>
      <c r="H137" s="187">
        <f t="shared" ref="H137:H142" si="10">I137/G137</f>
        <v>16.34643947368421</v>
      </c>
      <c r="I137" s="164">
        <v>124232.94</v>
      </c>
      <c r="J137" s="187"/>
      <c r="K137" s="187">
        <f t="shared" si="9"/>
        <v>11525299.7795386</v>
      </c>
      <c r="L137" s="80"/>
      <c r="M137" s="1"/>
      <c r="N137" s="31"/>
      <c r="O137" s="1"/>
    </row>
    <row r="138" spans="2:15" x14ac:dyDescent="0.25">
      <c r="B138" s="183" t="s">
        <v>370</v>
      </c>
      <c r="C138" s="35">
        <v>957956077</v>
      </c>
      <c r="D138" s="185" t="s">
        <v>33</v>
      </c>
      <c r="E138" s="132" t="s">
        <v>33</v>
      </c>
      <c r="F138" s="132" t="s">
        <v>33</v>
      </c>
      <c r="G138" s="199">
        <v>7600</v>
      </c>
      <c r="H138" s="187">
        <f t="shared" si="10"/>
        <v>25.572705263157893</v>
      </c>
      <c r="I138" s="166">
        <v>194352.56</v>
      </c>
      <c r="J138" s="187"/>
      <c r="K138" s="187">
        <f t="shared" si="9"/>
        <v>11330947.219538599</v>
      </c>
      <c r="L138" s="80"/>
      <c r="M138" s="1"/>
      <c r="N138" s="31"/>
      <c r="O138" s="1"/>
    </row>
    <row r="139" spans="2:15" x14ac:dyDescent="0.25">
      <c r="B139" s="183" t="s">
        <v>370</v>
      </c>
      <c r="C139" s="35">
        <v>957956477</v>
      </c>
      <c r="D139" s="185" t="s">
        <v>33</v>
      </c>
      <c r="E139" s="132" t="s">
        <v>33</v>
      </c>
      <c r="F139" s="132" t="s">
        <v>33</v>
      </c>
      <c r="G139" s="199">
        <v>7600</v>
      </c>
      <c r="H139" s="187">
        <f t="shared" si="10"/>
        <v>13.478138157894737</v>
      </c>
      <c r="I139" s="166">
        <v>102433.85</v>
      </c>
      <c r="J139" s="187"/>
      <c r="K139" s="187">
        <f t="shared" si="9"/>
        <v>11228513.3695386</v>
      </c>
      <c r="L139" s="80"/>
      <c r="M139" s="1"/>
      <c r="N139" s="31"/>
      <c r="O139" s="1"/>
    </row>
    <row r="140" spans="2:15" x14ac:dyDescent="0.25">
      <c r="B140" s="183" t="s">
        <v>370</v>
      </c>
      <c r="C140" s="35">
        <v>958115042</v>
      </c>
      <c r="D140" s="13" t="s">
        <v>44</v>
      </c>
      <c r="E140" s="132" t="s">
        <v>18</v>
      </c>
      <c r="F140" s="132" t="s">
        <v>19</v>
      </c>
      <c r="G140" s="199">
        <v>7600</v>
      </c>
      <c r="H140" s="187">
        <f t="shared" si="10"/>
        <v>563.15789473684208</v>
      </c>
      <c r="I140" s="164">
        <v>4280000</v>
      </c>
      <c r="J140" s="187"/>
      <c r="K140" s="187">
        <f t="shared" si="9"/>
        <v>6948513.3695385996</v>
      </c>
      <c r="L140" s="80"/>
      <c r="M140" s="1"/>
      <c r="N140" s="31"/>
      <c r="O140" s="1"/>
    </row>
    <row r="141" spans="2:15" x14ac:dyDescent="0.25">
      <c r="B141" s="183" t="s">
        <v>370</v>
      </c>
      <c r="C141" s="35">
        <v>76026873220</v>
      </c>
      <c r="D141" s="13" t="s">
        <v>371</v>
      </c>
      <c r="E141" s="132" t="s">
        <v>372</v>
      </c>
      <c r="F141" s="132" t="s">
        <v>183</v>
      </c>
      <c r="G141" s="199">
        <v>7600</v>
      </c>
      <c r="H141" s="187">
        <f t="shared" si="10"/>
        <v>211.18421052631578</v>
      </c>
      <c r="I141" s="164">
        <v>1605000</v>
      </c>
      <c r="J141" s="187"/>
      <c r="K141" s="187">
        <f t="shared" si="9"/>
        <v>5343513.3695385996</v>
      </c>
      <c r="L141" s="80"/>
      <c r="M141" s="1"/>
      <c r="N141" s="31"/>
      <c r="O141" s="1"/>
    </row>
    <row r="142" spans="2:15" x14ac:dyDescent="0.25">
      <c r="B142" s="183" t="s">
        <v>370</v>
      </c>
      <c r="C142" s="35">
        <v>958319275</v>
      </c>
      <c r="D142" s="13" t="s">
        <v>373</v>
      </c>
      <c r="E142" s="132" t="s">
        <v>374</v>
      </c>
      <c r="F142" s="132" t="s">
        <v>183</v>
      </c>
      <c r="G142" s="199">
        <v>7600</v>
      </c>
      <c r="H142" s="187">
        <f t="shared" si="10"/>
        <v>11.973684210526315</v>
      </c>
      <c r="I142" s="164">
        <v>91000</v>
      </c>
      <c r="J142" s="187"/>
      <c r="K142" s="187">
        <f t="shared" si="9"/>
        <v>5252513.3695385996</v>
      </c>
      <c r="L142" s="80"/>
      <c r="M142" s="1"/>
      <c r="N142" s="31"/>
      <c r="O142" s="1"/>
    </row>
    <row r="143" spans="2:15" x14ac:dyDescent="0.25">
      <c r="B143" s="183" t="s">
        <v>370</v>
      </c>
      <c r="C143" s="35">
        <v>958286511</v>
      </c>
      <c r="D143" s="198" t="s">
        <v>15</v>
      </c>
      <c r="E143" s="132" t="s">
        <v>321</v>
      </c>
      <c r="F143" s="132" t="s">
        <v>16</v>
      </c>
      <c r="G143" s="199">
        <v>8350</v>
      </c>
      <c r="H143" s="187">
        <f>J143/G143</f>
        <v>10000</v>
      </c>
      <c r="I143" s="164"/>
      <c r="J143" s="10">
        <v>83500000</v>
      </c>
      <c r="K143" s="187">
        <f t="shared" si="9"/>
        <v>88752513.369538605</v>
      </c>
      <c r="L143" s="80"/>
      <c r="M143" s="1"/>
      <c r="N143" s="31"/>
      <c r="O143" s="1"/>
    </row>
    <row r="144" spans="2:15" x14ac:dyDescent="0.25">
      <c r="B144" s="183" t="s">
        <v>370</v>
      </c>
      <c r="C144" s="35">
        <v>958405408</v>
      </c>
      <c r="D144" s="185" t="s">
        <v>33</v>
      </c>
      <c r="E144" s="132" t="s">
        <v>33</v>
      </c>
      <c r="F144" s="132" t="s">
        <v>33</v>
      </c>
      <c r="G144" s="199">
        <v>8350</v>
      </c>
      <c r="H144" s="187">
        <f t="shared" ref="H144:H155" si="11">I144/G144</f>
        <v>150</v>
      </c>
      <c r="I144" s="164">
        <v>1252500</v>
      </c>
      <c r="J144" s="187"/>
      <c r="K144" s="187">
        <f t="shared" si="9"/>
        <v>87500013.369538605</v>
      </c>
      <c r="L144" s="80"/>
      <c r="M144" s="1"/>
      <c r="N144" s="31"/>
      <c r="O144" s="1"/>
    </row>
    <row r="145" spans="2:15" x14ac:dyDescent="0.25">
      <c r="B145" s="183" t="s">
        <v>370</v>
      </c>
      <c r="C145" s="35">
        <v>958417773</v>
      </c>
      <c r="D145" s="13" t="s">
        <v>56</v>
      </c>
      <c r="E145" s="132" t="s">
        <v>18</v>
      </c>
      <c r="F145" s="132" t="s">
        <v>19</v>
      </c>
      <c r="G145" s="199">
        <v>8350</v>
      </c>
      <c r="H145" s="187">
        <f t="shared" si="11"/>
        <v>2395.2095808383233</v>
      </c>
      <c r="I145" s="164">
        <v>20000000</v>
      </c>
      <c r="J145" s="187"/>
      <c r="K145" s="187">
        <f t="shared" si="9"/>
        <v>67500013.369538605</v>
      </c>
      <c r="L145" s="80"/>
      <c r="M145" s="1"/>
      <c r="N145" s="31"/>
      <c r="O145" s="1"/>
    </row>
    <row r="146" spans="2:15" x14ac:dyDescent="0.25">
      <c r="B146" s="242" t="s">
        <v>370</v>
      </c>
      <c r="C146" s="35">
        <v>958410594</v>
      </c>
      <c r="D146" s="6" t="s">
        <v>492</v>
      </c>
      <c r="E146" s="132" t="s">
        <v>499</v>
      </c>
      <c r="F146" s="132" t="s">
        <v>183</v>
      </c>
      <c r="G146" s="199">
        <v>8350</v>
      </c>
      <c r="H146" s="187">
        <f t="shared" si="11"/>
        <v>1796.4071856287426</v>
      </c>
      <c r="I146" s="164">
        <v>15000000</v>
      </c>
      <c r="J146" s="187"/>
      <c r="K146" s="187">
        <f t="shared" si="9"/>
        <v>52500013.369538605</v>
      </c>
      <c r="L146" s="80"/>
      <c r="M146" s="1"/>
      <c r="N146" s="31"/>
      <c r="O146" s="1"/>
    </row>
    <row r="147" spans="2:15" x14ac:dyDescent="0.25">
      <c r="B147" s="183" t="s">
        <v>370</v>
      </c>
      <c r="C147" s="35">
        <v>76038288520</v>
      </c>
      <c r="D147" s="13" t="s">
        <v>375</v>
      </c>
      <c r="E147" s="132" t="s">
        <v>18</v>
      </c>
      <c r="F147" s="132" t="s">
        <v>19</v>
      </c>
      <c r="G147" s="199">
        <v>8350</v>
      </c>
      <c r="H147" s="187">
        <f t="shared" si="11"/>
        <v>1689.2844311377246</v>
      </c>
      <c r="I147" s="164">
        <v>14105525</v>
      </c>
      <c r="J147" s="187"/>
      <c r="K147" s="187">
        <f t="shared" si="9"/>
        <v>38394488.369538605</v>
      </c>
      <c r="L147" s="80"/>
      <c r="M147" s="1"/>
      <c r="N147" s="31"/>
      <c r="O147" s="1"/>
    </row>
    <row r="148" spans="2:15" x14ac:dyDescent="0.25">
      <c r="B148" s="183" t="s">
        <v>370</v>
      </c>
      <c r="C148" s="35">
        <v>76038853310</v>
      </c>
      <c r="D148" s="13" t="s">
        <v>376</v>
      </c>
      <c r="E148" s="132" t="s">
        <v>18</v>
      </c>
      <c r="F148" s="132" t="s">
        <v>19</v>
      </c>
      <c r="G148" s="199">
        <v>8350</v>
      </c>
      <c r="H148" s="187">
        <f t="shared" si="11"/>
        <v>71.137724550898199</v>
      </c>
      <c r="I148" s="164">
        <v>594000</v>
      </c>
      <c r="J148" s="187"/>
      <c r="K148" s="187">
        <f t="shared" si="9"/>
        <v>37800488.369538605</v>
      </c>
      <c r="L148" s="80"/>
      <c r="M148" s="1"/>
      <c r="N148" s="31"/>
      <c r="O148" s="1"/>
    </row>
    <row r="149" spans="2:15" x14ac:dyDescent="0.25">
      <c r="B149" s="183" t="s">
        <v>370</v>
      </c>
      <c r="C149" s="35">
        <v>958441591</v>
      </c>
      <c r="D149" s="13" t="s">
        <v>377</v>
      </c>
      <c r="E149" s="132" t="s">
        <v>18</v>
      </c>
      <c r="F149" s="132" t="s">
        <v>19</v>
      </c>
      <c r="G149" s="199">
        <v>8350</v>
      </c>
      <c r="H149" s="187">
        <f t="shared" si="11"/>
        <v>565.44311377245504</v>
      </c>
      <c r="I149" s="164">
        <v>4721450</v>
      </c>
      <c r="J149" s="187"/>
      <c r="K149" s="187">
        <f t="shared" si="9"/>
        <v>33079038.369538605</v>
      </c>
      <c r="L149" s="80"/>
      <c r="M149" s="1"/>
      <c r="N149" s="31"/>
      <c r="O149" s="1"/>
    </row>
    <row r="150" spans="2:15" x14ac:dyDescent="0.25">
      <c r="B150" s="183" t="s">
        <v>370</v>
      </c>
      <c r="C150" s="35">
        <v>76039416230</v>
      </c>
      <c r="D150" s="13" t="s">
        <v>378</v>
      </c>
      <c r="E150" s="132" t="s">
        <v>18</v>
      </c>
      <c r="F150" s="132" t="s">
        <v>19</v>
      </c>
      <c r="G150" s="199">
        <v>8350</v>
      </c>
      <c r="H150" s="187">
        <f t="shared" si="11"/>
        <v>785.61377245508982</v>
      </c>
      <c r="I150" s="164">
        <v>6559875</v>
      </c>
      <c r="J150" s="187"/>
      <c r="K150" s="187">
        <f t="shared" si="9"/>
        <v>26519163.369538605</v>
      </c>
      <c r="L150" s="80"/>
      <c r="M150" s="1"/>
      <c r="N150" s="31"/>
      <c r="O150" s="1"/>
    </row>
    <row r="151" spans="2:15" x14ac:dyDescent="0.25">
      <c r="B151" s="183" t="s">
        <v>370</v>
      </c>
      <c r="C151" s="35">
        <v>958462985</v>
      </c>
      <c r="D151" s="185" t="s">
        <v>33</v>
      </c>
      <c r="E151" s="132" t="s">
        <v>33</v>
      </c>
      <c r="F151" s="132" t="s">
        <v>33</v>
      </c>
      <c r="G151" s="199">
        <v>8350</v>
      </c>
      <c r="H151" s="187">
        <f t="shared" si="11"/>
        <v>958.08383233532936</v>
      </c>
      <c r="I151" s="164">
        <v>8000000</v>
      </c>
      <c r="J151" s="187"/>
      <c r="K151" s="187">
        <f t="shared" si="9"/>
        <v>18519163.369538605</v>
      </c>
      <c r="L151" s="80"/>
      <c r="M151" s="1"/>
      <c r="N151" s="31"/>
      <c r="O151" s="1"/>
    </row>
    <row r="152" spans="2:15" x14ac:dyDescent="0.25">
      <c r="B152" s="183" t="s">
        <v>370</v>
      </c>
      <c r="C152" s="35">
        <v>959206851</v>
      </c>
      <c r="D152" s="13" t="s">
        <v>190</v>
      </c>
      <c r="E152" s="132" t="s">
        <v>18</v>
      </c>
      <c r="F152" s="132" t="s">
        <v>19</v>
      </c>
      <c r="G152" s="199">
        <v>8350</v>
      </c>
      <c r="H152" s="187">
        <f t="shared" si="11"/>
        <v>658.68263473053889</v>
      </c>
      <c r="I152" s="164">
        <v>5500000</v>
      </c>
      <c r="J152" s="187"/>
      <c r="K152" s="187">
        <f t="shared" si="9"/>
        <v>13019163.369538605</v>
      </c>
      <c r="L152" s="80"/>
      <c r="M152" s="1"/>
      <c r="N152" s="31"/>
      <c r="O152" s="1"/>
    </row>
    <row r="153" spans="2:15" x14ac:dyDescent="0.25">
      <c r="B153" s="183" t="s">
        <v>379</v>
      </c>
      <c r="C153" s="35">
        <v>959998063</v>
      </c>
      <c r="D153" s="185" t="s">
        <v>22</v>
      </c>
      <c r="E153" s="6" t="s">
        <v>23</v>
      </c>
      <c r="F153" s="6" t="s">
        <v>24</v>
      </c>
      <c r="G153" s="199">
        <v>8350</v>
      </c>
      <c r="H153" s="187">
        <f t="shared" si="11"/>
        <v>83.832335329341319</v>
      </c>
      <c r="I153" s="164">
        <v>700000</v>
      </c>
      <c r="J153" s="187"/>
      <c r="K153" s="187">
        <f t="shared" si="9"/>
        <v>12319163.369538605</v>
      </c>
      <c r="L153" s="80"/>
      <c r="M153" s="1"/>
      <c r="N153" s="31"/>
      <c r="O153" s="1"/>
    </row>
    <row r="154" spans="2:15" x14ac:dyDescent="0.25">
      <c r="B154" s="183" t="s">
        <v>380</v>
      </c>
      <c r="C154" s="35">
        <v>960001097</v>
      </c>
      <c r="D154" s="13" t="s">
        <v>345</v>
      </c>
      <c r="E154" s="132" t="s">
        <v>18</v>
      </c>
      <c r="F154" s="132" t="s">
        <v>381</v>
      </c>
      <c r="G154" s="199">
        <v>8350</v>
      </c>
      <c r="H154" s="187">
        <f t="shared" si="11"/>
        <v>1281.4371257485029</v>
      </c>
      <c r="I154" s="164">
        <v>10700000</v>
      </c>
      <c r="J154" s="187"/>
      <c r="K154" s="187">
        <f t="shared" si="9"/>
        <v>1619163.3695386052</v>
      </c>
      <c r="L154" s="80"/>
      <c r="M154" s="1"/>
      <c r="N154" s="31"/>
      <c r="O154" s="1"/>
    </row>
    <row r="155" spans="2:15" x14ac:dyDescent="0.25">
      <c r="B155" s="183" t="s">
        <v>382</v>
      </c>
      <c r="C155" s="35">
        <v>960036530</v>
      </c>
      <c r="D155" s="185" t="s">
        <v>33</v>
      </c>
      <c r="E155" s="132" t="s">
        <v>33</v>
      </c>
      <c r="F155" s="132" t="s">
        <v>33</v>
      </c>
      <c r="G155" s="199">
        <v>8350</v>
      </c>
      <c r="H155" s="187">
        <f t="shared" si="11"/>
        <v>59.880239520958085</v>
      </c>
      <c r="I155" s="164">
        <v>500000</v>
      </c>
      <c r="J155" s="187"/>
      <c r="K155" s="187">
        <f t="shared" si="9"/>
        <v>1119163.3695386052</v>
      </c>
      <c r="L155" s="80"/>
      <c r="M155" s="1"/>
      <c r="N155" s="31"/>
      <c r="O155" s="1"/>
    </row>
    <row r="156" spans="2:15" x14ac:dyDescent="0.25">
      <c r="B156" s="183">
        <v>42934</v>
      </c>
      <c r="C156" s="35">
        <v>962598598</v>
      </c>
      <c r="D156" s="198" t="s">
        <v>15</v>
      </c>
      <c r="E156" s="132" t="s">
        <v>321</v>
      </c>
      <c r="F156" s="132" t="s">
        <v>16</v>
      </c>
      <c r="G156" s="199">
        <v>8380</v>
      </c>
      <c r="H156" s="187">
        <f>J156/G156</f>
        <v>8949.880668257756</v>
      </c>
      <c r="I156" s="167"/>
      <c r="J156" s="10">
        <v>75000000</v>
      </c>
      <c r="K156" s="187">
        <f t="shared" si="9"/>
        <v>76119163.369538605</v>
      </c>
      <c r="L156" s="80"/>
      <c r="M156" s="1"/>
      <c r="N156" s="31"/>
      <c r="O156" s="1"/>
    </row>
    <row r="157" spans="2:15" x14ac:dyDescent="0.25">
      <c r="B157" s="183">
        <v>42934</v>
      </c>
      <c r="C157" s="35">
        <v>962912179</v>
      </c>
      <c r="D157" s="159" t="s">
        <v>44</v>
      </c>
      <c r="E157" s="132" t="s">
        <v>18</v>
      </c>
      <c r="F157" s="132" t="s">
        <v>19</v>
      </c>
      <c r="G157" s="199">
        <v>8380</v>
      </c>
      <c r="H157" s="187">
        <f t="shared" ref="H157:H162" si="12">I157/G157</f>
        <v>510.7398568019093</v>
      </c>
      <c r="I157" s="168">
        <v>4280000</v>
      </c>
      <c r="J157" s="207"/>
      <c r="K157" s="187">
        <f t="shared" si="9"/>
        <v>71839163.369538605</v>
      </c>
      <c r="L157" s="80"/>
      <c r="M157" s="1"/>
      <c r="N157" s="31"/>
      <c r="O157" s="1"/>
    </row>
    <row r="158" spans="2:15" x14ac:dyDescent="0.25">
      <c r="B158" s="183">
        <v>42934</v>
      </c>
      <c r="C158" s="35">
        <v>962913960</v>
      </c>
      <c r="D158" s="159" t="s">
        <v>169</v>
      </c>
      <c r="E158" s="132" t="s">
        <v>18</v>
      </c>
      <c r="F158" s="132" t="s">
        <v>19</v>
      </c>
      <c r="G158" s="199">
        <v>8380</v>
      </c>
      <c r="H158" s="187">
        <f t="shared" si="12"/>
        <v>1659.9045346062053</v>
      </c>
      <c r="I158" s="168">
        <v>13910000</v>
      </c>
      <c r="J158" s="207"/>
      <c r="K158" s="187">
        <f t="shared" si="9"/>
        <v>57929163.369538605</v>
      </c>
      <c r="L158" s="80"/>
      <c r="M158" s="1"/>
      <c r="N158" s="31"/>
      <c r="O158" s="1"/>
    </row>
    <row r="159" spans="2:15" x14ac:dyDescent="0.25">
      <c r="B159" s="183">
        <v>42934</v>
      </c>
      <c r="C159" s="35">
        <v>962917477</v>
      </c>
      <c r="D159" s="159" t="s">
        <v>56</v>
      </c>
      <c r="E159" s="132" t="s">
        <v>18</v>
      </c>
      <c r="F159" s="132" t="s">
        <v>19</v>
      </c>
      <c r="G159" s="199">
        <v>8380</v>
      </c>
      <c r="H159" s="187">
        <f t="shared" si="12"/>
        <v>1193.3174224343675</v>
      </c>
      <c r="I159" s="168">
        <v>10000000</v>
      </c>
      <c r="J159" s="207"/>
      <c r="K159" s="187">
        <f t="shared" si="9"/>
        <v>47929163.369538605</v>
      </c>
      <c r="L159" s="80"/>
      <c r="M159" s="1"/>
      <c r="N159" s="31"/>
      <c r="O159" s="1"/>
    </row>
    <row r="160" spans="2:15" x14ac:dyDescent="0.25">
      <c r="B160" s="183">
        <v>42934</v>
      </c>
      <c r="C160" s="35">
        <v>962919191</v>
      </c>
      <c r="D160" s="159" t="s">
        <v>41</v>
      </c>
      <c r="E160" s="132" t="s">
        <v>18</v>
      </c>
      <c r="F160" s="132" t="s">
        <v>19</v>
      </c>
      <c r="G160" s="199">
        <v>8380</v>
      </c>
      <c r="H160" s="187">
        <f t="shared" si="12"/>
        <v>535.84725536992835</v>
      </c>
      <c r="I160" s="168">
        <v>4490400</v>
      </c>
      <c r="J160" s="207"/>
      <c r="K160" s="187">
        <f t="shared" si="9"/>
        <v>43438763.369538605</v>
      </c>
      <c r="L160" s="80"/>
      <c r="M160" s="1"/>
      <c r="N160" s="31"/>
      <c r="O160" s="1"/>
    </row>
    <row r="161" spans="2:15" x14ac:dyDescent="0.25">
      <c r="B161" s="183">
        <v>42934</v>
      </c>
      <c r="C161" s="35">
        <v>962924936</v>
      </c>
      <c r="D161" s="159" t="s">
        <v>385</v>
      </c>
      <c r="E161" s="132" t="s">
        <v>18</v>
      </c>
      <c r="F161" s="132" t="s">
        <v>19</v>
      </c>
      <c r="G161" s="199">
        <v>8380</v>
      </c>
      <c r="H161" s="187">
        <f t="shared" si="12"/>
        <v>1080.0477326968974</v>
      </c>
      <c r="I161" s="168">
        <v>9050800</v>
      </c>
      <c r="J161" s="207"/>
      <c r="K161" s="187">
        <f t="shared" si="9"/>
        <v>34387963.369538605</v>
      </c>
      <c r="L161" s="80"/>
      <c r="M161" s="1"/>
      <c r="N161" s="31"/>
      <c r="O161" s="1"/>
    </row>
    <row r="162" spans="2:15" x14ac:dyDescent="0.25">
      <c r="B162" s="183">
        <v>42934</v>
      </c>
      <c r="C162" s="35">
        <v>76214169610</v>
      </c>
      <c r="D162" s="159" t="s">
        <v>75</v>
      </c>
      <c r="E162" s="132" t="s">
        <v>74</v>
      </c>
      <c r="F162" s="132" t="s">
        <v>74</v>
      </c>
      <c r="G162" s="199">
        <v>8380</v>
      </c>
      <c r="H162" s="187">
        <f t="shared" si="12"/>
        <v>3539.6684964200476</v>
      </c>
      <c r="I162" s="169">
        <v>29662422</v>
      </c>
      <c r="J162" s="208"/>
      <c r="K162" s="187">
        <f t="shared" si="9"/>
        <v>4725541.3695386052</v>
      </c>
      <c r="L162" s="80"/>
      <c r="M162" s="1"/>
      <c r="N162" s="31"/>
      <c r="O162" s="1"/>
    </row>
    <row r="163" spans="2:15" x14ac:dyDescent="0.25">
      <c r="B163" s="183">
        <v>42934</v>
      </c>
      <c r="C163" s="35">
        <v>505582</v>
      </c>
      <c r="D163" s="198" t="s">
        <v>15</v>
      </c>
      <c r="E163" s="132" t="s">
        <v>321</v>
      </c>
      <c r="F163" s="132" t="s">
        <v>16</v>
      </c>
      <c r="G163" s="199">
        <v>8380</v>
      </c>
      <c r="H163" s="187">
        <f>J163/G163</f>
        <v>5966.5871121718374</v>
      </c>
      <c r="I163" s="164"/>
      <c r="J163" s="170">
        <v>50000000</v>
      </c>
      <c r="K163" s="207">
        <f t="shared" si="9"/>
        <v>54725541.369538605</v>
      </c>
      <c r="L163" s="80"/>
      <c r="M163" s="1"/>
      <c r="N163" s="31"/>
      <c r="O163" s="1"/>
    </row>
    <row r="164" spans="2:15" x14ac:dyDescent="0.25">
      <c r="B164" s="183">
        <v>42934</v>
      </c>
      <c r="C164" s="35">
        <v>505590</v>
      </c>
      <c r="D164" s="198" t="s">
        <v>15</v>
      </c>
      <c r="E164" s="132" t="s">
        <v>321</v>
      </c>
      <c r="F164" s="132" t="s">
        <v>16</v>
      </c>
      <c r="G164" s="199">
        <v>8380</v>
      </c>
      <c r="H164" s="187">
        <f>J164/G164</f>
        <v>5369.9284009546536</v>
      </c>
      <c r="I164" s="164"/>
      <c r="J164" s="170">
        <v>45000000</v>
      </c>
      <c r="K164" s="207">
        <f t="shared" si="9"/>
        <v>99725541.369538605</v>
      </c>
      <c r="L164" s="80"/>
      <c r="M164" s="1"/>
      <c r="N164" s="31"/>
      <c r="O164" s="1"/>
    </row>
    <row r="165" spans="2:15" x14ac:dyDescent="0.25">
      <c r="B165" s="183">
        <v>42934</v>
      </c>
      <c r="C165" s="35">
        <v>505595</v>
      </c>
      <c r="D165" s="198" t="s">
        <v>15</v>
      </c>
      <c r="E165" s="132" t="s">
        <v>321</v>
      </c>
      <c r="F165" s="132" t="s">
        <v>16</v>
      </c>
      <c r="G165" s="199">
        <v>8380</v>
      </c>
      <c r="H165" s="187">
        <f>J165/G165</f>
        <v>4713.6038186157521</v>
      </c>
      <c r="I165" s="164"/>
      <c r="J165" s="170">
        <v>39500000</v>
      </c>
      <c r="K165" s="207">
        <f t="shared" si="9"/>
        <v>139225541.36953861</v>
      </c>
      <c r="L165" s="80"/>
      <c r="M165" s="1"/>
      <c r="N165" s="31"/>
      <c r="O165" s="1"/>
    </row>
    <row r="166" spans="2:15" x14ac:dyDescent="0.25">
      <c r="B166" s="183">
        <v>42935</v>
      </c>
      <c r="C166" s="35">
        <v>963789381</v>
      </c>
      <c r="D166" s="159" t="s">
        <v>103</v>
      </c>
      <c r="E166" s="171" t="s">
        <v>386</v>
      </c>
      <c r="F166" s="132" t="s">
        <v>138</v>
      </c>
      <c r="G166" s="199">
        <v>8380</v>
      </c>
      <c r="H166" s="187">
        <f t="shared" ref="H166:H176" si="13">I166/G166</f>
        <v>8.6177183770883055</v>
      </c>
      <c r="I166" s="168">
        <v>72216.479999999996</v>
      </c>
      <c r="J166" s="187"/>
      <c r="K166" s="207">
        <f t="shared" si="9"/>
        <v>139153324.88953862</v>
      </c>
      <c r="L166" s="80"/>
      <c r="M166" s="1"/>
      <c r="N166" s="31"/>
      <c r="O166" s="1"/>
    </row>
    <row r="167" spans="2:15" x14ac:dyDescent="0.25">
      <c r="B167" s="242">
        <v>42935</v>
      </c>
      <c r="C167" s="35">
        <v>963907879</v>
      </c>
      <c r="D167" s="171" t="s">
        <v>492</v>
      </c>
      <c r="E167" s="171" t="s">
        <v>500</v>
      </c>
      <c r="F167" s="132" t="s">
        <v>183</v>
      </c>
      <c r="G167" s="199">
        <v>8380</v>
      </c>
      <c r="H167" s="187">
        <f t="shared" si="13"/>
        <v>1193.3174224343675</v>
      </c>
      <c r="I167" s="172">
        <v>10000000</v>
      </c>
      <c r="J167" s="209"/>
      <c r="K167" s="187">
        <f t="shared" si="9"/>
        <v>129153324.88953862</v>
      </c>
      <c r="L167" s="80"/>
      <c r="M167" s="1"/>
      <c r="N167" s="31"/>
      <c r="O167" s="1"/>
    </row>
    <row r="168" spans="2:15" x14ac:dyDescent="0.25">
      <c r="B168" s="183">
        <v>42935</v>
      </c>
      <c r="C168" s="35">
        <v>963947260</v>
      </c>
      <c r="D168" s="13" t="s">
        <v>190</v>
      </c>
      <c r="E168" s="132" t="s">
        <v>18</v>
      </c>
      <c r="F168" s="132" t="s">
        <v>19</v>
      </c>
      <c r="G168" s="199">
        <v>8380</v>
      </c>
      <c r="H168" s="187">
        <f t="shared" si="13"/>
        <v>1312.6491646778043</v>
      </c>
      <c r="I168" s="164">
        <v>11000000</v>
      </c>
      <c r="J168" s="187"/>
      <c r="K168" s="187">
        <f t="shared" si="9"/>
        <v>118153324.88953862</v>
      </c>
      <c r="L168" s="80"/>
      <c r="M168" s="1"/>
      <c r="N168" s="31"/>
      <c r="O168" s="1"/>
    </row>
    <row r="169" spans="2:15" x14ac:dyDescent="0.25">
      <c r="B169" s="183">
        <v>42935</v>
      </c>
      <c r="C169" s="35">
        <v>963991114</v>
      </c>
      <c r="D169" s="159" t="s">
        <v>73</v>
      </c>
      <c r="E169" s="132" t="s">
        <v>74</v>
      </c>
      <c r="F169" s="132" t="s">
        <v>74</v>
      </c>
      <c r="G169" s="199">
        <v>8380</v>
      </c>
      <c r="H169" s="187">
        <f t="shared" si="13"/>
        <v>2753.7150357995229</v>
      </c>
      <c r="I169" s="164">
        <v>23076132</v>
      </c>
      <c r="J169" s="187"/>
      <c r="K169" s="187">
        <f t="shared" si="9"/>
        <v>95077192.889538616</v>
      </c>
      <c r="L169" s="80"/>
      <c r="M169" s="1"/>
      <c r="N169" s="31"/>
      <c r="O169" s="1"/>
    </row>
    <row r="170" spans="2:15" x14ac:dyDescent="0.25">
      <c r="B170" s="183">
        <v>42935</v>
      </c>
      <c r="C170" s="35">
        <v>963982938</v>
      </c>
      <c r="D170" s="159" t="s">
        <v>77</v>
      </c>
      <c r="E170" s="132" t="s">
        <v>74</v>
      </c>
      <c r="F170" s="132" t="s">
        <v>74</v>
      </c>
      <c r="G170" s="199">
        <v>8380</v>
      </c>
      <c r="H170" s="187">
        <f t="shared" si="13"/>
        <v>682.96467780429589</v>
      </c>
      <c r="I170" s="164">
        <v>5723244</v>
      </c>
      <c r="J170" s="187"/>
      <c r="K170" s="187">
        <f t="shared" si="9"/>
        <v>89353948.889538616</v>
      </c>
      <c r="L170" s="80"/>
      <c r="M170" s="1"/>
      <c r="N170" s="31"/>
      <c r="O170" s="1"/>
    </row>
    <row r="171" spans="2:15" x14ac:dyDescent="0.25">
      <c r="B171" s="183">
        <v>42935</v>
      </c>
      <c r="C171" s="35">
        <v>963987356</v>
      </c>
      <c r="D171" s="159" t="s">
        <v>387</v>
      </c>
      <c r="E171" s="132" t="s">
        <v>74</v>
      </c>
      <c r="F171" s="132" t="s">
        <v>74</v>
      </c>
      <c r="G171" s="199">
        <v>8380</v>
      </c>
      <c r="H171" s="187">
        <f t="shared" si="13"/>
        <v>397.66431980906918</v>
      </c>
      <c r="I171" s="164">
        <v>3332427</v>
      </c>
      <c r="J171" s="187"/>
      <c r="K171" s="187">
        <f t="shared" si="9"/>
        <v>86021521.889538616</v>
      </c>
      <c r="L171" s="80"/>
      <c r="M171" s="1"/>
      <c r="N171" s="31"/>
      <c r="O171" s="1"/>
    </row>
    <row r="172" spans="2:15" x14ac:dyDescent="0.25">
      <c r="B172" s="183">
        <v>42935</v>
      </c>
      <c r="C172" s="35">
        <v>963980126</v>
      </c>
      <c r="D172" s="159" t="s">
        <v>76</v>
      </c>
      <c r="E172" s="132" t="s">
        <v>74</v>
      </c>
      <c r="F172" s="132" t="s">
        <v>74</v>
      </c>
      <c r="G172" s="199">
        <v>8380</v>
      </c>
      <c r="H172" s="187">
        <f t="shared" si="13"/>
        <v>870.08794749403341</v>
      </c>
      <c r="I172" s="164">
        <v>7291337</v>
      </c>
      <c r="J172" s="187"/>
      <c r="K172" s="187">
        <f t="shared" si="9"/>
        <v>78730184.889538616</v>
      </c>
      <c r="L172" s="80"/>
      <c r="M172" s="1"/>
      <c r="N172" s="31"/>
      <c r="O172" s="1"/>
    </row>
    <row r="173" spans="2:15" x14ac:dyDescent="0.25">
      <c r="B173" s="183">
        <v>42935</v>
      </c>
      <c r="C173" s="35">
        <v>964006139</v>
      </c>
      <c r="D173" s="159" t="s">
        <v>79</v>
      </c>
      <c r="E173" s="171" t="s">
        <v>264</v>
      </c>
      <c r="F173" s="132" t="s">
        <v>80</v>
      </c>
      <c r="G173" s="199">
        <v>8380</v>
      </c>
      <c r="H173" s="187">
        <f t="shared" si="13"/>
        <v>695.53198090692126</v>
      </c>
      <c r="I173" s="164">
        <v>5828558</v>
      </c>
      <c r="J173" s="187"/>
      <c r="K173" s="187">
        <f t="shared" si="9"/>
        <v>72901626.889538616</v>
      </c>
      <c r="L173" s="80"/>
      <c r="M173" s="1"/>
      <c r="N173" s="31"/>
      <c r="O173" s="1"/>
    </row>
    <row r="174" spans="2:15" x14ac:dyDescent="0.25">
      <c r="B174" s="183">
        <v>42935</v>
      </c>
      <c r="C174" s="35">
        <v>963969984</v>
      </c>
      <c r="D174" s="159" t="s">
        <v>132</v>
      </c>
      <c r="E174" s="132" t="s">
        <v>18</v>
      </c>
      <c r="F174" s="132" t="s">
        <v>19</v>
      </c>
      <c r="G174" s="199">
        <v>8380</v>
      </c>
      <c r="H174" s="187">
        <f t="shared" si="13"/>
        <v>4259.8448687350838</v>
      </c>
      <c r="I174" s="164">
        <v>35697500</v>
      </c>
      <c r="J174" s="187"/>
      <c r="K174" s="187">
        <f t="shared" si="9"/>
        <v>37204126.889538616</v>
      </c>
      <c r="L174" s="80"/>
      <c r="M174" s="1"/>
      <c r="N174" s="31"/>
      <c r="O174" s="1"/>
    </row>
    <row r="175" spans="2:15" x14ac:dyDescent="0.25">
      <c r="B175" s="183">
        <v>42935</v>
      </c>
      <c r="C175" s="35">
        <v>964051329</v>
      </c>
      <c r="D175" s="185" t="s">
        <v>33</v>
      </c>
      <c r="E175" s="132" t="s">
        <v>33</v>
      </c>
      <c r="F175" s="132" t="s">
        <v>33</v>
      </c>
      <c r="G175" s="199">
        <v>8380</v>
      </c>
      <c r="H175" s="187">
        <f t="shared" si="13"/>
        <v>668.25775656324583</v>
      </c>
      <c r="I175" s="164">
        <v>5600000</v>
      </c>
      <c r="J175" s="187"/>
      <c r="K175" s="187">
        <f t="shared" si="9"/>
        <v>31604126.889538616</v>
      </c>
      <c r="L175" s="80"/>
      <c r="M175" s="1"/>
      <c r="N175" s="31"/>
      <c r="O175" s="1"/>
    </row>
    <row r="176" spans="2:15" x14ac:dyDescent="0.25">
      <c r="B176" s="183">
        <v>42935</v>
      </c>
      <c r="C176" s="35">
        <v>964054669</v>
      </c>
      <c r="D176" s="185" t="s">
        <v>33</v>
      </c>
      <c r="E176" s="132" t="s">
        <v>33</v>
      </c>
      <c r="F176" s="132" t="s">
        <v>33</v>
      </c>
      <c r="G176" s="199">
        <v>8380</v>
      </c>
      <c r="H176" s="187">
        <f t="shared" si="13"/>
        <v>298.71121718377088</v>
      </c>
      <c r="I176" s="164">
        <v>2503200</v>
      </c>
      <c r="J176" s="187"/>
      <c r="K176" s="187">
        <f t="shared" si="9"/>
        <v>29100926.889538616</v>
      </c>
      <c r="L176" s="80"/>
      <c r="M176" s="1"/>
      <c r="N176" s="31"/>
      <c r="O176" s="1"/>
    </row>
    <row r="177" spans="2:15" x14ac:dyDescent="0.25">
      <c r="B177" s="183">
        <v>42935</v>
      </c>
      <c r="C177" s="35">
        <v>964625714</v>
      </c>
      <c r="D177" s="159" t="s">
        <v>15</v>
      </c>
      <c r="E177" s="171" t="s">
        <v>338</v>
      </c>
      <c r="F177" s="132" t="s">
        <v>128</v>
      </c>
      <c r="G177" s="199">
        <v>8380</v>
      </c>
      <c r="H177" s="187">
        <f>J177/G177</f>
        <v>11937.350835322195</v>
      </c>
      <c r="I177" s="164"/>
      <c r="J177" s="15">
        <v>100035000</v>
      </c>
      <c r="K177" s="187">
        <f t="shared" si="9"/>
        <v>129135926.88953862</v>
      </c>
      <c r="L177" s="80"/>
      <c r="M177" s="1"/>
      <c r="N177" s="31"/>
      <c r="O177" s="1"/>
    </row>
    <row r="178" spans="2:15" x14ac:dyDescent="0.25">
      <c r="B178" s="183">
        <v>42935</v>
      </c>
      <c r="C178" s="35">
        <v>964634051</v>
      </c>
      <c r="D178" s="159" t="s">
        <v>15</v>
      </c>
      <c r="E178" s="210" t="s">
        <v>388</v>
      </c>
      <c r="F178" s="132" t="s">
        <v>128</v>
      </c>
      <c r="G178" s="199">
        <v>8380</v>
      </c>
      <c r="H178" s="187">
        <f>J178/G178</f>
        <v>11937.350835322195</v>
      </c>
      <c r="I178" s="164"/>
      <c r="J178" s="15">
        <v>100035000</v>
      </c>
      <c r="K178" s="187">
        <f t="shared" si="9"/>
        <v>229170926.88953862</v>
      </c>
      <c r="L178" s="80"/>
      <c r="M178" s="1"/>
      <c r="N178" s="31"/>
      <c r="O178" s="1"/>
    </row>
    <row r="179" spans="2:15" x14ac:dyDescent="0.25">
      <c r="B179" s="183">
        <v>42935</v>
      </c>
      <c r="C179" s="35">
        <v>964646083</v>
      </c>
      <c r="D179" s="159" t="s">
        <v>389</v>
      </c>
      <c r="E179" s="171" t="s">
        <v>390</v>
      </c>
      <c r="F179" s="132" t="s">
        <v>85</v>
      </c>
      <c r="G179" s="199">
        <v>8380</v>
      </c>
      <c r="H179" s="187">
        <f>I179/G179</f>
        <v>11937.350835322195</v>
      </c>
      <c r="I179" s="164">
        <v>100035000</v>
      </c>
      <c r="J179" s="187"/>
      <c r="K179" s="187">
        <f t="shared" si="9"/>
        <v>129135926.88953862</v>
      </c>
      <c r="L179" s="80"/>
      <c r="M179" s="1"/>
      <c r="N179" s="31"/>
      <c r="O179" s="1"/>
    </row>
    <row r="180" spans="2:15" x14ac:dyDescent="0.25">
      <c r="B180" s="183">
        <v>42935</v>
      </c>
      <c r="C180" s="35">
        <v>964658238</v>
      </c>
      <c r="D180" s="159" t="s">
        <v>389</v>
      </c>
      <c r="E180" s="210" t="s">
        <v>391</v>
      </c>
      <c r="F180" s="132" t="s">
        <v>131</v>
      </c>
      <c r="G180" s="199">
        <v>8380</v>
      </c>
      <c r="H180" s="187">
        <f>I180/G180</f>
        <v>11937.350835322195</v>
      </c>
      <c r="I180" s="164">
        <v>100035000</v>
      </c>
      <c r="J180" s="187"/>
      <c r="K180" s="187">
        <f t="shared" si="9"/>
        <v>29100926.889538616</v>
      </c>
      <c r="L180" s="80"/>
      <c r="M180" s="1"/>
      <c r="N180" s="31"/>
      <c r="O180" s="1"/>
    </row>
    <row r="181" spans="2:15" x14ac:dyDescent="0.25">
      <c r="B181" s="183">
        <v>42935</v>
      </c>
      <c r="C181" s="35">
        <v>76281395430</v>
      </c>
      <c r="D181" s="159" t="s">
        <v>36</v>
      </c>
      <c r="E181" s="171" t="s">
        <v>392</v>
      </c>
      <c r="F181" s="132" t="s">
        <v>38</v>
      </c>
      <c r="G181" s="199">
        <v>8380</v>
      </c>
      <c r="H181" s="187">
        <f>I181/G181</f>
        <v>16.486892601431983</v>
      </c>
      <c r="I181" s="187">
        <v>138160.16</v>
      </c>
      <c r="J181" s="187"/>
      <c r="K181" s="187">
        <f t="shared" si="9"/>
        <v>28962766.729538616</v>
      </c>
      <c r="L181" s="80"/>
      <c r="M181" s="1"/>
      <c r="N181" s="31"/>
      <c r="O181" s="1"/>
    </row>
    <row r="182" spans="2:15" x14ac:dyDescent="0.25">
      <c r="B182" s="183">
        <v>42935</v>
      </c>
      <c r="C182" s="35">
        <v>964696006</v>
      </c>
      <c r="D182" s="211" t="s">
        <v>33</v>
      </c>
      <c r="E182" s="39" t="s">
        <v>33</v>
      </c>
      <c r="F182" s="132" t="s">
        <v>33</v>
      </c>
      <c r="G182" s="199">
        <v>8380</v>
      </c>
      <c r="H182" s="187">
        <f>I182/G182</f>
        <v>300.80205369928399</v>
      </c>
      <c r="I182" s="187">
        <v>2520721.21</v>
      </c>
      <c r="J182" s="187"/>
      <c r="K182" s="187">
        <f t="shared" si="9"/>
        <v>26442045.519538615</v>
      </c>
      <c r="L182" s="80"/>
      <c r="M182" s="1"/>
      <c r="N182" s="31"/>
      <c r="O182" s="1"/>
    </row>
    <row r="183" spans="2:15" x14ac:dyDescent="0.25">
      <c r="B183" s="183">
        <v>42936</v>
      </c>
      <c r="C183" s="35">
        <v>965266215</v>
      </c>
      <c r="D183" s="201" t="s">
        <v>33</v>
      </c>
      <c r="E183" s="202" t="s">
        <v>393</v>
      </c>
      <c r="F183" s="132" t="s">
        <v>107</v>
      </c>
      <c r="G183" s="212">
        <v>7600</v>
      </c>
      <c r="H183" s="187">
        <v>642.63</v>
      </c>
      <c r="I183" s="187">
        <v>4883988</v>
      </c>
      <c r="J183" s="187"/>
      <c r="K183" s="187">
        <f t="shared" si="9"/>
        <v>21558057.519538615</v>
      </c>
      <c r="L183" s="80"/>
      <c r="M183" s="1"/>
      <c r="N183" s="31"/>
      <c r="O183" s="1"/>
    </row>
    <row r="184" spans="2:15" x14ac:dyDescent="0.25">
      <c r="B184" s="183">
        <v>42936</v>
      </c>
      <c r="C184" s="35">
        <v>965322501</v>
      </c>
      <c r="D184" s="198" t="s">
        <v>15</v>
      </c>
      <c r="E184" s="39" t="s">
        <v>384</v>
      </c>
      <c r="F184" s="132" t="s">
        <v>384</v>
      </c>
      <c r="G184" s="199">
        <v>8370</v>
      </c>
      <c r="H184" s="187">
        <f>J184/G184</f>
        <v>11947.431302270012</v>
      </c>
      <c r="I184" s="187"/>
      <c r="J184" s="10">
        <v>100000000</v>
      </c>
      <c r="K184" s="187">
        <f t="shared" si="9"/>
        <v>121558057.51953861</v>
      </c>
      <c r="L184" s="80"/>
      <c r="M184" s="1"/>
      <c r="N184" s="31"/>
      <c r="O184" s="1"/>
    </row>
    <row r="185" spans="2:15" x14ac:dyDescent="0.25">
      <c r="B185" s="183">
        <v>42936</v>
      </c>
      <c r="C185" s="35">
        <v>17072196615</v>
      </c>
      <c r="D185" s="198" t="s">
        <v>15</v>
      </c>
      <c r="E185" s="39" t="s">
        <v>384</v>
      </c>
      <c r="F185" s="132" t="s">
        <v>384</v>
      </c>
      <c r="G185" s="199">
        <v>8370</v>
      </c>
      <c r="H185" s="187">
        <f>J185/G185</f>
        <v>8052.5686977299883</v>
      </c>
      <c r="I185" s="187"/>
      <c r="J185" s="10">
        <f>'[3]Aportes y CxP'!F76-J184</f>
        <v>67400000</v>
      </c>
      <c r="K185" s="187">
        <f t="shared" si="9"/>
        <v>188958057.51953861</v>
      </c>
      <c r="L185" s="80"/>
      <c r="M185" s="1"/>
      <c r="N185" s="31"/>
      <c r="O185" s="1"/>
    </row>
    <row r="186" spans="2:15" x14ac:dyDescent="0.25">
      <c r="B186" s="183">
        <v>42936</v>
      </c>
      <c r="C186" s="35">
        <v>965527209</v>
      </c>
      <c r="D186" s="159" t="s">
        <v>56</v>
      </c>
      <c r="E186" s="132" t="s">
        <v>18</v>
      </c>
      <c r="F186" s="132" t="s">
        <v>19</v>
      </c>
      <c r="G186" s="199">
        <v>8370</v>
      </c>
      <c r="H186" s="187">
        <f>I186/G186</f>
        <v>2052.0788530465948</v>
      </c>
      <c r="I186" s="187">
        <v>17175900</v>
      </c>
      <c r="J186" s="187"/>
      <c r="K186" s="187">
        <f t="shared" si="9"/>
        <v>171782157.51953861</v>
      </c>
      <c r="L186" s="80"/>
      <c r="M186" s="1"/>
      <c r="N186" s="31"/>
      <c r="O186" s="1"/>
    </row>
    <row r="187" spans="2:15" x14ac:dyDescent="0.25">
      <c r="B187" s="183">
        <v>42936</v>
      </c>
      <c r="C187" s="35">
        <v>965528510</v>
      </c>
      <c r="D187" s="159" t="s">
        <v>41</v>
      </c>
      <c r="E187" s="132" t="s">
        <v>18</v>
      </c>
      <c r="F187" s="132" t="s">
        <v>19</v>
      </c>
      <c r="G187" s="199">
        <v>8380</v>
      </c>
      <c r="H187" s="187">
        <f>I187/G187</f>
        <v>942.95584725536992</v>
      </c>
      <c r="I187" s="187">
        <v>7901970</v>
      </c>
      <c r="J187" s="187"/>
      <c r="K187" s="187">
        <f t="shared" si="9"/>
        <v>163880187.51953861</v>
      </c>
      <c r="L187" s="80"/>
      <c r="M187" s="1"/>
      <c r="N187" s="31"/>
      <c r="O187" s="1"/>
    </row>
    <row r="188" spans="2:15" x14ac:dyDescent="0.25">
      <c r="B188" s="183">
        <v>42936</v>
      </c>
      <c r="C188" s="35">
        <v>965526291</v>
      </c>
      <c r="D188" s="159" t="s">
        <v>322</v>
      </c>
      <c r="E188" s="132" t="s">
        <v>18</v>
      </c>
      <c r="F188" s="132" t="s">
        <v>19</v>
      </c>
      <c r="G188" s="199">
        <v>8380</v>
      </c>
      <c r="H188" s="187">
        <f>I188/G188</f>
        <v>1391.6467780429593</v>
      </c>
      <c r="I188" s="187">
        <v>11662000</v>
      </c>
      <c r="J188" s="187"/>
      <c r="K188" s="187">
        <f t="shared" si="9"/>
        <v>152218187.51953861</v>
      </c>
      <c r="L188" s="80"/>
      <c r="M188" s="1"/>
      <c r="N188" s="31"/>
      <c r="O188" s="1"/>
    </row>
    <row r="189" spans="2:15" x14ac:dyDescent="0.25">
      <c r="B189" s="183">
        <v>42936</v>
      </c>
      <c r="C189" s="35">
        <v>965641858</v>
      </c>
      <c r="D189" s="198" t="s">
        <v>44</v>
      </c>
      <c r="E189" s="132" t="s">
        <v>18</v>
      </c>
      <c r="F189" s="132" t="s">
        <v>19</v>
      </c>
      <c r="G189" s="199">
        <v>8380</v>
      </c>
      <c r="H189" s="187">
        <f>I189/G189</f>
        <v>638.42482100238658</v>
      </c>
      <c r="I189" s="187">
        <v>5350000</v>
      </c>
      <c r="J189" s="187"/>
      <c r="K189" s="187">
        <f t="shared" si="9"/>
        <v>146868187.51953861</v>
      </c>
      <c r="L189" s="80"/>
      <c r="M189" s="1"/>
      <c r="N189" s="31"/>
      <c r="O189" s="1"/>
    </row>
    <row r="190" spans="2:15" x14ac:dyDescent="0.25">
      <c r="B190" s="183">
        <v>42936</v>
      </c>
      <c r="C190" s="35">
        <v>965643793</v>
      </c>
      <c r="D190" s="198" t="s">
        <v>394</v>
      </c>
      <c r="E190" s="132" t="s">
        <v>18</v>
      </c>
      <c r="F190" s="132" t="s">
        <v>19</v>
      </c>
      <c r="G190" s="199">
        <v>8380</v>
      </c>
      <c r="H190" s="187">
        <f>I190/G190</f>
        <v>715.99045346062053</v>
      </c>
      <c r="I190" s="187">
        <v>6000000</v>
      </c>
      <c r="J190" s="187"/>
      <c r="K190" s="187">
        <f t="shared" si="9"/>
        <v>140868187.51953861</v>
      </c>
      <c r="L190" s="80"/>
      <c r="M190" s="1"/>
      <c r="N190" s="31"/>
      <c r="O190" s="1"/>
    </row>
    <row r="191" spans="2:15" x14ac:dyDescent="0.25">
      <c r="B191" s="183">
        <v>42937</v>
      </c>
      <c r="C191" s="35">
        <v>966455452</v>
      </c>
      <c r="D191" s="198" t="s">
        <v>15</v>
      </c>
      <c r="E191" s="39" t="s">
        <v>384</v>
      </c>
      <c r="F191" s="132" t="s">
        <v>384</v>
      </c>
      <c r="G191" s="199">
        <v>8570</v>
      </c>
      <c r="H191" s="187">
        <f>J191/G191</f>
        <v>10000</v>
      </c>
      <c r="I191" s="187"/>
      <c r="J191" s="10">
        <v>85700000</v>
      </c>
      <c r="K191" s="187">
        <f t="shared" si="9"/>
        <v>226568187.51953861</v>
      </c>
      <c r="L191" s="80"/>
      <c r="M191" s="1"/>
      <c r="N191" s="31"/>
      <c r="O191" s="1"/>
    </row>
    <row r="192" spans="2:15" x14ac:dyDescent="0.25">
      <c r="B192" s="183">
        <v>42937</v>
      </c>
      <c r="C192" s="35">
        <v>966716292</v>
      </c>
      <c r="D192" s="198" t="s">
        <v>351</v>
      </c>
      <c r="E192" s="39" t="s">
        <v>395</v>
      </c>
      <c r="F192" s="132" t="s">
        <v>53</v>
      </c>
      <c r="G192" s="199">
        <v>8570</v>
      </c>
      <c r="H192" s="187">
        <f t="shared" ref="H192:H218" si="14">I192/G192</f>
        <v>1927.3229871645274</v>
      </c>
      <c r="I192" s="187">
        <v>16517158</v>
      </c>
      <c r="J192" s="187"/>
      <c r="K192" s="187">
        <f t="shared" si="9"/>
        <v>210051029.51953861</v>
      </c>
      <c r="L192" s="80"/>
      <c r="M192" s="1"/>
      <c r="N192" s="31"/>
      <c r="O192" s="1"/>
    </row>
    <row r="193" spans="2:15" x14ac:dyDescent="0.25">
      <c r="B193" s="183">
        <v>42937</v>
      </c>
      <c r="C193" s="35">
        <v>76369330360</v>
      </c>
      <c r="D193" s="198" t="s">
        <v>205</v>
      </c>
      <c r="E193" s="39" t="s">
        <v>396</v>
      </c>
      <c r="F193" s="132" t="s">
        <v>88</v>
      </c>
      <c r="G193" s="199">
        <v>8570</v>
      </c>
      <c r="H193" s="187">
        <f t="shared" si="14"/>
        <v>7061.0400490081674</v>
      </c>
      <c r="I193" s="187">
        <v>60513113.219999999</v>
      </c>
      <c r="J193" s="187"/>
      <c r="K193" s="187">
        <f t="shared" si="9"/>
        <v>149537916.29953861</v>
      </c>
      <c r="L193" s="80"/>
      <c r="M193" s="1"/>
      <c r="N193" s="31"/>
      <c r="O193" s="1"/>
    </row>
    <row r="194" spans="2:15" x14ac:dyDescent="0.25">
      <c r="B194" s="183">
        <v>42937</v>
      </c>
      <c r="C194" s="35">
        <v>966856844</v>
      </c>
      <c r="D194" s="198" t="s">
        <v>56</v>
      </c>
      <c r="E194" s="132" t="s">
        <v>18</v>
      </c>
      <c r="F194" s="132" t="s">
        <v>19</v>
      </c>
      <c r="G194" s="199">
        <v>8570</v>
      </c>
      <c r="H194" s="187">
        <f t="shared" si="14"/>
        <v>1166.8611435239206</v>
      </c>
      <c r="I194" s="187">
        <v>10000000</v>
      </c>
      <c r="J194" s="187"/>
      <c r="K194" s="187">
        <f t="shared" si="9"/>
        <v>139537916.29953861</v>
      </c>
      <c r="L194" s="80"/>
      <c r="M194" s="1"/>
      <c r="N194" s="31"/>
      <c r="O194" s="1"/>
    </row>
    <row r="195" spans="2:15" x14ac:dyDescent="0.25">
      <c r="B195" s="183">
        <v>42937</v>
      </c>
      <c r="C195" s="35">
        <v>966852779</v>
      </c>
      <c r="D195" s="198" t="s">
        <v>185</v>
      </c>
      <c r="E195" s="132" t="s">
        <v>18</v>
      </c>
      <c r="F195" s="132" t="s">
        <v>19</v>
      </c>
      <c r="G195" s="199">
        <v>8570</v>
      </c>
      <c r="H195" s="187">
        <f t="shared" si="14"/>
        <v>937.45624270711789</v>
      </c>
      <c r="I195" s="187">
        <v>8034000</v>
      </c>
      <c r="J195" s="187"/>
      <c r="K195" s="187">
        <f t="shared" si="9"/>
        <v>131503916.29953861</v>
      </c>
      <c r="L195" s="80"/>
      <c r="M195" s="1"/>
      <c r="N195" s="31"/>
      <c r="O195" s="1"/>
    </row>
    <row r="196" spans="2:15" x14ac:dyDescent="0.25">
      <c r="B196" s="183">
        <v>42937</v>
      </c>
      <c r="C196" s="35">
        <v>966859560</v>
      </c>
      <c r="D196" s="198" t="s">
        <v>169</v>
      </c>
      <c r="E196" s="132" t="s">
        <v>18</v>
      </c>
      <c r="F196" s="132" t="s">
        <v>19</v>
      </c>
      <c r="G196" s="199">
        <v>8570</v>
      </c>
      <c r="H196" s="187">
        <f t="shared" si="14"/>
        <v>1560.676779463244</v>
      </c>
      <c r="I196" s="187">
        <v>13375000</v>
      </c>
      <c r="J196" s="187"/>
      <c r="K196" s="187">
        <f t="shared" si="9"/>
        <v>118128916.29953861</v>
      </c>
      <c r="L196" s="80"/>
      <c r="M196" s="1"/>
      <c r="N196" s="31"/>
      <c r="O196" s="1"/>
    </row>
    <row r="197" spans="2:15" x14ac:dyDescent="0.25">
      <c r="B197" s="183">
        <v>42937</v>
      </c>
      <c r="C197" s="35">
        <v>76371853540</v>
      </c>
      <c r="D197" s="198" t="s">
        <v>397</v>
      </c>
      <c r="E197" s="132" t="s">
        <v>18</v>
      </c>
      <c r="F197" s="132" t="s">
        <v>19</v>
      </c>
      <c r="G197" s="199">
        <v>8570</v>
      </c>
      <c r="H197" s="187">
        <f t="shared" si="14"/>
        <v>2028.4924154025671</v>
      </c>
      <c r="I197" s="187">
        <v>17384180</v>
      </c>
      <c r="J197" s="187"/>
      <c r="K197" s="187">
        <f t="shared" si="9"/>
        <v>100744736.29953861</v>
      </c>
      <c r="L197" s="80"/>
      <c r="M197" s="1"/>
      <c r="N197" s="31"/>
      <c r="O197" s="1"/>
    </row>
    <row r="198" spans="2:15" x14ac:dyDescent="0.25">
      <c r="B198" s="183">
        <v>42937</v>
      </c>
      <c r="C198" s="35">
        <v>966869254</v>
      </c>
      <c r="D198" s="198" t="s">
        <v>267</v>
      </c>
      <c r="E198" s="132" t="s">
        <v>18</v>
      </c>
      <c r="F198" s="132" t="s">
        <v>19</v>
      </c>
      <c r="G198" s="199">
        <v>8570</v>
      </c>
      <c r="H198" s="187">
        <f t="shared" si="14"/>
        <v>414.06534422403735</v>
      </c>
      <c r="I198" s="187">
        <v>3548540</v>
      </c>
      <c r="J198" s="187"/>
      <c r="K198" s="187">
        <f t="shared" si="9"/>
        <v>97196196.299538612</v>
      </c>
      <c r="L198" s="80"/>
      <c r="M198" s="1"/>
      <c r="N198" s="31"/>
      <c r="O198" s="1"/>
    </row>
    <row r="199" spans="2:15" x14ac:dyDescent="0.25">
      <c r="B199" s="183">
        <v>42937</v>
      </c>
      <c r="C199" s="35">
        <v>966874371</v>
      </c>
      <c r="D199" s="198" t="s">
        <v>198</v>
      </c>
      <c r="E199" s="39" t="s">
        <v>398</v>
      </c>
      <c r="F199" s="132" t="s">
        <v>410</v>
      </c>
      <c r="G199" s="199">
        <v>8570</v>
      </c>
      <c r="H199" s="187">
        <f t="shared" si="14"/>
        <v>2333.7222870478413</v>
      </c>
      <c r="I199" s="187">
        <v>20000000</v>
      </c>
      <c r="J199" s="187"/>
      <c r="K199" s="187">
        <f t="shared" ref="K199:K262" si="15">K198-I199+J199</f>
        <v>77196196.299538612</v>
      </c>
      <c r="L199" s="80"/>
      <c r="M199" s="1"/>
      <c r="N199" s="31"/>
      <c r="O199" s="1"/>
    </row>
    <row r="200" spans="2:15" x14ac:dyDescent="0.25">
      <c r="B200" s="183">
        <v>42937</v>
      </c>
      <c r="C200" s="35">
        <v>966879069</v>
      </c>
      <c r="D200" s="198" t="s">
        <v>149</v>
      </c>
      <c r="E200" s="132" t="s">
        <v>18</v>
      </c>
      <c r="F200" s="132" t="s">
        <v>19</v>
      </c>
      <c r="G200" s="199">
        <v>8570</v>
      </c>
      <c r="H200" s="187">
        <f t="shared" si="14"/>
        <v>2686.2357059509918</v>
      </c>
      <c r="I200" s="187">
        <v>23021040</v>
      </c>
      <c r="J200" s="187"/>
      <c r="K200" s="187">
        <f t="shared" si="15"/>
        <v>54175156.299538612</v>
      </c>
      <c r="L200" s="80"/>
      <c r="M200" s="1"/>
      <c r="N200" s="31"/>
      <c r="O200" s="1"/>
    </row>
    <row r="201" spans="2:15" x14ac:dyDescent="0.25">
      <c r="B201" s="183">
        <v>42937</v>
      </c>
      <c r="C201" s="35">
        <v>966906882</v>
      </c>
      <c r="D201" s="198" t="s">
        <v>34</v>
      </c>
      <c r="E201" s="132" t="s">
        <v>399</v>
      </c>
      <c r="F201" s="132" t="s">
        <v>183</v>
      </c>
      <c r="G201" s="199">
        <v>8570</v>
      </c>
      <c r="H201" s="187">
        <f t="shared" si="14"/>
        <v>193.11551925320887</v>
      </c>
      <c r="I201" s="187">
        <v>1655000</v>
      </c>
      <c r="J201" s="187"/>
      <c r="K201" s="187">
        <f t="shared" si="15"/>
        <v>52520156.299538612</v>
      </c>
      <c r="L201" s="80"/>
      <c r="M201" s="1"/>
      <c r="N201" s="31"/>
      <c r="O201" s="1"/>
    </row>
    <row r="202" spans="2:15" x14ac:dyDescent="0.25">
      <c r="B202" s="183">
        <v>42937</v>
      </c>
      <c r="C202" s="35">
        <v>966914354</v>
      </c>
      <c r="D202" s="198" t="s">
        <v>351</v>
      </c>
      <c r="E202" s="132" t="s">
        <v>400</v>
      </c>
      <c r="F202" s="132" t="s">
        <v>53</v>
      </c>
      <c r="G202" s="199">
        <v>8570</v>
      </c>
      <c r="H202" s="187">
        <f t="shared" si="14"/>
        <v>65.344224037339558</v>
      </c>
      <c r="I202" s="187">
        <v>560000</v>
      </c>
      <c r="J202" s="187"/>
      <c r="K202" s="187">
        <f t="shared" si="15"/>
        <v>51960156.299538612</v>
      </c>
      <c r="L202" s="80"/>
      <c r="M202" s="1"/>
      <c r="N202" s="31"/>
      <c r="O202" s="1"/>
    </row>
    <row r="203" spans="2:15" x14ac:dyDescent="0.25">
      <c r="B203" s="183">
        <v>42937</v>
      </c>
      <c r="C203" s="35">
        <v>76373465140</v>
      </c>
      <c r="D203" s="198" t="s">
        <v>401</v>
      </c>
      <c r="E203" s="132" t="s">
        <v>402</v>
      </c>
      <c r="F203" s="132" t="s">
        <v>19</v>
      </c>
      <c r="G203" s="199">
        <v>8570</v>
      </c>
      <c r="H203" s="187">
        <f t="shared" si="14"/>
        <v>116.68611435239207</v>
      </c>
      <c r="I203" s="187">
        <v>1000000</v>
      </c>
      <c r="J203" s="187"/>
      <c r="K203" s="187">
        <f t="shared" si="15"/>
        <v>50960156.299538612</v>
      </c>
      <c r="L203" s="80"/>
      <c r="M203" s="1"/>
      <c r="N203" s="31"/>
      <c r="O203" s="1"/>
    </row>
    <row r="204" spans="2:15" x14ac:dyDescent="0.25">
      <c r="B204" s="183">
        <v>42937</v>
      </c>
      <c r="C204" s="35">
        <v>76374227160</v>
      </c>
      <c r="D204" s="159" t="s">
        <v>272</v>
      </c>
      <c r="E204" s="132" t="s">
        <v>403</v>
      </c>
      <c r="F204" s="132" t="s">
        <v>183</v>
      </c>
      <c r="G204" s="199">
        <v>8570</v>
      </c>
      <c r="H204" s="187">
        <f t="shared" si="14"/>
        <v>12.485414235705951</v>
      </c>
      <c r="I204" s="187">
        <v>107000</v>
      </c>
      <c r="J204" s="187"/>
      <c r="K204" s="187">
        <f t="shared" si="15"/>
        <v>50853156.299538612</v>
      </c>
      <c r="L204" s="80"/>
      <c r="M204" s="1"/>
      <c r="N204" s="31"/>
      <c r="O204" s="1"/>
    </row>
    <row r="205" spans="2:15" x14ac:dyDescent="0.25">
      <c r="B205" s="183">
        <v>42937</v>
      </c>
      <c r="C205" s="35">
        <v>76374977490</v>
      </c>
      <c r="D205" s="159" t="s">
        <v>140</v>
      </c>
      <c r="E205" s="132" t="s">
        <v>404</v>
      </c>
      <c r="F205" s="132" t="s">
        <v>138</v>
      </c>
      <c r="G205" s="199">
        <v>8570</v>
      </c>
      <c r="H205" s="187">
        <f t="shared" si="14"/>
        <v>14.92418203033839</v>
      </c>
      <c r="I205" s="187">
        <v>127900.24</v>
      </c>
      <c r="J205" s="187"/>
      <c r="K205" s="187">
        <f t="shared" si="15"/>
        <v>50725256.05953861</v>
      </c>
      <c r="L205" s="80"/>
      <c r="M205" s="1"/>
      <c r="N205" s="31"/>
      <c r="O205" s="1"/>
    </row>
    <row r="206" spans="2:15" x14ac:dyDescent="0.25">
      <c r="B206" s="183">
        <v>42937</v>
      </c>
      <c r="C206" s="35">
        <v>76375044630</v>
      </c>
      <c r="D206" s="159" t="s">
        <v>140</v>
      </c>
      <c r="E206" s="132" t="s">
        <v>405</v>
      </c>
      <c r="F206" s="132" t="s">
        <v>138</v>
      </c>
      <c r="G206" s="199">
        <v>8570</v>
      </c>
      <c r="H206" s="187">
        <f t="shared" si="14"/>
        <v>9.3844760793465589</v>
      </c>
      <c r="I206" s="187">
        <v>80424.960000000006</v>
      </c>
      <c r="J206" s="187"/>
      <c r="K206" s="187">
        <f t="shared" si="15"/>
        <v>50644831.099538609</v>
      </c>
      <c r="L206" s="80"/>
      <c r="M206" s="1"/>
      <c r="N206" s="31"/>
      <c r="O206" s="1"/>
    </row>
    <row r="207" spans="2:15" x14ac:dyDescent="0.25">
      <c r="B207" s="183">
        <v>42937</v>
      </c>
      <c r="C207" s="35">
        <v>76374912230</v>
      </c>
      <c r="D207" s="185" t="s">
        <v>33</v>
      </c>
      <c r="E207" s="132" t="s">
        <v>33</v>
      </c>
      <c r="F207" s="132" t="s">
        <v>33</v>
      </c>
      <c r="G207" s="199">
        <v>8570</v>
      </c>
      <c r="H207" s="187">
        <f t="shared" si="14"/>
        <v>132.43873978996498</v>
      </c>
      <c r="I207" s="187">
        <v>1135000</v>
      </c>
      <c r="J207" s="187"/>
      <c r="K207" s="187">
        <f t="shared" si="15"/>
        <v>49509831.099538609</v>
      </c>
      <c r="L207" s="80"/>
      <c r="M207" s="1"/>
      <c r="N207" s="31"/>
      <c r="O207" s="1"/>
    </row>
    <row r="208" spans="2:15" x14ac:dyDescent="0.25">
      <c r="B208" s="183">
        <v>42937</v>
      </c>
      <c r="C208" s="35">
        <v>76375091220</v>
      </c>
      <c r="D208" s="159" t="s">
        <v>253</v>
      </c>
      <c r="E208" s="132" t="s">
        <v>344</v>
      </c>
      <c r="F208" s="39" t="s">
        <v>65</v>
      </c>
      <c r="G208" s="199">
        <v>8570</v>
      </c>
      <c r="H208" s="187">
        <f t="shared" si="14"/>
        <v>23.337222870478413</v>
      </c>
      <c r="I208" s="187">
        <v>200000</v>
      </c>
      <c r="J208" s="187"/>
      <c r="K208" s="187">
        <f t="shared" si="15"/>
        <v>49309831.099538609</v>
      </c>
      <c r="L208" s="80"/>
      <c r="M208" s="1"/>
      <c r="N208" s="31"/>
      <c r="O208" s="1"/>
    </row>
    <row r="209" spans="2:15" x14ac:dyDescent="0.25">
      <c r="B209" s="183">
        <v>42937</v>
      </c>
      <c r="C209" s="35">
        <v>967107553</v>
      </c>
      <c r="D209" s="185" t="s">
        <v>33</v>
      </c>
      <c r="E209" s="132" t="s">
        <v>33</v>
      </c>
      <c r="F209" s="132" t="s">
        <v>33</v>
      </c>
      <c r="G209" s="199">
        <v>8570</v>
      </c>
      <c r="H209" s="187">
        <f t="shared" si="14"/>
        <v>449.11666511085178</v>
      </c>
      <c r="I209" s="187">
        <v>3848929.82</v>
      </c>
      <c r="J209" s="187"/>
      <c r="K209" s="187">
        <f t="shared" si="15"/>
        <v>45460901.279538609</v>
      </c>
      <c r="L209" s="80"/>
      <c r="M209" s="1"/>
      <c r="N209" s="31"/>
      <c r="O209" s="1"/>
    </row>
    <row r="210" spans="2:15" x14ac:dyDescent="0.25">
      <c r="B210" s="183">
        <v>42937</v>
      </c>
      <c r="C210" s="35">
        <v>967114477</v>
      </c>
      <c r="D210" s="159" t="s">
        <v>215</v>
      </c>
      <c r="E210" s="132" t="s">
        <v>406</v>
      </c>
      <c r="F210" s="132" t="s">
        <v>183</v>
      </c>
      <c r="G210" s="199">
        <v>8570</v>
      </c>
      <c r="H210" s="187">
        <f t="shared" si="14"/>
        <v>78.413068844807469</v>
      </c>
      <c r="I210" s="187">
        <v>672000</v>
      </c>
      <c r="J210" s="187"/>
      <c r="K210" s="187">
        <f t="shared" si="15"/>
        <v>44788901.279538609</v>
      </c>
      <c r="L210" s="80"/>
      <c r="M210" s="1"/>
      <c r="N210" s="31"/>
      <c r="O210" s="1"/>
    </row>
    <row r="211" spans="2:15" x14ac:dyDescent="0.25">
      <c r="B211" s="183">
        <v>42937</v>
      </c>
      <c r="C211" s="35">
        <v>967116465</v>
      </c>
      <c r="D211" s="185" t="s">
        <v>33</v>
      </c>
      <c r="E211" s="132" t="s">
        <v>33</v>
      </c>
      <c r="F211" s="132" t="s">
        <v>33</v>
      </c>
      <c r="G211" s="199">
        <v>8570</v>
      </c>
      <c r="H211" s="187">
        <f t="shared" si="14"/>
        <v>916.38015752625438</v>
      </c>
      <c r="I211" s="187">
        <v>7853377.9500000002</v>
      </c>
      <c r="J211" s="187"/>
      <c r="K211" s="187">
        <f t="shared" si="15"/>
        <v>36935523.329538606</v>
      </c>
      <c r="L211" s="80"/>
      <c r="M211" s="1"/>
      <c r="N211" s="31"/>
      <c r="O211" s="1"/>
    </row>
    <row r="212" spans="2:15" x14ac:dyDescent="0.25">
      <c r="B212" s="183" t="s">
        <v>407</v>
      </c>
      <c r="C212" s="35">
        <v>967300928</v>
      </c>
      <c r="D212" s="159" t="s">
        <v>41</v>
      </c>
      <c r="E212" s="213" t="s">
        <v>18</v>
      </c>
      <c r="F212" s="197" t="s">
        <v>19</v>
      </c>
      <c r="G212" s="199">
        <v>8570</v>
      </c>
      <c r="H212" s="187">
        <f t="shared" si="14"/>
        <v>1166.8611435239206</v>
      </c>
      <c r="I212" s="187">
        <v>10000000</v>
      </c>
      <c r="J212" s="187"/>
      <c r="K212" s="187">
        <f t="shared" si="15"/>
        <v>26935523.329538606</v>
      </c>
      <c r="L212" s="80"/>
      <c r="M212" s="1"/>
      <c r="N212" s="31"/>
      <c r="O212" s="1"/>
    </row>
    <row r="213" spans="2:15" x14ac:dyDescent="0.25">
      <c r="B213" s="183" t="s">
        <v>407</v>
      </c>
      <c r="C213" s="35">
        <v>967303057</v>
      </c>
      <c r="D213" s="159" t="s">
        <v>222</v>
      </c>
      <c r="E213" s="213" t="s">
        <v>18</v>
      </c>
      <c r="F213" s="197" t="s">
        <v>19</v>
      </c>
      <c r="G213" s="199">
        <v>8570</v>
      </c>
      <c r="H213" s="187">
        <f t="shared" si="14"/>
        <v>616.42940490081685</v>
      </c>
      <c r="I213" s="187">
        <v>5282800</v>
      </c>
      <c r="J213" s="187"/>
      <c r="K213" s="187">
        <f t="shared" si="15"/>
        <v>21652723.329538606</v>
      </c>
      <c r="L213" s="80"/>
      <c r="M213" s="1"/>
      <c r="N213" s="31"/>
      <c r="O213" s="1"/>
    </row>
    <row r="214" spans="2:15" x14ac:dyDescent="0.25">
      <c r="B214" s="183" t="s">
        <v>407</v>
      </c>
      <c r="C214" s="35">
        <v>967304360</v>
      </c>
      <c r="D214" s="159" t="s">
        <v>132</v>
      </c>
      <c r="E214" s="213" t="s">
        <v>18</v>
      </c>
      <c r="F214" s="197" t="s">
        <v>19</v>
      </c>
      <c r="G214" s="199">
        <v>8570</v>
      </c>
      <c r="H214" s="187">
        <f t="shared" si="14"/>
        <v>583.43057176196032</v>
      </c>
      <c r="I214" s="187">
        <v>5000000</v>
      </c>
      <c r="J214" s="187"/>
      <c r="K214" s="187">
        <f t="shared" si="15"/>
        <v>16652723.329538606</v>
      </c>
      <c r="L214" s="80"/>
      <c r="M214" s="1"/>
      <c r="N214" s="31"/>
      <c r="O214" s="1"/>
    </row>
    <row r="215" spans="2:15" x14ac:dyDescent="0.25">
      <c r="B215" s="183">
        <v>42939</v>
      </c>
      <c r="C215" s="35">
        <v>968509204</v>
      </c>
      <c r="D215" s="159" t="s">
        <v>103</v>
      </c>
      <c r="E215" s="213" t="s">
        <v>408</v>
      </c>
      <c r="F215" s="197" t="s">
        <v>138</v>
      </c>
      <c r="G215" s="199">
        <v>8570</v>
      </c>
      <c r="H215" s="187">
        <f t="shared" si="14"/>
        <v>11.277981330221705</v>
      </c>
      <c r="I215" s="187">
        <v>96652.3</v>
      </c>
      <c r="J215" s="187"/>
      <c r="K215" s="187">
        <f t="shared" si="15"/>
        <v>16556071.029538605</v>
      </c>
      <c r="L215" s="80"/>
      <c r="M215" s="1"/>
      <c r="N215" s="31"/>
      <c r="O215" s="1"/>
    </row>
    <row r="216" spans="2:15" x14ac:dyDescent="0.25">
      <c r="B216" s="183">
        <v>42940</v>
      </c>
      <c r="C216" s="35">
        <v>968502478</v>
      </c>
      <c r="D216" s="185" t="s">
        <v>33</v>
      </c>
      <c r="E216" s="132" t="s">
        <v>33</v>
      </c>
      <c r="F216" s="132" t="s">
        <v>33</v>
      </c>
      <c r="G216" s="199">
        <v>8570</v>
      </c>
      <c r="H216" s="187">
        <f t="shared" si="14"/>
        <v>1.4707701283547259</v>
      </c>
      <c r="I216" s="187">
        <v>12604.5</v>
      </c>
      <c r="J216" s="187"/>
      <c r="K216" s="187">
        <f t="shared" si="15"/>
        <v>16543466.529538605</v>
      </c>
      <c r="L216" s="80"/>
      <c r="M216" s="1"/>
      <c r="N216" s="31"/>
      <c r="O216" s="1"/>
    </row>
    <row r="217" spans="2:15" x14ac:dyDescent="0.25">
      <c r="B217" s="183">
        <v>42940</v>
      </c>
      <c r="C217" s="35">
        <v>968618271</v>
      </c>
      <c r="D217" s="159" t="s">
        <v>205</v>
      </c>
      <c r="E217" s="132" t="s">
        <v>409</v>
      </c>
      <c r="F217" s="132" t="s">
        <v>88</v>
      </c>
      <c r="G217" s="199">
        <v>8570</v>
      </c>
      <c r="H217" s="187">
        <f t="shared" si="14"/>
        <v>1308.1040291715285</v>
      </c>
      <c r="I217" s="187">
        <v>11210451.529999999</v>
      </c>
      <c r="J217" s="187"/>
      <c r="K217" s="187">
        <f t="shared" si="15"/>
        <v>5333014.999538606</v>
      </c>
      <c r="L217" s="80"/>
      <c r="M217" s="1"/>
      <c r="N217" s="31"/>
      <c r="O217" s="1"/>
    </row>
    <row r="218" spans="2:15" x14ac:dyDescent="0.25">
      <c r="B218" s="183">
        <v>42941</v>
      </c>
      <c r="C218" s="35">
        <v>76463396210</v>
      </c>
      <c r="D218" s="159" t="s">
        <v>69</v>
      </c>
      <c r="E218" s="132" t="s">
        <v>411</v>
      </c>
      <c r="F218" s="132" t="s">
        <v>71</v>
      </c>
      <c r="G218" s="199">
        <v>8570</v>
      </c>
      <c r="H218" s="187">
        <f t="shared" si="14"/>
        <v>352.85880980163358</v>
      </c>
      <c r="I218" s="187">
        <v>3024000</v>
      </c>
      <c r="J218" s="187"/>
      <c r="K218" s="187">
        <f t="shared" si="15"/>
        <v>2309014.999538606</v>
      </c>
      <c r="L218" s="80"/>
      <c r="M218" s="1"/>
      <c r="N218" s="31"/>
      <c r="O218" s="1"/>
    </row>
    <row r="219" spans="2:15" x14ac:dyDescent="0.25">
      <c r="B219" s="183">
        <v>42941</v>
      </c>
      <c r="C219" s="35">
        <v>969315816</v>
      </c>
      <c r="D219" s="159" t="s">
        <v>15</v>
      </c>
      <c r="E219" s="132" t="s">
        <v>412</v>
      </c>
      <c r="F219" s="132" t="s">
        <v>102</v>
      </c>
      <c r="G219" s="199">
        <v>8570</v>
      </c>
      <c r="H219" s="187">
        <f>J219/G219</f>
        <v>12.485414235705951</v>
      </c>
      <c r="I219" s="187"/>
      <c r="J219" s="15">
        <v>107000</v>
      </c>
      <c r="K219" s="187">
        <f t="shared" si="15"/>
        <v>2416014.999538606</v>
      </c>
      <c r="L219" s="80"/>
      <c r="M219" s="1"/>
      <c r="N219" s="31"/>
      <c r="O219" s="1"/>
    </row>
    <row r="220" spans="2:15" x14ac:dyDescent="0.25">
      <c r="B220" s="183">
        <v>42941</v>
      </c>
      <c r="C220" s="35">
        <v>99171423</v>
      </c>
      <c r="D220" s="159" t="s">
        <v>15</v>
      </c>
      <c r="E220" s="132" t="s">
        <v>384</v>
      </c>
      <c r="F220" s="132" t="s">
        <v>384</v>
      </c>
      <c r="G220" s="199">
        <v>8820</v>
      </c>
      <c r="H220" s="187">
        <f>J220/G220</f>
        <v>793.65079365079362</v>
      </c>
      <c r="I220" s="187"/>
      <c r="J220" s="15">
        <v>7000000</v>
      </c>
      <c r="K220" s="187">
        <f t="shared" si="15"/>
        <v>9416014.999538606</v>
      </c>
      <c r="L220" s="80"/>
      <c r="M220" s="1"/>
      <c r="N220" s="31"/>
      <c r="O220" s="1"/>
    </row>
    <row r="221" spans="2:15" x14ac:dyDescent="0.25">
      <c r="B221" s="183">
        <v>42941</v>
      </c>
      <c r="C221" s="35">
        <v>99170222</v>
      </c>
      <c r="D221" s="159" t="s">
        <v>15</v>
      </c>
      <c r="E221" s="132" t="s">
        <v>384</v>
      </c>
      <c r="F221" s="132" t="s">
        <v>384</v>
      </c>
      <c r="G221" s="199">
        <v>8820</v>
      </c>
      <c r="H221" s="187">
        <f>J221/G221</f>
        <v>1062.3582766439908</v>
      </c>
      <c r="I221" s="187"/>
      <c r="J221" s="15">
        <v>9370000</v>
      </c>
      <c r="K221" s="187">
        <f t="shared" si="15"/>
        <v>18786014.999538608</v>
      </c>
      <c r="L221" s="80"/>
      <c r="M221" s="1"/>
      <c r="N221" s="31"/>
      <c r="O221" s="1"/>
    </row>
    <row r="222" spans="2:15" x14ac:dyDescent="0.25">
      <c r="B222" s="183">
        <v>42941</v>
      </c>
      <c r="C222" s="35">
        <v>99170017</v>
      </c>
      <c r="D222" s="159" t="s">
        <v>15</v>
      </c>
      <c r="E222" s="132" t="s">
        <v>384</v>
      </c>
      <c r="F222" s="132" t="s">
        <v>384</v>
      </c>
      <c r="G222" s="199">
        <v>8820</v>
      </c>
      <c r="H222" s="187">
        <f>J222/G222</f>
        <v>1133.7868480725624</v>
      </c>
      <c r="I222" s="187"/>
      <c r="J222" s="15">
        <v>10000000</v>
      </c>
      <c r="K222" s="187">
        <f t="shared" si="15"/>
        <v>28786014.999538608</v>
      </c>
      <c r="L222" s="80"/>
      <c r="M222" s="1"/>
      <c r="N222" s="31"/>
      <c r="O222" s="1"/>
    </row>
    <row r="223" spans="2:15" x14ac:dyDescent="0.25">
      <c r="B223" s="183">
        <v>42941</v>
      </c>
      <c r="C223" s="35">
        <v>969363528</v>
      </c>
      <c r="D223" s="159" t="s">
        <v>15</v>
      </c>
      <c r="E223" s="132" t="s">
        <v>384</v>
      </c>
      <c r="F223" s="132" t="s">
        <v>384</v>
      </c>
      <c r="G223" s="199">
        <v>8720</v>
      </c>
      <c r="H223" s="187">
        <f>J223/G223</f>
        <v>50000</v>
      </c>
      <c r="I223" s="187"/>
      <c r="J223" s="10">
        <v>436000000</v>
      </c>
      <c r="K223" s="187">
        <f t="shared" si="15"/>
        <v>464786014.9995386</v>
      </c>
      <c r="L223" s="80"/>
      <c r="M223" s="1"/>
      <c r="N223" s="31"/>
      <c r="O223" s="1"/>
    </row>
    <row r="224" spans="2:15" x14ac:dyDescent="0.25">
      <c r="B224" s="183">
        <v>42941</v>
      </c>
      <c r="C224" s="35">
        <v>76476281510</v>
      </c>
      <c r="D224" s="159" t="s">
        <v>73</v>
      </c>
      <c r="E224" s="132" t="s">
        <v>74</v>
      </c>
      <c r="F224" s="132" t="s">
        <v>74</v>
      </c>
      <c r="G224" s="199">
        <v>8720</v>
      </c>
      <c r="H224" s="187">
        <f t="shared" ref="H224:H250" si="16">I224/G224</f>
        <v>1954.7116972477065</v>
      </c>
      <c r="I224" s="187">
        <v>17045086</v>
      </c>
      <c r="J224" s="10"/>
      <c r="K224" s="187">
        <f t="shared" si="15"/>
        <v>447740928.9995386</v>
      </c>
      <c r="L224" s="80"/>
      <c r="M224" s="1"/>
      <c r="N224" s="31"/>
      <c r="O224" s="1"/>
    </row>
    <row r="225" spans="2:15" x14ac:dyDescent="0.25">
      <c r="B225" s="183">
        <v>42941</v>
      </c>
      <c r="C225" s="35">
        <v>76478504940</v>
      </c>
      <c r="D225" s="159" t="s">
        <v>413</v>
      </c>
      <c r="E225" s="132" t="s">
        <v>74</v>
      </c>
      <c r="F225" s="132" t="s">
        <v>74</v>
      </c>
      <c r="G225" s="199">
        <v>8720</v>
      </c>
      <c r="H225" s="187">
        <f t="shared" si="16"/>
        <v>1320.0352064220183</v>
      </c>
      <c r="I225" s="187">
        <v>11510707</v>
      </c>
      <c r="J225" s="10"/>
      <c r="K225" s="187">
        <f t="shared" si="15"/>
        <v>436230221.9995386</v>
      </c>
      <c r="L225" s="80"/>
      <c r="M225" s="1"/>
      <c r="N225" s="31"/>
      <c r="O225" s="1"/>
    </row>
    <row r="226" spans="2:15" x14ac:dyDescent="0.25">
      <c r="B226" s="183">
        <v>42941</v>
      </c>
      <c r="C226" s="35">
        <v>76476033870</v>
      </c>
      <c r="D226" s="159" t="s">
        <v>414</v>
      </c>
      <c r="E226" s="132" t="s">
        <v>74</v>
      </c>
      <c r="F226" s="132" t="s">
        <v>74</v>
      </c>
      <c r="G226" s="199">
        <v>8720</v>
      </c>
      <c r="H226" s="187">
        <f t="shared" si="16"/>
        <v>426.29266055045872</v>
      </c>
      <c r="I226" s="187">
        <v>3717272</v>
      </c>
      <c r="J226" s="10"/>
      <c r="K226" s="187">
        <f t="shared" si="15"/>
        <v>432512949.9995386</v>
      </c>
      <c r="L226" s="80"/>
      <c r="M226" s="1"/>
      <c r="N226" s="31"/>
      <c r="O226" s="1"/>
    </row>
    <row r="227" spans="2:15" x14ac:dyDescent="0.25">
      <c r="B227" s="183">
        <v>42941</v>
      </c>
      <c r="C227" s="35">
        <v>76478253790</v>
      </c>
      <c r="D227" s="159" t="s">
        <v>415</v>
      </c>
      <c r="E227" s="132" t="s">
        <v>74</v>
      </c>
      <c r="F227" s="132" t="s">
        <v>74</v>
      </c>
      <c r="G227" s="199">
        <v>8720</v>
      </c>
      <c r="H227" s="187">
        <f t="shared" si="16"/>
        <v>3263.4449541284403</v>
      </c>
      <c r="I227" s="187">
        <v>28457240</v>
      </c>
      <c r="J227" s="10"/>
      <c r="K227" s="187">
        <f t="shared" si="15"/>
        <v>404055709.9995386</v>
      </c>
      <c r="L227" s="80"/>
      <c r="M227" s="1"/>
      <c r="N227" s="31"/>
      <c r="O227" s="1"/>
    </row>
    <row r="228" spans="2:15" x14ac:dyDescent="0.25">
      <c r="B228" s="183">
        <v>42941</v>
      </c>
      <c r="C228" s="35">
        <v>969499528</v>
      </c>
      <c r="D228" s="159" t="s">
        <v>79</v>
      </c>
      <c r="E228" s="132" t="s">
        <v>264</v>
      </c>
      <c r="F228" s="132" t="s">
        <v>80</v>
      </c>
      <c r="G228" s="199">
        <v>8720</v>
      </c>
      <c r="H228" s="187">
        <f t="shared" si="16"/>
        <v>587.57431192660556</v>
      </c>
      <c r="I228" s="187">
        <v>5123648</v>
      </c>
      <c r="J228" s="10"/>
      <c r="K228" s="187">
        <f t="shared" si="15"/>
        <v>398932061.9995386</v>
      </c>
      <c r="L228" s="80"/>
      <c r="M228" s="1"/>
      <c r="N228" s="31"/>
      <c r="O228" s="1"/>
    </row>
    <row r="229" spans="2:15" x14ac:dyDescent="0.25">
      <c r="B229" s="183">
        <v>42941</v>
      </c>
      <c r="C229" s="35">
        <v>969511735</v>
      </c>
      <c r="D229" s="159" t="s">
        <v>340</v>
      </c>
      <c r="E229" s="132" t="s">
        <v>130</v>
      </c>
      <c r="F229" s="132" t="s">
        <v>131</v>
      </c>
      <c r="G229" s="199">
        <v>8380</v>
      </c>
      <c r="H229" s="187">
        <f t="shared" si="16"/>
        <v>11937.350835322195</v>
      </c>
      <c r="I229" s="187">
        <v>100035000</v>
      </c>
      <c r="J229" s="10"/>
      <c r="K229" s="187">
        <f t="shared" si="15"/>
        <v>298897061.9995386</v>
      </c>
      <c r="L229" s="80"/>
      <c r="M229" s="1"/>
      <c r="N229" s="31"/>
      <c r="O229" s="1"/>
    </row>
    <row r="230" spans="2:15" x14ac:dyDescent="0.25">
      <c r="B230" s="183">
        <v>42941</v>
      </c>
      <c r="C230" s="35">
        <v>969482482</v>
      </c>
      <c r="D230" s="159" t="s">
        <v>132</v>
      </c>
      <c r="E230" s="132" t="s">
        <v>18</v>
      </c>
      <c r="F230" s="132" t="s">
        <v>19</v>
      </c>
      <c r="G230" s="199">
        <v>8720</v>
      </c>
      <c r="H230" s="187">
        <f t="shared" si="16"/>
        <v>6395.8152522935779</v>
      </c>
      <c r="I230" s="187">
        <v>55771509</v>
      </c>
      <c r="J230" s="10"/>
      <c r="K230" s="187">
        <f t="shared" si="15"/>
        <v>243125552.9995386</v>
      </c>
      <c r="L230" s="80"/>
      <c r="M230" s="1"/>
      <c r="N230" s="31"/>
      <c r="O230" s="1"/>
    </row>
    <row r="231" spans="2:15" x14ac:dyDescent="0.25">
      <c r="B231" s="183">
        <v>42941</v>
      </c>
      <c r="C231" s="35">
        <v>969517714</v>
      </c>
      <c r="D231" s="159" t="s">
        <v>56</v>
      </c>
      <c r="E231" s="132" t="s">
        <v>18</v>
      </c>
      <c r="F231" s="132" t="s">
        <v>19</v>
      </c>
      <c r="G231" s="199">
        <v>8720</v>
      </c>
      <c r="H231" s="187">
        <f t="shared" si="16"/>
        <v>1277.5</v>
      </c>
      <c r="I231" s="187">
        <v>11139800</v>
      </c>
      <c r="J231" s="10"/>
      <c r="K231" s="187">
        <f t="shared" si="15"/>
        <v>231985752.9995386</v>
      </c>
      <c r="L231" s="80"/>
      <c r="M231" s="1"/>
      <c r="N231" s="31"/>
      <c r="O231" s="1"/>
    </row>
    <row r="232" spans="2:15" x14ac:dyDescent="0.25">
      <c r="B232" s="183">
        <v>42941</v>
      </c>
      <c r="C232" s="35">
        <v>969524910</v>
      </c>
      <c r="D232" s="173" t="s">
        <v>222</v>
      </c>
      <c r="E232" s="132" t="s">
        <v>18</v>
      </c>
      <c r="F232" s="132" t="s">
        <v>19</v>
      </c>
      <c r="G232" s="199">
        <v>8720</v>
      </c>
      <c r="H232" s="187">
        <f t="shared" si="16"/>
        <v>667.43119266055044</v>
      </c>
      <c r="I232" s="187">
        <v>5820000</v>
      </c>
      <c r="J232" s="10"/>
      <c r="K232" s="187">
        <f t="shared" si="15"/>
        <v>226165752.9995386</v>
      </c>
      <c r="L232" s="80"/>
      <c r="M232" s="1"/>
      <c r="N232" s="31"/>
      <c r="O232" s="1"/>
    </row>
    <row r="233" spans="2:15" x14ac:dyDescent="0.25">
      <c r="B233" s="183">
        <v>42941</v>
      </c>
      <c r="C233" s="35">
        <v>969521281</v>
      </c>
      <c r="D233" s="159" t="s">
        <v>416</v>
      </c>
      <c r="E233" s="132" t="s">
        <v>18</v>
      </c>
      <c r="F233" s="132" t="s">
        <v>19</v>
      </c>
      <c r="G233" s="199">
        <v>8720</v>
      </c>
      <c r="H233" s="187">
        <f t="shared" si="16"/>
        <v>344.0366972477064</v>
      </c>
      <c r="I233" s="187">
        <v>3000000</v>
      </c>
      <c r="J233" s="10"/>
      <c r="K233" s="187">
        <f t="shared" si="15"/>
        <v>223165752.9995386</v>
      </c>
      <c r="L233" s="80"/>
      <c r="M233" s="1"/>
      <c r="N233" s="31"/>
      <c r="O233" s="1"/>
    </row>
    <row r="234" spans="2:15" x14ac:dyDescent="0.25">
      <c r="B234" s="183">
        <v>42941</v>
      </c>
      <c r="C234" s="35">
        <v>969531456</v>
      </c>
      <c r="D234" s="159" t="s">
        <v>169</v>
      </c>
      <c r="E234" s="132" t="s">
        <v>18</v>
      </c>
      <c r="F234" s="132" t="s">
        <v>19</v>
      </c>
      <c r="G234" s="199">
        <v>8720</v>
      </c>
      <c r="H234" s="187">
        <f t="shared" si="16"/>
        <v>2454.1284403669724</v>
      </c>
      <c r="I234" s="187">
        <v>21400000</v>
      </c>
      <c r="J234" s="15"/>
      <c r="K234" s="187">
        <f t="shared" si="15"/>
        <v>201765752.9995386</v>
      </c>
      <c r="L234" s="80"/>
      <c r="M234" s="1"/>
      <c r="N234" s="31"/>
      <c r="O234" s="1"/>
    </row>
    <row r="235" spans="2:15" x14ac:dyDescent="0.25">
      <c r="B235" s="183">
        <v>42941</v>
      </c>
      <c r="C235" s="35">
        <v>969534524</v>
      </c>
      <c r="D235" s="159" t="s">
        <v>41</v>
      </c>
      <c r="E235" s="132" t="s">
        <v>18</v>
      </c>
      <c r="F235" s="132" t="s">
        <v>19</v>
      </c>
      <c r="G235" s="199">
        <v>8720</v>
      </c>
      <c r="H235" s="187">
        <f t="shared" si="16"/>
        <v>877.12155963302757</v>
      </c>
      <c r="I235" s="187">
        <v>7648500</v>
      </c>
      <c r="J235" s="15"/>
      <c r="K235" s="187">
        <f t="shared" si="15"/>
        <v>194117252.9995386</v>
      </c>
      <c r="L235" s="80"/>
      <c r="M235" s="1"/>
      <c r="N235" s="31"/>
      <c r="O235" s="1"/>
    </row>
    <row r="236" spans="2:15" x14ac:dyDescent="0.25">
      <c r="B236" s="183">
        <v>42941</v>
      </c>
      <c r="C236" s="35">
        <v>969606833</v>
      </c>
      <c r="D236" s="159" t="s">
        <v>416</v>
      </c>
      <c r="E236" s="132" t="s">
        <v>74</v>
      </c>
      <c r="F236" s="132" t="s">
        <v>74</v>
      </c>
      <c r="G236" s="199">
        <v>8720</v>
      </c>
      <c r="H236" s="187">
        <f t="shared" si="16"/>
        <v>691.80045871559628</v>
      </c>
      <c r="I236" s="187">
        <v>6032500</v>
      </c>
      <c r="J236" s="15"/>
      <c r="K236" s="187">
        <f t="shared" si="15"/>
        <v>188084752.9995386</v>
      </c>
      <c r="L236" s="80"/>
      <c r="M236" s="1"/>
      <c r="N236" s="31"/>
      <c r="O236" s="1"/>
    </row>
    <row r="237" spans="2:15" x14ac:dyDescent="0.25">
      <c r="B237" s="183">
        <v>42941</v>
      </c>
      <c r="C237" s="35">
        <v>969613509</v>
      </c>
      <c r="D237" s="13" t="s">
        <v>190</v>
      </c>
      <c r="E237" s="132" t="s">
        <v>18</v>
      </c>
      <c r="F237" s="132" t="s">
        <v>19</v>
      </c>
      <c r="G237" s="199">
        <v>8720</v>
      </c>
      <c r="H237" s="187">
        <f t="shared" si="16"/>
        <v>1261.4678899082569</v>
      </c>
      <c r="I237" s="187">
        <v>11000000</v>
      </c>
      <c r="J237" s="15"/>
      <c r="K237" s="187">
        <f t="shared" si="15"/>
        <v>177084752.9995386</v>
      </c>
      <c r="L237" s="80"/>
      <c r="M237" s="1"/>
      <c r="N237" s="31"/>
      <c r="O237" s="1"/>
    </row>
    <row r="238" spans="2:15" x14ac:dyDescent="0.25">
      <c r="B238" s="183">
        <v>42941</v>
      </c>
      <c r="C238" s="35">
        <v>969619552</v>
      </c>
      <c r="D238" s="159" t="s">
        <v>185</v>
      </c>
      <c r="E238" s="132" t="s">
        <v>18</v>
      </c>
      <c r="F238" s="132" t="s">
        <v>19</v>
      </c>
      <c r="G238" s="199">
        <v>8720</v>
      </c>
      <c r="H238" s="187">
        <f t="shared" si="16"/>
        <v>1484.7477064220184</v>
      </c>
      <c r="I238" s="187">
        <v>12947000</v>
      </c>
      <c r="J238"/>
      <c r="K238" s="187">
        <f t="shared" si="15"/>
        <v>164137752.9995386</v>
      </c>
      <c r="L238" s="80"/>
      <c r="M238" s="1"/>
      <c r="N238" s="31"/>
      <c r="O238" s="1"/>
    </row>
    <row r="239" spans="2:15" x14ac:dyDescent="0.25">
      <c r="B239" s="183">
        <v>42941</v>
      </c>
      <c r="C239" s="35">
        <v>969999387</v>
      </c>
      <c r="D239" s="185" t="s">
        <v>33</v>
      </c>
      <c r="E239" s="132" t="s">
        <v>33</v>
      </c>
      <c r="F239" s="132" t="s">
        <v>33</v>
      </c>
      <c r="G239" s="199">
        <v>8720</v>
      </c>
      <c r="H239" s="187">
        <f t="shared" si="16"/>
        <v>5.9651834862385327</v>
      </c>
      <c r="I239" s="187">
        <v>52016.4</v>
      </c>
      <c r="J239" s="10"/>
      <c r="K239" s="187">
        <f t="shared" si="15"/>
        <v>164085736.59953859</v>
      </c>
      <c r="L239" s="80"/>
      <c r="M239" s="1"/>
      <c r="N239" s="31"/>
      <c r="O239" s="1"/>
    </row>
    <row r="240" spans="2:15" x14ac:dyDescent="0.25">
      <c r="B240" s="183">
        <v>42941</v>
      </c>
      <c r="C240" s="35">
        <v>970025966</v>
      </c>
      <c r="D240" s="185" t="s">
        <v>33</v>
      </c>
      <c r="E240" s="132" t="s">
        <v>33</v>
      </c>
      <c r="F240" s="132" t="s">
        <v>33</v>
      </c>
      <c r="G240" s="199">
        <v>8720</v>
      </c>
      <c r="H240" s="187">
        <f t="shared" si="16"/>
        <v>11.097247706422019</v>
      </c>
      <c r="I240" s="187">
        <v>96768</v>
      </c>
      <c r="J240" s="187"/>
      <c r="K240" s="187">
        <f t="shared" si="15"/>
        <v>163988968.59953859</v>
      </c>
      <c r="L240" s="80"/>
      <c r="M240" s="1"/>
      <c r="N240" s="31"/>
      <c r="O240" s="1"/>
    </row>
    <row r="241" spans="2:15" x14ac:dyDescent="0.25">
      <c r="B241" s="183">
        <v>42941</v>
      </c>
      <c r="C241" s="35">
        <v>970131442</v>
      </c>
      <c r="D241" s="185" t="s">
        <v>33</v>
      </c>
      <c r="E241" s="132" t="s">
        <v>33</v>
      </c>
      <c r="F241" s="132" t="s">
        <v>33</v>
      </c>
      <c r="G241" s="199">
        <v>8720</v>
      </c>
      <c r="H241" s="187">
        <f t="shared" si="16"/>
        <v>1033.2257729357798</v>
      </c>
      <c r="I241" s="187">
        <v>9009728.7400000002</v>
      </c>
      <c r="J241" s="187"/>
      <c r="K241" s="187">
        <f t="shared" si="15"/>
        <v>154979239.85953858</v>
      </c>
      <c r="L241" s="80"/>
      <c r="M241" s="1"/>
      <c r="N241" s="31"/>
      <c r="O241" s="1"/>
    </row>
    <row r="242" spans="2:15" x14ac:dyDescent="0.25">
      <c r="B242" s="183">
        <v>42941</v>
      </c>
      <c r="C242" s="35">
        <v>970126953</v>
      </c>
      <c r="D242" s="159" t="s">
        <v>205</v>
      </c>
      <c r="E242" s="132" t="s">
        <v>417</v>
      </c>
      <c r="F242" s="132" t="s">
        <v>88</v>
      </c>
      <c r="G242" s="199">
        <v>8720</v>
      </c>
      <c r="H242" s="187">
        <f t="shared" si="16"/>
        <v>1860.6658119266056</v>
      </c>
      <c r="I242" s="187">
        <v>16225005.880000001</v>
      </c>
      <c r="J242" s="187"/>
      <c r="K242" s="187">
        <f t="shared" si="15"/>
        <v>138754233.97953859</v>
      </c>
      <c r="L242" s="80"/>
      <c r="M242" s="1"/>
      <c r="N242" s="31"/>
      <c r="O242" s="1"/>
    </row>
    <row r="243" spans="2:15" x14ac:dyDescent="0.25">
      <c r="B243" s="183">
        <v>42941</v>
      </c>
      <c r="C243" s="35">
        <v>970122450</v>
      </c>
      <c r="D243" s="159" t="s">
        <v>205</v>
      </c>
      <c r="E243" s="132" t="s">
        <v>418</v>
      </c>
      <c r="F243" s="6" t="s">
        <v>24</v>
      </c>
      <c r="G243" s="199">
        <v>8720</v>
      </c>
      <c r="H243" s="187">
        <f t="shared" si="16"/>
        <v>647.52200344036703</v>
      </c>
      <c r="I243" s="187">
        <v>5646391.8700000001</v>
      </c>
      <c r="J243" s="187"/>
      <c r="K243" s="187">
        <f t="shared" si="15"/>
        <v>133107842.10953858</v>
      </c>
      <c r="L243" s="80"/>
      <c r="M243" s="1"/>
      <c r="N243" s="31"/>
      <c r="O243" s="1"/>
    </row>
    <row r="244" spans="2:15" x14ac:dyDescent="0.25">
      <c r="B244" s="183">
        <v>42941</v>
      </c>
      <c r="C244" s="35">
        <v>970136019</v>
      </c>
      <c r="D244" s="159" t="s">
        <v>205</v>
      </c>
      <c r="E244" s="132" t="s">
        <v>419</v>
      </c>
      <c r="F244" s="132" t="s">
        <v>183</v>
      </c>
      <c r="G244" s="199">
        <v>8720</v>
      </c>
      <c r="H244" s="187">
        <f t="shared" si="16"/>
        <v>51.61467889908257</v>
      </c>
      <c r="I244" s="187">
        <v>450080</v>
      </c>
      <c r="J244" s="187"/>
      <c r="K244" s="187">
        <f t="shared" si="15"/>
        <v>132657762.10953858</v>
      </c>
      <c r="L244" s="80"/>
      <c r="M244" s="1"/>
      <c r="N244" s="31"/>
      <c r="O244" s="1"/>
    </row>
    <row r="245" spans="2:15" x14ac:dyDescent="0.25">
      <c r="B245" s="183">
        <v>42941</v>
      </c>
      <c r="C245" s="35">
        <v>970248638</v>
      </c>
      <c r="D245" s="159" t="s">
        <v>420</v>
      </c>
      <c r="E245" s="132" t="s">
        <v>18</v>
      </c>
      <c r="F245" s="132" t="s">
        <v>19</v>
      </c>
      <c r="G245" s="199">
        <v>8720</v>
      </c>
      <c r="H245" s="187">
        <f t="shared" si="16"/>
        <v>160.55045871559633</v>
      </c>
      <c r="I245" s="174">
        <v>1400000</v>
      </c>
      <c r="J245" s="187"/>
      <c r="K245" s="187">
        <f t="shared" si="15"/>
        <v>131257762.10953858</v>
      </c>
      <c r="L245" s="80"/>
      <c r="M245" s="1"/>
      <c r="N245" s="31"/>
      <c r="O245" s="1"/>
    </row>
    <row r="246" spans="2:15" x14ac:dyDescent="0.25">
      <c r="B246" s="183">
        <v>42941</v>
      </c>
      <c r="C246" s="35">
        <v>76500911880</v>
      </c>
      <c r="D246" s="159" t="s">
        <v>421</v>
      </c>
      <c r="E246" s="132" t="s">
        <v>422</v>
      </c>
      <c r="F246" s="132" t="s">
        <v>410</v>
      </c>
      <c r="G246" s="199">
        <v>8720</v>
      </c>
      <c r="H246" s="187">
        <f t="shared" si="16"/>
        <v>229.35779816513761</v>
      </c>
      <c r="I246" s="187">
        <v>2000000</v>
      </c>
      <c r="J246" s="187"/>
      <c r="K246" s="187">
        <f t="shared" si="15"/>
        <v>129257762.10953858</v>
      </c>
      <c r="L246" s="80"/>
      <c r="M246" s="1"/>
      <c r="N246" s="31"/>
      <c r="O246" s="1"/>
    </row>
    <row r="247" spans="2:15" x14ac:dyDescent="0.25">
      <c r="B247" s="183">
        <v>42941</v>
      </c>
      <c r="C247" s="35">
        <v>76501031350</v>
      </c>
      <c r="D247" s="185" t="s">
        <v>33</v>
      </c>
      <c r="E247" s="132" t="s">
        <v>33</v>
      </c>
      <c r="F247" s="132" t="s">
        <v>33</v>
      </c>
      <c r="G247" s="199">
        <v>8720</v>
      </c>
      <c r="H247" s="187">
        <f t="shared" si="16"/>
        <v>573.39449541284398</v>
      </c>
      <c r="I247" s="187">
        <v>5000000</v>
      </c>
      <c r="J247" s="187"/>
      <c r="K247" s="187">
        <f t="shared" si="15"/>
        <v>124257762.10953858</v>
      </c>
      <c r="L247" s="80"/>
      <c r="M247" s="1"/>
      <c r="N247" s="31"/>
      <c r="O247" s="1"/>
    </row>
    <row r="248" spans="2:15" x14ac:dyDescent="0.25">
      <c r="B248" s="183" t="s">
        <v>423</v>
      </c>
      <c r="C248" s="35">
        <v>970643771</v>
      </c>
      <c r="D248" s="159" t="s">
        <v>132</v>
      </c>
      <c r="E248" s="132" t="s">
        <v>18</v>
      </c>
      <c r="F248" s="132" t="s">
        <v>19</v>
      </c>
      <c r="G248" s="199">
        <v>8720</v>
      </c>
      <c r="H248" s="187">
        <f t="shared" si="16"/>
        <v>1163.9908256880733</v>
      </c>
      <c r="I248" s="187">
        <v>10150000</v>
      </c>
      <c r="J248" s="187"/>
      <c r="K248" s="187">
        <f t="shared" si="15"/>
        <v>114107762.10953858</v>
      </c>
      <c r="L248" s="80"/>
      <c r="M248" s="1"/>
      <c r="N248" s="31"/>
      <c r="O248" s="1"/>
    </row>
    <row r="249" spans="2:15" x14ac:dyDescent="0.25">
      <c r="B249" s="183" t="s">
        <v>423</v>
      </c>
      <c r="C249" s="35">
        <v>970644920</v>
      </c>
      <c r="D249" s="159" t="s">
        <v>132</v>
      </c>
      <c r="E249" s="132" t="s">
        <v>18</v>
      </c>
      <c r="F249" s="132" t="s">
        <v>19</v>
      </c>
      <c r="G249" s="199">
        <v>8720</v>
      </c>
      <c r="H249" s="187">
        <f t="shared" si="16"/>
        <v>4411.404816513761</v>
      </c>
      <c r="I249" s="187">
        <v>38467450</v>
      </c>
      <c r="J249" s="187"/>
      <c r="K249" s="187">
        <f t="shared" si="15"/>
        <v>75640312.109538585</v>
      </c>
      <c r="L249" s="80"/>
      <c r="M249" s="1"/>
      <c r="N249" s="31"/>
      <c r="O249" s="1"/>
    </row>
    <row r="250" spans="2:15" x14ac:dyDescent="0.25">
      <c r="B250" s="183" t="s">
        <v>423</v>
      </c>
      <c r="C250" s="35">
        <v>970647754</v>
      </c>
      <c r="D250" s="159" t="s">
        <v>41</v>
      </c>
      <c r="E250" s="132" t="s">
        <v>18</v>
      </c>
      <c r="F250" s="132" t="s">
        <v>19</v>
      </c>
      <c r="G250" s="199">
        <v>8720</v>
      </c>
      <c r="H250" s="187">
        <f t="shared" si="16"/>
        <v>3432.7958715596328</v>
      </c>
      <c r="I250" s="187">
        <v>29933980</v>
      </c>
      <c r="J250" s="187"/>
      <c r="K250" s="187">
        <f t="shared" si="15"/>
        <v>45706332.109538585</v>
      </c>
      <c r="L250" s="80"/>
      <c r="M250" s="1"/>
      <c r="N250" s="31"/>
      <c r="O250" s="1"/>
    </row>
    <row r="251" spans="2:15" x14ac:dyDescent="0.25">
      <c r="B251" s="183" t="s">
        <v>423</v>
      </c>
      <c r="C251" s="35">
        <v>76478253790</v>
      </c>
      <c r="D251" s="159" t="s">
        <v>15</v>
      </c>
      <c r="E251" s="132" t="s">
        <v>424</v>
      </c>
      <c r="F251" s="132" t="s">
        <v>102</v>
      </c>
      <c r="G251" s="199">
        <v>8720</v>
      </c>
      <c r="H251" s="187">
        <f>J251/G251</f>
        <v>3263.4449541284403</v>
      </c>
      <c r="I251" s="187"/>
      <c r="J251" s="10">
        <v>28457240</v>
      </c>
      <c r="K251" s="187">
        <f t="shared" si="15"/>
        <v>74163572.109538585</v>
      </c>
      <c r="L251" s="80"/>
      <c r="M251" s="1"/>
      <c r="N251" s="31"/>
      <c r="O251" s="1"/>
    </row>
    <row r="252" spans="2:15" x14ac:dyDescent="0.25">
      <c r="B252" s="183" t="s">
        <v>423</v>
      </c>
      <c r="C252" s="35">
        <v>328</v>
      </c>
      <c r="D252" s="159" t="s">
        <v>15</v>
      </c>
      <c r="E252" s="132" t="s">
        <v>384</v>
      </c>
      <c r="F252" s="132" t="s">
        <v>16</v>
      </c>
      <c r="G252" s="199">
        <v>8800</v>
      </c>
      <c r="H252" s="187">
        <f>J252/G252</f>
        <v>2500</v>
      </c>
      <c r="I252" s="187"/>
      <c r="J252" s="10">
        <v>22000000</v>
      </c>
      <c r="K252" s="187">
        <f t="shared" si="15"/>
        <v>96163572.109538585</v>
      </c>
      <c r="L252" s="80"/>
      <c r="M252" s="1"/>
      <c r="N252" s="31"/>
      <c r="O252" s="1"/>
    </row>
    <row r="253" spans="2:15" x14ac:dyDescent="0.25">
      <c r="B253" s="183" t="s">
        <v>425</v>
      </c>
      <c r="C253" s="35">
        <v>970737243</v>
      </c>
      <c r="D253" s="185" t="s">
        <v>426</v>
      </c>
      <c r="E253" s="132" t="s">
        <v>18</v>
      </c>
      <c r="F253" s="132" t="s">
        <v>19</v>
      </c>
      <c r="G253" s="199">
        <v>8800</v>
      </c>
      <c r="H253" s="187">
        <f t="shared" ref="H253:H262" si="17">I253/G253</f>
        <v>4545.454545454545</v>
      </c>
      <c r="I253" s="187">
        <v>40000000</v>
      </c>
      <c r="J253" s="187"/>
      <c r="K253" s="187">
        <f t="shared" si="15"/>
        <v>56163572.109538585</v>
      </c>
      <c r="L253" s="80"/>
      <c r="M253" s="1"/>
      <c r="N253" s="31"/>
      <c r="O253" s="1"/>
    </row>
    <row r="254" spans="2:15" x14ac:dyDescent="0.25">
      <c r="B254" s="183" t="s">
        <v>425</v>
      </c>
      <c r="C254" s="35">
        <v>970832142</v>
      </c>
      <c r="D254" s="185" t="s">
        <v>427</v>
      </c>
      <c r="E254" s="132" t="s">
        <v>18</v>
      </c>
      <c r="F254" s="132" t="s">
        <v>19</v>
      </c>
      <c r="G254" s="199">
        <v>8800</v>
      </c>
      <c r="H254" s="187">
        <f t="shared" si="17"/>
        <v>576.125</v>
      </c>
      <c r="I254" s="187">
        <v>5069900</v>
      </c>
      <c r="J254" s="187"/>
      <c r="K254" s="187">
        <f t="shared" si="15"/>
        <v>51093672.109538585</v>
      </c>
      <c r="L254" s="80"/>
      <c r="M254" s="1"/>
      <c r="N254" s="31"/>
      <c r="O254" s="1"/>
    </row>
    <row r="255" spans="2:15" x14ac:dyDescent="0.25">
      <c r="B255" s="183" t="s">
        <v>425</v>
      </c>
      <c r="C255" s="35">
        <v>76536756020</v>
      </c>
      <c r="D255" s="185" t="s">
        <v>428</v>
      </c>
      <c r="E255" s="132" t="s">
        <v>429</v>
      </c>
      <c r="F255" s="132" t="s">
        <v>122</v>
      </c>
      <c r="G255" s="199">
        <v>8800</v>
      </c>
      <c r="H255" s="187">
        <f t="shared" si="17"/>
        <v>45.454545454545453</v>
      </c>
      <c r="I255" s="187">
        <v>400000</v>
      </c>
      <c r="J255" s="187"/>
      <c r="K255" s="187">
        <f t="shared" si="15"/>
        <v>50693672.109538585</v>
      </c>
      <c r="L255" s="80"/>
      <c r="M255" s="1"/>
      <c r="N255" s="31"/>
      <c r="O255" s="1"/>
    </row>
    <row r="256" spans="2:15" x14ac:dyDescent="0.25">
      <c r="B256" s="183" t="s">
        <v>425</v>
      </c>
      <c r="C256" s="35">
        <v>76538803900</v>
      </c>
      <c r="D256" s="159" t="s">
        <v>430</v>
      </c>
      <c r="E256" s="132" t="s">
        <v>18</v>
      </c>
      <c r="F256" s="132" t="s">
        <v>19</v>
      </c>
      <c r="G256" s="199">
        <v>8800</v>
      </c>
      <c r="H256" s="187">
        <f t="shared" si="17"/>
        <v>170.45454545454547</v>
      </c>
      <c r="I256" s="187">
        <v>1500000</v>
      </c>
      <c r="J256" s="187"/>
      <c r="K256" s="187">
        <f t="shared" si="15"/>
        <v>49193672.109538585</v>
      </c>
      <c r="L256" s="80"/>
      <c r="M256" s="1"/>
      <c r="N256" s="31"/>
      <c r="O256" s="1"/>
    </row>
    <row r="257" spans="2:15" x14ac:dyDescent="0.25">
      <c r="B257" s="183" t="s">
        <v>425</v>
      </c>
      <c r="C257" s="35">
        <v>972092208</v>
      </c>
      <c r="D257" s="159" t="s">
        <v>169</v>
      </c>
      <c r="E257" s="132" t="s">
        <v>18</v>
      </c>
      <c r="F257" s="132" t="s">
        <v>19</v>
      </c>
      <c r="G257" s="199">
        <v>8800</v>
      </c>
      <c r="H257" s="187">
        <f t="shared" si="17"/>
        <v>1215.909090909091</v>
      </c>
      <c r="I257" s="187">
        <v>10700000</v>
      </c>
      <c r="J257" s="187"/>
      <c r="K257" s="187">
        <f t="shared" si="15"/>
        <v>38493672.109538585</v>
      </c>
      <c r="L257" s="80"/>
      <c r="M257" s="1"/>
      <c r="N257" s="31"/>
      <c r="O257" s="1"/>
    </row>
    <row r="258" spans="2:15" x14ac:dyDescent="0.25">
      <c r="B258" s="183" t="s">
        <v>425</v>
      </c>
      <c r="C258" s="35">
        <v>972093303</v>
      </c>
      <c r="D258" s="159" t="s">
        <v>190</v>
      </c>
      <c r="E258" s="132" t="s">
        <v>18</v>
      </c>
      <c r="F258" s="132" t="s">
        <v>19</v>
      </c>
      <c r="G258" s="199">
        <v>8800</v>
      </c>
      <c r="H258" s="187">
        <f t="shared" si="17"/>
        <v>1250</v>
      </c>
      <c r="I258" s="187">
        <v>11000000</v>
      </c>
      <c r="J258" s="187"/>
      <c r="K258" s="187">
        <f t="shared" si="15"/>
        <v>27493672.109538585</v>
      </c>
      <c r="L258" s="80"/>
      <c r="M258" s="1"/>
      <c r="N258" s="31"/>
      <c r="O258" s="1"/>
    </row>
    <row r="259" spans="2:15" x14ac:dyDescent="0.25">
      <c r="B259" s="183">
        <v>53901</v>
      </c>
      <c r="C259" s="35">
        <v>972820828</v>
      </c>
      <c r="D259" s="185" t="s">
        <v>33</v>
      </c>
      <c r="E259" s="132" t="s">
        <v>33</v>
      </c>
      <c r="F259" s="132" t="s">
        <v>33</v>
      </c>
      <c r="G259" s="199">
        <v>8800</v>
      </c>
      <c r="H259" s="187">
        <f t="shared" si="17"/>
        <v>22.08551818181818</v>
      </c>
      <c r="I259" s="175">
        <v>194352.56</v>
      </c>
      <c r="J259" s="36"/>
      <c r="K259" s="187">
        <f t="shared" si="15"/>
        <v>27299319.549538586</v>
      </c>
      <c r="L259" s="80"/>
      <c r="M259" s="1"/>
      <c r="N259" s="31"/>
      <c r="O259" s="1"/>
    </row>
    <row r="260" spans="2:15" x14ac:dyDescent="0.25">
      <c r="B260" s="183">
        <v>53901</v>
      </c>
      <c r="C260" s="35">
        <v>972821506</v>
      </c>
      <c r="D260" s="185" t="s">
        <v>33</v>
      </c>
      <c r="E260" s="132" t="s">
        <v>33</v>
      </c>
      <c r="F260" s="132" t="s">
        <v>33</v>
      </c>
      <c r="G260" s="199">
        <v>8800</v>
      </c>
      <c r="H260" s="187">
        <f t="shared" si="17"/>
        <v>14.117379545454545</v>
      </c>
      <c r="I260" s="175">
        <v>124232.94</v>
      </c>
      <c r="J260" s="187"/>
      <c r="K260" s="187">
        <f t="shared" si="15"/>
        <v>27175086.609538585</v>
      </c>
      <c r="L260" s="80"/>
      <c r="M260" s="1"/>
      <c r="N260" s="31"/>
      <c r="O260" s="1"/>
    </row>
    <row r="261" spans="2:15" x14ac:dyDescent="0.25">
      <c r="B261" s="183">
        <v>53901</v>
      </c>
      <c r="C261" s="35">
        <v>972822500</v>
      </c>
      <c r="D261" s="185" t="s">
        <v>33</v>
      </c>
      <c r="E261" s="132" t="s">
        <v>33</v>
      </c>
      <c r="F261" s="132" t="s">
        <v>33</v>
      </c>
      <c r="G261" s="199">
        <v>8800</v>
      </c>
      <c r="H261" s="187">
        <f t="shared" si="17"/>
        <v>23.344755681818182</v>
      </c>
      <c r="I261" s="175">
        <v>205433.85</v>
      </c>
      <c r="J261" s="187"/>
      <c r="K261" s="187">
        <f t="shared" si="15"/>
        <v>26969652.759538583</v>
      </c>
      <c r="L261" s="80"/>
      <c r="M261" s="1"/>
      <c r="N261" s="31"/>
      <c r="O261" s="1"/>
    </row>
    <row r="262" spans="2:15" x14ac:dyDescent="0.25">
      <c r="B262" s="183">
        <v>53901</v>
      </c>
      <c r="C262" s="35">
        <v>76609820640</v>
      </c>
      <c r="D262" s="159" t="s">
        <v>428</v>
      </c>
      <c r="E262" s="132" t="s">
        <v>431</v>
      </c>
      <c r="F262" s="36" t="s">
        <v>122</v>
      </c>
      <c r="G262" s="199">
        <v>8800</v>
      </c>
      <c r="H262" s="187">
        <f t="shared" si="17"/>
        <v>45.454545454545453</v>
      </c>
      <c r="I262" s="175">
        <v>400000</v>
      </c>
      <c r="J262" s="187"/>
      <c r="K262" s="187">
        <f t="shared" si="15"/>
        <v>26569652.759538583</v>
      </c>
      <c r="L262" s="80"/>
      <c r="M262" s="1"/>
      <c r="N262" s="31"/>
      <c r="O262" s="1"/>
    </row>
    <row r="263" spans="2:15" x14ac:dyDescent="0.25">
      <c r="B263" s="183">
        <v>53901</v>
      </c>
      <c r="C263" s="35">
        <v>972941488</v>
      </c>
      <c r="D263" s="159" t="s">
        <v>15</v>
      </c>
      <c r="E263" s="132" t="s">
        <v>384</v>
      </c>
      <c r="F263" s="132" t="s">
        <v>384</v>
      </c>
      <c r="G263" s="199">
        <v>9700</v>
      </c>
      <c r="H263" s="187">
        <f>J263/G263</f>
        <v>30000</v>
      </c>
      <c r="I263" s="187"/>
      <c r="J263" s="10">
        <v>291000000</v>
      </c>
      <c r="K263" s="187">
        <f t="shared" ref="K263:K295" si="18">K262-I263+J263</f>
        <v>317569652.75953859</v>
      </c>
      <c r="L263" s="80"/>
      <c r="M263" s="1"/>
      <c r="N263" s="31"/>
      <c r="O263" s="1"/>
    </row>
    <row r="264" spans="2:15" x14ac:dyDescent="0.25">
      <c r="B264" s="183">
        <v>53901</v>
      </c>
      <c r="C264" s="35">
        <v>973029197</v>
      </c>
      <c r="D264" s="159" t="s">
        <v>33</v>
      </c>
      <c r="E264" s="132" t="s">
        <v>33</v>
      </c>
      <c r="F264" s="132" t="s">
        <v>102</v>
      </c>
      <c r="G264" s="199">
        <v>9700</v>
      </c>
      <c r="H264" s="187">
        <f>J264/G264</f>
        <v>422.85411752577318</v>
      </c>
      <c r="I264" s="187"/>
      <c r="J264" s="10">
        <v>4101684.94</v>
      </c>
      <c r="K264" s="187">
        <f t="shared" si="18"/>
        <v>321671337.69953859</v>
      </c>
      <c r="L264" s="80"/>
      <c r="M264" s="1"/>
      <c r="N264" s="31"/>
      <c r="O264" s="1"/>
    </row>
    <row r="265" spans="2:15" x14ac:dyDescent="0.25">
      <c r="B265" s="183">
        <v>53901</v>
      </c>
      <c r="C265" s="35">
        <v>973177084</v>
      </c>
      <c r="D265" s="13" t="s">
        <v>190</v>
      </c>
      <c r="E265" s="132" t="s">
        <v>18</v>
      </c>
      <c r="F265" s="132" t="s">
        <v>19</v>
      </c>
      <c r="G265" s="199">
        <v>9700</v>
      </c>
      <c r="H265" s="187">
        <f t="shared" ref="H265:H271" si="19">I265/G265</f>
        <v>2268.0412371134021</v>
      </c>
      <c r="I265" s="187">
        <v>22000000</v>
      </c>
      <c r="J265" s="187"/>
      <c r="K265" s="187">
        <f t="shared" si="18"/>
        <v>299671337.69953859</v>
      </c>
      <c r="L265" s="80"/>
      <c r="M265" s="1"/>
      <c r="N265" s="31"/>
      <c r="O265" s="1"/>
    </row>
    <row r="266" spans="2:15" x14ac:dyDescent="0.25">
      <c r="B266" s="183">
        <v>53901</v>
      </c>
      <c r="C266" s="35">
        <v>973181143</v>
      </c>
      <c r="D266" s="198" t="s">
        <v>44</v>
      </c>
      <c r="E266" s="132" t="s">
        <v>18</v>
      </c>
      <c r="F266" s="132" t="s">
        <v>19</v>
      </c>
      <c r="G266" s="199">
        <v>9700</v>
      </c>
      <c r="H266" s="187">
        <f t="shared" si="19"/>
        <v>1103.0927835051546</v>
      </c>
      <c r="I266" s="187">
        <v>10700000</v>
      </c>
      <c r="J266" s="187"/>
      <c r="K266" s="187">
        <f t="shared" si="18"/>
        <v>288971337.69953859</v>
      </c>
      <c r="L266" s="80"/>
      <c r="M266" s="1"/>
      <c r="N266" s="31"/>
      <c r="O266" s="1"/>
    </row>
    <row r="267" spans="2:15" x14ac:dyDescent="0.25">
      <c r="B267" s="183">
        <v>53901</v>
      </c>
      <c r="C267" s="35">
        <v>973184106</v>
      </c>
      <c r="D267" s="159" t="s">
        <v>169</v>
      </c>
      <c r="E267" s="132" t="s">
        <v>18</v>
      </c>
      <c r="F267" s="132" t="s">
        <v>19</v>
      </c>
      <c r="G267" s="199">
        <v>9700</v>
      </c>
      <c r="H267" s="187">
        <f t="shared" si="19"/>
        <v>1411.9587628865979</v>
      </c>
      <c r="I267" s="187">
        <v>13696000</v>
      </c>
      <c r="J267" s="187"/>
      <c r="K267" s="187">
        <f t="shared" si="18"/>
        <v>275275337.69953859</v>
      </c>
      <c r="L267" s="80"/>
      <c r="M267" s="1"/>
      <c r="N267" s="31"/>
      <c r="O267" s="1"/>
    </row>
    <row r="268" spans="2:15" x14ac:dyDescent="0.25">
      <c r="B268" s="183">
        <v>53901</v>
      </c>
      <c r="C268" s="35">
        <v>973195991</v>
      </c>
      <c r="D268" s="159" t="s">
        <v>432</v>
      </c>
      <c r="E268" s="132" t="s">
        <v>18</v>
      </c>
      <c r="F268" s="132" t="s">
        <v>19</v>
      </c>
      <c r="G268" s="199">
        <v>9700</v>
      </c>
      <c r="H268" s="187">
        <f t="shared" si="19"/>
        <v>6701.0309278350514</v>
      </c>
      <c r="I268" s="187">
        <v>65000000</v>
      </c>
      <c r="J268" s="187"/>
      <c r="K268" s="187">
        <f t="shared" si="18"/>
        <v>210275337.69953859</v>
      </c>
      <c r="L268" s="80"/>
      <c r="M268" s="1"/>
      <c r="N268" s="31"/>
      <c r="O268" s="1"/>
    </row>
    <row r="269" spans="2:15" x14ac:dyDescent="0.25">
      <c r="B269" s="183">
        <v>53901</v>
      </c>
      <c r="C269" s="35">
        <v>7662729584</v>
      </c>
      <c r="D269" s="159" t="s">
        <v>433</v>
      </c>
      <c r="E269" s="132" t="s">
        <v>74</v>
      </c>
      <c r="F269" s="132" t="s">
        <v>74</v>
      </c>
      <c r="G269" s="199">
        <v>9700</v>
      </c>
      <c r="H269" s="187">
        <f t="shared" si="19"/>
        <v>2933.7360824742268</v>
      </c>
      <c r="I269" s="187">
        <v>28457240</v>
      </c>
      <c r="J269" s="187"/>
      <c r="K269" s="187">
        <f t="shared" si="18"/>
        <v>181818097.69953859</v>
      </c>
      <c r="L269" s="80"/>
      <c r="M269" s="1"/>
      <c r="N269" s="31"/>
      <c r="O269" s="1"/>
    </row>
    <row r="270" spans="2:15" x14ac:dyDescent="0.25">
      <c r="B270" s="183">
        <v>53901</v>
      </c>
      <c r="C270" s="35">
        <v>973236690</v>
      </c>
      <c r="D270" s="159" t="s">
        <v>351</v>
      </c>
      <c r="E270" s="132" t="s">
        <v>434</v>
      </c>
      <c r="F270" s="132" t="s">
        <v>53</v>
      </c>
      <c r="G270" s="199">
        <v>9700</v>
      </c>
      <c r="H270" s="187">
        <f t="shared" si="19"/>
        <v>32.538144329896909</v>
      </c>
      <c r="I270" s="187">
        <v>315620</v>
      </c>
      <c r="J270" s="187"/>
      <c r="K270" s="187">
        <f t="shared" si="18"/>
        <v>181502477.69953859</v>
      </c>
      <c r="L270" s="80"/>
      <c r="M270" s="1"/>
      <c r="N270" s="31"/>
      <c r="O270" s="1"/>
    </row>
    <row r="271" spans="2:15" x14ac:dyDescent="0.25">
      <c r="B271" s="183">
        <v>53901</v>
      </c>
      <c r="C271" s="35">
        <v>973266041</v>
      </c>
      <c r="D271" s="159" t="s">
        <v>492</v>
      </c>
      <c r="E271" s="132" t="s">
        <v>501</v>
      </c>
      <c r="F271" s="132" t="s">
        <v>183</v>
      </c>
      <c r="G271" s="199">
        <v>9700</v>
      </c>
      <c r="H271" s="187">
        <f t="shared" si="19"/>
        <v>412.37113402061857</v>
      </c>
      <c r="I271" s="187">
        <v>4000000</v>
      </c>
      <c r="J271" s="187"/>
      <c r="K271" s="187">
        <f t="shared" si="18"/>
        <v>177502477.69953859</v>
      </c>
      <c r="L271" s="80"/>
      <c r="M271" s="1"/>
      <c r="N271" s="31"/>
      <c r="O271" s="1"/>
    </row>
    <row r="272" spans="2:15" x14ac:dyDescent="0.25">
      <c r="B272" s="183">
        <v>53901</v>
      </c>
      <c r="C272" s="35">
        <v>973312617</v>
      </c>
      <c r="D272" s="159" t="s">
        <v>15</v>
      </c>
      <c r="E272" s="132" t="s">
        <v>384</v>
      </c>
      <c r="F272" s="132" t="s">
        <v>384</v>
      </c>
      <c r="G272" s="199">
        <v>9700</v>
      </c>
      <c r="H272" s="187">
        <f>J272/G272</f>
        <v>4123.7113402061859</v>
      </c>
      <c r="I272" s="187"/>
      <c r="J272" s="10">
        <v>40000000</v>
      </c>
      <c r="K272" s="187">
        <f t="shared" si="18"/>
        <v>217502477.69953859</v>
      </c>
      <c r="L272" s="80"/>
      <c r="M272" s="1"/>
      <c r="N272" s="31"/>
      <c r="O272" s="1"/>
    </row>
    <row r="273" spans="2:15" x14ac:dyDescent="0.25">
      <c r="B273" s="183">
        <v>53901</v>
      </c>
      <c r="C273" s="35">
        <v>973464118</v>
      </c>
      <c r="D273" s="159" t="s">
        <v>132</v>
      </c>
      <c r="E273" s="132" t="s">
        <v>18</v>
      </c>
      <c r="F273" s="132" t="s">
        <v>19</v>
      </c>
      <c r="G273" s="199">
        <v>9700</v>
      </c>
      <c r="H273" s="187">
        <f>I273/G273</f>
        <v>2061.855670103093</v>
      </c>
      <c r="I273" s="187">
        <v>20000000</v>
      </c>
      <c r="J273" s="187"/>
      <c r="K273" s="187">
        <f t="shared" si="18"/>
        <v>197502477.69953859</v>
      </c>
      <c r="L273" s="80"/>
      <c r="M273" s="1"/>
      <c r="N273" s="31"/>
      <c r="O273" s="1"/>
    </row>
    <row r="274" spans="2:15" x14ac:dyDescent="0.25">
      <c r="B274" s="183">
        <v>53901</v>
      </c>
      <c r="C274" s="35">
        <v>973507389</v>
      </c>
      <c r="D274" s="159" t="s">
        <v>435</v>
      </c>
      <c r="E274" s="132" t="s">
        <v>18</v>
      </c>
      <c r="F274" s="132" t="s">
        <v>19</v>
      </c>
      <c r="G274" s="199">
        <v>9700</v>
      </c>
      <c r="H274" s="187">
        <f>I274/G274</f>
        <v>567.01030927835052</v>
      </c>
      <c r="I274" s="187">
        <v>5500000</v>
      </c>
      <c r="J274" s="187"/>
      <c r="K274" s="187">
        <f t="shared" si="18"/>
        <v>192002477.69953859</v>
      </c>
      <c r="L274" s="80"/>
      <c r="M274" s="1"/>
      <c r="N274" s="31"/>
      <c r="O274" s="1"/>
    </row>
    <row r="275" spans="2:15" x14ac:dyDescent="0.25">
      <c r="B275" s="183">
        <v>53901</v>
      </c>
      <c r="C275" s="35">
        <v>973688830</v>
      </c>
      <c r="D275" s="159" t="s">
        <v>362</v>
      </c>
      <c r="E275" s="132" t="s">
        <v>436</v>
      </c>
      <c r="F275" s="132" t="s">
        <v>24</v>
      </c>
      <c r="G275" s="199">
        <v>9700</v>
      </c>
      <c r="H275" s="187">
        <f>I275/G275</f>
        <v>1000</v>
      </c>
      <c r="I275" s="187">
        <v>9700000</v>
      </c>
      <c r="J275" s="187"/>
      <c r="K275" s="187">
        <f t="shared" si="18"/>
        <v>182302477.69953859</v>
      </c>
      <c r="L275" s="80"/>
      <c r="M275" s="1"/>
      <c r="N275" s="31"/>
      <c r="O275" s="1"/>
    </row>
    <row r="276" spans="2:15" x14ac:dyDescent="0.25">
      <c r="B276" s="183">
        <v>53901</v>
      </c>
      <c r="C276" s="35">
        <v>973718697</v>
      </c>
      <c r="D276" s="159" t="s">
        <v>15</v>
      </c>
      <c r="E276" s="132" t="s">
        <v>437</v>
      </c>
      <c r="F276" s="132" t="s">
        <v>102</v>
      </c>
      <c r="G276" s="199"/>
      <c r="H276" s="187"/>
      <c r="I276" s="187"/>
      <c r="J276" s="187">
        <v>3210000</v>
      </c>
      <c r="K276" s="187">
        <f t="shared" si="18"/>
        <v>185512477.69953859</v>
      </c>
      <c r="L276" s="80"/>
      <c r="M276" s="1"/>
      <c r="N276" s="31"/>
      <c r="O276" s="1"/>
    </row>
    <row r="277" spans="2:15" x14ac:dyDescent="0.25">
      <c r="B277" s="183">
        <v>53901</v>
      </c>
      <c r="C277" s="35">
        <v>7665193359</v>
      </c>
      <c r="D277" s="185" t="s">
        <v>33</v>
      </c>
      <c r="E277" s="132" t="s">
        <v>33</v>
      </c>
      <c r="F277" s="132" t="s">
        <v>33</v>
      </c>
      <c r="G277" s="199">
        <v>9700</v>
      </c>
      <c r="H277" s="187">
        <f t="shared" ref="H277:H292" si="20">I277/G277</f>
        <v>17.182129896907217</v>
      </c>
      <c r="I277" s="187">
        <v>166666.66</v>
      </c>
      <c r="J277" s="187"/>
      <c r="K277" s="187">
        <f t="shared" si="18"/>
        <v>185345811.03953859</v>
      </c>
      <c r="L277" s="80"/>
      <c r="M277" s="1"/>
      <c r="N277" s="31"/>
      <c r="O277" s="1"/>
    </row>
    <row r="278" spans="2:15" x14ac:dyDescent="0.25">
      <c r="B278" s="183">
        <v>53901</v>
      </c>
      <c r="C278" s="35">
        <v>974169584</v>
      </c>
      <c r="D278" s="159" t="s">
        <v>34</v>
      </c>
      <c r="E278" s="132" t="s">
        <v>18</v>
      </c>
      <c r="F278" s="132" t="s">
        <v>19</v>
      </c>
      <c r="G278" s="199">
        <v>9700</v>
      </c>
      <c r="H278" s="187">
        <f t="shared" si="20"/>
        <v>257.73195876288662</v>
      </c>
      <c r="I278" s="187">
        <v>2500000</v>
      </c>
      <c r="J278" s="187"/>
      <c r="K278" s="187">
        <f t="shared" si="18"/>
        <v>182845811.03953859</v>
      </c>
      <c r="L278" s="80"/>
      <c r="M278" s="1"/>
      <c r="N278" s="31"/>
      <c r="O278" s="1"/>
    </row>
    <row r="279" spans="2:15" x14ac:dyDescent="0.25">
      <c r="B279" s="183">
        <v>53901</v>
      </c>
      <c r="C279" s="35">
        <v>974170642</v>
      </c>
      <c r="D279" s="159" t="s">
        <v>41</v>
      </c>
      <c r="E279" s="132" t="s">
        <v>18</v>
      </c>
      <c r="F279" s="132" t="s">
        <v>19</v>
      </c>
      <c r="G279" s="199">
        <v>9700</v>
      </c>
      <c r="H279" s="187">
        <f t="shared" si="20"/>
        <v>2567.3092783505153</v>
      </c>
      <c r="I279" s="187">
        <v>24902900</v>
      </c>
      <c r="J279" s="187"/>
      <c r="K279" s="187">
        <f t="shared" si="18"/>
        <v>157942911.03953859</v>
      </c>
      <c r="L279" s="80"/>
      <c r="M279" s="1"/>
      <c r="N279" s="31"/>
      <c r="O279" s="1"/>
    </row>
    <row r="280" spans="2:15" x14ac:dyDescent="0.25">
      <c r="B280" s="183">
        <v>53901</v>
      </c>
      <c r="C280" s="35">
        <v>974206559</v>
      </c>
      <c r="D280" s="13" t="s">
        <v>190</v>
      </c>
      <c r="E280" s="132" t="s">
        <v>18</v>
      </c>
      <c r="F280" s="132" t="s">
        <v>19</v>
      </c>
      <c r="G280" s="199">
        <v>9700</v>
      </c>
      <c r="H280" s="187">
        <f t="shared" si="20"/>
        <v>2268.0412371134021</v>
      </c>
      <c r="I280" s="187">
        <v>22000000</v>
      </c>
      <c r="J280" s="187"/>
      <c r="K280" s="187">
        <f t="shared" si="18"/>
        <v>135942911.03953859</v>
      </c>
      <c r="L280" s="80"/>
      <c r="M280" s="1"/>
      <c r="N280" s="31"/>
      <c r="O280" s="1"/>
    </row>
    <row r="281" spans="2:15" x14ac:dyDescent="0.25">
      <c r="B281" s="183">
        <v>53902</v>
      </c>
      <c r="C281" s="35">
        <v>974432437</v>
      </c>
      <c r="D281" s="159" t="s">
        <v>132</v>
      </c>
      <c r="E281" s="132" t="s">
        <v>18</v>
      </c>
      <c r="F281" s="132" t="s">
        <v>19</v>
      </c>
      <c r="G281" s="199">
        <v>9700</v>
      </c>
      <c r="H281" s="187">
        <f t="shared" si="20"/>
        <v>3092.783505154639</v>
      </c>
      <c r="I281" s="187">
        <v>30000000</v>
      </c>
      <c r="J281" s="187"/>
      <c r="K281" s="187">
        <f t="shared" si="18"/>
        <v>105942911.03953859</v>
      </c>
      <c r="L281" s="80"/>
      <c r="M281" s="1"/>
      <c r="N281" s="31"/>
      <c r="O281" s="1"/>
    </row>
    <row r="282" spans="2:15" x14ac:dyDescent="0.25">
      <c r="B282" s="183">
        <v>53902</v>
      </c>
      <c r="C282" s="35">
        <v>974966524</v>
      </c>
      <c r="D282" s="159" t="s">
        <v>438</v>
      </c>
      <c r="E282" s="132" t="s">
        <v>18</v>
      </c>
      <c r="F282" s="132" t="s">
        <v>19</v>
      </c>
      <c r="G282" s="199">
        <v>9700</v>
      </c>
      <c r="H282" s="187">
        <f t="shared" si="20"/>
        <v>192.78350515463919</v>
      </c>
      <c r="I282" s="187">
        <v>1870000</v>
      </c>
      <c r="J282" s="187"/>
      <c r="K282" s="187">
        <f t="shared" si="18"/>
        <v>104072911.03953859</v>
      </c>
      <c r="L282" s="80"/>
      <c r="M282" s="1"/>
      <c r="N282" s="31"/>
      <c r="O282" s="1"/>
    </row>
    <row r="283" spans="2:15" x14ac:dyDescent="0.25">
      <c r="B283" s="183">
        <v>53903</v>
      </c>
      <c r="C283" s="35">
        <v>975216371</v>
      </c>
      <c r="D283" s="13" t="s">
        <v>190</v>
      </c>
      <c r="E283" s="132" t="s">
        <v>18</v>
      </c>
      <c r="F283" s="132" t="s">
        <v>19</v>
      </c>
      <c r="G283" s="199">
        <v>9700</v>
      </c>
      <c r="H283" s="187">
        <f t="shared" si="20"/>
        <v>2268.0412371134021</v>
      </c>
      <c r="I283" s="187">
        <v>22000000</v>
      </c>
      <c r="J283" s="187"/>
      <c r="K283" s="187">
        <f t="shared" si="18"/>
        <v>82072911.039538592</v>
      </c>
      <c r="L283" s="80"/>
      <c r="M283" s="1"/>
      <c r="N283" s="31"/>
      <c r="O283" s="1"/>
    </row>
    <row r="284" spans="2:15" x14ac:dyDescent="0.25">
      <c r="B284" s="183">
        <v>53904</v>
      </c>
      <c r="C284" s="35">
        <v>975506622</v>
      </c>
      <c r="D284" s="185" t="s">
        <v>33</v>
      </c>
      <c r="E284" s="132" t="s">
        <v>33</v>
      </c>
      <c r="F284" s="132" t="s">
        <v>33</v>
      </c>
      <c r="G284" s="199">
        <v>9700</v>
      </c>
      <c r="H284" s="187">
        <f t="shared" si="20"/>
        <v>150</v>
      </c>
      <c r="I284" s="187">
        <v>1455000</v>
      </c>
      <c r="J284" s="187"/>
      <c r="K284" s="187">
        <f t="shared" si="18"/>
        <v>80617911.039538592</v>
      </c>
      <c r="L284" s="80"/>
      <c r="M284" s="1"/>
      <c r="N284" s="31"/>
      <c r="O284" s="1"/>
    </row>
    <row r="285" spans="2:15" x14ac:dyDescent="0.25">
      <c r="B285" s="183">
        <v>53904</v>
      </c>
      <c r="C285" s="243">
        <v>975507060</v>
      </c>
      <c r="D285" s="159" t="s">
        <v>387</v>
      </c>
      <c r="E285" s="132" t="s">
        <v>74</v>
      </c>
      <c r="F285" s="132" t="s">
        <v>74</v>
      </c>
      <c r="G285" s="199">
        <v>9700</v>
      </c>
      <c r="H285" s="187">
        <f t="shared" si="20"/>
        <v>617.5112371134021</v>
      </c>
      <c r="I285" s="187">
        <v>5989859</v>
      </c>
      <c r="J285" s="187"/>
      <c r="K285" s="187">
        <f t="shared" si="18"/>
        <v>74628052.039538592</v>
      </c>
      <c r="L285" s="80"/>
      <c r="M285" s="1"/>
      <c r="N285" s="31"/>
      <c r="O285" s="1"/>
    </row>
    <row r="286" spans="2:15" x14ac:dyDescent="0.25">
      <c r="B286" s="183">
        <v>53904</v>
      </c>
      <c r="C286" s="35">
        <v>975507435</v>
      </c>
      <c r="D286" s="159" t="s">
        <v>75</v>
      </c>
      <c r="E286" s="132" t="s">
        <v>74</v>
      </c>
      <c r="F286" s="132" t="s">
        <v>74</v>
      </c>
      <c r="G286" s="199">
        <v>9700</v>
      </c>
      <c r="H286" s="187">
        <f t="shared" si="20"/>
        <v>2308.8544329896908</v>
      </c>
      <c r="I286" s="187">
        <v>22395888</v>
      </c>
      <c r="J286" s="187"/>
      <c r="K286" s="187">
        <f t="shared" si="18"/>
        <v>52232164.039538592</v>
      </c>
      <c r="L286" s="80"/>
      <c r="M286" s="1"/>
      <c r="N286" s="31"/>
      <c r="O286" s="1"/>
    </row>
    <row r="287" spans="2:15" x14ac:dyDescent="0.25">
      <c r="B287" s="183">
        <v>53904</v>
      </c>
      <c r="C287" s="35">
        <v>975507772</v>
      </c>
      <c r="D287" s="159" t="s">
        <v>77</v>
      </c>
      <c r="E287" s="132" t="s">
        <v>74</v>
      </c>
      <c r="F287" s="132" t="s">
        <v>74</v>
      </c>
      <c r="G287" s="199">
        <v>9700</v>
      </c>
      <c r="H287" s="187">
        <f t="shared" si="20"/>
        <v>444.30226804123714</v>
      </c>
      <c r="I287" s="187">
        <v>4309732</v>
      </c>
      <c r="J287" s="187"/>
      <c r="K287" s="187">
        <f t="shared" si="18"/>
        <v>47922432.039538592</v>
      </c>
      <c r="L287" s="80"/>
      <c r="M287" s="1"/>
      <c r="N287" s="31"/>
      <c r="O287" s="1"/>
    </row>
    <row r="288" spans="2:15" x14ac:dyDescent="0.25">
      <c r="B288" s="183">
        <v>53904</v>
      </c>
      <c r="C288" s="35">
        <v>975508137</v>
      </c>
      <c r="D288" s="159" t="s">
        <v>332</v>
      </c>
      <c r="E288" s="132" t="s">
        <v>74</v>
      </c>
      <c r="F288" s="132" t="s">
        <v>74</v>
      </c>
      <c r="G288" s="199">
        <v>9700</v>
      </c>
      <c r="H288" s="187">
        <f t="shared" si="20"/>
        <v>790.63814432989693</v>
      </c>
      <c r="I288" s="187">
        <v>7669190</v>
      </c>
      <c r="J288" s="187"/>
      <c r="K288" s="187">
        <f t="shared" si="18"/>
        <v>40253242.039538592</v>
      </c>
      <c r="L288" s="80"/>
      <c r="M288" s="1"/>
      <c r="N288" s="31"/>
      <c r="O288" s="1"/>
    </row>
    <row r="289" spans="2:15" x14ac:dyDescent="0.25">
      <c r="B289" s="183">
        <v>53904</v>
      </c>
      <c r="C289" s="35">
        <v>975508530</v>
      </c>
      <c r="D289" s="159" t="s">
        <v>76</v>
      </c>
      <c r="E289" s="132" t="s">
        <v>74</v>
      </c>
      <c r="F289" s="132" t="s">
        <v>74</v>
      </c>
      <c r="G289" s="199">
        <v>9700</v>
      </c>
      <c r="H289" s="187">
        <f t="shared" si="20"/>
        <v>952.42402061855671</v>
      </c>
      <c r="I289" s="187">
        <v>9238513</v>
      </c>
      <c r="J289" s="187"/>
      <c r="K289" s="187">
        <f t="shared" si="18"/>
        <v>31014729.039538592</v>
      </c>
      <c r="L289" s="80"/>
      <c r="M289" s="1"/>
      <c r="N289" s="31"/>
      <c r="O289" s="1"/>
    </row>
    <row r="290" spans="2:15" x14ac:dyDescent="0.25">
      <c r="B290" s="183">
        <v>53904</v>
      </c>
      <c r="C290" s="35">
        <v>975518225</v>
      </c>
      <c r="D290" s="159" t="s">
        <v>79</v>
      </c>
      <c r="E290" s="132" t="s">
        <v>264</v>
      </c>
      <c r="F290" s="132" t="s">
        <v>80</v>
      </c>
      <c r="G290" s="199">
        <v>9700</v>
      </c>
      <c r="H290" s="187">
        <f t="shared" si="20"/>
        <v>431.43134536082471</v>
      </c>
      <c r="I290" s="187">
        <v>4184884.05</v>
      </c>
      <c r="J290" s="187"/>
      <c r="K290" s="187">
        <f t="shared" si="18"/>
        <v>26829844.989538591</v>
      </c>
      <c r="L290" s="80"/>
      <c r="M290" s="1"/>
      <c r="N290" s="31"/>
      <c r="O290" s="1"/>
    </row>
    <row r="291" spans="2:15" x14ac:dyDescent="0.25">
      <c r="B291" s="183">
        <v>53904</v>
      </c>
      <c r="C291" s="35">
        <v>975706781</v>
      </c>
      <c r="D291" s="159" t="s">
        <v>439</v>
      </c>
      <c r="E291" s="132" t="s">
        <v>18</v>
      </c>
      <c r="F291" s="132" t="s">
        <v>19</v>
      </c>
      <c r="G291" s="199">
        <v>9700</v>
      </c>
      <c r="H291" s="187">
        <f t="shared" si="20"/>
        <v>474.22680412371136</v>
      </c>
      <c r="I291" s="187">
        <v>4600000</v>
      </c>
      <c r="J291" s="187"/>
      <c r="K291" s="187">
        <f t="shared" si="18"/>
        <v>22229844.989538591</v>
      </c>
      <c r="L291" s="80"/>
      <c r="M291" s="1"/>
      <c r="N291" s="31"/>
      <c r="O291" s="1"/>
    </row>
    <row r="292" spans="2:15" x14ac:dyDescent="0.25">
      <c r="B292" s="183">
        <v>53904</v>
      </c>
      <c r="C292" s="35">
        <v>976087574</v>
      </c>
      <c r="D292" s="159" t="s">
        <v>169</v>
      </c>
      <c r="E292" s="132" t="s">
        <v>18</v>
      </c>
      <c r="F292" s="132" t="s">
        <v>19</v>
      </c>
      <c r="G292" s="199">
        <v>9700</v>
      </c>
      <c r="H292" s="187">
        <f t="shared" si="20"/>
        <v>1103.0927835051546</v>
      </c>
      <c r="I292" s="187">
        <v>10700000</v>
      </c>
      <c r="J292" s="187"/>
      <c r="K292" s="187">
        <f t="shared" si="18"/>
        <v>11529844.989538591</v>
      </c>
      <c r="L292" s="80"/>
      <c r="M292" s="1"/>
      <c r="N292" s="31"/>
      <c r="O292" s="1"/>
    </row>
    <row r="293" spans="2:15" x14ac:dyDescent="0.25">
      <c r="B293" s="183"/>
      <c r="C293" s="35"/>
      <c r="D293" s="159"/>
      <c r="E293" s="132"/>
      <c r="F293" s="132"/>
      <c r="G293" s="199"/>
      <c r="H293" s="187"/>
      <c r="I293" s="187"/>
      <c r="J293" s="187"/>
      <c r="K293" s="187">
        <f t="shared" si="18"/>
        <v>11529844.989538591</v>
      </c>
      <c r="L293" s="80"/>
      <c r="M293" s="1"/>
      <c r="N293" s="31"/>
      <c r="O293" s="1"/>
    </row>
    <row r="294" spans="2:15" x14ac:dyDescent="0.25">
      <c r="B294" s="214"/>
      <c r="C294" s="5"/>
      <c r="D294" s="13"/>
      <c r="E294" s="6" t="s">
        <v>155</v>
      </c>
      <c r="F294" s="6"/>
      <c r="G294" s="199"/>
      <c r="H294" s="187"/>
      <c r="I294" s="187"/>
      <c r="J294" s="187"/>
      <c r="K294" s="187">
        <f t="shared" si="18"/>
        <v>11529844.989538591</v>
      </c>
      <c r="M294" s="80"/>
      <c r="O294" s="1"/>
    </row>
    <row r="295" spans="2:15" x14ac:dyDescent="0.25">
      <c r="B295" s="214"/>
      <c r="C295" s="5" t="s">
        <v>156</v>
      </c>
      <c r="D295" s="13" t="s">
        <v>157</v>
      </c>
      <c r="E295" s="6" t="s">
        <v>158</v>
      </c>
      <c r="F295" s="6" t="s">
        <v>159</v>
      </c>
      <c r="G295" s="199">
        <v>9700</v>
      </c>
      <c r="H295" s="187">
        <f>I295/G295</f>
        <v>3.2094855194415981</v>
      </c>
      <c r="I295" s="187">
        <v>31132.009538583501</v>
      </c>
      <c r="J295" s="187"/>
      <c r="K295" s="187">
        <f t="shared" si="18"/>
        <v>11498712.980000008</v>
      </c>
      <c r="M295" s="80"/>
      <c r="O295" s="1"/>
    </row>
    <row r="296" spans="2:15" x14ac:dyDescent="0.25">
      <c r="B296" s="214"/>
      <c r="C296" s="5" t="s">
        <v>156</v>
      </c>
      <c r="D296" s="13" t="s">
        <v>160</v>
      </c>
      <c r="E296" s="6" t="s">
        <v>161</v>
      </c>
      <c r="F296" s="6"/>
      <c r="G296" s="199"/>
      <c r="H296" s="187"/>
      <c r="I296" s="187"/>
      <c r="J296" s="187"/>
      <c r="K296" s="187"/>
      <c r="L296" s="80"/>
      <c r="O296" s="1"/>
    </row>
    <row r="297" spans="2:15" x14ac:dyDescent="0.25">
      <c r="B297" s="179"/>
      <c r="C297" s="66"/>
      <c r="D297" s="215"/>
      <c r="E297" s="67"/>
      <c r="F297" s="67"/>
      <c r="G297" s="181"/>
      <c r="H297" s="216"/>
      <c r="I297" s="187"/>
      <c r="J297" s="69"/>
      <c r="K297" s="187"/>
      <c r="L297" s="217"/>
      <c r="O297" s="1"/>
    </row>
    <row r="298" spans="2:15" ht="15.75" thickBot="1" x14ac:dyDescent="0.3">
      <c r="H298" s="218"/>
      <c r="I298" s="218"/>
      <c r="J298" s="91"/>
      <c r="K298" s="218"/>
      <c r="N298" s="126"/>
      <c r="O298" s="31"/>
    </row>
    <row r="299" spans="2:15" ht="15.75" thickBot="1" x14ac:dyDescent="0.3">
      <c r="E299" s="70" t="s">
        <v>162</v>
      </c>
      <c r="F299" s="77" t="s">
        <v>502</v>
      </c>
      <c r="G299" s="219">
        <f>AVERAGE(G295,G6:G295)</f>
        <v>8770.5868055555547</v>
      </c>
      <c r="H299" s="220">
        <f>SUM(H7:H295)</f>
        <v>519363.8796469745</v>
      </c>
      <c r="I299" s="221">
        <f>SUM(I7:I296)</f>
        <v>2202520038.6195393</v>
      </c>
      <c r="J299" s="145">
        <f>SUM(J7:J296)</f>
        <v>2190304949.7399998</v>
      </c>
      <c r="K299" s="222">
        <f>K295</f>
        <v>11498712.980000008</v>
      </c>
      <c r="L299" s="205"/>
      <c r="N299" s="126"/>
      <c r="O299" s="31"/>
    </row>
    <row r="300" spans="2:15" ht="15.75" thickBot="1" x14ac:dyDescent="0.3">
      <c r="N300" s="126"/>
      <c r="O300" s="31"/>
    </row>
    <row r="301" spans="2:15" ht="15.75" thickBot="1" x14ac:dyDescent="0.3">
      <c r="E301" s="70" t="s">
        <v>164</v>
      </c>
      <c r="F301" s="77"/>
      <c r="G301" s="219"/>
      <c r="H301" s="73"/>
      <c r="I301" s="223" t="s">
        <v>165</v>
      </c>
      <c r="J301" s="74" t="s">
        <v>166</v>
      </c>
      <c r="K301" s="224" t="s">
        <v>167</v>
      </c>
    </row>
    <row r="302" spans="2:15" ht="15.75" thickBot="1" x14ac:dyDescent="0.3">
      <c r="D302" s="160"/>
      <c r="I302" s="225">
        <f>+SUM(I6:I296)</f>
        <v>2202520038.6195393</v>
      </c>
      <c r="J302" s="145">
        <f>+SUM(J6:J296)</f>
        <v>2190304949.7399998</v>
      </c>
      <c r="K302" s="226">
        <f>+J302-I302</f>
        <v>-12215088.87953949</v>
      </c>
    </row>
    <row r="305" spans="1:16" x14ac:dyDescent="0.25">
      <c r="A305" s="2"/>
      <c r="B305" s="227"/>
      <c r="C305" s="228"/>
      <c r="D305" s="4"/>
      <c r="E305" s="4"/>
      <c r="F305" s="2"/>
      <c r="G305" s="229"/>
      <c r="I305" s="1"/>
      <c r="L305" s="80"/>
      <c r="M305" s="1"/>
      <c r="N305" s="2"/>
      <c r="O305" s="2"/>
      <c r="P305" s="2"/>
    </row>
    <row r="308" spans="1:16" x14ac:dyDescent="0.25">
      <c r="A308" s="2"/>
      <c r="B308" s="227"/>
      <c r="C308" s="228"/>
      <c r="D308" s="4"/>
      <c r="E308" s="4"/>
      <c r="F308" s="2"/>
      <c r="G308" s="229"/>
      <c r="L308" s="80"/>
      <c r="M308" s="1"/>
      <c r="N308" s="2"/>
      <c r="O308" s="2"/>
      <c r="P308" s="2"/>
    </row>
    <row r="309" spans="1:16" x14ac:dyDescent="0.25">
      <c r="A309" s="2"/>
      <c r="B309" s="227"/>
      <c r="C309" s="228"/>
      <c r="D309" s="4"/>
      <c r="E309" s="4"/>
      <c r="F309" s="2"/>
      <c r="G309" s="229"/>
      <c r="L309" s="80"/>
      <c r="M309" s="1"/>
      <c r="N309" s="2"/>
      <c r="O309" s="2"/>
      <c r="P309" s="2"/>
    </row>
  </sheetData>
  <autoFilter ref="A5:P298"/>
  <mergeCells count="3">
    <mergeCell ref="B1:K1"/>
    <mergeCell ref="B2:K2"/>
    <mergeCell ref="B3:K3"/>
  </mergeCells>
  <phoneticPr fontId="12" type="noConversion"/>
  <conditionalFormatting sqref="C38:D38 B6:F6 B12:D12 B13:F13 B15:F15 D14:F14 B9:F11 D17:F17 C18:F22 C24:D24 C23 B14 C26:D27 C25 F16 C31:D31 B28:C29 C33:D34 C32 D36 C35:C37 C30 C40:D40 C39 C41 B17:B27 B30:B46 C42:D46 B47:F47 B48:D50 F51:F52 B51:C63 C82 C81:D81 B71:C71 B69:F70 B64:D68 B78:D80 B73:F77 B84:C85 F85 B72:D72 B93:D93 B89:D89 C92 C90:D90 B90:B92 C91:F91 B86:F86 B88:F88 B83:F83 B87 B108:F108 D106:F106 B106:B107 C107 B131:F131 D109:F109 B110:D121 B122:C122 B123:D123 B124:C128 B129:D129 B164:F164 D132:D133 B130:C130 D145 E132:F136 E141:F142 D135:D136 D154 B109 B132:B163 D140:D142 D147:D150 D152 D156:D163 B94:F105">
    <cfRule type="cellIs" dxfId="158" priority="159" operator="equal">
      <formula>"Compra de producto"</formula>
    </cfRule>
  </conditionalFormatting>
  <conditionalFormatting sqref="F39">
    <cfRule type="cellIs" dxfId="157" priority="158" operator="equal">
      <formula>"Compra de producto"</formula>
    </cfRule>
  </conditionalFormatting>
  <conditionalFormatting sqref="E27">
    <cfRule type="cellIs" dxfId="156" priority="157" operator="equal">
      <formula>"Compra de producto"</formula>
    </cfRule>
  </conditionalFormatting>
  <conditionalFormatting sqref="F21:F23">
    <cfRule type="cellIs" dxfId="155" priority="156" operator="equal">
      <formula>"Compra de producto"</formula>
    </cfRule>
  </conditionalFormatting>
  <conditionalFormatting sqref="F30">
    <cfRule type="cellIs" dxfId="154" priority="155" operator="equal">
      <formula>"Compra de producto"</formula>
    </cfRule>
  </conditionalFormatting>
  <conditionalFormatting sqref="C7:D8">
    <cfRule type="cellIs" dxfId="153" priority="152" operator="equal">
      <formula>"Compra de producto"</formula>
    </cfRule>
  </conditionalFormatting>
  <conditionalFormatting sqref="B7:B8">
    <cfRule type="cellIs" dxfId="152" priority="151" operator="equal">
      <formula>"Compra de producto"</formula>
    </cfRule>
  </conditionalFormatting>
  <conditionalFormatting sqref="F9:F11 F30 F13:F23 F39 F47 F51:F52 F69:F70 F73:F76 F132:F136 F141:F142">
    <cfRule type="cellIs" dxfId="151" priority="154" operator="equal">
      <formula>"Compra de Tajali"</formula>
    </cfRule>
  </conditionalFormatting>
  <conditionalFormatting sqref="E12:F12">
    <cfRule type="cellIs" dxfId="150" priority="153" operator="equal">
      <formula>"Compra de producto"</formula>
    </cfRule>
  </conditionalFormatting>
  <conditionalFormatting sqref="E24:F25">
    <cfRule type="cellIs" dxfId="149" priority="148" operator="equal">
      <formula>"Compra de producto"</formula>
    </cfRule>
  </conditionalFormatting>
  <conditionalFormatting sqref="F24:F25">
    <cfRule type="cellIs" dxfId="148" priority="147" operator="equal">
      <formula>"Compra de producto"</formula>
    </cfRule>
  </conditionalFormatting>
  <conditionalFormatting sqref="F7:F8">
    <cfRule type="cellIs" dxfId="147" priority="150" operator="equal">
      <formula>"Compra de producto"</formula>
    </cfRule>
  </conditionalFormatting>
  <conditionalFormatting sqref="E7:E8">
    <cfRule type="cellIs" dxfId="146" priority="149" operator="equal">
      <formula>"Compra de producto"</formula>
    </cfRule>
  </conditionalFormatting>
  <conditionalFormatting sqref="F24:F25">
    <cfRule type="cellIs" dxfId="145" priority="146" operator="equal">
      <formula>"Compra de Tajali"</formula>
    </cfRule>
  </conditionalFormatting>
  <conditionalFormatting sqref="E26:F26">
    <cfRule type="cellIs" dxfId="144" priority="145" operator="equal">
      <formula>"Compra de producto"</formula>
    </cfRule>
  </conditionalFormatting>
  <conditionalFormatting sqref="F26">
    <cfRule type="cellIs" dxfId="143" priority="144" operator="equal">
      <formula>"Compra de producto"</formula>
    </cfRule>
  </conditionalFormatting>
  <conditionalFormatting sqref="F26">
    <cfRule type="cellIs" dxfId="142" priority="143" operator="equal">
      <formula>"Compra de Tajali"</formula>
    </cfRule>
  </conditionalFormatting>
  <conditionalFormatting sqref="E25">
    <cfRule type="cellIs" dxfId="141" priority="142" operator="equal">
      <formula>"Compra de producto"</formula>
    </cfRule>
  </conditionalFormatting>
  <conditionalFormatting sqref="E25">
    <cfRule type="cellIs" dxfId="140" priority="141" operator="equal">
      <formula>"Compra de Tajali"</formula>
    </cfRule>
  </conditionalFormatting>
  <conditionalFormatting sqref="D25">
    <cfRule type="cellIs" dxfId="139" priority="139" operator="equal">
      <formula>"Compra de producto"</formula>
    </cfRule>
  </conditionalFormatting>
  <conditionalFormatting sqref="D25">
    <cfRule type="cellIs" dxfId="138" priority="140" operator="equal">
      <formula>"Compra de producto"</formula>
    </cfRule>
  </conditionalFormatting>
  <conditionalFormatting sqref="D25">
    <cfRule type="cellIs" dxfId="137" priority="138" operator="equal">
      <formula>"Compra de Tajali"</formula>
    </cfRule>
  </conditionalFormatting>
  <conditionalFormatting sqref="D23">
    <cfRule type="cellIs" dxfId="136" priority="136" operator="equal">
      <formula>"Compra de producto"</formula>
    </cfRule>
  </conditionalFormatting>
  <conditionalFormatting sqref="D23">
    <cfRule type="cellIs" dxfId="135" priority="137" operator="equal">
      <formula>"Compra de producto"</formula>
    </cfRule>
  </conditionalFormatting>
  <conditionalFormatting sqref="D23">
    <cfRule type="cellIs" dxfId="134" priority="135" operator="equal">
      <formula>"Compra de Tajali"</formula>
    </cfRule>
  </conditionalFormatting>
  <conditionalFormatting sqref="E23">
    <cfRule type="cellIs" dxfId="133" priority="133" operator="equal">
      <formula>"Compra de producto"</formula>
    </cfRule>
  </conditionalFormatting>
  <conditionalFormatting sqref="E23">
    <cfRule type="cellIs" dxfId="132" priority="134" operator="equal">
      <formula>"Compra de producto"</formula>
    </cfRule>
  </conditionalFormatting>
  <conditionalFormatting sqref="E23">
    <cfRule type="cellIs" dxfId="131" priority="132" operator="equal">
      <formula>"Compra de Tajali"</formula>
    </cfRule>
  </conditionalFormatting>
  <conditionalFormatting sqref="D16:E16 B16">
    <cfRule type="cellIs" dxfId="130" priority="131" operator="equal">
      <formula>"Compra de producto"</formula>
    </cfRule>
  </conditionalFormatting>
  <conditionalFormatting sqref="F27">
    <cfRule type="cellIs" dxfId="129" priority="130" operator="equal">
      <formula>"Compra de producto"</formula>
    </cfRule>
  </conditionalFormatting>
  <conditionalFormatting sqref="D28:D29">
    <cfRule type="cellIs" dxfId="128" priority="129" operator="equal">
      <formula>"Compra de producto"</formula>
    </cfRule>
  </conditionalFormatting>
  <conditionalFormatting sqref="E28:F29">
    <cfRule type="cellIs" dxfId="127" priority="128" operator="equal">
      <formula>"Compra de producto"</formula>
    </cfRule>
  </conditionalFormatting>
  <conditionalFormatting sqref="D32:F32 E33:F34">
    <cfRule type="cellIs" dxfId="126" priority="127" operator="equal">
      <formula>"Compra de producto"</formula>
    </cfRule>
  </conditionalFormatting>
  <conditionalFormatting sqref="F32:F34">
    <cfRule type="cellIs" dxfId="125" priority="126" operator="equal">
      <formula>"Compra de Tajali"</formula>
    </cfRule>
  </conditionalFormatting>
  <conditionalFormatting sqref="E31:F31">
    <cfRule type="cellIs" dxfId="124" priority="125" operator="equal">
      <formula>"Compra de producto"</formula>
    </cfRule>
  </conditionalFormatting>
  <conditionalFormatting sqref="F31">
    <cfRule type="cellIs" dxfId="123" priority="124" operator="equal">
      <formula>"Compra de Tajali"</formula>
    </cfRule>
  </conditionalFormatting>
  <conditionalFormatting sqref="E38:F38">
    <cfRule type="cellIs" dxfId="122" priority="123" operator="equal">
      <formula>"Compra de producto"</formula>
    </cfRule>
  </conditionalFormatting>
  <conditionalFormatting sqref="F38">
    <cfRule type="cellIs" dxfId="121" priority="122" operator="equal">
      <formula>"Compra de Tajali"</formula>
    </cfRule>
  </conditionalFormatting>
  <conditionalFormatting sqref="E36">
    <cfRule type="cellIs" dxfId="120" priority="121" operator="equal">
      <formula>"Compra de producto"</formula>
    </cfRule>
  </conditionalFormatting>
  <conditionalFormatting sqref="F36">
    <cfRule type="cellIs" dxfId="119" priority="119" operator="equal">
      <formula>"Compra de Tajali"</formula>
    </cfRule>
  </conditionalFormatting>
  <conditionalFormatting sqref="F36">
    <cfRule type="cellIs" dxfId="118" priority="120" operator="equal">
      <formula>"Compra de producto"</formula>
    </cfRule>
  </conditionalFormatting>
  <conditionalFormatting sqref="F35">
    <cfRule type="cellIs" dxfId="117" priority="113" operator="equal">
      <formula>"Compra de Tajali"</formula>
    </cfRule>
  </conditionalFormatting>
  <conditionalFormatting sqref="D37">
    <cfRule type="cellIs" dxfId="116" priority="118" operator="equal">
      <formula>"Compra de producto"</formula>
    </cfRule>
  </conditionalFormatting>
  <conditionalFormatting sqref="E37:F37">
    <cfRule type="cellIs" dxfId="115" priority="117" operator="equal">
      <formula>"Compra de producto"</formula>
    </cfRule>
  </conditionalFormatting>
  <conditionalFormatting sqref="F37">
    <cfRule type="cellIs" dxfId="114" priority="116" operator="equal">
      <formula>"Compra de producto"</formula>
    </cfRule>
  </conditionalFormatting>
  <conditionalFormatting sqref="F37">
    <cfRule type="cellIs" dxfId="113" priority="115" operator="equal">
      <formula>"Compra de Tajali"</formula>
    </cfRule>
  </conditionalFormatting>
  <conditionalFormatting sqref="E35:F35">
    <cfRule type="cellIs" dxfId="112" priority="114" operator="equal">
      <formula>"Compra de producto"</formula>
    </cfRule>
  </conditionalFormatting>
  <conditionalFormatting sqref="E30">
    <cfRule type="cellIs" dxfId="111" priority="112" operator="equal">
      <formula>"Compra de producto"</formula>
    </cfRule>
  </conditionalFormatting>
  <conditionalFormatting sqref="E30">
    <cfRule type="cellIs" dxfId="110" priority="111" operator="equal">
      <formula>"Compra de Tajali"</formula>
    </cfRule>
  </conditionalFormatting>
  <conditionalFormatting sqref="D30">
    <cfRule type="cellIs" dxfId="109" priority="110" operator="equal">
      <formula>"Compra de producto"</formula>
    </cfRule>
  </conditionalFormatting>
  <conditionalFormatting sqref="D30">
    <cfRule type="cellIs" dxfId="108" priority="109" operator="equal">
      <formula>"Compra de Tajali"</formula>
    </cfRule>
  </conditionalFormatting>
  <conditionalFormatting sqref="D39">
    <cfRule type="cellIs" dxfId="107" priority="108" operator="equal">
      <formula>"Compra de producto"</formula>
    </cfRule>
  </conditionalFormatting>
  <conditionalFormatting sqref="D39">
    <cfRule type="cellIs" dxfId="106" priority="107" operator="equal">
      <formula>"Compra de Tajali"</formula>
    </cfRule>
  </conditionalFormatting>
  <conditionalFormatting sqref="E39">
    <cfRule type="cellIs" dxfId="105" priority="106" operator="equal">
      <formula>"Compra de producto"</formula>
    </cfRule>
  </conditionalFormatting>
  <conditionalFormatting sqref="E39">
    <cfRule type="cellIs" dxfId="104" priority="105" operator="equal">
      <formula>"Compra de Tajali"</formula>
    </cfRule>
  </conditionalFormatting>
  <conditionalFormatting sqref="E40:F40">
    <cfRule type="cellIs" dxfId="103" priority="104" operator="equal">
      <formula>"Compra de producto"</formula>
    </cfRule>
  </conditionalFormatting>
  <conditionalFormatting sqref="F40">
    <cfRule type="cellIs" dxfId="102" priority="103" operator="equal">
      <formula>"Compra de Tajali"</formula>
    </cfRule>
  </conditionalFormatting>
  <conditionalFormatting sqref="D41:F41">
    <cfRule type="cellIs" dxfId="101" priority="102" operator="equal">
      <formula>"Compra de producto"</formula>
    </cfRule>
  </conditionalFormatting>
  <conditionalFormatting sqref="F41">
    <cfRule type="cellIs" dxfId="100" priority="101" operator="equal">
      <formula>"Compra de Tajali"</formula>
    </cfRule>
  </conditionalFormatting>
  <conditionalFormatting sqref="E42:F46">
    <cfRule type="cellIs" dxfId="99" priority="100" operator="equal">
      <formula>"Compra de producto"</formula>
    </cfRule>
  </conditionalFormatting>
  <conditionalFormatting sqref="F42:F46">
    <cfRule type="cellIs" dxfId="98" priority="99" operator="equal">
      <formula>"Compra de Tajali"</formula>
    </cfRule>
  </conditionalFormatting>
  <conditionalFormatting sqref="E50:F50">
    <cfRule type="cellIs" dxfId="97" priority="98" operator="equal">
      <formula>"Compra de producto"</formula>
    </cfRule>
  </conditionalFormatting>
  <conditionalFormatting sqref="F50">
    <cfRule type="cellIs" dxfId="96" priority="97" operator="equal">
      <formula>"Compra de Tajali"</formula>
    </cfRule>
  </conditionalFormatting>
  <conditionalFormatting sqref="E49:F49">
    <cfRule type="cellIs" dxfId="95" priority="96" operator="equal">
      <formula>"Compra de producto"</formula>
    </cfRule>
  </conditionalFormatting>
  <conditionalFormatting sqref="F49">
    <cfRule type="cellIs" dxfId="94" priority="95" operator="equal">
      <formula>"Compra de Tajali"</formula>
    </cfRule>
  </conditionalFormatting>
  <conditionalFormatting sqref="E48:F48">
    <cfRule type="cellIs" dxfId="93" priority="94" operator="equal">
      <formula>"Compra de producto"</formula>
    </cfRule>
  </conditionalFormatting>
  <conditionalFormatting sqref="F48">
    <cfRule type="cellIs" dxfId="92" priority="93" operator="equal">
      <formula>"Compra de Tajali"</formula>
    </cfRule>
  </conditionalFormatting>
  <conditionalFormatting sqref="E51:E52">
    <cfRule type="cellIs" dxfId="91" priority="92" operator="equal">
      <formula>"Compra de producto"</formula>
    </cfRule>
  </conditionalFormatting>
  <conditionalFormatting sqref="E51:E52">
    <cfRule type="cellIs" dxfId="90" priority="91" operator="equal">
      <formula>"Compra de Tajali"</formula>
    </cfRule>
  </conditionalFormatting>
  <conditionalFormatting sqref="D51:D52">
    <cfRule type="cellIs" dxfId="89" priority="90" operator="equal">
      <formula>"Compra de producto"</formula>
    </cfRule>
  </conditionalFormatting>
  <conditionalFormatting sqref="D51:D52">
    <cfRule type="cellIs" dxfId="88" priority="89" operator="equal">
      <formula>"Compra de Tajali"</formula>
    </cfRule>
  </conditionalFormatting>
  <conditionalFormatting sqref="D53:F63">
    <cfRule type="cellIs" dxfId="87" priority="88" operator="equal">
      <formula>"Compra de producto"</formula>
    </cfRule>
  </conditionalFormatting>
  <conditionalFormatting sqref="F53:F63">
    <cfRule type="cellIs" dxfId="86" priority="87" operator="equal">
      <formula>"Compra de Tajali"</formula>
    </cfRule>
  </conditionalFormatting>
  <conditionalFormatting sqref="E81:F81">
    <cfRule type="cellIs" dxfId="85" priority="86" operator="equal">
      <formula>"Compra de producto"</formula>
    </cfRule>
  </conditionalFormatting>
  <conditionalFormatting sqref="F81">
    <cfRule type="cellIs" dxfId="84" priority="85" operator="equal">
      <formula>"Compra de Tajali"</formula>
    </cfRule>
  </conditionalFormatting>
  <conditionalFormatting sqref="E79:F80">
    <cfRule type="cellIs" dxfId="83" priority="84" operator="equal">
      <formula>"Compra de producto"</formula>
    </cfRule>
  </conditionalFormatting>
  <conditionalFormatting sqref="F79:F80">
    <cfRule type="cellIs" dxfId="82" priority="83" operator="equal">
      <formula>"Compra de Tajali"</formula>
    </cfRule>
  </conditionalFormatting>
  <conditionalFormatting sqref="B81:B82">
    <cfRule type="cellIs" dxfId="81" priority="82" operator="equal">
      <formula>"Compra de producto"</formula>
    </cfRule>
  </conditionalFormatting>
  <conditionalFormatting sqref="D71">
    <cfRule type="cellIs" dxfId="80" priority="81" operator="equal">
      <formula>"Compra de producto"</formula>
    </cfRule>
  </conditionalFormatting>
  <conditionalFormatting sqref="E71:F71">
    <cfRule type="cellIs" dxfId="79" priority="80" operator="equal">
      <formula>"Compra de producto"</formula>
    </cfRule>
  </conditionalFormatting>
  <conditionalFormatting sqref="F71">
    <cfRule type="cellIs" dxfId="78" priority="79" operator="equal">
      <formula>"Compra de Tajali"</formula>
    </cfRule>
  </conditionalFormatting>
  <conditionalFormatting sqref="E68:F68">
    <cfRule type="cellIs" dxfId="77" priority="78" operator="equal">
      <formula>"Compra de producto"</formula>
    </cfRule>
  </conditionalFormatting>
  <conditionalFormatting sqref="F68">
    <cfRule type="cellIs" dxfId="76" priority="77" operator="equal">
      <formula>"Compra de Tajali"</formula>
    </cfRule>
  </conditionalFormatting>
  <conditionalFormatting sqref="E67:F67">
    <cfRule type="cellIs" dxfId="75" priority="76" operator="equal">
      <formula>"Compra de producto"</formula>
    </cfRule>
  </conditionalFormatting>
  <conditionalFormatting sqref="F67">
    <cfRule type="cellIs" dxfId="74" priority="75" operator="equal">
      <formula>"Compra de Tajali"</formula>
    </cfRule>
  </conditionalFormatting>
  <conditionalFormatting sqref="E66:F66">
    <cfRule type="cellIs" dxfId="73" priority="74" operator="equal">
      <formula>"Compra de producto"</formula>
    </cfRule>
  </conditionalFormatting>
  <conditionalFormatting sqref="F66">
    <cfRule type="cellIs" dxfId="72" priority="73" operator="equal">
      <formula>"Compra de Tajali"</formula>
    </cfRule>
  </conditionalFormatting>
  <conditionalFormatting sqref="E65:F65">
    <cfRule type="cellIs" dxfId="71" priority="72" operator="equal">
      <formula>"Compra de producto"</formula>
    </cfRule>
  </conditionalFormatting>
  <conditionalFormatting sqref="F65">
    <cfRule type="cellIs" dxfId="70" priority="71" operator="equal">
      <formula>"Compra de Tajali"</formula>
    </cfRule>
  </conditionalFormatting>
  <conditionalFormatting sqref="E64:F64">
    <cfRule type="cellIs" dxfId="69" priority="70" operator="equal">
      <formula>"Compra de producto"</formula>
    </cfRule>
  </conditionalFormatting>
  <conditionalFormatting sqref="F64">
    <cfRule type="cellIs" dxfId="68" priority="69" operator="equal">
      <formula>"Compra de Tajali"</formula>
    </cfRule>
  </conditionalFormatting>
  <conditionalFormatting sqref="E78:F78">
    <cfRule type="cellIs" dxfId="67" priority="68" operator="equal">
      <formula>"Compra de producto"</formula>
    </cfRule>
  </conditionalFormatting>
  <conditionalFormatting sqref="F78">
    <cfRule type="cellIs" dxfId="66" priority="67" operator="equal">
      <formula>"Compra de Tajali"</formula>
    </cfRule>
  </conditionalFormatting>
  <conditionalFormatting sqref="D85:E85">
    <cfRule type="cellIs" dxfId="65" priority="66" operator="equal">
      <formula>"Compra de producto"</formula>
    </cfRule>
  </conditionalFormatting>
  <conditionalFormatting sqref="E72:F72">
    <cfRule type="cellIs" dxfId="64" priority="65" operator="equal">
      <formula>"Compra de producto"</formula>
    </cfRule>
  </conditionalFormatting>
  <conditionalFormatting sqref="F72">
    <cfRule type="cellIs" dxfId="63" priority="64" operator="equal">
      <formula>"Compra de Tajali"</formula>
    </cfRule>
  </conditionalFormatting>
  <conditionalFormatting sqref="F82 F84">
    <cfRule type="cellIs" dxfId="62" priority="63" operator="equal">
      <formula>"Compra de producto"</formula>
    </cfRule>
  </conditionalFormatting>
  <conditionalFormatting sqref="F82 F84">
    <cfRule type="cellIs" dxfId="61" priority="62" operator="equal">
      <formula>"Compra de Tajali"</formula>
    </cfRule>
  </conditionalFormatting>
  <conditionalFormatting sqref="E82 E84">
    <cfRule type="cellIs" dxfId="60" priority="61" operator="equal">
      <formula>"Compra de producto"</formula>
    </cfRule>
  </conditionalFormatting>
  <conditionalFormatting sqref="E82 E84">
    <cfRule type="cellIs" dxfId="59" priority="60" operator="equal">
      <formula>"Compra de Tajali"</formula>
    </cfRule>
  </conditionalFormatting>
  <conditionalFormatting sqref="D82 D84">
    <cfRule type="cellIs" dxfId="58" priority="59" operator="equal">
      <formula>"Compra de producto"</formula>
    </cfRule>
  </conditionalFormatting>
  <conditionalFormatting sqref="D82 D84">
    <cfRule type="cellIs" dxfId="57" priority="58" operator="equal">
      <formula>"Compra de Tajali"</formula>
    </cfRule>
  </conditionalFormatting>
  <conditionalFormatting sqref="E93:F93">
    <cfRule type="cellIs" dxfId="56" priority="57" operator="equal">
      <formula>"Compra de producto"</formula>
    </cfRule>
  </conditionalFormatting>
  <conditionalFormatting sqref="F93">
    <cfRule type="cellIs" dxfId="55" priority="56" operator="equal">
      <formula>"Compra de Tajali"</formula>
    </cfRule>
  </conditionalFormatting>
  <conditionalFormatting sqref="E89:F90">
    <cfRule type="cellIs" dxfId="54" priority="55" operator="equal">
      <formula>"Compra de producto"</formula>
    </cfRule>
  </conditionalFormatting>
  <conditionalFormatting sqref="F89:F90">
    <cfRule type="cellIs" dxfId="53" priority="54" operator="equal">
      <formula>"Compra de Tajali"</formula>
    </cfRule>
  </conditionalFormatting>
  <conditionalFormatting sqref="E92:F92">
    <cfRule type="cellIs" dxfId="52" priority="53" operator="equal">
      <formula>"Compra de producto"</formula>
    </cfRule>
  </conditionalFormatting>
  <conditionalFormatting sqref="F92">
    <cfRule type="cellIs" dxfId="51" priority="52" operator="equal">
      <formula>"Compra de Tajali"</formula>
    </cfRule>
  </conditionalFormatting>
  <conditionalFormatting sqref="D87">
    <cfRule type="cellIs" dxfId="50" priority="51" operator="equal">
      <formula>"Compra de producto"</formula>
    </cfRule>
  </conditionalFormatting>
  <conditionalFormatting sqref="D107:F107">
    <cfRule type="cellIs" dxfId="49" priority="50" operator="equal">
      <formula>"Compra de producto"</formula>
    </cfRule>
  </conditionalFormatting>
  <conditionalFormatting sqref="F107">
    <cfRule type="cellIs" dxfId="48" priority="49" operator="equal">
      <formula>"Compra de Tajali"</formula>
    </cfRule>
  </conditionalFormatting>
  <conditionalFormatting sqref="E110:F117">
    <cfRule type="cellIs" dxfId="47" priority="48" operator="equal">
      <formula>"Compra de producto"</formula>
    </cfRule>
  </conditionalFormatting>
  <conditionalFormatting sqref="F110:F117">
    <cfRule type="cellIs" dxfId="46" priority="47" operator="equal">
      <formula>"Compra de Tajali"</formula>
    </cfRule>
  </conditionalFormatting>
  <conditionalFormatting sqref="E118:F121 E123 E129:F129 F130">
    <cfRule type="cellIs" dxfId="45" priority="46" operator="equal">
      <formula>"Compra de producto"</formula>
    </cfRule>
  </conditionalFormatting>
  <conditionalFormatting sqref="F118:F121 F129:F130">
    <cfRule type="cellIs" dxfId="44" priority="45" operator="equal">
      <formula>"Compra de Tajali"</formula>
    </cfRule>
  </conditionalFormatting>
  <conditionalFormatting sqref="D122">
    <cfRule type="cellIs" dxfId="43" priority="44" operator="equal">
      <formula>"Compra de producto"</formula>
    </cfRule>
  </conditionalFormatting>
  <conditionalFormatting sqref="E122:F122">
    <cfRule type="cellIs" dxfId="42" priority="43" operator="equal">
      <formula>"Compra de producto"</formula>
    </cfRule>
  </conditionalFormatting>
  <conditionalFormatting sqref="F122">
    <cfRule type="cellIs" dxfId="41" priority="42" operator="equal">
      <formula>"Compra de Tajali"</formula>
    </cfRule>
  </conditionalFormatting>
  <conditionalFormatting sqref="F123">
    <cfRule type="cellIs" dxfId="40" priority="41" operator="equal">
      <formula>"Compra de producto"</formula>
    </cfRule>
  </conditionalFormatting>
  <conditionalFormatting sqref="F123">
    <cfRule type="cellIs" dxfId="39" priority="40" operator="equal">
      <formula>"Compra de Tajali"</formula>
    </cfRule>
  </conditionalFormatting>
  <conditionalFormatting sqref="D124:F124 D125:D128">
    <cfRule type="cellIs" dxfId="38" priority="39" operator="equal">
      <formula>"Compra de producto"</formula>
    </cfRule>
  </conditionalFormatting>
  <conditionalFormatting sqref="E127:F128">
    <cfRule type="cellIs" dxfId="37" priority="38" operator="equal">
      <formula>"Compra de producto"</formula>
    </cfRule>
  </conditionalFormatting>
  <conditionalFormatting sqref="F127:F128">
    <cfRule type="cellIs" dxfId="36" priority="37" operator="equal">
      <formula>"Compra de Tajali"</formula>
    </cfRule>
  </conditionalFormatting>
  <conditionalFormatting sqref="E126:F126">
    <cfRule type="cellIs" dxfId="35" priority="36" operator="equal">
      <formula>"Compra de producto"</formula>
    </cfRule>
  </conditionalFormatting>
  <conditionalFormatting sqref="F126">
    <cfRule type="cellIs" dxfId="34" priority="35" operator="equal">
      <formula>"Compra de Tajali"</formula>
    </cfRule>
  </conditionalFormatting>
  <conditionalFormatting sqref="E125:F125">
    <cfRule type="cellIs" dxfId="33" priority="34" operator="equal">
      <formula>"Compra de producto"</formula>
    </cfRule>
  </conditionalFormatting>
  <conditionalFormatting sqref="F125">
    <cfRule type="cellIs" dxfId="32" priority="33" operator="equal">
      <formula>"Compra de Tajali"</formula>
    </cfRule>
  </conditionalFormatting>
  <conditionalFormatting sqref="E145:F145 F151 E154:F154 F144 E147:F148 F146 E156:F163 F155">
    <cfRule type="cellIs" dxfId="31" priority="32" operator="equal">
      <formula>"Compra de producto"</formula>
    </cfRule>
  </conditionalFormatting>
  <conditionalFormatting sqref="F144:F148 F151 F154:F163">
    <cfRule type="cellIs" dxfId="30" priority="31" operator="equal">
      <formula>"Compra de Tajali"</formula>
    </cfRule>
  </conditionalFormatting>
  <conditionalFormatting sqref="E134">
    <cfRule type="cellIs" dxfId="29" priority="30" operator="equal">
      <formula>"Compra de Tajali"</formula>
    </cfRule>
  </conditionalFormatting>
  <conditionalFormatting sqref="D134">
    <cfRule type="cellIs" dxfId="28" priority="29" operator="equal">
      <formula>"Compra de producto"</formula>
    </cfRule>
  </conditionalFormatting>
  <conditionalFormatting sqref="D134">
    <cfRule type="cellIs" dxfId="27" priority="28" operator="equal">
      <formula>"Compra de Tajali"</formula>
    </cfRule>
  </conditionalFormatting>
  <conditionalFormatting sqref="D143:F143">
    <cfRule type="cellIs" dxfId="26" priority="27" operator="equal">
      <formula>"Compra de producto"</formula>
    </cfRule>
  </conditionalFormatting>
  <conditionalFormatting sqref="F143">
    <cfRule type="cellIs" dxfId="25" priority="26" operator="equal">
      <formula>"Compra de Tajali"</formula>
    </cfRule>
  </conditionalFormatting>
  <conditionalFormatting sqref="E150:F150">
    <cfRule type="cellIs" dxfId="24" priority="25" operator="equal">
      <formula>"Compra de producto"</formula>
    </cfRule>
  </conditionalFormatting>
  <conditionalFormatting sqref="F150">
    <cfRule type="cellIs" dxfId="23" priority="24" operator="equal">
      <formula>"Compra de Tajali"</formula>
    </cfRule>
  </conditionalFormatting>
  <conditionalFormatting sqref="E149:F149">
    <cfRule type="cellIs" dxfId="22" priority="23" operator="equal">
      <formula>"Compra de producto"</formula>
    </cfRule>
  </conditionalFormatting>
  <conditionalFormatting sqref="F149">
    <cfRule type="cellIs" dxfId="21" priority="22" operator="equal">
      <formula>"Compra de Tajali"</formula>
    </cfRule>
  </conditionalFormatting>
  <conditionalFormatting sqref="E140:F140">
    <cfRule type="cellIs" dxfId="20" priority="21" operator="equal">
      <formula>"Compra de producto"</formula>
    </cfRule>
  </conditionalFormatting>
  <conditionalFormatting sqref="F140">
    <cfRule type="cellIs" dxfId="19" priority="20" operator="equal">
      <formula>"Compra de Tajali"</formula>
    </cfRule>
  </conditionalFormatting>
  <conditionalFormatting sqref="F137">
    <cfRule type="cellIs" dxfId="18" priority="19" operator="equal">
      <formula>"Compra de producto"</formula>
    </cfRule>
  </conditionalFormatting>
  <conditionalFormatting sqref="F137">
    <cfRule type="cellIs" dxfId="17" priority="18" operator="equal">
      <formula>"Compra de Tajali"</formula>
    </cfRule>
  </conditionalFormatting>
  <conditionalFormatting sqref="F138">
    <cfRule type="cellIs" dxfId="16" priority="17" operator="equal">
      <formula>"Compra de producto"</formula>
    </cfRule>
  </conditionalFormatting>
  <conditionalFormatting sqref="F138">
    <cfRule type="cellIs" dxfId="15" priority="16" operator="equal">
      <formula>"Compra de Tajali"</formula>
    </cfRule>
  </conditionalFormatting>
  <conditionalFormatting sqref="F139">
    <cfRule type="cellIs" dxfId="14" priority="15" operator="equal">
      <formula>"Compra de producto"</formula>
    </cfRule>
  </conditionalFormatting>
  <conditionalFormatting sqref="F139">
    <cfRule type="cellIs" dxfId="13" priority="14" operator="equal">
      <formula>"Compra de Tajali"</formula>
    </cfRule>
  </conditionalFormatting>
  <conditionalFormatting sqref="D153">
    <cfRule type="cellIs" dxfId="12" priority="13" operator="equal">
      <formula>"Compra de producto"</formula>
    </cfRule>
  </conditionalFormatting>
  <conditionalFormatting sqref="E153:F153">
    <cfRule type="cellIs" dxfId="11" priority="12" operator="equal">
      <formula>"Compra de producto"</formula>
    </cfRule>
  </conditionalFormatting>
  <conditionalFormatting sqref="E152:F152">
    <cfRule type="cellIs" dxfId="10" priority="11" operator="equal">
      <formula>"Compra de producto"</formula>
    </cfRule>
  </conditionalFormatting>
  <conditionalFormatting sqref="F152">
    <cfRule type="cellIs" dxfId="9" priority="10" operator="equal">
      <formula>"Compra de Tajali"</formula>
    </cfRule>
  </conditionalFormatting>
  <conditionalFormatting sqref="D155:E155 D151:E151 D146:E146 D144:E144 D137:E139">
    <cfRule type="cellIs" dxfId="8" priority="9" operator="equal">
      <formula>"Compra de producto"</formula>
    </cfRule>
  </conditionalFormatting>
  <conditionalFormatting sqref="D155:E155 D151:E151 D146:E146 D144:E144 D137:E139">
    <cfRule type="cellIs" dxfId="7" priority="8" operator="equal">
      <formula>"Compra de Tajali"</formula>
    </cfRule>
  </conditionalFormatting>
  <conditionalFormatting sqref="D130:E130">
    <cfRule type="cellIs" dxfId="6" priority="7" operator="equal">
      <formula>"Compra de producto"</formula>
    </cfRule>
  </conditionalFormatting>
  <conditionalFormatting sqref="D167">
    <cfRule type="cellIs" dxfId="5" priority="6" operator="equal">
      <formula>"Compra de producto"</formula>
    </cfRule>
  </conditionalFormatting>
  <conditionalFormatting sqref="D167">
    <cfRule type="cellIs" dxfId="4" priority="5" operator="equal">
      <formula>"Compra de Tajali"</formula>
    </cfRule>
  </conditionalFormatting>
  <conditionalFormatting sqref="E167">
    <cfRule type="cellIs" dxfId="3" priority="4" operator="equal">
      <formula>"Compra de producto"</formula>
    </cfRule>
  </conditionalFormatting>
  <conditionalFormatting sqref="E167">
    <cfRule type="cellIs" dxfId="2" priority="3" operator="equal">
      <formula>"Compra de Tajali"</formula>
    </cfRule>
  </conditionalFormatting>
  <conditionalFormatting sqref="F168:F292">
    <cfRule type="cellIs" dxfId="1" priority="2" operator="equal">
      <formula>"Compra de producto"</formula>
    </cfRule>
  </conditionalFormatting>
  <conditionalFormatting sqref="F168:F292">
    <cfRule type="cellIs" dxfId="0" priority="1" operator="equal">
      <formula>"Compra de Tajali"</formula>
    </cfRule>
  </conditionalFormatting>
  <dataValidations count="1">
    <dataValidation type="list" allowBlank="1" showInputMessage="1" showErrorMessage="1" sqref="F5:F6">
      <formula1>$C$1:$C$16</formula1>
    </dataValidation>
  </dataValidations>
  <pageMargins left="0.7" right="0.7" top="0.75" bottom="0.75" header="0.3" footer="0.3"/>
  <pageSetup scale="35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[4]Claves!#REF!</xm:f>
          </x14:formula1>
          <xm:sqref>F166:F168</xm:sqref>
        </x14:dataValidation>
        <x14:dataValidation type="list" allowBlank="1" showInputMessage="1" showErrorMessage="1">
          <x14:formula1>
            <xm:f>[4]Claves!#REF!</xm:f>
          </x14:formula1>
          <xm:sqref>D25:E25 D23:E23 D39:E39 D30:E30 D51:E52 D91:E91 D82:E82 D84:E84 F7:F86 D96:E98 D134:E134 F88:F165 D137:E139 D144:E144 D146:E146 D151:E151 D155:E155 D101:E102 D130:E130 D167:E167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4"/>
  <sheetViews>
    <sheetView showGridLines="0" tabSelected="1" zoomScale="85" zoomScaleNormal="85" zoomScalePageLayoutView="85" workbookViewId="0">
      <pane ySplit="5" topLeftCell="A133" activePane="bottomLeft" state="frozen"/>
      <selection pane="bottomLeft" activeCell="B5" sqref="B5"/>
    </sheetView>
  </sheetViews>
  <sheetFormatPr baseColWidth="10" defaultColWidth="9" defaultRowHeight="15" x14ac:dyDescent="0.25"/>
  <cols>
    <col min="1" max="1" width="3.42578125" customWidth="1"/>
    <col min="2" max="2" width="13.140625" customWidth="1"/>
    <col min="3" max="3" width="14.28515625" style="38" customWidth="1"/>
    <col min="4" max="4" width="30.7109375" customWidth="1"/>
    <col min="5" max="5" width="49" customWidth="1"/>
    <col min="6" max="6" width="25.140625" customWidth="1"/>
    <col min="7" max="7" width="11" customWidth="1"/>
    <col min="8" max="8" width="14" customWidth="1"/>
    <col min="9" max="9" width="19.42578125" customWidth="1"/>
    <col min="10" max="10" width="20" customWidth="1"/>
    <col min="11" max="11" width="18.28515625" customWidth="1"/>
  </cols>
  <sheetData>
    <row r="1" spans="2:11" x14ac:dyDescent="0.25">
      <c r="B1" s="248" t="s">
        <v>383</v>
      </c>
      <c r="C1" s="248"/>
      <c r="D1" s="248"/>
      <c r="E1" s="248"/>
      <c r="F1" s="248"/>
      <c r="G1" s="248"/>
      <c r="H1" s="248"/>
      <c r="I1" s="248"/>
      <c r="J1" s="248"/>
      <c r="K1" s="248"/>
    </row>
    <row r="2" spans="2:11" x14ac:dyDescent="0.25">
      <c r="B2" s="250" t="s">
        <v>1</v>
      </c>
      <c r="C2" s="250"/>
      <c r="D2" s="250"/>
      <c r="E2" s="250"/>
      <c r="F2" s="250"/>
      <c r="G2" s="250"/>
      <c r="H2" s="250"/>
      <c r="I2" s="250"/>
      <c r="J2" s="250"/>
      <c r="K2" s="250"/>
    </row>
    <row r="3" spans="2:11" x14ac:dyDescent="0.25">
      <c r="B3" s="250" t="s">
        <v>2</v>
      </c>
      <c r="C3" s="250"/>
      <c r="D3" s="250"/>
      <c r="E3" s="250"/>
      <c r="F3" s="250"/>
      <c r="G3" s="250"/>
      <c r="H3" s="250"/>
      <c r="I3" s="250"/>
      <c r="J3" s="250"/>
      <c r="K3" s="250"/>
    </row>
    <row r="4" spans="2:11" x14ac:dyDescent="0.25">
      <c r="C4" s="109"/>
      <c r="H4" s="1">
        <v>100075.476703815</v>
      </c>
      <c r="I4" s="1">
        <v>2188413746.75</v>
      </c>
      <c r="J4" s="1">
        <f>SUBTOTAL(9,J6:J242)</f>
        <v>2427284513.46</v>
      </c>
    </row>
    <row r="5" spans="2:11" x14ac:dyDescent="0.25">
      <c r="B5" s="179" t="s">
        <v>4</v>
      </c>
      <c r="C5" s="66" t="s">
        <v>5</v>
      </c>
      <c r="D5" s="180" t="s">
        <v>6</v>
      </c>
      <c r="E5" s="67" t="s">
        <v>7</v>
      </c>
      <c r="F5" s="66" t="s">
        <v>8</v>
      </c>
      <c r="G5" s="181" t="s">
        <v>9</v>
      </c>
      <c r="H5" s="182" t="s">
        <v>440</v>
      </c>
      <c r="I5" s="7" t="s">
        <v>11</v>
      </c>
      <c r="J5" s="182" t="s">
        <v>12</v>
      </c>
      <c r="K5" s="182" t="s">
        <v>13</v>
      </c>
    </row>
    <row r="6" spans="2:11" x14ac:dyDescent="0.25">
      <c r="B6" s="183">
        <v>42948</v>
      </c>
      <c r="C6" s="184" t="s">
        <v>14</v>
      </c>
      <c r="D6" s="185"/>
      <c r="E6" s="132"/>
      <c r="F6" s="132"/>
      <c r="G6" s="186">
        <f>[4]Julio2017!$G$295</f>
        <v>9700</v>
      </c>
      <c r="H6" s="252">
        <v>1185.43432783505</v>
      </c>
      <c r="I6" s="252"/>
      <c r="J6" s="252"/>
      <c r="K6" s="252">
        <f>[4]Julio2017!K295</f>
        <v>11498712.980000008</v>
      </c>
    </row>
    <row r="7" spans="2:11" x14ac:dyDescent="0.25">
      <c r="B7" s="183">
        <v>42948</v>
      </c>
      <c r="C7" s="131">
        <v>976861107</v>
      </c>
      <c r="D7" s="185" t="s">
        <v>441</v>
      </c>
      <c r="E7" s="132" t="s">
        <v>18</v>
      </c>
      <c r="F7" s="132" t="s">
        <v>19</v>
      </c>
      <c r="G7" s="186">
        <f>[4]Julio2017!$G$295</f>
        <v>9700</v>
      </c>
      <c r="H7" s="252">
        <f>IFERROR(I7/G7,0)</f>
        <v>1134.020618556701</v>
      </c>
      <c r="I7" s="253">
        <v>11000000</v>
      </c>
      <c r="J7" s="252"/>
      <c r="K7" s="187">
        <f>K6-I7+J7</f>
        <v>498712.9800000079</v>
      </c>
    </row>
    <row r="8" spans="2:11" x14ac:dyDescent="0.25">
      <c r="B8" s="183">
        <v>42948</v>
      </c>
      <c r="C8" s="131">
        <v>76772608610</v>
      </c>
      <c r="D8" s="185" t="s">
        <v>442</v>
      </c>
      <c r="E8" s="132" t="s">
        <v>443</v>
      </c>
      <c r="F8" s="188" t="s">
        <v>38</v>
      </c>
      <c r="G8" s="186">
        <f>[4]Julio2017!$G$295</f>
        <v>9700</v>
      </c>
      <c r="H8" s="252">
        <v>3.0014680412371102</v>
      </c>
      <c r="I8" s="253">
        <v>29114.240000000002</v>
      </c>
      <c r="J8" s="252"/>
      <c r="K8" s="187">
        <f t="shared" ref="K8:K71" si="0">K7-I8+J8</f>
        <v>469598.74000000791</v>
      </c>
    </row>
    <row r="9" spans="2:11" x14ac:dyDescent="0.25">
      <c r="B9" s="183">
        <v>42948</v>
      </c>
      <c r="C9" s="131">
        <v>977078085</v>
      </c>
      <c r="D9" s="132" t="s">
        <v>33</v>
      </c>
      <c r="E9" s="132" t="s">
        <v>33</v>
      </c>
      <c r="F9" s="132" t="s">
        <v>33</v>
      </c>
      <c r="G9" s="186">
        <f>[4]Julio2017!$G$295</f>
        <v>9700</v>
      </c>
      <c r="H9" s="252">
        <f>IFERROR(I9/G9,0)</f>
        <v>1.0309278350515463</v>
      </c>
      <c r="I9" s="252">
        <v>10000</v>
      </c>
      <c r="J9" s="252"/>
      <c r="K9" s="187">
        <f t="shared" si="0"/>
        <v>459598.74000000791</v>
      </c>
    </row>
    <row r="10" spans="2:11" x14ac:dyDescent="0.25">
      <c r="B10" s="183">
        <v>42948</v>
      </c>
      <c r="C10" s="131">
        <v>977074313</v>
      </c>
      <c r="D10" s="185" t="s">
        <v>15</v>
      </c>
      <c r="E10" s="132" t="s">
        <v>384</v>
      </c>
      <c r="F10" s="132" t="s">
        <v>384</v>
      </c>
      <c r="G10" s="186">
        <v>11085</v>
      </c>
      <c r="H10" s="252">
        <f>J10/G10</f>
        <v>30000</v>
      </c>
      <c r="I10" s="252"/>
      <c r="J10" s="158">
        <v>332550000</v>
      </c>
      <c r="K10" s="187">
        <f t="shared" si="0"/>
        <v>333009598.74000001</v>
      </c>
    </row>
    <row r="11" spans="2:11" x14ac:dyDescent="0.25">
      <c r="B11" s="183">
        <v>42948</v>
      </c>
      <c r="C11" s="131">
        <v>977171651</v>
      </c>
      <c r="D11" s="185" t="s">
        <v>416</v>
      </c>
      <c r="E11" s="132" t="s">
        <v>18</v>
      </c>
      <c r="F11" s="132" t="s">
        <v>19</v>
      </c>
      <c r="G11" s="186">
        <v>11085</v>
      </c>
      <c r="H11" s="252">
        <f>I11/G11</f>
        <v>1457.0279657194408</v>
      </c>
      <c r="I11" s="158">
        <v>16151155</v>
      </c>
      <c r="J11" s="252"/>
      <c r="K11" s="187">
        <f t="shared" si="0"/>
        <v>316858443.74000001</v>
      </c>
    </row>
    <row r="12" spans="2:11" x14ac:dyDescent="0.25">
      <c r="B12" s="183">
        <v>42948</v>
      </c>
      <c r="C12" s="184">
        <v>977175506</v>
      </c>
      <c r="D12" s="185" t="s">
        <v>441</v>
      </c>
      <c r="E12" s="132" t="s">
        <v>18</v>
      </c>
      <c r="F12" s="132" t="s">
        <v>19</v>
      </c>
      <c r="G12" s="186">
        <v>11085</v>
      </c>
      <c r="H12" s="252">
        <f t="shared" ref="H12:H14" si="1">I12/G12</f>
        <v>992.3319801533604</v>
      </c>
      <c r="I12" s="158">
        <v>11000000</v>
      </c>
      <c r="J12" s="252"/>
      <c r="K12" s="187">
        <f t="shared" si="0"/>
        <v>305858443.74000001</v>
      </c>
    </row>
    <row r="13" spans="2:11" x14ac:dyDescent="0.25">
      <c r="B13" s="183">
        <v>42948</v>
      </c>
      <c r="C13" s="184">
        <v>977177264</v>
      </c>
      <c r="D13" s="185" t="s">
        <v>250</v>
      </c>
      <c r="E13" s="132" t="s">
        <v>18</v>
      </c>
      <c r="F13" s="132" t="s">
        <v>19</v>
      </c>
      <c r="G13" s="186">
        <v>11085</v>
      </c>
      <c r="H13" s="252">
        <f t="shared" si="1"/>
        <v>902.11998195760032</v>
      </c>
      <c r="I13" s="158">
        <v>10000000</v>
      </c>
      <c r="J13" s="135"/>
      <c r="K13" s="187">
        <f t="shared" si="0"/>
        <v>295858443.74000001</v>
      </c>
    </row>
    <row r="14" spans="2:11" x14ac:dyDescent="0.25">
      <c r="B14" s="183">
        <v>42948</v>
      </c>
      <c r="C14" s="131">
        <v>977181597</v>
      </c>
      <c r="D14" s="185" t="s">
        <v>149</v>
      </c>
      <c r="E14" s="132" t="s">
        <v>18</v>
      </c>
      <c r="F14" s="132" t="s">
        <v>19</v>
      </c>
      <c r="G14" s="186">
        <v>11085</v>
      </c>
      <c r="H14" s="252">
        <f t="shared" si="1"/>
        <v>7216.9598556608025</v>
      </c>
      <c r="I14" s="158">
        <v>80000000</v>
      </c>
      <c r="J14" s="252"/>
      <c r="K14" s="187">
        <f t="shared" si="0"/>
        <v>215858443.74000001</v>
      </c>
    </row>
    <row r="15" spans="2:11" x14ac:dyDescent="0.25">
      <c r="B15" s="183">
        <v>42948</v>
      </c>
      <c r="C15" s="184">
        <v>977232395</v>
      </c>
      <c r="D15" s="189" t="s">
        <v>15</v>
      </c>
      <c r="E15" s="132" t="s">
        <v>384</v>
      </c>
      <c r="F15" s="132" t="s">
        <v>384</v>
      </c>
      <c r="G15" s="186">
        <v>11900</v>
      </c>
      <c r="H15" s="252">
        <f t="shared" ref="H15:H18" si="2">J15/G15</f>
        <v>1470.5882352941176</v>
      </c>
      <c r="I15" s="254"/>
      <c r="J15" s="158">
        <v>17500000</v>
      </c>
      <c r="K15" s="187">
        <f t="shared" si="0"/>
        <v>233358443.74000001</v>
      </c>
    </row>
    <row r="16" spans="2:11" x14ac:dyDescent="0.25">
      <c r="B16" s="183">
        <v>42948</v>
      </c>
      <c r="C16" s="131">
        <v>977239065</v>
      </c>
      <c r="D16" s="185" t="s">
        <v>15</v>
      </c>
      <c r="E16" s="132" t="s">
        <v>384</v>
      </c>
      <c r="F16" s="132" t="s">
        <v>384</v>
      </c>
      <c r="G16" s="186">
        <v>11900</v>
      </c>
      <c r="H16" s="252">
        <f t="shared" si="2"/>
        <v>1352.9411764705883</v>
      </c>
      <c r="I16" s="254"/>
      <c r="J16" s="158">
        <v>16100000</v>
      </c>
      <c r="K16" s="187">
        <f t="shared" si="0"/>
        <v>249458443.74000001</v>
      </c>
    </row>
    <row r="17" spans="2:11" x14ac:dyDescent="0.25">
      <c r="B17" s="183">
        <v>42948</v>
      </c>
      <c r="C17" s="176">
        <v>1316022529</v>
      </c>
      <c r="D17" s="185" t="s">
        <v>15</v>
      </c>
      <c r="E17" s="132" t="s">
        <v>384</v>
      </c>
      <c r="F17" s="132" t="s">
        <v>384</v>
      </c>
      <c r="G17" s="186">
        <v>11900</v>
      </c>
      <c r="H17" s="252">
        <f t="shared" si="2"/>
        <v>8700</v>
      </c>
      <c r="I17" s="252"/>
      <c r="J17" s="175">
        <v>103530000</v>
      </c>
      <c r="K17" s="187">
        <f t="shared" si="0"/>
        <v>352988443.74000001</v>
      </c>
    </row>
    <row r="18" spans="2:11" x14ac:dyDescent="0.25">
      <c r="B18" s="183">
        <v>42948</v>
      </c>
      <c r="C18" s="176">
        <v>1316040404</v>
      </c>
      <c r="D18" s="185" t="s">
        <v>15</v>
      </c>
      <c r="E18" s="132" t="s">
        <v>384</v>
      </c>
      <c r="F18" s="132" t="s">
        <v>384</v>
      </c>
      <c r="G18" s="186">
        <v>11900</v>
      </c>
      <c r="H18" s="252">
        <f t="shared" si="2"/>
        <v>6300</v>
      </c>
      <c r="I18" s="252"/>
      <c r="J18" s="174">
        <v>74970000</v>
      </c>
      <c r="K18" s="187">
        <f t="shared" si="0"/>
        <v>427958443.74000001</v>
      </c>
    </row>
    <row r="19" spans="2:11" x14ac:dyDescent="0.25">
      <c r="B19" s="183">
        <v>42948</v>
      </c>
      <c r="C19" s="131">
        <v>977168510</v>
      </c>
      <c r="D19" s="185" t="s">
        <v>444</v>
      </c>
      <c r="E19" s="132" t="s">
        <v>18</v>
      </c>
      <c r="F19" s="132" t="s">
        <v>19</v>
      </c>
      <c r="G19" s="186">
        <v>11900</v>
      </c>
      <c r="H19" s="252">
        <f>IFERROR(I19/G19,0)</f>
        <v>2569.0126050420167</v>
      </c>
      <c r="I19" s="158">
        <v>30571250</v>
      </c>
      <c r="J19" s="252"/>
      <c r="K19" s="187">
        <f t="shared" si="0"/>
        <v>397387193.74000001</v>
      </c>
    </row>
    <row r="20" spans="2:11" x14ac:dyDescent="0.25">
      <c r="B20" s="183">
        <v>42949</v>
      </c>
      <c r="C20" s="131">
        <v>978612175</v>
      </c>
      <c r="D20" s="185" t="s">
        <v>297</v>
      </c>
      <c r="E20" s="132" t="s">
        <v>446</v>
      </c>
      <c r="F20" s="188" t="s">
        <v>144</v>
      </c>
      <c r="G20" s="186">
        <v>11900</v>
      </c>
      <c r="H20" s="252">
        <f t="shared" ref="H20:H89" si="3">IFERROR(I20/G20,0)</f>
        <v>236.39705882352942</v>
      </c>
      <c r="I20" s="253">
        <v>2813125</v>
      </c>
      <c r="J20" s="252"/>
      <c r="K20" s="187">
        <f t="shared" si="0"/>
        <v>394574068.74000001</v>
      </c>
    </row>
    <row r="21" spans="2:11" x14ac:dyDescent="0.25">
      <c r="B21" s="183">
        <v>42949</v>
      </c>
      <c r="C21" s="131">
        <v>978688850</v>
      </c>
      <c r="D21" s="185" t="s">
        <v>416</v>
      </c>
      <c r="E21" s="132" t="s">
        <v>18</v>
      </c>
      <c r="F21" s="132" t="s">
        <v>19</v>
      </c>
      <c r="G21" s="186">
        <v>11900</v>
      </c>
      <c r="H21" s="252">
        <f t="shared" si="3"/>
        <v>1804.09243697479</v>
      </c>
      <c r="I21" s="253">
        <v>21468700</v>
      </c>
      <c r="J21" s="252"/>
      <c r="K21" s="187">
        <f t="shared" si="0"/>
        <v>373105368.74000001</v>
      </c>
    </row>
    <row r="22" spans="2:11" x14ac:dyDescent="0.25">
      <c r="B22" s="183">
        <v>42949</v>
      </c>
      <c r="C22" s="131">
        <v>978694884</v>
      </c>
      <c r="D22" s="185" t="s">
        <v>444</v>
      </c>
      <c r="E22" s="132" t="s">
        <v>18</v>
      </c>
      <c r="F22" s="132" t="s">
        <v>19</v>
      </c>
      <c r="G22" s="186">
        <v>11900</v>
      </c>
      <c r="H22" s="252">
        <f t="shared" si="3"/>
        <v>854.52521008403357</v>
      </c>
      <c r="I22" s="253">
        <v>10168850</v>
      </c>
      <c r="J22" s="252"/>
      <c r="K22" s="187">
        <f t="shared" si="0"/>
        <v>362936518.74000001</v>
      </c>
    </row>
    <row r="23" spans="2:11" x14ac:dyDescent="0.25">
      <c r="B23" s="183">
        <v>42949</v>
      </c>
      <c r="C23" s="131">
        <v>978698315</v>
      </c>
      <c r="D23" s="185" t="s">
        <v>239</v>
      </c>
      <c r="E23" s="132" t="s">
        <v>18</v>
      </c>
      <c r="F23" s="132" t="s">
        <v>19</v>
      </c>
      <c r="G23" s="186">
        <v>11900</v>
      </c>
      <c r="H23" s="252">
        <f t="shared" si="3"/>
        <v>420.16806722689074</v>
      </c>
      <c r="I23" s="253">
        <v>5000000</v>
      </c>
      <c r="J23" s="252"/>
      <c r="K23" s="187">
        <f t="shared" si="0"/>
        <v>357936518.74000001</v>
      </c>
    </row>
    <row r="24" spans="2:11" x14ac:dyDescent="0.25">
      <c r="B24" s="183">
        <v>42949</v>
      </c>
      <c r="C24" s="131">
        <v>76845639590</v>
      </c>
      <c r="D24" s="188" t="s">
        <v>33</v>
      </c>
      <c r="E24" s="188" t="s">
        <v>33</v>
      </c>
      <c r="F24" s="188" t="s">
        <v>33</v>
      </c>
      <c r="G24" s="186">
        <v>11900</v>
      </c>
      <c r="H24" s="252">
        <f t="shared" si="3"/>
        <v>84.033613445378151</v>
      </c>
      <c r="I24" s="253">
        <v>1000000</v>
      </c>
      <c r="J24" s="252"/>
      <c r="K24" s="187">
        <f t="shared" si="0"/>
        <v>356936518.74000001</v>
      </c>
    </row>
    <row r="25" spans="2:11" x14ac:dyDescent="0.25">
      <c r="B25" s="183">
        <v>42949</v>
      </c>
      <c r="C25" s="131">
        <v>979280576</v>
      </c>
      <c r="D25" s="185" t="s">
        <v>447</v>
      </c>
      <c r="E25" s="132" t="s">
        <v>18</v>
      </c>
      <c r="F25" s="132" t="s">
        <v>19</v>
      </c>
      <c r="G25" s="186">
        <v>11900</v>
      </c>
      <c r="H25" s="252">
        <f t="shared" si="3"/>
        <v>331.66386554621846</v>
      </c>
      <c r="I25" s="253">
        <v>3946800</v>
      </c>
      <c r="J25" s="252"/>
      <c r="K25" s="187">
        <f t="shared" si="0"/>
        <v>352989718.74000001</v>
      </c>
    </row>
    <row r="26" spans="2:11" x14ac:dyDescent="0.25">
      <c r="B26" s="183">
        <v>42949</v>
      </c>
      <c r="C26" s="131">
        <v>979367733</v>
      </c>
      <c r="D26" s="185" t="s">
        <v>441</v>
      </c>
      <c r="E26" s="132" t="s">
        <v>18</v>
      </c>
      <c r="F26" s="132" t="s">
        <v>19</v>
      </c>
      <c r="G26" s="186">
        <v>11900</v>
      </c>
      <c r="H26" s="252">
        <f t="shared" si="3"/>
        <v>1848.7394957983192</v>
      </c>
      <c r="I26" s="253">
        <v>22000000</v>
      </c>
      <c r="J26" s="252"/>
      <c r="K26" s="187">
        <f t="shared" si="0"/>
        <v>330989718.74000001</v>
      </c>
    </row>
    <row r="27" spans="2:11" x14ac:dyDescent="0.25">
      <c r="B27" s="183">
        <v>42949</v>
      </c>
      <c r="C27" s="131">
        <v>979512243</v>
      </c>
      <c r="D27" s="185" t="s">
        <v>185</v>
      </c>
      <c r="E27" s="132" t="s">
        <v>18</v>
      </c>
      <c r="F27" s="132" t="s">
        <v>19</v>
      </c>
      <c r="G27" s="186">
        <v>11900</v>
      </c>
      <c r="H27" s="252">
        <f t="shared" si="3"/>
        <v>424.53781512605042</v>
      </c>
      <c r="I27" s="253">
        <v>5052000</v>
      </c>
      <c r="J27" s="252"/>
      <c r="K27" s="187">
        <f t="shared" si="0"/>
        <v>325937718.74000001</v>
      </c>
    </row>
    <row r="28" spans="2:11" x14ac:dyDescent="0.25">
      <c r="B28" s="183">
        <v>42949</v>
      </c>
      <c r="C28" s="131">
        <v>979528148</v>
      </c>
      <c r="D28" s="13" t="s">
        <v>27</v>
      </c>
      <c r="E28" s="132" t="s">
        <v>448</v>
      </c>
      <c r="F28" s="132" t="s">
        <v>24</v>
      </c>
      <c r="G28" s="186">
        <v>11900</v>
      </c>
      <c r="H28" s="252">
        <f t="shared" si="3"/>
        <v>84.033613445378151</v>
      </c>
      <c r="I28" s="253">
        <v>1000000</v>
      </c>
      <c r="J28" s="252"/>
      <c r="K28" s="187">
        <f t="shared" si="0"/>
        <v>324937718.74000001</v>
      </c>
    </row>
    <row r="29" spans="2:11" x14ac:dyDescent="0.25">
      <c r="B29" s="190">
        <v>42949</v>
      </c>
      <c r="C29" s="191">
        <v>91347649</v>
      </c>
      <c r="D29" s="192" t="s">
        <v>15</v>
      </c>
      <c r="E29" s="193"/>
      <c r="F29" s="255" t="s">
        <v>491</v>
      </c>
      <c r="G29" s="194">
        <v>11900</v>
      </c>
      <c r="H29" s="195">
        <f>J29/G29</f>
        <v>420.16806722689074</v>
      </c>
      <c r="I29" s="196"/>
      <c r="J29" s="195">
        <v>5000000</v>
      </c>
      <c r="K29" s="187">
        <f t="shared" si="0"/>
        <v>329937718.74000001</v>
      </c>
    </row>
    <row r="30" spans="2:11" x14ac:dyDescent="0.25">
      <c r="B30" s="190">
        <v>42949</v>
      </c>
      <c r="C30" s="191">
        <v>91462052</v>
      </c>
      <c r="D30" s="192" t="s">
        <v>15</v>
      </c>
      <c r="E30" s="193"/>
      <c r="F30" s="255" t="s">
        <v>491</v>
      </c>
      <c r="G30" s="194">
        <v>11900</v>
      </c>
      <c r="H30" s="195">
        <f>J30/G30</f>
        <v>420.16806722689074</v>
      </c>
      <c r="I30" s="196"/>
      <c r="J30" s="195">
        <v>5000000</v>
      </c>
      <c r="K30" s="187">
        <f t="shared" si="0"/>
        <v>334937718.74000001</v>
      </c>
    </row>
    <row r="31" spans="2:11" x14ac:dyDescent="0.25">
      <c r="B31" s="183">
        <v>42949</v>
      </c>
      <c r="C31" s="131">
        <v>979541129</v>
      </c>
      <c r="D31" s="185" t="s">
        <v>449</v>
      </c>
      <c r="E31" s="132" t="s">
        <v>18</v>
      </c>
      <c r="F31" s="132" t="s">
        <v>19</v>
      </c>
      <c r="G31" s="186">
        <v>11900</v>
      </c>
      <c r="H31" s="252">
        <f t="shared" si="3"/>
        <v>546.21848739495795</v>
      </c>
      <c r="I31" s="253">
        <v>6500000</v>
      </c>
      <c r="J31" s="252"/>
      <c r="K31" s="187">
        <f t="shared" si="0"/>
        <v>328437718.74000001</v>
      </c>
    </row>
    <row r="32" spans="2:11" x14ac:dyDescent="0.25">
      <c r="B32" s="183">
        <v>42950</v>
      </c>
      <c r="C32" s="131">
        <v>980373340</v>
      </c>
      <c r="D32" s="185" t="s">
        <v>250</v>
      </c>
      <c r="E32" s="132" t="s">
        <v>18</v>
      </c>
      <c r="F32" s="132" t="s">
        <v>19</v>
      </c>
      <c r="G32" s="186">
        <v>11900</v>
      </c>
      <c r="H32" s="252">
        <f t="shared" si="3"/>
        <v>840.33613445378148</v>
      </c>
      <c r="I32" s="253">
        <v>10000000</v>
      </c>
      <c r="J32" s="252"/>
      <c r="K32" s="187">
        <f t="shared" si="0"/>
        <v>318437718.74000001</v>
      </c>
    </row>
    <row r="33" spans="2:11" x14ac:dyDescent="0.25">
      <c r="B33" s="183">
        <v>42950</v>
      </c>
      <c r="C33" s="131">
        <v>980371036</v>
      </c>
      <c r="D33" s="185" t="s">
        <v>169</v>
      </c>
      <c r="E33" s="132" t="s">
        <v>18</v>
      </c>
      <c r="F33" s="132" t="s">
        <v>19</v>
      </c>
      <c r="G33" s="186">
        <v>11900</v>
      </c>
      <c r="H33" s="252">
        <f t="shared" si="3"/>
        <v>899.15966386554624</v>
      </c>
      <c r="I33" s="253">
        <v>10700000</v>
      </c>
      <c r="J33" s="252"/>
      <c r="K33" s="187">
        <f t="shared" si="0"/>
        <v>307737718.74000001</v>
      </c>
    </row>
    <row r="34" spans="2:11" x14ac:dyDescent="0.25">
      <c r="B34" s="183">
        <v>42950</v>
      </c>
      <c r="C34" s="131">
        <v>76906701550</v>
      </c>
      <c r="D34" s="185" t="s">
        <v>450</v>
      </c>
      <c r="E34" s="132" t="s">
        <v>18</v>
      </c>
      <c r="F34" s="132" t="s">
        <v>19</v>
      </c>
      <c r="G34" s="186">
        <v>11900</v>
      </c>
      <c r="H34" s="252">
        <f t="shared" si="3"/>
        <v>1680.672268907563</v>
      </c>
      <c r="I34" s="253">
        <v>20000000</v>
      </c>
      <c r="J34" s="252"/>
      <c r="K34" s="187">
        <f t="shared" si="0"/>
        <v>287737718.74000001</v>
      </c>
    </row>
    <row r="35" spans="2:11" x14ac:dyDescent="0.25">
      <c r="B35" s="183">
        <v>42950</v>
      </c>
      <c r="C35" s="131">
        <v>980361422</v>
      </c>
      <c r="D35" s="185" t="s">
        <v>20</v>
      </c>
      <c r="E35" s="132" t="s">
        <v>18</v>
      </c>
      <c r="F35" s="132" t="s">
        <v>19</v>
      </c>
      <c r="G35" s="186">
        <v>11900</v>
      </c>
      <c r="H35" s="252">
        <f t="shared" si="3"/>
        <v>623.22689075630251</v>
      </c>
      <c r="I35" s="253">
        <v>7416400</v>
      </c>
      <c r="J35" s="252"/>
      <c r="K35" s="187">
        <f t="shared" si="0"/>
        <v>280321318.74000001</v>
      </c>
    </row>
    <row r="36" spans="2:11" x14ac:dyDescent="0.25">
      <c r="B36" s="183">
        <v>42950</v>
      </c>
      <c r="C36" s="131">
        <v>76906808370</v>
      </c>
      <c r="D36" s="185" t="s">
        <v>451</v>
      </c>
      <c r="E36" s="132" t="s">
        <v>18</v>
      </c>
      <c r="F36" s="132" t="s">
        <v>19</v>
      </c>
      <c r="G36" s="186">
        <v>11900</v>
      </c>
      <c r="H36" s="252">
        <f t="shared" si="3"/>
        <v>1629.5563025210083</v>
      </c>
      <c r="I36" s="253">
        <v>19391720</v>
      </c>
      <c r="J36" s="252"/>
      <c r="K36" s="187">
        <f t="shared" si="0"/>
        <v>260929598.74000001</v>
      </c>
    </row>
    <row r="37" spans="2:11" x14ac:dyDescent="0.25">
      <c r="B37" s="183">
        <v>42950</v>
      </c>
      <c r="C37" s="131">
        <v>980542356</v>
      </c>
      <c r="D37" s="185" t="s">
        <v>439</v>
      </c>
      <c r="E37" s="132" t="s">
        <v>18</v>
      </c>
      <c r="F37" s="132" t="s">
        <v>19</v>
      </c>
      <c r="G37" s="186">
        <v>11900</v>
      </c>
      <c r="H37" s="252">
        <f t="shared" si="3"/>
        <v>277.31092436974791</v>
      </c>
      <c r="I37" s="253">
        <v>3300000</v>
      </c>
      <c r="J37" s="252"/>
      <c r="K37" s="187">
        <f t="shared" si="0"/>
        <v>257629598.74000001</v>
      </c>
    </row>
    <row r="38" spans="2:11" x14ac:dyDescent="0.25">
      <c r="B38" s="183">
        <v>42950</v>
      </c>
      <c r="C38" s="131">
        <v>980359572</v>
      </c>
      <c r="D38" s="185" t="s">
        <v>278</v>
      </c>
      <c r="E38" s="132" t="s">
        <v>452</v>
      </c>
      <c r="F38" s="132" t="s">
        <v>38</v>
      </c>
      <c r="G38" s="186">
        <v>11900</v>
      </c>
      <c r="H38" s="252">
        <f t="shared" si="3"/>
        <v>8.4033613445378155</v>
      </c>
      <c r="I38" s="161">
        <v>100000</v>
      </c>
      <c r="J38" s="252"/>
      <c r="K38" s="187">
        <f t="shared" si="0"/>
        <v>257529598.74000001</v>
      </c>
    </row>
    <row r="39" spans="2:11" x14ac:dyDescent="0.25">
      <c r="B39" s="183">
        <v>42950</v>
      </c>
      <c r="C39" s="131">
        <v>981014971</v>
      </c>
      <c r="D39" s="197" t="s">
        <v>20</v>
      </c>
      <c r="E39" s="197" t="s">
        <v>18</v>
      </c>
      <c r="F39" s="197" t="s">
        <v>19</v>
      </c>
      <c r="G39" s="256">
        <v>11900</v>
      </c>
      <c r="H39" s="252">
        <f t="shared" si="3"/>
        <v>1680.672268907563</v>
      </c>
      <c r="I39" s="161">
        <v>20000000</v>
      </c>
      <c r="J39" s="252"/>
      <c r="K39" s="187">
        <f t="shared" si="0"/>
        <v>237529598.74000001</v>
      </c>
    </row>
    <row r="40" spans="2:11" x14ac:dyDescent="0.25">
      <c r="B40" s="183">
        <v>42950</v>
      </c>
      <c r="C40" s="131">
        <v>981021181</v>
      </c>
      <c r="D40" s="185" t="s">
        <v>492</v>
      </c>
      <c r="E40" s="132" t="s">
        <v>493</v>
      </c>
      <c r="F40" s="132" t="s">
        <v>183</v>
      </c>
      <c r="G40" s="256">
        <v>11900</v>
      </c>
      <c r="H40" s="252">
        <f t="shared" si="3"/>
        <v>1008.4033613445379</v>
      </c>
      <c r="I40" s="253">
        <v>12000000</v>
      </c>
      <c r="J40" s="252"/>
      <c r="K40" s="187">
        <f t="shared" si="0"/>
        <v>225529598.74000001</v>
      </c>
    </row>
    <row r="41" spans="2:11" x14ac:dyDescent="0.25">
      <c r="B41" s="183">
        <v>42950</v>
      </c>
      <c r="C41" s="131">
        <v>981192002</v>
      </c>
      <c r="D41" s="185" t="s">
        <v>453</v>
      </c>
      <c r="E41" s="132" t="s">
        <v>18</v>
      </c>
      <c r="F41" s="132" t="s">
        <v>19</v>
      </c>
      <c r="G41" s="256">
        <v>11900</v>
      </c>
      <c r="H41" s="252">
        <f t="shared" si="3"/>
        <v>588.23529411764707</v>
      </c>
      <c r="I41" s="253">
        <v>7000000</v>
      </c>
      <c r="J41" s="252"/>
      <c r="K41" s="187">
        <f t="shared" si="0"/>
        <v>218529598.74000001</v>
      </c>
    </row>
    <row r="42" spans="2:11" x14ac:dyDescent="0.25">
      <c r="B42" s="183">
        <v>42951</v>
      </c>
      <c r="C42" s="131">
        <v>981578745</v>
      </c>
      <c r="D42" s="185" t="s">
        <v>454</v>
      </c>
      <c r="E42" s="132" t="s">
        <v>18</v>
      </c>
      <c r="F42" s="132" t="s">
        <v>19</v>
      </c>
      <c r="G42" s="256">
        <v>11900</v>
      </c>
      <c r="H42" s="252">
        <f t="shared" si="3"/>
        <v>756.30252100840335</v>
      </c>
      <c r="I42" s="253">
        <v>9000000</v>
      </c>
      <c r="J42" s="252"/>
      <c r="K42" s="187">
        <f t="shared" si="0"/>
        <v>209529598.74000001</v>
      </c>
    </row>
    <row r="43" spans="2:11" x14ac:dyDescent="0.25">
      <c r="B43" s="183">
        <v>42951</v>
      </c>
      <c r="C43" s="131">
        <v>76951629430</v>
      </c>
      <c r="D43" s="185" t="s">
        <v>455</v>
      </c>
      <c r="E43" s="132" t="s">
        <v>18</v>
      </c>
      <c r="F43" s="132" t="s">
        <v>19</v>
      </c>
      <c r="G43" s="256">
        <v>11900</v>
      </c>
      <c r="H43" s="252">
        <f t="shared" si="3"/>
        <v>924.36974789915962</v>
      </c>
      <c r="I43" s="253">
        <v>11000000</v>
      </c>
      <c r="J43" s="252"/>
      <c r="K43" s="187">
        <f t="shared" si="0"/>
        <v>198529598.74000001</v>
      </c>
    </row>
    <row r="44" spans="2:11" x14ac:dyDescent="0.25">
      <c r="B44" s="183">
        <v>42951</v>
      </c>
      <c r="C44" s="131">
        <v>981663514</v>
      </c>
      <c r="D44" s="185" t="s">
        <v>205</v>
      </c>
      <c r="E44" s="132" t="s">
        <v>456</v>
      </c>
      <c r="F44" s="132" t="s">
        <v>88</v>
      </c>
      <c r="G44" s="256">
        <v>11900</v>
      </c>
      <c r="H44" s="252">
        <f t="shared" si="3"/>
        <v>2699.4387899159665</v>
      </c>
      <c r="I44" s="253">
        <v>32123321.600000001</v>
      </c>
      <c r="J44" s="252"/>
      <c r="K44" s="187">
        <f t="shared" si="0"/>
        <v>166406277.14000002</v>
      </c>
    </row>
    <row r="45" spans="2:11" x14ac:dyDescent="0.25">
      <c r="B45" s="183">
        <v>42951</v>
      </c>
      <c r="C45" s="131">
        <v>981667897</v>
      </c>
      <c r="D45" s="185" t="s">
        <v>205</v>
      </c>
      <c r="E45" s="132" t="s">
        <v>457</v>
      </c>
      <c r="F45" s="132" t="s">
        <v>24</v>
      </c>
      <c r="G45" s="256">
        <v>11900</v>
      </c>
      <c r="H45" s="252">
        <f t="shared" si="3"/>
        <v>79.42802521008403</v>
      </c>
      <c r="I45" s="253">
        <v>945193.5</v>
      </c>
      <c r="J45" s="135"/>
      <c r="K45" s="187">
        <f t="shared" si="0"/>
        <v>165461083.64000002</v>
      </c>
    </row>
    <row r="46" spans="2:11" x14ac:dyDescent="0.25">
      <c r="B46" s="183">
        <v>42951</v>
      </c>
      <c r="C46" s="184">
        <v>981694032</v>
      </c>
      <c r="D46" s="185" t="s">
        <v>416</v>
      </c>
      <c r="E46" s="132" t="s">
        <v>18</v>
      </c>
      <c r="F46" s="132" t="s">
        <v>19</v>
      </c>
      <c r="G46" s="186">
        <v>11900</v>
      </c>
      <c r="H46" s="252">
        <f t="shared" si="3"/>
        <v>413.6764705882353</v>
      </c>
      <c r="I46" s="252">
        <v>4922750</v>
      </c>
      <c r="J46" s="252"/>
      <c r="K46" s="187">
        <f t="shared" si="0"/>
        <v>160538333.64000002</v>
      </c>
    </row>
    <row r="47" spans="2:11" x14ac:dyDescent="0.25">
      <c r="B47" s="183">
        <v>42951</v>
      </c>
      <c r="C47" s="184">
        <v>981700228</v>
      </c>
      <c r="D47" s="185" t="s">
        <v>444</v>
      </c>
      <c r="E47" s="132" t="s">
        <v>18</v>
      </c>
      <c r="F47" s="132" t="s">
        <v>19</v>
      </c>
      <c r="G47" s="186">
        <v>11900</v>
      </c>
      <c r="H47" s="252">
        <f t="shared" si="3"/>
        <v>151.0924369747899</v>
      </c>
      <c r="I47" s="252">
        <v>1798000</v>
      </c>
      <c r="J47" s="252"/>
      <c r="K47" s="187">
        <f t="shared" si="0"/>
        <v>158740333.64000002</v>
      </c>
    </row>
    <row r="48" spans="2:11" x14ac:dyDescent="0.25">
      <c r="B48" s="183">
        <v>42951</v>
      </c>
      <c r="C48" s="184">
        <v>982044547</v>
      </c>
      <c r="D48" s="185" t="s">
        <v>116</v>
      </c>
      <c r="E48" s="132" t="s">
        <v>461</v>
      </c>
      <c r="F48" s="6" t="s">
        <v>24</v>
      </c>
      <c r="G48" s="186">
        <v>11900</v>
      </c>
      <c r="H48" s="252">
        <f t="shared" si="3"/>
        <v>302.52100840336135</v>
      </c>
      <c r="I48" s="252">
        <v>3600000</v>
      </c>
      <c r="J48" s="252"/>
      <c r="K48" s="187">
        <f t="shared" si="0"/>
        <v>155140333.64000002</v>
      </c>
    </row>
    <row r="49" spans="2:11" x14ac:dyDescent="0.25">
      <c r="B49" s="183">
        <v>42951</v>
      </c>
      <c r="C49" s="184">
        <v>982050753</v>
      </c>
      <c r="D49" s="185" t="s">
        <v>458</v>
      </c>
      <c r="E49" s="132" t="s">
        <v>18</v>
      </c>
      <c r="F49" s="132" t="s">
        <v>19</v>
      </c>
      <c r="G49" s="186">
        <v>11900</v>
      </c>
      <c r="H49" s="252">
        <f t="shared" si="3"/>
        <v>546.21848739495795</v>
      </c>
      <c r="I49" s="252">
        <v>6500000</v>
      </c>
      <c r="J49" s="252"/>
      <c r="K49" s="187">
        <f t="shared" si="0"/>
        <v>148640333.64000002</v>
      </c>
    </row>
    <row r="50" spans="2:11" x14ac:dyDescent="0.25">
      <c r="B50" s="190">
        <v>42951</v>
      </c>
      <c r="C50" s="257">
        <v>91791473</v>
      </c>
      <c r="D50" s="192" t="s">
        <v>15</v>
      </c>
      <c r="E50" s="193"/>
      <c r="F50" s="255" t="s">
        <v>491</v>
      </c>
      <c r="G50" s="194">
        <v>11900</v>
      </c>
      <c r="H50" s="195">
        <f>J50/G50</f>
        <v>420.16806722689074</v>
      </c>
      <c r="I50" s="195"/>
      <c r="J50" s="195">
        <v>5000000</v>
      </c>
      <c r="K50" s="187">
        <f t="shared" si="0"/>
        <v>153640333.64000002</v>
      </c>
    </row>
    <row r="51" spans="2:11" x14ac:dyDescent="0.25">
      <c r="B51" s="183">
        <v>42951</v>
      </c>
      <c r="C51" s="184">
        <v>76968678910</v>
      </c>
      <c r="D51" s="185" t="s">
        <v>459</v>
      </c>
      <c r="E51" s="132" t="s">
        <v>18</v>
      </c>
      <c r="F51" s="132" t="s">
        <v>19</v>
      </c>
      <c r="G51" s="186">
        <v>11900</v>
      </c>
      <c r="H51" s="252">
        <f t="shared" si="3"/>
        <v>714.28571428571433</v>
      </c>
      <c r="I51" s="252">
        <v>8500000</v>
      </c>
      <c r="J51" s="252"/>
      <c r="K51" s="187">
        <f t="shared" si="0"/>
        <v>145140333.64000002</v>
      </c>
    </row>
    <row r="52" spans="2:11" x14ac:dyDescent="0.25">
      <c r="B52" s="183">
        <v>42951</v>
      </c>
      <c r="C52" s="184">
        <v>76968833160</v>
      </c>
      <c r="D52" s="185" t="s">
        <v>460</v>
      </c>
      <c r="E52" s="132" t="s">
        <v>18</v>
      </c>
      <c r="F52" s="132" t="s">
        <v>19</v>
      </c>
      <c r="G52" s="186">
        <v>11900</v>
      </c>
      <c r="H52" s="252">
        <f t="shared" si="3"/>
        <v>420.16806722689074</v>
      </c>
      <c r="I52" s="252">
        <v>5000000</v>
      </c>
      <c r="J52" s="135"/>
      <c r="K52" s="187">
        <f t="shared" si="0"/>
        <v>140140333.64000002</v>
      </c>
    </row>
    <row r="53" spans="2:11" x14ac:dyDescent="0.25">
      <c r="B53" s="183">
        <v>42951</v>
      </c>
      <c r="C53" s="184">
        <v>982460212</v>
      </c>
      <c r="D53" s="185" t="s">
        <v>103</v>
      </c>
      <c r="E53" s="132" t="s">
        <v>462</v>
      </c>
      <c r="F53" s="6" t="s">
        <v>24</v>
      </c>
      <c r="G53" s="186">
        <v>11900</v>
      </c>
      <c r="H53" s="252">
        <f t="shared" si="3"/>
        <v>307.56302521008405</v>
      </c>
      <c r="I53" s="252">
        <v>3660000</v>
      </c>
      <c r="J53" s="252"/>
      <c r="K53" s="187">
        <f t="shared" si="0"/>
        <v>136480333.64000002</v>
      </c>
    </row>
    <row r="54" spans="2:11" x14ac:dyDescent="0.25">
      <c r="B54" s="183">
        <v>42951</v>
      </c>
      <c r="C54" s="184">
        <v>982486595</v>
      </c>
      <c r="D54" s="185" t="s">
        <v>15</v>
      </c>
      <c r="E54" s="132" t="s">
        <v>463</v>
      </c>
      <c r="F54" s="6" t="s">
        <v>102</v>
      </c>
      <c r="G54" s="186">
        <v>11900</v>
      </c>
      <c r="H54" s="252">
        <f>J54/G54</f>
        <v>224.53005882352943</v>
      </c>
      <c r="I54" s="252"/>
      <c r="J54" s="76">
        <v>2671907.7000000002</v>
      </c>
      <c r="K54" s="187">
        <f t="shared" si="0"/>
        <v>139152241.34</v>
      </c>
    </row>
    <row r="55" spans="2:11" x14ac:dyDescent="0.25">
      <c r="B55" s="183">
        <v>42951</v>
      </c>
      <c r="C55" s="184">
        <v>982557855</v>
      </c>
      <c r="D55" s="185" t="s">
        <v>464</v>
      </c>
      <c r="E55" s="132" t="s">
        <v>18</v>
      </c>
      <c r="F55" s="132" t="s">
        <v>19</v>
      </c>
      <c r="G55" s="186">
        <v>11900</v>
      </c>
      <c r="H55" s="252">
        <f t="shared" si="3"/>
        <v>179.83193277310923</v>
      </c>
      <c r="I55" s="252">
        <v>2140000</v>
      </c>
      <c r="J55" s="252"/>
      <c r="K55" s="187">
        <f t="shared" si="0"/>
        <v>137012241.34</v>
      </c>
    </row>
    <row r="56" spans="2:11" x14ac:dyDescent="0.25">
      <c r="B56" s="183">
        <v>42951</v>
      </c>
      <c r="C56" s="184">
        <v>1792091018</v>
      </c>
      <c r="D56" s="185" t="s">
        <v>465</v>
      </c>
      <c r="E56" s="132" t="s">
        <v>466</v>
      </c>
      <c r="F56" s="132" t="s">
        <v>183</v>
      </c>
      <c r="G56" s="186">
        <v>11900</v>
      </c>
      <c r="H56" s="252">
        <f t="shared" si="3"/>
        <v>333.78644117647059</v>
      </c>
      <c r="I56" s="76">
        <v>3972058.65</v>
      </c>
      <c r="J56" s="252"/>
      <c r="K56" s="187">
        <f t="shared" si="0"/>
        <v>133040182.69</v>
      </c>
    </row>
    <row r="57" spans="2:11" x14ac:dyDescent="0.25">
      <c r="B57" s="183">
        <v>42951</v>
      </c>
      <c r="C57" s="35">
        <v>982742912</v>
      </c>
      <c r="D57" s="185" t="s">
        <v>205</v>
      </c>
      <c r="E57" s="132" t="s">
        <v>467</v>
      </c>
      <c r="F57" s="132" t="s">
        <v>88</v>
      </c>
      <c r="G57" s="256">
        <v>8800</v>
      </c>
      <c r="H57" s="252">
        <f t="shared" si="3"/>
        <v>1664.2308704545455</v>
      </c>
      <c r="I57" s="252">
        <v>14645231.66</v>
      </c>
      <c r="J57" s="252"/>
      <c r="K57" s="187">
        <f t="shared" si="0"/>
        <v>118394951.03</v>
      </c>
    </row>
    <row r="58" spans="2:11" x14ac:dyDescent="0.25">
      <c r="B58" s="183">
        <v>42951</v>
      </c>
      <c r="C58" s="184">
        <v>982739413</v>
      </c>
      <c r="D58" s="185" t="s">
        <v>205</v>
      </c>
      <c r="E58" s="132" t="s">
        <v>468</v>
      </c>
      <c r="F58" s="132" t="s">
        <v>24</v>
      </c>
      <c r="G58" s="256">
        <v>8800</v>
      </c>
      <c r="H58" s="252">
        <f t="shared" si="3"/>
        <v>617.10102272727272</v>
      </c>
      <c r="I58" s="252">
        <v>5430489</v>
      </c>
      <c r="J58" s="252"/>
      <c r="K58" s="187">
        <f t="shared" si="0"/>
        <v>112964462.03</v>
      </c>
    </row>
    <row r="59" spans="2:11" x14ac:dyDescent="0.25">
      <c r="B59" s="183">
        <v>42951</v>
      </c>
      <c r="C59" s="184">
        <v>982777401</v>
      </c>
      <c r="D59" t="s">
        <v>469</v>
      </c>
      <c r="E59" s="132" t="s">
        <v>18</v>
      </c>
      <c r="F59" s="132" t="s">
        <v>19</v>
      </c>
      <c r="G59" s="186">
        <v>11900</v>
      </c>
      <c r="H59" s="252">
        <f t="shared" si="3"/>
        <v>397.05882352941177</v>
      </c>
      <c r="I59" s="252">
        <v>4725000</v>
      </c>
      <c r="J59" s="252"/>
      <c r="K59" s="187">
        <f t="shared" si="0"/>
        <v>108239462.03</v>
      </c>
    </row>
    <row r="60" spans="2:11" x14ac:dyDescent="0.25">
      <c r="B60" s="183">
        <v>42951</v>
      </c>
      <c r="C60" s="184">
        <v>982778943</v>
      </c>
      <c r="D60" s="198" t="s">
        <v>439</v>
      </c>
      <c r="E60" s="132" t="s">
        <v>18</v>
      </c>
      <c r="F60" s="132" t="s">
        <v>19</v>
      </c>
      <c r="G60" s="186">
        <v>11900</v>
      </c>
      <c r="H60" s="252">
        <f t="shared" si="3"/>
        <v>184.87394957983193</v>
      </c>
      <c r="I60" s="252">
        <v>2200000</v>
      </c>
      <c r="J60" s="135"/>
      <c r="K60" s="187">
        <f t="shared" si="0"/>
        <v>106039462.03</v>
      </c>
    </row>
    <row r="61" spans="2:11" x14ac:dyDescent="0.25">
      <c r="B61" s="183">
        <v>42954</v>
      </c>
      <c r="C61" s="184">
        <v>983044633</v>
      </c>
      <c r="D61" s="198" t="s">
        <v>185</v>
      </c>
      <c r="E61" s="132" t="s">
        <v>18</v>
      </c>
      <c r="F61" s="132" t="s">
        <v>19</v>
      </c>
      <c r="G61" s="258">
        <v>11900</v>
      </c>
      <c r="H61" s="252">
        <f t="shared" si="3"/>
        <v>847.05882352941171</v>
      </c>
      <c r="I61" s="252">
        <v>10080000</v>
      </c>
      <c r="J61" s="135"/>
      <c r="K61" s="187">
        <f t="shared" si="0"/>
        <v>95959462.030000001</v>
      </c>
    </row>
    <row r="62" spans="2:11" x14ac:dyDescent="0.25">
      <c r="B62" s="183">
        <v>42954</v>
      </c>
      <c r="C62" s="184">
        <v>983045752</v>
      </c>
      <c r="D62" s="198" t="s">
        <v>267</v>
      </c>
      <c r="E62" s="132" t="s">
        <v>18</v>
      </c>
      <c r="F62" s="132" t="s">
        <v>19</v>
      </c>
      <c r="G62" s="258">
        <v>11900</v>
      </c>
      <c r="H62" s="252">
        <f t="shared" si="3"/>
        <v>391.33193277310926</v>
      </c>
      <c r="I62" s="252">
        <v>4656850</v>
      </c>
      <c r="J62" s="135"/>
      <c r="K62" s="187">
        <f t="shared" si="0"/>
        <v>91302612.030000001</v>
      </c>
    </row>
    <row r="63" spans="2:11" x14ac:dyDescent="0.25">
      <c r="B63" s="183">
        <v>42954</v>
      </c>
      <c r="C63" s="184">
        <v>983295064</v>
      </c>
      <c r="D63" s="198" t="s">
        <v>20</v>
      </c>
      <c r="E63" s="132" t="s">
        <v>18</v>
      </c>
      <c r="F63" s="132" t="s">
        <v>19</v>
      </c>
      <c r="G63" s="258">
        <v>11900</v>
      </c>
      <c r="H63" s="252">
        <f t="shared" si="3"/>
        <v>2168.2857142857142</v>
      </c>
      <c r="I63" s="252">
        <v>25802600</v>
      </c>
      <c r="J63" s="135"/>
      <c r="K63" s="187">
        <f t="shared" si="0"/>
        <v>65500012.030000001</v>
      </c>
    </row>
    <row r="64" spans="2:11" x14ac:dyDescent="0.25">
      <c r="B64" s="183">
        <v>42954</v>
      </c>
      <c r="C64" s="184">
        <v>983345447</v>
      </c>
      <c r="D64" s="198" t="s">
        <v>470</v>
      </c>
      <c r="E64" s="132" t="s">
        <v>18</v>
      </c>
      <c r="F64" s="132" t="s">
        <v>19</v>
      </c>
      <c r="G64" s="258">
        <v>11900</v>
      </c>
      <c r="H64" s="252">
        <f t="shared" si="3"/>
        <v>378.15126050420167</v>
      </c>
      <c r="I64" s="252">
        <v>4500000</v>
      </c>
      <c r="J64" s="135"/>
      <c r="K64" s="187">
        <f t="shared" si="0"/>
        <v>61000012.030000001</v>
      </c>
    </row>
    <row r="65" spans="2:11" x14ac:dyDescent="0.25">
      <c r="B65" s="183">
        <v>42954</v>
      </c>
      <c r="C65" s="184">
        <v>983964239</v>
      </c>
      <c r="D65" s="198" t="s">
        <v>169</v>
      </c>
      <c r="E65" s="132" t="s">
        <v>18</v>
      </c>
      <c r="F65" s="132" t="s">
        <v>19</v>
      </c>
      <c r="G65" s="258">
        <v>11900</v>
      </c>
      <c r="H65" s="252">
        <f t="shared" si="3"/>
        <v>1384.7058823529412</v>
      </c>
      <c r="I65" s="252">
        <v>16478000</v>
      </c>
      <c r="J65" s="135"/>
      <c r="K65" s="187">
        <f t="shared" si="0"/>
        <v>44522012.030000001</v>
      </c>
    </row>
    <row r="66" spans="2:11" x14ac:dyDescent="0.25">
      <c r="B66" s="183">
        <v>42954</v>
      </c>
      <c r="C66" s="184">
        <v>983966470</v>
      </c>
      <c r="D66" s="198" t="s">
        <v>447</v>
      </c>
      <c r="E66" s="132" t="s">
        <v>18</v>
      </c>
      <c r="F66" s="132" t="s">
        <v>19</v>
      </c>
      <c r="G66" s="258">
        <v>11900</v>
      </c>
      <c r="H66" s="252">
        <f t="shared" si="3"/>
        <v>215.28571428571428</v>
      </c>
      <c r="I66" s="252">
        <v>2561900</v>
      </c>
      <c r="J66" s="135"/>
      <c r="K66" s="187">
        <f t="shared" si="0"/>
        <v>41960112.030000001</v>
      </c>
    </row>
    <row r="67" spans="2:11" x14ac:dyDescent="0.25">
      <c r="B67" s="183">
        <v>42954</v>
      </c>
      <c r="C67" s="184">
        <v>983967499</v>
      </c>
      <c r="D67" s="198" t="s">
        <v>222</v>
      </c>
      <c r="E67" s="132" t="s">
        <v>18</v>
      </c>
      <c r="F67" s="132" t="s">
        <v>19</v>
      </c>
      <c r="G67" s="258">
        <v>11900</v>
      </c>
      <c r="H67" s="252">
        <f t="shared" si="3"/>
        <v>506.89075630252103</v>
      </c>
      <c r="I67" s="252">
        <v>6032000</v>
      </c>
      <c r="J67" s="135"/>
      <c r="K67" s="187">
        <f t="shared" si="0"/>
        <v>35928112.030000001</v>
      </c>
    </row>
    <row r="68" spans="2:11" x14ac:dyDescent="0.25">
      <c r="B68" s="183">
        <v>42954</v>
      </c>
      <c r="C68" s="184">
        <v>77069238430</v>
      </c>
      <c r="D68" s="198" t="s">
        <v>471</v>
      </c>
      <c r="E68" s="132" t="s">
        <v>472</v>
      </c>
      <c r="F68" s="6" t="s">
        <v>24</v>
      </c>
      <c r="G68" s="258">
        <v>11900</v>
      </c>
      <c r="H68" s="252">
        <f t="shared" si="3"/>
        <v>220.50420168067228</v>
      </c>
      <c r="I68" s="252">
        <v>2624000</v>
      </c>
      <c r="J68" s="135"/>
      <c r="K68" s="187">
        <f t="shared" si="0"/>
        <v>33304112.030000001</v>
      </c>
    </row>
    <row r="69" spans="2:11" x14ac:dyDescent="0.25">
      <c r="B69" s="183">
        <v>42954</v>
      </c>
      <c r="C69" s="184">
        <v>984708939</v>
      </c>
      <c r="D69" s="198" t="s">
        <v>441</v>
      </c>
      <c r="E69" s="132" t="s">
        <v>18</v>
      </c>
      <c r="F69" s="132" t="s">
        <v>19</v>
      </c>
      <c r="G69" s="258">
        <v>11900</v>
      </c>
      <c r="H69" s="252">
        <f t="shared" si="3"/>
        <v>1848.7394957983192</v>
      </c>
      <c r="I69" s="252">
        <v>22000000</v>
      </c>
      <c r="J69" s="135"/>
      <c r="K69" s="187">
        <f t="shared" si="0"/>
        <v>11304112.030000001</v>
      </c>
    </row>
    <row r="70" spans="2:11" x14ac:dyDescent="0.25">
      <c r="B70" s="183">
        <v>42954</v>
      </c>
      <c r="C70" s="184">
        <v>77069673640</v>
      </c>
      <c r="D70" s="198" t="s">
        <v>473</v>
      </c>
      <c r="E70" s="132" t="s">
        <v>18</v>
      </c>
      <c r="F70" s="132" t="s">
        <v>19</v>
      </c>
      <c r="G70" s="258">
        <v>11900</v>
      </c>
      <c r="H70" s="252">
        <f t="shared" si="3"/>
        <v>672.26890756302521</v>
      </c>
      <c r="I70" s="252">
        <v>8000000</v>
      </c>
      <c r="J70" s="135"/>
      <c r="K70" s="187">
        <f t="shared" si="0"/>
        <v>3304112.0300000012</v>
      </c>
    </row>
    <row r="71" spans="2:11" x14ac:dyDescent="0.25">
      <c r="B71" s="183">
        <v>42954</v>
      </c>
      <c r="C71" s="184">
        <v>984725745</v>
      </c>
      <c r="D71" s="185" t="s">
        <v>351</v>
      </c>
      <c r="E71" s="132" t="s">
        <v>474</v>
      </c>
      <c r="F71" s="132" t="s">
        <v>53</v>
      </c>
      <c r="G71" s="258">
        <v>11900</v>
      </c>
      <c r="H71" s="252">
        <f t="shared" si="3"/>
        <v>56.650084033613446</v>
      </c>
      <c r="I71" s="161">
        <v>674136</v>
      </c>
      <c r="J71" s="252"/>
      <c r="K71" s="187">
        <f t="shared" si="0"/>
        <v>2629976.0300000012</v>
      </c>
    </row>
    <row r="72" spans="2:11" x14ac:dyDescent="0.25">
      <c r="B72" s="183">
        <v>42954</v>
      </c>
      <c r="C72" s="184">
        <v>984730417</v>
      </c>
      <c r="D72" s="185" t="s">
        <v>351</v>
      </c>
      <c r="E72" s="132" t="s">
        <v>475</v>
      </c>
      <c r="F72" s="132" t="s">
        <v>53</v>
      </c>
      <c r="G72" s="258">
        <v>11900</v>
      </c>
      <c r="H72" s="252">
        <f t="shared" si="3"/>
        <v>53.76705882352941</v>
      </c>
      <c r="I72" s="161">
        <v>639828</v>
      </c>
      <c r="J72" s="252"/>
      <c r="K72" s="187">
        <f t="shared" ref="K72:K135" si="4">K71-I72+J72</f>
        <v>1990148.0300000012</v>
      </c>
    </row>
    <row r="73" spans="2:11" x14ac:dyDescent="0.25">
      <c r="B73" s="183">
        <v>42954</v>
      </c>
      <c r="C73" s="184">
        <v>861348</v>
      </c>
      <c r="D73" s="185" t="s">
        <v>15</v>
      </c>
      <c r="E73" s="246" t="s">
        <v>16</v>
      </c>
      <c r="F73" s="246" t="s">
        <v>16</v>
      </c>
      <c r="G73" s="199">
        <v>16280</v>
      </c>
      <c r="H73" s="252">
        <f t="shared" ref="H73:H76" si="5">IFERROR(J73/G73,0)</f>
        <v>5072.9370393120389</v>
      </c>
      <c r="I73" s="161"/>
      <c r="J73" s="252">
        <v>82587415</v>
      </c>
      <c r="K73" s="187">
        <f t="shared" si="4"/>
        <v>84577563.030000001</v>
      </c>
    </row>
    <row r="74" spans="2:11" x14ac:dyDescent="0.25">
      <c r="B74" s="183">
        <v>42954</v>
      </c>
      <c r="C74" s="184">
        <v>861351</v>
      </c>
      <c r="D74" s="185" t="s">
        <v>15</v>
      </c>
      <c r="E74" s="246" t="s">
        <v>16</v>
      </c>
      <c r="F74" s="246" t="s">
        <v>16</v>
      </c>
      <c r="G74" s="199">
        <v>16280</v>
      </c>
      <c r="H74" s="252">
        <f t="shared" si="5"/>
        <v>4950.0877149877151</v>
      </c>
      <c r="I74" s="161"/>
      <c r="J74" s="252">
        <v>80587428</v>
      </c>
      <c r="K74" s="187">
        <f t="shared" si="4"/>
        <v>165164991.03</v>
      </c>
    </row>
    <row r="75" spans="2:11" x14ac:dyDescent="0.25">
      <c r="B75" s="183">
        <v>42954</v>
      </c>
      <c r="C75" s="184">
        <v>261020165</v>
      </c>
      <c r="D75" s="185" t="s">
        <v>15</v>
      </c>
      <c r="E75" s="246" t="s">
        <v>16</v>
      </c>
      <c r="F75" s="246" t="s">
        <v>16</v>
      </c>
      <c r="G75" s="199">
        <v>16280</v>
      </c>
      <c r="H75" s="252">
        <f t="shared" si="5"/>
        <v>4982.6717444717442</v>
      </c>
      <c r="I75" s="161"/>
      <c r="J75" s="252">
        <v>81117896</v>
      </c>
      <c r="K75" s="187">
        <f t="shared" si="4"/>
        <v>246282887.03</v>
      </c>
    </row>
    <row r="76" spans="2:11" x14ac:dyDescent="0.25">
      <c r="B76" s="183">
        <v>42954</v>
      </c>
      <c r="C76" s="184">
        <v>261020165</v>
      </c>
      <c r="D76" s="185" t="s">
        <v>15</v>
      </c>
      <c r="E76" s="246" t="s">
        <v>16</v>
      </c>
      <c r="F76" s="246" t="s">
        <v>16</v>
      </c>
      <c r="G76" s="199">
        <v>16280</v>
      </c>
      <c r="H76" s="252">
        <f t="shared" si="5"/>
        <v>4977.7187346437349</v>
      </c>
      <c r="I76" s="161"/>
      <c r="J76" s="252">
        <v>81037261</v>
      </c>
      <c r="K76" s="187">
        <f t="shared" si="4"/>
        <v>327320148.02999997</v>
      </c>
    </row>
    <row r="77" spans="2:11" x14ac:dyDescent="0.25">
      <c r="B77" s="183">
        <v>42954</v>
      </c>
      <c r="C77" s="184">
        <v>77009735890</v>
      </c>
      <c r="D77" s="185" t="s">
        <v>428</v>
      </c>
      <c r="E77" s="132" t="s">
        <v>503</v>
      </c>
      <c r="F77" s="132" t="s">
        <v>122</v>
      </c>
      <c r="G77" s="199">
        <v>16281</v>
      </c>
      <c r="H77" s="252">
        <f>I77/G77</f>
        <v>24.568515447454086</v>
      </c>
      <c r="I77" s="161">
        <v>400000</v>
      </c>
      <c r="J77" s="259"/>
      <c r="K77" s="187">
        <f t="shared" si="4"/>
        <v>326920148.02999997</v>
      </c>
    </row>
    <row r="78" spans="2:11" x14ac:dyDescent="0.25">
      <c r="B78" s="190">
        <v>42955</v>
      </c>
      <c r="C78" s="257">
        <v>92399984</v>
      </c>
      <c r="D78" s="192" t="s">
        <v>15</v>
      </c>
      <c r="E78" s="193"/>
      <c r="F78" s="255" t="s">
        <v>491</v>
      </c>
      <c r="G78" s="260">
        <v>16280</v>
      </c>
      <c r="H78" s="195">
        <f>J78/G78</f>
        <v>184.4004914004914</v>
      </c>
      <c r="I78" s="177"/>
      <c r="J78" s="178">
        <v>3002040</v>
      </c>
      <c r="K78" s="187">
        <f t="shared" si="4"/>
        <v>329922188.02999997</v>
      </c>
    </row>
    <row r="79" spans="2:11" x14ac:dyDescent="0.25">
      <c r="B79" s="183">
        <v>42955</v>
      </c>
      <c r="C79" s="184">
        <v>986008925</v>
      </c>
      <c r="D79" s="185" t="s">
        <v>41</v>
      </c>
      <c r="E79" s="132" t="s">
        <v>18</v>
      </c>
      <c r="F79" s="132" t="s">
        <v>19</v>
      </c>
      <c r="G79" s="199">
        <v>16280</v>
      </c>
      <c r="H79" s="252">
        <f>I79/G79</f>
        <v>296.06142506142504</v>
      </c>
      <c r="I79" s="161">
        <v>4819880</v>
      </c>
      <c r="J79" s="252"/>
      <c r="K79" s="187">
        <f t="shared" si="4"/>
        <v>325102308.02999997</v>
      </c>
    </row>
    <row r="80" spans="2:11" x14ac:dyDescent="0.25">
      <c r="B80" s="183">
        <v>42955</v>
      </c>
      <c r="C80" s="184">
        <v>986031922</v>
      </c>
      <c r="D80" s="185" t="s">
        <v>476</v>
      </c>
      <c r="E80" s="132" t="s">
        <v>18</v>
      </c>
      <c r="F80" s="132" t="s">
        <v>19</v>
      </c>
      <c r="G80" s="199">
        <v>16280</v>
      </c>
      <c r="H80" s="252">
        <f t="shared" si="3"/>
        <v>675.67567567567562</v>
      </c>
      <c r="I80" s="161">
        <v>11000000</v>
      </c>
      <c r="J80" s="252"/>
      <c r="K80" s="187">
        <f t="shared" si="4"/>
        <v>314102308.02999997</v>
      </c>
    </row>
    <row r="81" spans="1:11" x14ac:dyDescent="0.25">
      <c r="B81" s="183">
        <v>42955</v>
      </c>
      <c r="C81" s="184">
        <v>986037324</v>
      </c>
      <c r="D81" s="185" t="s">
        <v>480</v>
      </c>
      <c r="E81" s="132" t="s">
        <v>18</v>
      </c>
      <c r="F81" s="132" t="s">
        <v>19</v>
      </c>
      <c r="G81" s="199">
        <v>16280</v>
      </c>
      <c r="H81" s="252">
        <f t="shared" si="3"/>
        <v>322.48157248157247</v>
      </c>
      <c r="I81" s="161">
        <v>5250000</v>
      </c>
      <c r="J81" s="252"/>
      <c r="K81" s="187">
        <f t="shared" si="4"/>
        <v>308852308.02999997</v>
      </c>
    </row>
    <row r="82" spans="1:11" x14ac:dyDescent="0.25">
      <c r="B82" s="183">
        <v>42955</v>
      </c>
      <c r="C82" s="184">
        <v>986041737</v>
      </c>
      <c r="D82" s="185" t="s">
        <v>132</v>
      </c>
      <c r="E82" s="132" t="s">
        <v>18</v>
      </c>
      <c r="F82" s="132" t="s">
        <v>19</v>
      </c>
      <c r="G82" s="199">
        <v>16280</v>
      </c>
      <c r="H82" s="252">
        <f t="shared" si="3"/>
        <v>1228.5012285012285</v>
      </c>
      <c r="I82" s="161">
        <v>20000000</v>
      </c>
      <c r="J82" s="252"/>
      <c r="K82" s="187">
        <f t="shared" si="4"/>
        <v>288852308.02999997</v>
      </c>
    </row>
    <row r="83" spans="1:11" x14ac:dyDescent="0.25">
      <c r="B83" s="183">
        <v>42955</v>
      </c>
      <c r="C83" s="184">
        <v>986051086</v>
      </c>
      <c r="D83" s="185" t="s">
        <v>444</v>
      </c>
      <c r="E83" s="132" t="s">
        <v>18</v>
      </c>
      <c r="F83" s="132" t="s">
        <v>19</v>
      </c>
      <c r="G83" s="199">
        <v>16280</v>
      </c>
      <c r="H83" s="252">
        <f t="shared" si="3"/>
        <v>253.1603194103194</v>
      </c>
      <c r="I83" s="161">
        <v>4121450</v>
      </c>
      <c r="J83" s="252"/>
      <c r="K83" s="187">
        <f t="shared" si="4"/>
        <v>284730858.02999997</v>
      </c>
    </row>
    <row r="84" spans="1:11" x14ac:dyDescent="0.25">
      <c r="B84" s="183">
        <v>42955</v>
      </c>
      <c r="C84" s="184">
        <v>986054713</v>
      </c>
      <c r="D84" s="185" t="s">
        <v>416</v>
      </c>
      <c r="E84" s="132" t="s">
        <v>18</v>
      </c>
      <c r="F84" s="132" t="s">
        <v>19</v>
      </c>
      <c r="G84" s="199">
        <v>16280</v>
      </c>
      <c r="H84" s="252">
        <f t="shared" si="3"/>
        <v>1086.1425061425061</v>
      </c>
      <c r="I84" s="161">
        <v>17682400</v>
      </c>
      <c r="J84" s="252"/>
      <c r="K84" s="187">
        <f t="shared" si="4"/>
        <v>267048458.02999997</v>
      </c>
    </row>
    <row r="85" spans="1:11" x14ac:dyDescent="0.25">
      <c r="B85" s="183">
        <v>42955</v>
      </c>
      <c r="C85" s="184">
        <v>986057362</v>
      </c>
      <c r="D85" s="185" t="s">
        <v>416</v>
      </c>
      <c r="E85" s="132" t="s">
        <v>18</v>
      </c>
      <c r="F85" s="132" t="s">
        <v>19</v>
      </c>
      <c r="G85" s="199">
        <v>16280</v>
      </c>
      <c r="H85" s="252">
        <f t="shared" si="3"/>
        <v>135.13513513513513</v>
      </c>
      <c r="I85" s="161">
        <v>2200000</v>
      </c>
      <c r="J85" s="252"/>
      <c r="K85" s="187">
        <f t="shared" si="4"/>
        <v>264848458.02999997</v>
      </c>
    </row>
    <row r="86" spans="1:11" x14ac:dyDescent="0.25">
      <c r="B86" s="183">
        <v>42955</v>
      </c>
      <c r="C86" s="184">
        <v>986062023</v>
      </c>
      <c r="D86" s="185" t="s">
        <v>476</v>
      </c>
      <c r="E86" s="132" t="s">
        <v>18</v>
      </c>
      <c r="F86" s="132" t="s">
        <v>19</v>
      </c>
      <c r="G86" s="199">
        <v>16280</v>
      </c>
      <c r="H86" s="252">
        <f t="shared" si="3"/>
        <v>457.02088452088452</v>
      </c>
      <c r="I86" s="161">
        <v>7440300</v>
      </c>
      <c r="J86" s="252"/>
      <c r="K86" s="187">
        <f t="shared" si="4"/>
        <v>257408158.02999997</v>
      </c>
    </row>
    <row r="87" spans="1:11" x14ac:dyDescent="0.25">
      <c r="A87" s="2"/>
      <c r="B87" s="183">
        <v>42955</v>
      </c>
      <c r="C87" s="184">
        <v>986064556</v>
      </c>
      <c r="D87" s="185" t="s">
        <v>185</v>
      </c>
      <c r="E87" s="132" t="s">
        <v>18</v>
      </c>
      <c r="F87" s="132" t="s">
        <v>19</v>
      </c>
      <c r="G87" s="199">
        <v>16280</v>
      </c>
      <c r="H87" s="252">
        <f t="shared" si="3"/>
        <v>356.26535626535627</v>
      </c>
      <c r="I87" s="161">
        <v>5800000</v>
      </c>
      <c r="J87" s="252"/>
      <c r="K87" s="187">
        <f t="shared" si="4"/>
        <v>251608158.02999997</v>
      </c>
    </row>
    <row r="88" spans="1:11" x14ac:dyDescent="0.25">
      <c r="B88" s="183">
        <v>42955</v>
      </c>
      <c r="C88" s="184">
        <v>986068231</v>
      </c>
      <c r="D88" s="185" t="s">
        <v>250</v>
      </c>
      <c r="E88" s="132" t="s">
        <v>18</v>
      </c>
      <c r="F88" s="132" t="s">
        <v>19</v>
      </c>
      <c r="G88" s="199">
        <v>16280</v>
      </c>
      <c r="H88" s="252">
        <f t="shared" si="3"/>
        <v>307.12530712530713</v>
      </c>
      <c r="I88" s="161">
        <v>5000000</v>
      </c>
      <c r="J88" s="252"/>
      <c r="K88" s="187">
        <f t="shared" si="4"/>
        <v>246608158.02999997</v>
      </c>
    </row>
    <row r="89" spans="1:11" x14ac:dyDescent="0.25">
      <c r="B89" s="183">
        <v>42955</v>
      </c>
      <c r="C89" s="184">
        <v>986070931</v>
      </c>
      <c r="D89" s="185" t="s">
        <v>335</v>
      </c>
      <c r="E89" s="132" t="s">
        <v>18</v>
      </c>
      <c r="F89" s="132" t="s">
        <v>19</v>
      </c>
      <c r="G89" s="199">
        <v>16280</v>
      </c>
      <c r="H89" s="252">
        <f t="shared" si="3"/>
        <v>307.12530712530713</v>
      </c>
      <c r="I89" s="161">
        <v>5000000</v>
      </c>
      <c r="J89" s="252"/>
      <c r="K89" s="187">
        <f t="shared" si="4"/>
        <v>241608158.02999997</v>
      </c>
    </row>
    <row r="90" spans="1:11" x14ac:dyDescent="0.25">
      <c r="B90" s="183">
        <v>42955</v>
      </c>
      <c r="C90" s="184">
        <v>77126822750</v>
      </c>
      <c r="D90" s="185" t="s">
        <v>477</v>
      </c>
      <c r="E90" s="132" t="s">
        <v>478</v>
      </c>
      <c r="F90" s="6" t="s">
        <v>24</v>
      </c>
      <c r="G90" s="199">
        <v>16280</v>
      </c>
      <c r="H90" s="252">
        <f t="shared" ref="H90:H153" si="6">IFERROR(I90/G90,0)</f>
        <v>98.280098280098287</v>
      </c>
      <c r="I90" s="161">
        <v>1600000</v>
      </c>
      <c r="J90" s="252"/>
      <c r="K90" s="187">
        <f t="shared" si="4"/>
        <v>240008158.02999997</v>
      </c>
    </row>
    <row r="91" spans="1:11" x14ac:dyDescent="0.25">
      <c r="B91" s="183">
        <v>42955</v>
      </c>
      <c r="C91" s="184">
        <v>77127386860</v>
      </c>
      <c r="D91" s="185" t="s">
        <v>69</v>
      </c>
      <c r="E91" s="132" t="s">
        <v>479</v>
      </c>
      <c r="F91" s="188" t="s">
        <v>71</v>
      </c>
      <c r="G91" s="199">
        <v>16280</v>
      </c>
      <c r="H91" s="252">
        <f t="shared" si="6"/>
        <v>470.56511056511056</v>
      </c>
      <c r="I91" s="161">
        <v>7660800</v>
      </c>
      <c r="J91" s="135"/>
      <c r="K91" s="187">
        <f t="shared" si="4"/>
        <v>232347358.02999997</v>
      </c>
    </row>
    <row r="92" spans="1:11" x14ac:dyDescent="0.25">
      <c r="B92" s="183">
        <v>42955</v>
      </c>
      <c r="C92" s="184">
        <v>986230118</v>
      </c>
      <c r="D92" s="185" t="s">
        <v>103</v>
      </c>
      <c r="E92" s="132" t="s">
        <v>481</v>
      </c>
      <c r="F92" s="6" t="s">
        <v>24</v>
      </c>
      <c r="G92" s="199">
        <v>16280</v>
      </c>
      <c r="H92" s="252">
        <f t="shared" si="6"/>
        <v>248.77149877149878</v>
      </c>
      <c r="I92" s="161">
        <v>4050000</v>
      </c>
      <c r="J92" s="252"/>
      <c r="K92" s="187">
        <f t="shared" si="4"/>
        <v>228297358.02999997</v>
      </c>
    </row>
    <row r="93" spans="1:11" x14ac:dyDescent="0.25">
      <c r="B93" s="183">
        <v>42955</v>
      </c>
      <c r="C93" s="184">
        <v>986269083</v>
      </c>
      <c r="D93" s="185" t="s">
        <v>34</v>
      </c>
      <c r="E93" s="132" t="s">
        <v>18</v>
      </c>
      <c r="F93" s="132" t="s">
        <v>19</v>
      </c>
      <c r="G93" s="199">
        <v>16280</v>
      </c>
      <c r="H93" s="252">
        <f t="shared" si="6"/>
        <v>122.85012285012284</v>
      </c>
      <c r="I93" s="161">
        <v>2000000</v>
      </c>
      <c r="J93" s="252"/>
      <c r="K93" s="187">
        <f t="shared" si="4"/>
        <v>226297358.02999997</v>
      </c>
    </row>
    <row r="94" spans="1:11" x14ac:dyDescent="0.25">
      <c r="B94" s="183">
        <v>42955</v>
      </c>
      <c r="C94" s="184">
        <v>986371917</v>
      </c>
      <c r="D94" s="185" t="s">
        <v>103</v>
      </c>
      <c r="E94" s="132" t="s">
        <v>481</v>
      </c>
      <c r="F94" s="6" t="s">
        <v>24</v>
      </c>
      <c r="G94" s="199">
        <v>16280</v>
      </c>
      <c r="H94" s="252">
        <f t="shared" si="6"/>
        <v>248.77149877149878</v>
      </c>
      <c r="I94" s="161">
        <v>4050000</v>
      </c>
      <c r="J94" s="252"/>
      <c r="K94" s="187">
        <f t="shared" si="4"/>
        <v>222247358.02999997</v>
      </c>
    </row>
    <row r="95" spans="1:11" x14ac:dyDescent="0.25">
      <c r="B95" s="183">
        <v>42955</v>
      </c>
      <c r="C95" s="184">
        <v>986383306</v>
      </c>
      <c r="D95" s="185" t="s">
        <v>351</v>
      </c>
      <c r="E95" s="132" t="s">
        <v>482</v>
      </c>
      <c r="F95" s="188" t="s">
        <v>183</v>
      </c>
      <c r="G95" s="199">
        <v>16280</v>
      </c>
      <c r="H95" s="252">
        <f t="shared" si="6"/>
        <v>204.60294840294841</v>
      </c>
      <c r="I95" s="253">
        <v>3330936</v>
      </c>
      <c r="J95" s="253"/>
      <c r="K95" s="187">
        <f t="shared" si="4"/>
        <v>218916422.02999997</v>
      </c>
    </row>
    <row r="96" spans="1:11" x14ac:dyDescent="0.25">
      <c r="B96" s="183">
        <v>42955</v>
      </c>
      <c r="C96" s="184">
        <v>77138419940</v>
      </c>
      <c r="D96" s="185" t="s">
        <v>483</v>
      </c>
      <c r="E96" s="132" t="s">
        <v>484</v>
      </c>
      <c r="F96" s="188" t="s">
        <v>183</v>
      </c>
      <c r="G96" s="199">
        <v>16280</v>
      </c>
      <c r="H96" s="252">
        <f t="shared" si="6"/>
        <v>89.434889434889442</v>
      </c>
      <c r="I96" s="161">
        <v>1456000</v>
      </c>
      <c r="J96" s="163"/>
      <c r="K96" s="187">
        <f t="shared" si="4"/>
        <v>217460422.02999997</v>
      </c>
    </row>
    <row r="97" spans="2:11" x14ac:dyDescent="0.25">
      <c r="B97" s="183">
        <v>42955</v>
      </c>
      <c r="C97" s="184">
        <v>986422571</v>
      </c>
      <c r="D97" s="185" t="s">
        <v>485</v>
      </c>
      <c r="E97" s="132" t="s">
        <v>18</v>
      </c>
      <c r="F97" s="132" t="s">
        <v>19</v>
      </c>
      <c r="G97" s="199">
        <v>16280</v>
      </c>
      <c r="H97" s="252">
        <f t="shared" si="6"/>
        <v>322.48157248157247</v>
      </c>
      <c r="I97" s="161">
        <v>5250000</v>
      </c>
      <c r="J97" s="161"/>
      <c r="K97" s="187">
        <f t="shared" si="4"/>
        <v>212210422.02999997</v>
      </c>
    </row>
    <row r="98" spans="2:11" x14ac:dyDescent="0.25">
      <c r="B98" s="183">
        <v>42955</v>
      </c>
      <c r="C98" s="184">
        <v>77138943750</v>
      </c>
      <c r="D98" s="185" t="s">
        <v>316</v>
      </c>
      <c r="E98" s="132" t="s">
        <v>18</v>
      </c>
      <c r="F98" s="132" t="s">
        <v>19</v>
      </c>
      <c r="G98" s="199">
        <v>16280</v>
      </c>
      <c r="H98" s="252">
        <f t="shared" si="6"/>
        <v>614.25061425061426</v>
      </c>
      <c r="I98" s="161">
        <v>10000000</v>
      </c>
      <c r="J98" s="161"/>
      <c r="K98" s="187">
        <f t="shared" si="4"/>
        <v>202210422.02999997</v>
      </c>
    </row>
    <row r="99" spans="2:11" s="262" customFormat="1" x14ac:dyDescent="0.25">
      <c r="B99" s="183">
        <v>42955</v>
      </c>
      <c r="C99" s="184">
        <v>986419784</v>
      </c>
      <c r="D99" s="185" t="s">
        <v>486</v>
      </c>
      <c r="E99" s="132" t="s">
        <v>18</v>
      </c>
      <c r="F99" s="132" t="s">
        <v>19</v>
      </c>
      <c r="G99" s="199">
        <v>16280</v>
      </c>
      <c r="H99" s="252">
        <f t="shared" si="6"/>
        <v>92.137592137592137</v>
      </c>
      <c r="I99" s="261">
        <v>1500000</v>
      </c>
      <c r="J99" s="261"/>
      <c r="K99" s="187">
        <f t="shared" si="4"/>
        <v>200710422.02999997</v>
      </c>
    </row>
    <row r="100" spans="2:11" x14ac:dyDescent="0.25">
      <c r="B100" s="183">
        <v>42955</v>
      </c>
      <c r="C100" s="184">
        <v>986518694</v>
      </c>
      <c r="D100" s="162" t="s">
        <v>487</v>
      </c>
      <c r="E100" s="132" t="s">
        <v>488</v>
      </c>
      <c r="F100" s="6" t="s">
        <v>24</v>
      </c>
      <c r="G100" s="199">
        <v>16280</v>
      </c>
      <c r="H100" s="252">
        <f t="shared" si="6"/>
        <v>798.52579852579856</v>
      </c>
      <c r="I100" s="161">
        <v>13000000</v>
      </c>
      <c r="J100" s="161"/>
      <c r="K100" s="187">
        <f t="shared" si="4"/>
        <v>187710422.02999997</v>
      </c>
    </row>
    <row r="101" spans="2:11" x14ac:dyDescent="0.25">
      <c r="B101" s="183">
        <v>42955</v>
      </c>
      <c r="C101" s="184">
        <v>77069673640</v>
      </c>
      <c r="D101" s="185" t="s">
        <v>15</v>
      </c>
      <c r="E101" s="132" t="s">
        <v>489</v>
      </c>
      <c r="F101" s="132" t="s">
        <v>102</v>
      </c>
      <c r="G101" s="199">
        <v>16280</v>
      </c>
      <c r="H101" s="252">
        <f t="shared" si="6"/>
        <v>0</v>
      </c>
      <c r="I101" s="161"/>
      <c r="J101" s="252">
        <v>8000000</v>
      </c>
      <c r="K101" s="187">
        <f t="shared" si="4"/>
        <v>195710422.02999997</v>
      </c>
    </row>
    <row r="102" spans="2:11" x14ac:dyDescent="0.25">
      <c r="B102" s="183">
        <v>42955</v>
      </c>
      <c r="C102" s="184">
        <v>987201980</v>
      </c>
      <c r="D102" s="185" t="s">
        <v>169</v>
      </c>
      <c r="E102" s="132" t="s">
        <v>18</v>
      </c>
      <c r="F102" s="132" t="s">
        <v>19</v>
      </c>
      <c r="G102" s="199">
        <v>16280</v>
      </c>
      <c r="H102" s="252">
        <f t="shared" si="6"/>
        <v>762.40786240786235</v>
      </c>
      <c r="I102" s="161">
        <v>12412000</v>
      </c>
      <c r="J102" s="252"/>
      <c r="K102" s="187">
        <f t="shared" si="4"/>
        <v>183298422.02999997</v>
      </c>
    </row>
    <row r="103" spans="2:11" x14ac:dyDescent="0.25">
      <c r="B103" s="183">
        <v>42955</v>
      </c>
      <c r="C103" s="184">
        <v>987199051</v>
      </c>
      <c r="D103" s="185" t="s">
        <v>476</v>
      </c>
      <c r="E103" s="132" t="s">
        <v>18</v>
      </c>
      <c r="F103" s="132" t="s">
        <v>19</v>
      </c>
      <c r="G103" s="199">
        <v>16280</v>
      </c>
      <c r="H103" s="252">
        <f t="shared" si="6"/>
        <v>1351.3513513513512</v>
      </c>
      <c r="I103" s="161">
        <v>22000000</v>
      </c>
      <c r="J103" s="252"/>
      <c r="K103" s="187">
        <f t="shared" si="4"/>
        <v>161298422.02999997</v>
      </c>
    </row>
    <row r="104" spans="2:11" x14ac:dyDescent="0.25">
      <c r="B104" s="183">
        <v>42955</v>
      </c>
      <c r="C104" s="184">
        <v>987206617</v>
      </c>
      <c r="D104" s="185" t="s">
        <v>439</v>
      </c>
      <c r="E104" s="132" t="s">
        <v>18</v>
      </c>
      <c r="F104" s="132" t="s">
        <v>19</v>
      </c>
      <c r="G104" s="199">
        <v>16280</v>
      </c>
      <c r="H104" s="252">
        <f t="shared" si="6"/>
        <v>337.83783783783781</v>
      </c>
      <c r="I104" s="161">
        <v>5500000</v>
      </c>
      <c r="J104" s="252"/>
      <c r="K104" s="187">
        <f t="shared" si="4"/>
        <v>155798422.02999997</v>
      </c>
    </row>
    <row r="105" spans="2:11" x14ac:dyDescent="0.25">
      <c r="B105" s="183">
        <v>42955</v>
      </c>
      <c r="C105" s="184">
        <v>987208589</v>
      </c>
      <c r="D105" s="185" t="s">
        <v>132</v>
      </c>
      <c r="E105" s="132" t="s">
        <v>18</v>
      </c>
      <c r="F105" s="132" t="s">
        <v>19</v>
      </c>
      <c r="G105" s="199">
        <v>16280</v>
      </c>
      <c r="H105" s="252">
        <f t="shared" si="6"/>
        <v>314.86486486486484</v>
      </c>
      <c r="I105" s="161">
        <v>5126000</v>
      </c>
      <c r="J105" s="252"/>
      <c r="K105" s="187">
        <f t="shared" si="4"/>
        <v>150672422.02999997</v>
      </c>
    </row>
    <row r="106" spans="2:11" x14ac:dyDescent="0.25">
      <c r="B106" s="183">
        <v>42955</v>
      </c>
      <c r="C106" s="184">
        <v>987216451</v>
      </c>
      <c r="D106" s="185" t="s">
        <v>198</v>
      </c>
      <c r="E106" s="132" t="s">
        <v>511</v>
      </c>
      <c r="F106" s="132" t="s">
        <v>410</v>
      </c>
      <c r="G106" s="199">
        <v>16280</v>
      </c>
      <c r="H106" s="252">
        <f t="shared" si="6"/>
        <v>1044.2260442260442</v>
      </c>
      <c r="I106" s="157">
        <v>17000000</v>
      </c>
      <c r="J106" s="252"/>
      <c r="K106" s="187">
        <f t="shared" si="4"/>
        <v>133672422.02999997</v>
      </c>
    </row>
    <row r="107" spans="2:11" x14ac:dyDescent="0.25">
      <c r="B107" s="183">
        <v>42955</v>
      </c>
      <c r="C107" s="184">
        <v>987317190</v>
      </c>
      <c r="D107" s="185" t="s">
        <v>41</v>
      </c>
      <c r="E107" s="132" t="s">
        <v>18</v>
      </c>
      <c r="F107" s="132" t="s">
        <v>19</v>
      </c>
      <c r="G107" s="199">
        <v>16280</v>
      </c>
      <c r="H107" s="252">
        <f t="shared" si="6"/>
        <v>307.12530712530713</v>
      </c>
      <c r="I107" s="157">
        <v>5000000</v>
      </c>
      <c r="J107" s="252"/>
      <c r="K107" s="187">
        <f t="shared" si="4"/>
        <v>128672422.02999997</v>
      </c>
    </row>
    <row r="108" spans="2:11" x14ac:dyDescent="0.25">
      <c r="B108" s="183">
        <v>42955</v>
      </c>
      <c r="C108" s="184">
        <v>77178388590</v>
      </c>
      <c r="D108" s="185" t="s">
        <v>473</v>
      </c>
      <c r="E108" s="132" t="s">
        <v>18</v>
      </c>
      <c r="F108" s="132" t="s">
        <v>19</v>
      </c>
      <c r="G108" s="199">
        <v>16280</v>
      </c>
      <c r="H108" s="252">
        <f t="shared" si="6"/>
        <v>491.40049140049138</v>
      </c>
      <c r="I108" s="157">
        <v>8000000</v>
      </c>
      <c r="J108" s="135"/>
      <c r="K108" s="187">
        <f t="shared" si="4"/>
        <v>120672422.02999997</v>
      </c>
    </row>
    <row r="109" spans="2:11" x14ac:dyDescent="0.25">
      <c r="B109" s="183">
        <v>42955</v>
      </c>
      <c r="C109" s="184">
        <v>987432515</v>
      </c>
      <c r="D109" s="185" t="s">
        <v>222</v>
      </c>
      <c r="E109" s="132" t="s">
        <v>18</v>
      </c>
      <c r="F109" s="132" t="s">
        <v>19</v>
      </c>
      <c r="G109" s="199">
        <v>16280</v>
      </c>
      <c r="H109" s="252">
        <f t="shared" si="6"/>
        <v>886.27149877149873</v>
      </c>
      <c r="I109" s="157">
        <v>14428500</v>
      </c>
      <c r="J109" s="252"/>
      <c r="K109" s="187">
        <f t="shared" si="4"/>
        <v>106243922.02999997</v>
      </c>
    </row>
    <row r="110" spans="2:11" x14ac:dyDescent="0.25">
      <c r="B110" s="183">
        <v>42955</v>
      </c>
      <c r="C110" s="184">
        <v>987438899</v>
      </c>
      <c r="D110" s="185" t="s">
        <v>490</v>
      </c>
      <c r="E110" s="132" t="s">
        <v>18</v>
      </c>
      <c r="F110" s="132" t="s">
        <v>19</v>
      </c>
      <c r="G110" s="199">
        <v>16280</v>
      </c>
      <c r="H110" s="252">
        <f t="shared" si="6"/>
        <v>459.14926289926291</v>
      </c>
      <c r="I110" s="187">
        <v>7474950</v>
      </c>
      <c r="J110" s="252"/>
      <c r="K110" s="187">
        <f t="shared" si="4"/>
        <v>98768972.029999971</v>
      </c>
    </row>
    <row r="111" spans="2:11" x14ac:dyDescent="0.25">
      <c r="B111" s="183">
        <v>42955</v>
      </c>
      <c r="C111" s="184">
        <v>77138419940</v>
      </c>
      <c r="D111" s="185" t="s">
        <v>494</v>
      </c>
      <c r="E111" s="132" t="s">
        <v>484</v>
      </c>
      <c r="F111" s="132" t="s">
        <v>102</v>
      </c>
      <c r="G111" s="199">
        <v>16280</v>
      </c>
      <c r="H111" s="252">
        <f>+J111/G111</f>
        <v>89.434889434889442</v>
      </c>
      <c r="I111" s="187"/>
      <c r="J111" s="252">
        <v>1456000</v>
      </c>
      <c r="K111" s="187">
        <f t="shared" si="4"/>
        <v>100224972.02999997</v>
      </c>
    </row>
    <row r="112" spans="2:11" x14ac:dyDescent="0.25">
      <c r="B112" s="183">
        <v>42955</v>
      </c>
      <c r="C112" s="184">
        <v>987755817</v>
      </c>
      <c r="D112" s="185" t="s">
        <v>495</v>
      </c>
      <c r="E112" s="132" t="s">
        <v>18</v>
      </c>
      <c r="F112" s="132" t="s">
        <v>19</v>
      </c>
      <c r="G112" s="199">
        <v>16280</v>
      </c>
      <c r="H112" s="252">
        <f t="shared" ref="H112:H113" si="7">IFERROR(I112/G112,0)</f>
        <v>266.1855036855037</v>
      </c>
      <c r="I112" s="187">
        <v>4333500</v>
      </c>
      <c r="J112" s="252"/>
      <c r="K112" s="187">
        <f t="shared" si="4"/>
        <v>95891472.029999971</v>
      </c>
    </row>
    <row r="113" spans="2:11" x14ac:dyDescent="0.25">
      <c r="B113" s="183">
        <v>42955</v>
      </c>
      <c r="C113" s="184">
        <v>988515120</v>
      </c>
      <c r="D113" s="185" t="s">
        <v>439</v>
      </c>
      <c r="E113" s="132" t="s">
        <v>18</v>
      </c>
      <c r="F113" s="132" t="s">
        <v>19</v>
      </c>
      <c r="G113" s="199">
        <v>16280</v>
      </c>
      <c r="H113" s="252">
        <f t="shared" si="7"/>
        <v>675.67567567567562</v>
      </c>
      <c r="I113" s="187">
        <v>11000000</v>
      </c>
      <c r="J113" s="252"/>
      <c r="K113" s="187">
        <f t="shared" si="4"/>
        <v>84891472.029999971</v>
      </c>
    </row>
    <row r="114" spans="2:11" x14ac:dyDescent="0.25">
      <c r="B114" s="183">
        <v>42957</v>
      </c>
      <c r="C114" s="131">
        <v>988816158</v>
      </c>
      <c r="D114" s="185" t="s">
        <v>485</v>
      </c>
      <c r="E114" s="132" t="s">
        <v>18</v>
      </c>
      <c r="F114" s="132" t="s">
        <v>19</v>
      </c>
      <c r="G114" s="199">
        <v>16280</v>
      </c>
      <c r="H114" s="252">
        <f t="shared" si="6"/>
        <v>451.47420147420149</v>
      </c>
      <c r="I114" s="187">
        <v>7350000</v>
      </c>
      <c r="J114" s="252"/>
      <c r="K114" s="187">
        <f t="shared" si="4"/>
        <v>77541472.029999971</v>
      </c>
    </row>
    <row r="115" spans="2:11" x14ac:dyDescent="0.25">
      <c r="B115" s="183">
        <v>42957</v>
      </c>
      <c r="C115" s="35">
        <v>989159073</v>
      </c>
      <c r="D115" s="198" t="s">
        <v>351</v>
      </c>
      <c r="E115" s="132" t="s">
        <v>496</v>
      </c>
      <c r="F115" s="132" t="s">
        <v>53</v>
      </c>
      <c r="G115" s="199">
        <v>16280</v>
      </c>
      <c r="H115" s="252">
        <f t="shared" si="6"/>
        <v>2664.4477813267813</v>
      </c>
      <c r="I115" s="187">
        <v>43377209.880000003</v>
      </c>
      <c r="J115" s="135"/>
      <c r="K115" s="187">
        <f t="shared" si="4"/>
        <v>34164262.149999969</v>
      </c>
    </row>
    <row r="116" spans="2:11" x14ac:dyDescent="0.25">
      <c r="B116" s="183">
        <v>42957</v>
      </c>
      <c r="C116" s="35">
        <v>989166545</v>
      </c>
      <c r="D116" s="185" t="s">
        <v>41</v>
      </c>
      <c r="E116" s="132" t="s">
        <v>18</v>
      </c>
      <c r="F116" s="188" t="s">
        <v>19</v>
      </c>
      <c r="G116" s="199">
        <v>16280</v>
      </c>
      <c r="H116" s="252">
        <f t="shared" si="6"/>
        <v>208.67321867321868</v>
      </c>
      <c r="I116" s="157">
        <v>3397200</v>
      </c>
      <c r="J116" s="252"/>
      <c r="K116" s="187">
        <f t="shared" si="4"/>
        <v>30767062.149999969</v>
      </c>
    </row>
    <row r="117" spans="2:11" x14ac:dyDescent="0.25">
      <c r="B117" s="183">
        <v>42957</v>
      </c>
      <c r="C117" s="176">
        <v>77249893890</v>
      </c>
      <c r="D117" s="185" t="s">
        <v>428</v>
      </c>
      <c r="E117" s="132" t="s">
        <v>497</v>
      </c>
      <c r="F117" s="132" t="s">
        <v>122</v>
      </c>
      <c r="G117" s="199">
        <v>16280</v>
      </c>
      <c r="H117" s="252">
        <f t="shared" si="6"/>
        <v>24.570024570024572</v>
      </c>
      <c r="I117" s="157">
        <v>400000</v>
      </c>
      <c r="J117" s="252"/>
      <c r="K117" s="187">
        <f t="shared" si="4"/>
        <v>30367062.149999969</v>
      </c>
    </row>
    <row r="118" spans="2:11" x14ac:dyDescent="0.25">
      <c r="B118" s="183">
        <v>42957</v>
      </c>
      <c r="C118" s="176">
        <v>989380689</v>
      </c>
      <c r="D118" s="185" t="s">
        <v>441</v>
      </c>
      <c r="E118" s="132" t="s">
        <v>18</v>
      </c>
      <c r="F118" s="188" t="s">
        <v>19</v>
      </c>
      <c r="G118" s="199">
        <v>16280</v>
      </c>
      <c r="H118" s="252">
        <f t="shared" si="6"/>
        <v>1351.3513513513512</v>
      </c>
      <c r="I118" s="157">
        <v>22000000</v>
      </c>
      <c r="J118" s="252"/>
      <c r="K118" s="187">
        <f t="shared" si="4"/>
        <v>8367062.1499999687</v>
      </c>
    </row>
    <row r="119" spans="2:11" x14ac:dyDescent="0.25">
      <c r="B119" s="183">
        <v>42957</v>
      </c>
      <c r="C119" s="184">
        <v>989532055</v>
      </c>
      <c r="D119" s="132" t="s">
        <v>33</v>
      </c>
      <c r="E119" s="132" t="s">
        <v>33</v>
      </c>
      <c r="F119" s="132" t="s">
        <v>33</v>
      </c>
      <c r="G119" s="199">
        <v>16280</v>
      </c>
      <c r="H119" s="252">
        <f t="shared" si="6"/>
        <v>11.938142506142505</v>
      </c>
      <c r="I119" s="157">
        <v>194352.96</v>
      </c>
      <c r="J119" s="252"/>
      <c r="K119" s="187">
        <f t="shared" si="4"/>
        <v>8172709.1899999687</v>
      </c>
    </row>
    <row r="120" spans="2:11" x14ac:dyDescent="0.25">
      <c r="B120" s="183">
        <v>42957</v>
      </c>
      <c r="C120" s="184">
        <v>989534315</v>
      </c>
      <c r="D120" s="132" t="s">
        <v>33</v>
      </c>
      <c r="E120" s="132" t="s">
        <v>33</v>
      </c>
      <c r="F120" s="132" t="s">
        <v>33</v>
      </c>
      <c r="G120" s="199">
        <v>16280</v>
      </c>
      <c r="H120" s="252">
        <f t="shared" si="6"/>
        <v>7.6310159705159704</v>
      </c>
      <c r="I120" s="157">
        <v>124232.94</v>
      </c>
      <c r="J120" s="252"/>
      <c r="K120" s="187">
        <f t="shared" si="4"/>
        <v>8048476.2499999683</v>
      </c>
    </row>
    <row r="121" spans="2:11" x14ac:dyDescent="0.25">
      <c r="B121" s="183">
        <v>42957</v>
      </c>
      <c r="C121" s="184">
        <v>77259917720</v>
      </c>
      <c r="D121" s="132" t="s">
        <v>33</v>
      </c>
      <c r="E121" s="132" t="s">
        <v>33</v>
      </c>
      <c r="F121" s="132" t="s">
        <v>33</v>
      </c>
      <c r="G121" s="199">
        <v>16280</v>
      </c>
      <c r="H121" s="252">
        <f t="shared" si="6"/>
        <v>30.712530712530711</v>
      </c>
      <c r="I121" s="157">
        <v>500000</v>
      </c>
      <c r="J121" s="252"/>
      <c r="K121" s="187">
        <f t="shared" si="4"/>
        <v>7548476.2499999683</v>
      </c>
    </row>
    <row r="122" spans="2:11" x14ac:dyDescent="0.25">
      <c r="B122" s="183">
        <v>42957</v>
      </c>
      <c r="C122" s="184">
        <v>989537458</v>
      </c>
      <c r="D122" s="132" t="s">
        <v>33</v>
      </c>
      <c r="E122" s="132" t="s">
        <v>33</v>
      </c>
      <c r="F122" s="132" t="s">
        <v>33</v>
      </c>
      <c r="G122" s="199">
        <v>16280</v>
      </c>
      <c r="H122" s="252">
        <f t="shared" si="6"/>
        <v>6.2920055282555287</v>
      </c>
      <c r="I122" s="157">
        <v>102433.85</v>
      </c>
      <c r="J122" s="252"/>
      <c r="K122" s="187">
        <f t="shared" si="4"/>
        <v>7446042.3999999687</v>
      </c>
    </row>
    <row r="123" spans="2:11" x14ac:dyDescent="0.25">
      <c r="B123" s="183">
        <v>42958</v>
      </c>
      <c r="C123" s="184">
        <v>989850547</v>
      </c>
      <c r="D123" s="185" t="s">
        <v>15</v>
      </c>
      <c r="E123" s="132" t="s">
        <v>498</v>
      </c>
      <c r="F123" s="132" t="s">
        <v>128</v>
      </c>
      <c r="G123" s="199">
        <v>16280</v>
      </c>
      <c r="H123" s="252">
        <f>+J123/G123</f>
        <v>487.83783783783781</v>
      </c>
      <c r="I123" s="157"/>
      <c r="J123" s="252">
        <v>7942000</v>
      </c>
      <c r="K123" s="187">
        <f t="shared" si="4"/>
        <v>15388042.399999969</v>
      </c>
    </row>
    <row r="124" spans="2:11" x14ac:dyDescent="0.25">
      <c r="B124" s="183">
        <v>42958</v>
      </c>
      <c r="C124" s="184">
        <v>989864264</v>
      </c>
      <c r="D124" s="185" t="s">
        <v>439</v>
      </c>
      <c r="E124" s="132" t="s">
        <v>18</v>
      </c>
      <c r="F124" s="188" t="s">
        <v>19</v>
      </c>
      <c r="G124" s="199">
        <v>16280</v>
      </c>
      <c r="H124" s="252">
        <f t="shared" si="6"/>
        <v>337.83783783783781</v>
      </c>
      <c r="I124" s="157">
        <v>5500000</v>
      </c>
      <c r="J124" s="252"/>
      <c r="K124" s="187">
        <f t="shared" si="4"/>
        <v>9888042.3999999687</v>
      </c>
    </row>
    <row r="125" spans="2:11" x14ac:dyDescent="0.25">
      <c r="B125" s="183">
        <v>42958</v>
      </c>
      <c r="C125" s="5">
        <v>989870866</v>
      </c>
      <c r="D125" s="132" t="s">
        <v>33</v>
      </c>
      <c r="E125" s="132" t="s">
        <v>33</v>
      </c>
      <c r="F125" s="132" t="s">
        <v>33</v>
      </c>
      <c r="G125" s="199">
        <v>16280</v>
      </c>
      <c r="H125" s="252">
        <f t="shared" si="6"/>
        <v>150</v>
      </c>
      <c r="I125" s="164">
        <v>2442000</v>
      </c>
      <c r="J125" s="187"/>
      <c r="K125" s="187">
        <f t="shared" si="4"/>
        <v>7446042.3999999687</v>
      </c>
    </row>
    <row r="126" spans="2:11" x14ac:dyDescent="0.25">
      <c r="B126" s="183">
        <v>42958</v>
      </c>
      <c r="C126" s="5">
        <v>989911245</v>
      </c>
      <c r="D126" s="185" t="s">
        <v>15</v>
      </c>
      <c r="E126" s="132" t="s">
        <v>498</v>
      </c>
      <c r="F126" s="132" t="s">
        <v>128</v>
      </c>
      <c r="G126" s="199">
        <v>16280</v>
      </c>
      <c r="H126" s="252">
        <f>+J126/G126</f>
        <v>30.712530712530711</v>
      </c>
      <c r="I126" s="164"/>
      <c r="J126" s="187">
        <v>500000</v>
      </c>
      <c r="K126" s="187">
        <f t="shared" si="4"/>
        <v>7946042.3999999687</v>
      </c>
    </row>
    <row r="127" spans="2:11" x14ac:dyDescent="0.25">
      <c r="B127" s="183">
        <v>42958</v>
      </c>
      <c r="C127" s="5">
        <v>990481198</v>
      </c>
      <c r="D127" s="185" t="s">
        <v>15</v>
      </c>
      <c r="E127" s="132" t="s">
        <v>16</v>
      </c>
      <c r="F127" s="6" t="s">
        <v>16</v>
      </c>
      <c r="G127" s="199">
        <v>12000</v>
      </c>
      <c r="H127" s="252">
        <f t="shared" si="6"/>
        <v>0</v>
      </c>
      <c r="I127" s="164"/>
      <c r="J127" s="187">
        <v>240000000</v>
      </c>
      <c r="K127" s="187">
        <f t="shared" si="4"/>
        <v>247946042.39999998</v>
      </c>
    </row>
    <row r="128" spans="2:11" x14ac:dyDescent="0.25">
      <c r="B128" s="183">
        <v>42958</v>
      </c>
      <c r="C128" s="5">
        <v>1615164284</v>
      </c>
      <c r="D128" s="185" t="s">
        <v>15</v>
      </c>
      <c r="E128" s="132" t="s">
        <v>504</v>
      </c>
      <c r="F128" s="6" t="s">
        <v>128</v>
      </c>
      <c r="G128" s="199">
        <v>9700</v>
      </c>
      <c r="H128" s="252">
        <f>IFERROR(J128/G128,0)</f>
        <v>19745.781423711342</v>
      </c>
      <c r="I128" s="164"/>
      <c r="J128" s="187">
        <v>191534079.81</v>
      </c>
      <c r="K128" s="187">
        <f t="shared" si="4"/>
        <v>439480122.20999998</v>
      </c>
    </row>
    <row r="129" spans="2:11" x14ac:dyDescent="0.25">
      <c r="B129" s="183">
        <v>42958</v>
      </c>
      <c r="C129" s="5">
        <v>990664593</v>
      </c>
      <c r="D129" s="13" t="s">
        <v>505</v>
      </c>
      <c r="E129" s="132" t="s">
        <v>506</v>
      </c>
      <c r="F129" s="6" t="s">
        <v>24</v>
      </c>
      <c r="G129" s="199">
        <v>12000</v>
      </c>
      <c r="H129" s="252">
        <f t="shared" si="6"/>
        <v>2000</v>
      </c>
      <c r="I129" s="164">
        <v>24000000</v>
      </c>
      <c r="J129" s="187"/>
      <c r="K129" s="187">
        <f t="shared" si="4"/>
        <v>415480122.20999998</v>
      </c>
    </row>
    <row r="130" spans="2:11" x14ac:dyDescent="0.25">
      <c r="B130" s="183">
        <v>42958</v>
      </c>
      <c r="C130" s="5">
        <v>990671743</v>
      </c>
      <c r="D130" s="13" t="s">
        <v>416</v>
      </c>
      <c r="E130" s="132" t="s">
        <v>18</v>
      </c>
      <c r="F130" s="188" t="s">
        <v>19</v>
      </c>
      <c r="G130" s="199">
        <v>12000</v>
      </c>
      <c r="H130" s="252">
        <f t="shared" si="6"/>
        <v>2361.5541666666668</v>
      </c>
      <c r="I130" s="164">
        <v>28338650</v>
      </c>
      <c r="J130" s="187"/>
      <c r="K130" s="187">
        <f t="shared" si="4"/>
        <v>387141472.20999998</v>
      </c>
    </row>
    <row r="131" spans="2:11" x14ac:dyDescent="0.25">
      <c r="B131" s="183">
        <v>42958</v>
      </c>
      <c r="C131" s="5">
        <v>990682985</v>
      </c>
      <c r="D131" s="13" t="s">
        <v>222</v>
      </c>
      <c r="E131" s="132" t="s">
        <v>18</v>
      </c>
      <c r="F131" s="188" t="s">
        <v>19</v>
      </c>
      <c r="G131" s="199">
        <v>12000</v>
      </c>
      <c r="H131" s="252">
        <f t="shared" si="6"/>
        <v>1282.3499999999999</v>
      </c>
      <c r="I131" s="164">
        <v>15388200</v>
      </c>
      <c r="J131" s="187"/>
      <c r="K131" s="187">
        <f t="shared" si="4"/>
        <v>371753272.20999998</v>
      </c>
    </row>
    <row r="132" spans="2:11" x14ac:dyDescent="0.25">
      <c r="B132" s="183">
        <v>42958</v>
      </c>
      <c r="C132" s="5">
        <v>990688366</v>
      </c>
      <c r="D132" s="13" t="s">
        <v>60</v>
      </c>
      <c r="E132" s="132" t="s">
        <v>18</v>
      </c>
      <c r="F132" s="188" t="s">
        <v>19</v>
      </c>
      <c r="G132" s="199">
        <v>12000</v>
      </c>
      <c r="H132" s="252">
        <f t="shared" si="6"/>
        <v>2083.3333333333335</v>
      </c>
      <c r="I132" s="164">
        <v>25000000</v>
      </c>
      <c r="J132" s="187"/>
      <c r="K132" s="187">
        <f t="shared" si="4"/>
        <v>346753272.20999998</v>
      </c>
    </row>
    <row r="133" spans="2:11" x14ac:dyDescent="0.25">
      <c r="B133" s="183">
        <v>42958</v>
      </c>
      <c r="C133" s="5">
        <v>990714776</v>
      </c>
      <c r="D133" s="13" t="s">
        <v>41</v>
      </c>
      <c r="E133" s="132" t="s">
        <v>18</v>
      </c>
      <c r="F133" s="188" t="s">
        <v>19</v>
      </c>
      <c r="G133" s="199">
        <v>12000</v>
      </c>
      <c r="H133" s="252">
        <f t="shared" si="6"/>
        <v>1470.0708333333334</v>
      </c>
      <c r="I133" s="164">
        <v>17640850</v>
      </c>
      <c r="J133" s="187"/>
      <c r="K133" s="187">
        <f t="shared" si="4"/>
        <v>329112422.20999998</v>
      </c>
    </row>
    <row r="134" spans="2:11" x14ac:dyDescent="0.25">
      <c r="B134" s="183">
        <v>42958</v>
      </c>
      <c r="C134" s="5">
        <v>990717907</v>
      </c>
      <c r="D134" s="13" t="s">
        <v>490</v>
      </c>
      <c r="E134" s="132" t="s">
        <v>18</v>
      </c>
      <c r="F134" s="188" t="s">
        <v>19</v>
      </c>
      <c r="G134" s="199">
        <v>12000</v>
      </c>
      <c r="H134" s="252">
        <f t="shared" si="6"/>
        <v>1110.8125</v>
      </c>
      <c r="I134" s="164">
        <v>13329750</v>
      </c>
      <c r="J134" s="187"/>
      <c r="K134" s="187">
        <f t="shared" si="4"/>
        <v>315782672.20999998</v>
      </c>
    </row>
    <row r="135" spans="2:11" x14ac:dyDescent="0.25">
      <c r="B135" s="183">
        <v>42958</v>
      </c>
      <c r="C135" s="5">
        <v>990726717</v>
      </c>
      <c r="D135" s="13" t="s">
        <v>56</v>
      </c>
      <c r="E135" s="132" t="s">
        <v>18</v>
      </c>
      <c r="F135" s="188" t="s">
        <v>19</v>
      </c>
      <c r="G135" s="199">
        <v>12000</v>
      </c>
      <c r="H135" s="252">
        <f t="shared" si="6"/>
        <v>366.66666666666669</v>
      </c>
      <c r="I135" s="164">
        <v>4400000</v>
      </c>
      <c r="J135" s="187"/>
      <c r="K135" s="187">
        <f t="shared" si="4"/>
        <v>311382672.20999998</v>
      </c>
    </row>
    <row r="136" spans="2:11" x14ac:dyDescent="0.25">
      <c r="B136" s="183">
        <v>42958</v>
      </c>
      <c r="C136" s="5">
        <v>990720843</v>
      </c>
      <c r="D136" s="13" t="s">
        <v>490</v>
      </c>
      <c r="E136" s="132" t="s">
        <v>18</v>
      </c>
      <c r="F136" s="188" t="s">
        <v>19</v>
      </c>
      <c r="G136" s="199">
        <v>12000</v>
      </c>
      <c r="H136" s="252">
        <f t="shared" si="6"/>
        <v>1059.0999999999999</v>
      </c>
      <c r="I136" s="165">
        <v>12709200</v>
      </c>
      <c r="J136" s="187"/>
      <c r="K136" s="187">
        <f t="shared" ref="K136:K199" si="8">K135-I136+J136</f>
        <v>298673472.20999998</v>
      </c>
    </row>
    <row r="137" spans="2:11" x14ac:dyDescent="0.25">
      <c r="B137" s="183">
        <v>42958</v>
      </c>
      <c r="C137" s="5">
        <v>990748121</v>
      </c>
      <c r="D137" s="13" t="s">
        <v>15</v>
      </c>
      <c r="E137" s="132" t="s">
        <v>507</v>
      </c>
      <c r="F137" s="132" t="s">
        <v>131</v>
      </c>
      <c r="G137" s="199">
        <v>16280</v>
      </c>
      <c r="H137" s="252">
        <f t="shared" si="6"/>
        <v>30.712530712530711</v>
      </c>
      <c r="I137" s="187">
        <v>500000</v>
      </c>
      <c r="J137" s="187"/>
      <c r="K137" s="187">
        <f t="shared" si="8"/>
        <v>298173472.20999998</v>
      </c>
    </row>
    <row r="138" spans="2:11" x14ac:dyDescent="0.25">
      <c r="B138" s="183">
        <v>42958</v>
      </c>
      <c r="C138" s="5">
        <v>990761119</v>
      </c>
      <c r="D138" s="13" t="s">
        <v>15</v>
      </c>
      <c r="E138" s="132" t="s">
        <v>507</v>
      </c>
      <c r="F138" s="132" t="s">
        <v>131</v>
      </c>
      <c r="G138" s="199">
        <v>16280</v>
      </c>
      <c r="H138" s="252">
        <f t="shared" si="6"/>
        <v>487.83783783783781</v>
      </c>
      <c r="I138" s="187">
        <v>7942000</v>
      </c>
      <c r="J138" s="187"/>
      <c r="K138" s="187">
        <f t="shared" si="8"/>
        <v>290231472.20999998</v>
      </c>
    </row>
    <row r="139" spans="2:11" x14ac:dyDescent="0.25">
      <c r="B139" s="183">
        <v>42958</v>
      </c>
      <c r="C139" s="85">
        <v>990878489</v>
      </c>
      <c r="D139" s="13" t="s">
        <v>508</v>
      </c>
      <c r="E139" s="132" t="s">
        <v>18</v>
      </c>
      <c r="F139" s="188" t="s">
        <v>19</v>
      </c>
      <c r="G139" s="199">
        <v>12000</v>
      </c>
      <c r="H139" s="252">
        <f t="shared" si="6"/>
        <v>916.66666666666663</v>
      </c>
      <c r="I139" s="164">
        <v>11000000</v>
      </c>
      <c r="J139" s="187"/>
      <c r="K139" s="187">
        <f t="shared" si="8"/>
        <v>279231472.20999998</v>
      </c>
    </row>
    <row r="140" spans="2:11" s="262" customFormat="1" x14ac:dyDescent="0.25">
      <c r="B140" s="183">
        <v>42958</v>
      </c>
      <c r="C140" s="85">
        <v>990884455</v>
      </c>
      <c r="D140" s="13" t="s">
        <v>509</v>
      </c>
      <c r="E140" s="132" t="s">
        <v>18</v>
      </c>
      <c r="F140" s="188" t="s">
        <v>19</v>
      </c>
      <c r="G140" s="199">
        <v>12000</v>
      </c>
      <c r="H140" s="252">
        <f t="shared" si="6"/>
        <v>916.66666666666663</v>
      </c>
      <c r="I140" s="263">
        <v>11000000</v>
      </c>
      <c r="J140" s="264"/>
      <c r="K140" s="187">
        <f t="shared" si="8"/>
        <v>268231472.20999998</v>
      </c>
    </row>
    <row r="141" spans="2:11" x14ac:dyDescent="0.25">
      <c r="B141" s="183">
        <v>42958</v>
      </c>
      <c r="C141" s="85">
        <v>990904453</v>
      </c>
      <c r="D141" s="185" t="s">
        <v>510</v>
      </c>
      <c r="E141" s="132" t="s">
        <v>18</v>
      </c>
      <c r="F141" s="188" t="s">
        <v>19</v>
      </c>
      <c r="G141" s="199">
        <v>12000</v>
      </c>
      <c r="H141" s="252">
        <f t="shared" si="6"/>
        <v>916.66666666666663</v>
      </c>
      <c r="I141" s="164">
        <v>11000000</v>
      </c>
      <c r="J141" s="187"/>
      <c r="K141" s="187">
        <f t="shared" si="8"/>
        <v>257231472.20999998</v>
      </c>
    </row>
    <row r="142" spans="2:11" x14ac:dyDescent="0.25">
      <c r="B142" s="183">
        <v>42959</v>
      </c>
      <c r="C142" s="85">
        <v>991196680</v>
      </c>
      <c r="D142" s="13" t="s">
        <v>20</v>
      </c>
      <c r="E142" s="132" t="s">
        <v>18</v>
      </c>
      <c r="F142" s="188" t="s">
        <v>19</v>
      </c>
      <c r="G142" s="199">
        <v>12000</v>
      </c>
      <c r="H142" s="252">
        <f t="shared" si="6"/>
        <v>2395.5166666666669</v>
      </c>
      <c r="I142" s="164">
        <v>28746200</v>
      </c>
      <c r="J142" s="187"/>
      <c r="K142" s="187">
        <f t="shared" si="8"/>
        <v>228485272.20999998</v>
      </c>
    </row>
    <row r="143" spans="2:11" x14ac:dyDescent="0.25">
      <c r="B143" s="183">
        <v>42959</v>
      </c>
      <c r="C143" s="85">
        <v>991198091</v>
      </c>
      <c r="D143" s="13" t="s">
        <v>377</v>
      </c>
      <c r="E143" s="132" t="s">
        <v>18</v>
      </c>
      <c r="F143" s="188" t="s">
        <v>19</v>
      </c>
      <c r="G143" s="199">
        <v>12000</v>
      </c>
      <c r="H143" s="252">
        <f t="shared" si="6"/>
        <v>485.2</v>
      </c>
      <c r="I143" s="164">
        <v>5822400</v>
      </c>
      <c r="J143" s="10"/>
      <c r="K143" s="187">
        <f t="shared" si="8"/>
        <v>222662872.20999998</v>
      </c>
    </row>
    <row r="144" spans="2:11" x14ac:dyDescent="0.25">
      <c r="B144" s="183">
        <v>42959</v>
      </c>
      <c r="C144" s="85">
        <v>991278905</v>
      </c>
      <c r="D144" s="185" t="s">
        <v>169</v>
      </c>
      <c r="E144" s="132" t="s">
        <v>18</v>
      </c>
      <c r="F144" s="188" t="s">
        <v>19</v>
      </c>
      <c r="G144" s="199">
        <v>12000</v>
      </c>
      <c r="H144" s="252">
        <f t="shared" si="6"/>
        <v>1132.4166666666667</v>
      </c>
      <c r="I144" s="164">
        <v>13589000</v>
      </c>
      <c r="J144" s="187"/>
      <c r="K144" s="187">
        <f t="shared" si="8"/>
        <v>209073872.20999998</v>
      </c>
    </row>
    <row r="145" spans="2:12" x14ac:dyDescent="0.25">
      <c r="B145" s="183">
        <v>42959</v>
      </c>
      <c r="C145" s="85">
        <v>991667365</v>
      </c>
      <c r="D145" s="185" t="s">
        <v>490</v>
      </c>
      <c r="E145" s="132" t="s">
        <v>18</v>
      </c>
      <c r="F145" s="188" t="s">
        <v>19</v>
      </c>
      <c r="G145" s="199">
        <v>12000</v>
      </c>
      <c r="H145" s="252">
        <f t="shared" si="6"/>
        <v>1366.8375000000001</v>
      </c>
      <c r="I145" s="166">
        <v>16402050</v>
      </c>
      <c r="J145" s="187"/>
      <c r="K145" s="187">
        <f t="shared" si="8"/>
        <v>192671822.20999998</v>
      </c>
    </row>
    <row r="146" spans="2:12" x14ac:dyDescent="0.25">
      <c r="B146" s="183">
        <v>42961</v>
      </c>
      <c r="C146" s="85">
        <v>992745271</v>
      </c>
      <c r="D146" s="185" t="s">
        <v>15</v>
      </c>
      <c r="E146" s="132" t="s">
        <v>498</v>
      </c>
      <c r="F146" s="132" t="s">
        <v>128</v>
      </c>
      <c r="G146" s="199">
        <v>12000</v>
      </c>
      <c r="H146" s="252">
        <f>J146/G146</f>
        <v>6666.666666666667</v>
      </c>
      <c r="I146" s="166"/>
      <c r="J146" s="187">
        <v>80000000</v>
      </c>
      <c r="K146" s="187">
        <f t="shared" si="8"/>
        <v>272671822.20999998</v>
      </c>
    </row>
    <row r="147" spans="2:12" x14ac:dyDescent="0.25">
      <c r="B147" s="183">
        <v>42961</v>
      </c>
      <c r="C147" s="85">
        <v>992763134</v>
      </c>
      <c r="D147" s="13" t="s">
        <v>441</v>
      </c>
      <c r="E147" s="132" t="s">
        <v>18</v>
      </c>
      <c r="F147" s="188" t="s">
        <v>19</v>
      </c>
      <c r="G147" s="199">
        <v>12000</v>
      </c>
      <c r="H147" s="252">
        <f t="shared" ref="H147:H150" si="9">IFERROR(I147/G147,0)</f>
        <v>1833.3333333333333</v>
      </c>
      <c r="I147" s="164">
        <v>22000000</v>
      </c>
      <c r="J147" s="187"/>
      <c r="K147" s="187">
        <f t="shared" si="8"/>
        <v>250671822.20999998</v>
      </c>
    </row>
    <row r="148" spans="2:12" x14ac:dyDescent="0.25">
      <c r="B148" s="183">
        <v>42961</v>
      </c>
      <c r="C148" s="85">
        <v>992788376</v>
      </c>
      <c r="D148" s="13" t="s">
        <v>416</v>
      </c>
      <c r="E148" s="132" t="s">
        <v>18</v>
      </c>
      <c r="F148" s="188" t="s">
        <v>19</v>
      </c>
      <c r="G148" s="199">
        <v>12000</v>
      </c>
      <c r="H148" s="252">
        <f t="shared" si="9"/>
        <v>1666.6666666666667</v>
      </c>
      <c r="I148" s="164">
        <v>20000000</v>
      </c>
      <c r="J148" s="187"/>
      <c r="K148" s="187">
        <f t="shared" si="8"/>
        <v>230671822.20999998</v>
      </c>
    </row>
    <row r="149" spans="2:12" x14ac:dyDescent="0.25">
      <c r="B149" s="183">
        <v>42961</v>
      </c>
      <c r="C149" s="85">
        <v>992793979</v>
      </c>
      <c r="D149" s="13" t="s">
        <v>222</v>
      </c>
      <c r="E149" s="132" t="s">
        <v>18</v>
      </c>
      <c r="F149" s="188" t="s">
        <v>19</v>
      </c>
      <c r="G149" s="199">
        <v>12000</v>
      </c>
      <c r="H149" s="252">
        <f t="shared" si="9"/>
        <v>416.66666666666669</v>
      </c>
      <c r="I149" s="164">
        <v>5000000</v>
      </c>
      <c r="J149" s="187"/>
      <c r="K149" s="187">
        <f t="shared" si="8"/>
        <v>225671822.20999998</v>
      </c>
    </row>
    <row r="150" spans="2:12" x14ac:dyDescent="0.25">
      <c r="B150" s="183">
        <v>42961</v>
      </c>
      <c r="C150" s="85">
        <v>77385688870</v>
      </c>
      <c r="D150" s="198" t="s">
        <v>512</v>
      </c>
      <c r="E150" s="132" t="s">
        <v>18</v>
      </c>
      <c r="F150" s="188" t="s">
        <v>19</v>
      </c>
      <c r="G150" s="199">
        <v>12000</v>
      </c>
      <c r="H150" s="252">
        <f t="shared" si="9"/>
        <v>166.66666666666666</v>
      </c>
      <c r="I150" s="164">
        <v>2000000</v>
      </c>
      <c r="J150" s="10"/>
      <c r="K150" s="187">
        <f t="shared" si="8"/>
        <v>223671822.20999998</v>
      </c>
    </row>
    <row r="151" spans="2:12" x14ac:dyDescent="0.25">
      <c r="B151" s="183">
        <v>42961</v>
      </c>
      <c r="C151" s="85">
        <v>77397823840</v>
      </c>
      <c r="D151" s="185" t="s">
        <v>513</v>
      </c>
      <c r="E151" s="132" t="s">
        <v>18</v>
      </c>
      <c r="F151" s="188" t="s">
        <v>19</v>
      </c>
      <c r="G151" s="199">
        <v>12000</v>
      </c>
      <c r="H151" s="252">
        <f t="shared" si="6"/>
        <v>916.66666666666663</v>
      </c>
      <c r="I151" s="164">
        <v>11000000</v>
      </c>
      <c r="J151" s="187"/>
      <c r="K151" s="187">
        <f t="shared" si="8"/>
        <v>212671822.20999998</v>
      </c>
    </row>
    <row r="152" spans="2:12" x14ac:dyDescent="0.25">
      <c r="B152" s="183">
        <v>42961</v>
      </c>
      <c r="C152" s="85">
        <v>77398088030</v>
      </c>
      <c r="D152" s="132" t="s">
        <v>33</v>
      </c>
      <c r="E152" s="132" t="s">
        <v>33</v>
      </c>
      <c r="F152" s="132" t="s">
        <v>33</v>
      </c>
      <c r="G152" s="199">
        <v>12000</v>
      </c>
      <c r="H152" s="252">
        <f t="shared" si="6"/>
        <v>90.484550000000013</v>
      </c>
      <c r="I152" s="164">
        <v>1085814.6000000001</v>
      </c>
      <c r="J152" s="187"/>
      <c r="K152" s="187">
        <f t="shared" si="8"/>
        <v>211586007.60999998</v>
      </c>
      <c r="L152" s="247"/>
    </row>
    <row r="153" spans="2:12" x14ac:dyDescent="0.25">
      <c r="B153" s="183">
        <v>42961</v>
      </c>
      <c r="C153" s="85">
        <v>993529559</v>
      </c>
      <c r="D153" s="185" t="s">
        <v>34</v>
      </c>
      <c r="E153" s="132" t="s">
        <v>18</v>
      </c>
      <c r="F153" s="188" t="s">
        <v>19</v>
      </c>
      <c r="G153" s="199">
        <v>12000</v>
      </c>
      <c r="H153" s="252">
        <f t="shared" si="6"/>
        <v>416.66666666666669</v>
      </c>
      <c r="I153" s="164">
        <v>5000000</v>
      </c>
      <c r="J153" s="187"/>
      <c r="K153" s="187">
        <f t="shared" si="8"/>
        <v>206586007.60999998</v>
      </c>
    </row>
    <row r="154" spans="2:12" x14ac:dyDescent="0.25">
      <c r="B154" s="183">
        <v>42961</v>
      </c>
      <c r="C154" s="85">
        <v>993528635</v>
      </c>
      <c r="D154" s="13" t="s">
        <v>169</v>
      </c>
      <c r="E154" s="132" t="s">
        <v>18</v>
      </c>
      <c r="F154" s="188" t="s">
        <v>19</v>
      </c>
      <c r="G154" s="199">
        <v>12000</v>
      </c>
      <c r="H154" s="252">
        <f t="shared" ref="H154:H156" si="10">IFERROR(I154/G154,0)</f>
        <v>980.83333333333337</v>
      </c>
      <c r="I154" s="164">
        <v>11770000</v>
      </c>
      <c r="J154" s="187"/>
      <c r="K154" s="187">
        <f t="shared" si="8"/>
        <v>194816007.60999998</v>
      </c>
    </row>
    <row r="155" spans="2:12" x14ac:dyDescent="0.25">
      <c r="B155" s="183">
        <v>42961</v>
      </c>
      <c r="C155" s="85">
        <v>993531152</v>
      </c>
      <c r="D155" s="13" t="s">
        <v>514</v>
      </c>
      <c r="E155" s="132" t="s">
        <v>18</v>
      </c>
      <c r="F155" s="188" t="s">
        <v>19</v>
      </c>
      <c r="G155" s="199">
        <v>12000</v>
      </c>
      <c r="H155" s="252">
        <f t="shared" si="10"/>
        <v>250</v>
      </c>
      <c r="I155" s="164">
        <v>3000000</v>
      </c>
      <c r="J155" s="187"/>
      <c r="K155" s="187">
        <f t="shared" si="8"/>
        <v>191816007.60999998</v>
      </c>
    </row>
    <row r="156" spans="2:12" x14ac:dyDescent="0.25">
      <c r="B156" s="183">
        <v>42962</v>
      </c>
      <c r="C156" s="85">
        <v>993970366</v>
      </c>
      <c r="D156" s="132" t="s">
        <v>33</v>
      </c>
      <c r="E156" s="132" t="s">
        <v>33</v>
      </c>
      <c r="F156" s="132" t="s">
        <v>33</v>
      </c>
      <c r="G156" s="199">
        <v>12000</v>
      </c>
      <c r="H156" s="252">
        <f t="shared" si="10"/>
        <v>7.7097641666666661</v>
      </c>
      <c r="I156" s="164">
        <v>92517.17</v>
      </c>
      <c r="J156" s="187"/>
      <c r="K156" s="187">
        <f t="shared" si="8"/>
        <v>191723490.44</v>
      </c>
    </row>
    <row r="157" spans="2:12" x14ac:dyDescent="0.25">
      <c r="B157" s="183">
        <v>42962</v>
      </c>
      <c r="C157" s="85">
        <v>993711953</v>
      </c>
      <c r="D157" s="132" t="s">
        <v>33</v>
      </c>
      <c r="E157" s="132" t="s">
        <v>33</v>
      </c>
      <c r="F157" s="132" t="s">
        <v>102</v>
      </c>
      <c r="G157" s="231">
        <v>12000</v>
      </c>
      <c r="H157" s="252">
        <f>J157/G157</f>
        <v>54.515495833333333</v>
      </c>
      <c r="I157" s="164"/>
      <c r="J157" s="15">
        <v>654185.94999999995</v>
      </c>
      <c r="K157" s="187">
        <f t="shared" si="8"/>
        <v>192377676.38999999</v>
      </c>
    </row>
    <row r="158" spans="2:12" x14ac:dyDescent="0.25">
      <c r="B158" s="183">
        <v>42962</v>
      </c>
      <c r="C158" s="85">
        <v>261020165</v>
      </c>
      <c r="D158" s="185" t="s">
        <v>15</v>
      </c>
      <c r="E158" s="132" t="s">
        <v>384</v>
      </c>
      <c r="F158" s="132" t="s">
        <v>384</v>
      </c>
      <c r="G158" s="199">
        <v>12694</v>
      </c>
      <c r="H158" s="252">
        <f t="shared" ref="H158:H163" si="11">J158/G158</f>
        <v>6469.0322987238069</v>
      </c>
      <c r="I158" s="164"/>
      <c r="J158" s="15">
        <v>82117896</v>
      </c>
      <c r="K158" s="187">
        <f t="shared" si="8"/>
        <v>274495572.38999999</v>
      </c>
    </row>
    <row r="159" spans="2:12" x14ac:dyDescent="0.25">
      <c r="B159" s="183">
        <v>42962</v>
      </c>
      <c r="C159" s="85">
        <v>261020165</v>
      </c>
      <c r="D159" s="185" t="s">
        <v>15</v>
      </c>
      <c r="E159" s="132" t="s">
        <v>384</v>
      </c>
      <c r="F159" s="132" t="s">
        <v>384</v>
      </c>
      <c r="G159" s="199">
        <v>12694</v>
      </c>
      <c r="H159" s="252">
        <f t="shared" si="11"/>
        <v>6900.288167638254</v>
      </c>
      <c r="I159" s="164"/>
      <c r="J159" s="15">
        <v>87592258</v>
      </c>
      <c r="K159" s="187">
        <f t="shared" si="8"/>
        <v>362087830.38999999</v>
      </c>
    </row>
    <row r="160" spans="2:12" x14ac:dyDescent="0.25">
      <c r="B160" s="183">
        <v>42962</v>
      </c>
      <c r="C160" s="85">
        <v>261020165</v>
      </c>
      <c r="D160" s="185" t="s">
        <v>15</v>
      </c>
      <c r="E160" s="132" t="s">
        <v>384</v>
      </c>
      <c r="F160" s="132" t="s">
        <v>384</v>
      </c>
      <c r="G160" s="199">
        <v>12694</v>
      </c>
      <c r="H160" s="252">
        <f t="shared" si="11"/>
        <v>6606.0680636521192</v>
      </c>
      <c r="I160" s="164"/>
      <c r="J160" s="15">
        <v>83857428</v>
      </c>
      <c r="K160" s="187">
        <f t="shared" si="8"/>
        <v>445945258.38999999</v>
      </c>
    </row>
    <row r="161" spans="2:11" x14ac:dyDescent="0.25">
      <c r="B161" s="183">
        <v>42962</v>
      </c>
      <c r="C161" s="85">
        <v>261020165</v>
      </c>
      <c r="D161" s="185" t="s">
        <v>15</v>
      </c>
      <c r="E161" s="132" t="s">
        <v>384</v>
      </c>
      <c r="F161" s="132" t="s">
        <v>384</v>
      </c>
      <c r="G161" s="199">
        <v>12694</v>
      </c>
      <c r="H161" s="252">
        <f t="shared" si="11"/>
        <v>6699.0122104931461</v>
      </c>
      <c r="I161" s="164"/>
      <c r="J161" s="15">
        <v>85037261</v>
      </c>
      <c r="K161" s="187">
        <f t="shared" si="8"/>
        <v>530982519.38999999</v>
      </c>
    </row>
    <row r="162" spans="2:11" x14ac:dyDescent="0.25">
      <c r="B162" s="183">
        <v>42962</v>
      </c>
      <c r="C162" s="85">
        <v>875845</v>
      </c>
      <c r="D162" s="185" t="s">
        <v>15</v>
      </c>
      <c r="E162" s="132" t="s">
        <v>384</v>
      </c>
      <c r="F162" s="132" t="s">
        <v>384</v>
      </c>
      <c r="G162" s="199">
        <v>12694</v>
      </c>
      <c r="H162" s="252">
        <f t="shared" si="11"/>
        <v>6626.5870489995277</v>
      </c>
      <c r="I162" s="164"/>
      <c r="J162" s="10">
        <v>84117896</v>
      </c>
      <c r="K162" s="187">
        <f t="shared" si="8"/>
        <v>615100415.38999999</v>
      </c>
    </row>
    <row r="163" spans="2:11" x14ac:dyDescent="0.25">
      <c r="B163" s="183">
        <v>42962</v>
      </c>
      <c r="C163" s="85">
        <v>261020165</v>
      </c>
      <c r="D163" s="185" t="s">
        <v>15</v>
      </c>
      <c r="E163" s="132" t="s">
        <v>384</v>
      </c>
      <c r="F163" s="132" t="s">
        <v>384</v>
      </c>
      <c r="G163" s="199">
        <v>12694</v>
      </c>
      <c r="H163" s="252">
        <f t="shared" si="11"/>
        <v>6699.0122104931461</v>
      </c>
      <c r="I163" s="167"/>
      <c r="J163" s="10">
        <v>85037261</v>
      </c>
      <c r="K163" s="187">
        <f t="shared" si="8"/>
        <v>700137676.38999999</v>
      </c>
    </row>
    <row r="164" spans="2:11" x14ac:dyDescent="0.25">
      <c r="B164" s="183">
        <v>42962</v>
      </c>
      <c r="C164" s="85">
        <v>994574595</v>
      </c>
      <c r="D164" s="159" t="s">
        <v>416</v>
      </c>
      <c r="E164" s="132" t="s">
        <v>18</v>
      </c>
      <c r="F164" s="188" t="s">
        <v>19</v>
      </c>
      <c r="G164" s="199">
        <v>12694</v>
      </c>
      <c r="H164" s="252">
        <f>I164/G164</f>
        <v>3085.2528753741926</v>
      </c>
      <c r="I164" s="168">
        <v>39164200</v>
      </c>
      <c r="J164" s="207"/>
      <c r="K164" s="187">
        <f t="shared" si="8"/>
        <v>660973476.38999999</v>
      </c>
    </row>
    <row r="165" spans="2:11" x14ac:dyDescent="0.25">
      <c r="B165" s="183">
        <v>42962</v>
      </c>
      <c r="C165" s="85">
        <v>994577519</v>
      </c>
      <c r="D165" s="159" t="s">
        <v>56</v>
      </c>
      <c r="E165" s="132" t="s">
        <v>18</v>
      </c>
      <c r="F165" s="188" t="s">
        <v>19</v>
      </c>
      <c r="G165" s="199">
        <v>12694</v>
      </c>
      <c r="H165" s="252">
        <f t="shared" ref="H165:H176" si="12">I165/G165</f>
        <v>1272.3964077516937</v>
      </c>
      <c r="I165" s="168">
        <v>16151800</v>
      </c>
      <c r="J165" s="207"/>
      <c r="K165" s="187">
        <f t="shared" si="8"/>
        <v>644821676.38999999</v>
      </c>
    </row>
    <row r="166" spans="2:11" x14ac:dyDescent="0.25">
      <c r="B166" s="183">
        <v>42962</v>
      </c>
      <c r="C166" s="85">
        <v>994581020</v>
      </c>
      <c r="D166" s="159" t="s">
        <v>515</v>
      </c>
      <c r="E166" s="132" t="s">
        <v>18</v>
      </c>
      <c r="F166" s="188" t="s">
        <v>19</v>
      </c>
      <c r="G166" s="199">
        <v>12694</v>
      </c>
      <c r="H166" s="252">
        <f t="shared" si="12"/>
        <v>134.00031510950055</v>
      </c>
      <c r="I166" s="168">
        <v>1701000</v>
      </c>
      <c r="J166" s="207"/>
      <c r="K166" s="187">
        <f t="shared" si="8"/>
        <v>643120676.38999999</v>
      </c>
    </row>
    <row r="167" spans="2:11" x14ac:dyDescent="0.25">
      <c r="B167" s="183">
        <v>42962</v>
      </c>
      <c r="C167" s="85">
        <v>77452660370</v>
      </c>
      <c r="D167" s="159" t="s">
        <v>328</v>
      </c>
      <c r="E167" s="132" t="s">
        <v>18</v>
      </c>
      <c r="F167" s="188" t="s">
        <v>19</v>
      </c>
      <c r="G167" s="199">
        <v>12694</v>
      </c>
      <c r="H167" s="252">
        <f t="shared" si="12"/>
        <v>503.86009138175518</v>
      </c>
      <c r="I167" s="168">
        <v>6396000</v>
      </c>
      <c r="J167" s="207"/>
      <c r="K167" s="187">
        <f t="shared" si="8"/>
        <v>636724676.38999999</v>
      </c>
    </row>
    <row r="168" spans="2:11" x14ac:dyDescent="0.25">
      <c r="B168" s="183">
        <v>42962</v>
      </c>
      <c r="C168" s="85">
        <v>994594498</v>
      </c>
      <c r="D168" s="159" t="s">
        <v>222</v>
      </c>
      <c r="E168" s="132" t="s">
        <v>18</v>
      </c>
      <c r="F168" s="188" t="s">
        <v>19</v>
      </c>
      <c r="G168" s="199">
        <v>12694</v>
      </c>
      <c r="H168" s="252">
        <f t="shared" si="12"/>
        <v>711.42271939498971</v>
      </c>
      <c r="I168" s="168">
        <v>9030800</v>
      </c>
      <c r="J168" s="207"/>
      <c r="K168" s="187">
        <f t="shared" si="8"/>
        <v>627693876.38999999</v>
      </c>
    </row>
    <row r="169" spans="2:11" x14ac:dyDescent="0.25">
      <c r="B169" s="183">
        <v>42962</v>
      </c>
      <c r="C169" s="85">
        <v>994598642</v>
      </c>
      <c r="D169" s="159" t="s">
        <v>34</v>
      </c>
      <c r="E169" s="132" t="s">
        <v>18</v>
      </c>
      <c r="F169" s="188" t="s">
        <v>19</v>
      </c>
      <c r="G169" s="199">
        <v>12694</v>
      </c>
      <c r="H169" s="252">
        <f t="shared" si="12"/>
        <v>78.777375137860403</v>
      </c>
      <c r="I169" s="169">
        <v>1000000</v>
      </c>
      <c r="J169" s="208"/>
      <c r="K169" s="187">
        <f t="shared" si="8"/>
        <v>626693876.38999999</v>
      </c>
    </row>
    <row r="170" spans="2:11" x14ac:dyDescent="0.25">
      <c r="B170" s="183">
        <v>42962</v>
      </c>
      <c r="C170" s="85">
        <v>77453727010</v>
      </c>
      <c r="D170" s="198" t="s">
        <v>516</v>
      </c>
      <c r="E170" s="132" t="s">
        <v>18</v>
      </c>
      <c r="F170" s="188" t="s">
        <v>19</v>
      </c>
      <c r="G170" s="199">
        <v>12694</v>
      </c>
      <c r="H170" s="252">
        <f t="shared" si="12"/>
        <v>2759.4926737041123</v>
      </c>
      <c r="I170" s="164">
        <v>35029000</v>
      </c>
      <c r="J170" s="170"/>
      <c r="K170" s="187">
        <f t="shared" si="8"/>
        <v>591664876.38999999</v>
      </c>
    </row>
    <row r="171" spans="2:11" x14ac:dyDescent="0.25">
      <c r="B171" s="183">
        <v>42962</v>
      </c>
      <c r="C171" s="85">
        <v>77453799820</v>
      </c>
      <c r="D171" s="198" t="s">
        <v>516</v>
      </c>
      <c r="E171" s="132" t="s">
        <v>18</v>
      </c>
      <c r="F171" s="188" t="s">
        <v>19</v>
      </c>
      <c r="G171" s="199">
        <v>12694</v>
      </c>
      <c r="H171" s="252">
        <f t="shared" si="12"/>
        <v>2050.2599653379548</v>
      </c>
      <c r="I171" s="164">
        <v>26026000</v>
      </c>
      <c r="J171" s="170"/>
      <c r="K171" s="187">
        <f t="shared" si="8"/>
        <v>565638876.38999999</v>
      </c>
    </row>
    <row r="172" spans="2:11" x14ac:dyDescent="0.25">
      <c r="B172" s="183">
        <v>42962</v>
      </c>
      <c r="C172" s="85">
        <v>77453863190</v>
      </c>
      <c r="D172" s="198" t="s">
        <v>516</v>
      </c>
      <c r="E172" s="132" t="s">
        <v>18</v>
      </c>
      <c r="F172" s="188" t="s">
        <v>19</v>
      </c>
      <c r="G172" s="199">
        <v>12694</v>
      </c>
      <c r="H172" s="252">
        <f t="shared" si="12"/>
        <v>715.77123050259968</v>
      </c>
      <c r="I172" s="164">
        <v>9086000</v>
      </c>
      <c r="J172" s="170"/>
      <c r="K172" s="187">
        <f t="shared" si="8"/>
        <v>556552876.38999999</v>
      </c>
    </row>
    <row r="173" spans="2:11" x14ac:dyDescent="0.25">
      <c r="B173" s="183">
        <v>42962</v>
      </c>
      <c r="C173" s="85">
        <v>994612285</v>
      </c>
      <c r="D173" s="159" t="s">
        <v>132</v>
      </c>
      <c r="E173" s="132" t="s">
        <v>18</v>
      </c>
      <c r="F173" s="188" t="s">
        <v>19</v>
      </c>
      <c r="G173" s="199">
        <v>12694</v>
      </c>
      <c r="H173" s="252">
        <f t="shared" si="12"/>
        <v>1219.3319678588309</v>
      </c>
      <c r="I173" s="168">
        <v>15478200</v>
      </c>
      <c r="J173" s="187"/>
      <c r="K173" s="187">
        <f t="shared" si="8"/>
        <v>541074676.38999999</v>
      </c>
    </row>
    <row r="174" spans="2:11" x14ac:dyDescent="0.25">
      <c r="B174" s="183">
        <v>42962</v>
      </c>
      <c r="C174" s="85">
        <v>994615252</v>
      </c>
      <c r="D174" s="185" t="s">
        <v>41</v>
      </c>
      <c r="E174" s="132" t="s">
        <v>18</v>
      </c>
      <c r="F174" s="188" t="s">
        <v>19</v>
      </c>
      <c r="G174" s="199">
        <v>12694</v>
      </c>
      <c r="H174" s="252">
        <f t="shared" si="12"/>
        <v>2185.2331810304081</v>
      </c>
      <c r="I174" s="172">
        <v>27739350</v>
      </c>
      <c r="J174" s="209"/>
      <c r="K174" s="187">
        <f t="shared" si="8"/>
        <v>513335326.38999999</v>
      </c>
    </row>
    <row r="175" spans="2:11" x14ac:dyDescent="0.25">
      <c r="B175" s="183">
        <v>42962</v>
      </c>
      <c r="C175" s="85">
        <v>994618058</v>
      </c>
      <c r="D175" s="13" t="s">
        <v>377</v>
      </c>
      <c r="E175" s="132" t="s">
        <v>18</v>
      </c>
      <c r="F175" s="188" t="s">
        <v>19</v>
      </c>
      <c r="G175" s="199">
        <v>12694</v>
      </c>
      <c r="H175" s="252">
        <f t="shared" si="12"/>
        <v>236.74570663305499</v>
      </c>
      <c r="I175" s="164">
        <v>3005250</v>
      </c>
      <c r="J175" s="187"/>
      <c r="K175" s="187">
        <f t="shared" si="8"/>
        <v>510330076.38999999</v>
      </c>
    </row>
    <row r="176" spans="2:11" x14ac:dyDescent="0.25">
      <c r="B176" s="183">
        <v>42962</v>
      </c>
      <c r="C176" s="85">
        <v>994632931</v>
      </c>
      <c r="D176" s="159" t="s">
        <v>490</v>
      </c>
      <c r="E176" s="132" t="s">
        <v>18</v>
      </c>
      <c r="F176" s="188" t="s">
        <v>19</v>
      </c>
      <c r="G176" s="199">
        <v>12694</v>
      </c>
      <c r="H176" s="252">
        <f t="shared" si="12"/>
        <v>707.22388530014177</v>
      </c>
      <c r="I176" s="164">
        <v>8977500</v>
      </c>
      <c r="J176" s="187"/>
      <c r="K176" s="187">
        <f t="shared" si="8"/>
        <v>501352576.38999999</v>
      </c>
    </row>
    <row r="177" spans="2:11" x14ac:dyDescent="0.25">
      <c r="B177" s="183">
        <v>42962</v>
      </c>
      <c r="C177" s="85">
        <v>994637324</v>
      </c>
      <c r="D177" s="159" t="s">
        <v>312</v>
      </c>
      <c r="E177" s="132" t="s">
        <v>18</v>
      </c>
      <c r="F177" s="188" t="s">
        <v>19</v>
      </c>
      <c r="G177" s="199">
        <v>12694</v>
      </c>
      <c r="H177" s="252">
        <f t="shared" ref="H177:H218" si="13">IFERROR(I177/G177,0)</f>
        <v>170.86812667401921</v>
      </c>
      <c r="I177" s="164">
        <v>2169000</v>
      </c>
      <c r="J177" s="187"/>
      <c r="K177" s="187">
        <f t="shared" si="8"/>
        <v>499183576.38999999</v>
      </c>
    </row>
    <row r="178" spans="2:11" x14ac:dyDescent="0.25">
      <c r="B178" s="183">
        <v>42962</v>
      </c>
      <c r="C178" s="85">
        <v>994654646</v>
      </c>
      <c r="D178" s="159" t="s">
        <v>357</v>
      </c>
      <c r="E178" s="132" t="s">
        <v>369</v>
      </c>
      <c r="F178" s="132" t="s">
        <v>131</v>
      </c>
      <c r="G178" s="199">
        <v>12000</v>
      </c>
      <c r="H178" s="252">
        <v>6666.6666666666697</v>
      </c>
      <c r="I178" s="164">
        <f>H178*G178</f>
        <v>80000000.00000003</v>
      </c>
      <c r="J178" s="187"/>
      <c r="K178" s="187">
        <f t="shared" si="8"/>
        <v>419183576.38999999</v>
      </c>
    </row>
    <row r="179" spans="2:11" x14ac:dyDescent="0.25">
      <c r="B179" s="183">
        <v>42962</v>
      </c>
      <c r="C179" s="85">
        <v>994781418</v>
      </c>
      <c r="D179" s="159" t="s">
        <v>205</v>
      </c>
      <c r="E179" s="132" t="s">
        <v>517</v>
      </c>
      <c r="F179" s="132" t="s">
        <v>88</v>
      </c>
      <c r="G179" s="199">
        <v>16480.47</v>
      </c>
      <c r="H179" s="252">
        <f t="shared" si="13"/>
        <v>2395.7042444784643</v>
      </c>
      <c r="I179" s="164">
        <v>39482331.93</v>
      </c>
      <c r="J179" s="187"/>
      <c r="K179" s="187">
        <f t="shared" si="8"/>
        <v>379701244.45999998</v>
      </c>
    </row>
    <row r="180" spans="2:11" x14ac:dyDescent="0.25">
      <c r="B180" s="183">
        <v>42962</v>
      </c>
      <c r="C180" s="85">
        <v>995051586</v>
      </c>
      <c r="D180" s="159" t="s">
        <v>518</v>
      </c>
      <c r="E180" s="132" t="s">
        <v>18</v>
      </c>
      <c r="F180" s="188" t="s">
        <v>19</v>
      </c>
      <c r="G180" s="199">
        <v>12694</v>
      </c>
      <c r="H180" s="252">
        <f t="shared" ref="H180" si="14">I180/G180</f>
        <v>3151.0950055144162</v>
      </c>
      <c r="I180" s="164">
        <v>40000000</v>
      </c>
      <c r="J180" s="187"/>
      <c r="K180" s="187">
        <f t="shared" si="8"/>
        <v>339701244.45999998</v>
      </c>
    </row>
    <row r="181" spans="2:11" x14ac:dyDescent="0.25">
      <c r="B181" s="183">
        <v>42962</v>
      </c>
      <c r="C181" s="85">
        <v>995222557</v>
      </c>
      <c r="D181" s="159" t="s">
        <v>519</v>
      </c>
      <c r="E181" s="132" t="s">
        <v>18</v>
      </c>
      <c r="F181" s="188" t="s">
        <v>19</v>
      </c>
      <c r="G181" s="199">
        <v>12694</v>
      </c>
      <c r="H181" s="252">
        <f t="shared" ref="H181" si="15">IFERROR(I181/G181,0)</f>
        <v>472.66425082716245</v>
      </c>
      <c r="I181" s="164">
        <v>6000000</v>
      </c>
      <c r="J181" s="187"/>
      <c r="K181" s="187">
        <f t="shared" si="8"/>
        <v>333701244.45999998</v>
      </c>
    </row>
    <row r="182" spans="2:11" x14ac:dyDescent="0.25">
      <c r="B182" s="183">
        <v>42963</v>
      </c>
      <c r="C182" s="85">
        <v>995398457</v>
      </c>
      <c r="D182" s="159" t="s">
        <v>250</v>
      </c>
      <c r="E182" s="132" t="s">
        <v>18</v>
      </c>
      <c r="F182" s="188" t="s">
        <v>19</v>
      </c>
      <c r="G182" s="199">
        <v>12694</v>
      </c>
      <c r="H182" s="252">
        <f t="shared" si="13"/>
        <v>1181.660627067906</v>
      </c>
      <c r="I182" s="164">
        <v>15000000</v>
      </c>
      <c r="J182" s="187"/>
      <c r="K182" s="187">
        <f t="shared" si="8"/>
        <v>318701244.45999998</v>
      </c>
    </row>
    <row r="183" spans="2:11" x14ac:dyDescent="0.25">
      <c r="B183" s="183">
        <v>42963</v>
      </c>
      <c r="C183" s="85">
        <v>995399434</v>
      </c>
      <c r="D183" s="159" t="s">
        <v>520</v>
      </c>
      <c r="E183" s="132" t="s">
        <v>18</v>
      </c>
      <c r="F183" s="188" t="s">
        <v>19</v>
      </c>
      <c r="G183" s="199">
        <v>12694</v>
      </c>
      <c r="H183" s="252">
        <f t="shared" si="13"/>
        <v>1181.660627067906</v>
      </c>
      <c r="I183" s="164">
        <v>15000000</v>
      </c>
      <c r="J183" s="187"/>
      <c r="K183" s="187">
        <f t="shared" si="8"/>
        <v>303701244.45999998</v>
      </c>
    </row>
    <row r="184" spans="2:11" x14ac:dyDescent="0.25">
      <c r="B184" s="183">
        <v>42963</v>
      </c>
      <c r="C184" s="85">
        <v>995408652</v>
      </c>
      <c r="D184" s="185" t="s">
        <v>521</v>
      </c>
      <c r="E184" s="132" t="s">
        <v>18</v>
      </c>
      <c r="F184" s="188" t="s">
        <v>19</v>
      </c>
      <c r="G184" s="199">
        <v>12694</v>
      </c>
      <c r="H184" s="252">
        <f t="shared" si="13"/>
        <v>304.08066803214115</v>
      </c>
      <c r="I184" s="164">
        <v>3860000</v>
      </c>
      <c r="J184" s="187"/>
      <c r="K184" s="187">
        <f t="shared" si="8"/>
        <v>299841244.45999998</v>
      </c>
    </row>
    <row r="185" spans="2:11" x14ac:dyDescent="0.25">
      <c r="B185" s="183">
        <v>42963</v>
      </c>
      <c r="C185" s="85">
        <v>995411719</v>
      </c>
      <c r="D185" s="185" t="s">
        <v>522</v>
      </c>
      <c r="E185" s="132" t="s">
        <v>18</v>
      </c>
      <c r="F185" s="188" t="s">
        <v>19</v>
      </c>
      <c r="G185" s="199">
        <v>12694</v>
      </c>
      <c r="H185" s="252">
        <f t="shared" si="13"/>
        <v>2363.3212541358121</v>
      </c>
      <c r="I185" s="164">
        <v>30000000</v>
      </c>
      <c r="J185" s="187"/>
      <c r="K185" s="187">
        <f t="shared" si="8"/>
        <v>269841244.45999998</v>
      </c>
    </row>
    <row r="186" spans="2:11" x14ac:dyDescent="0.25">
      <c r="B186" s="183">
        <v>42963</v>
      </c>
      <c r="C186" s="85">
        <v>995669540</v>
      </c>
      <c r="D186" s="159" t="s">
        <v>514</v>
      </c>
      <c r="E186" s="132" t="s">
        <v>18</v>
      </c>
      <c r="F186" s="188" t="s">
        <v>19</v>
      </c>
      <c r="G186" s="199">
        <v>12694</v>
      </c>
      <c r="H186" s="252">
        <f t="shared" si="13"/>
        <v>157.55475027572081</v>
      </c>
      <c r="I186" s="164">
        <v>2000000</v>
      </c>
      <c r="J186" s="15"/>
      <c r="K186" s="187">
        <f t="shared" si="8"/>
        <v>267841244.45999998</v>
      </c>
    </row>
    <row r="187" spans="2:11" x14ac:dyDescent="0.25">
      <c r="B187" s="183">
        <v>42963</v>
      </c>
      <c r="C187" s="85">
        <v>995801981</v>
      </c>
      <c r="D187" s="159" t="s">
        <v>519</v>
      </c>
      <c r="E187" s="132" t="s">
        <v>18</v>
      </c>
      <c r="F187" s="188" t="s">
        <v>19</v>
      </c>
      <c r="G187" s="199">
        <v>12694</v>
      </c>
      <c r="H187" s="252">
        <f t="shared" si="13"/>
        <v>164.4477706002836</v>
      </c>
      <c r="I187" s="164">
        <v>2087500</v>
      </c>
      <c r="J187" s="15"/>
      <c r="K187" s="187">
        <f t="shared" si="8"/>
        <v>265753744.45999998</v>
      </c>
    </row>
    <row r="188" spans="2:11" x14ac:dyDescent="0.25">
      <c r="B188" s="183">
        <v>42963</v>
      </c>
      <c r="C188" s="85">
        <v>995903674</v>
      </c>
      <c r="D188" s="159" t="s">
        <v>206</v>
      </c>
      <c r="E188" s="132" t="s">
        <v>18</v>
      </c>
      <c r="F188" s="188" t="s">
        <v>19</v>
      </c>
      <c r="G188" s="199">
        <v>12694</v>
      </c>
      <c r="H188" s="252">
        <f t="shared" si="13"/>
        <v>236.33212541358122</v>
      </c>
      <c r="I188" s="164">
        <v>3000000</v>
      </c>
      <c r="J188" s="187"/>
      <c r="K188" s="187">
        <f t="shared" si="8"/>
        <v>262753744.45999998</v>
      </c>
    </row>
    <row r="189" spans="2:11" x14ac:dyDescent="0.25">
      <c r="B189" s="183">
        <v>42963</v>
      </c>
      <c r="C189" s="85">
        <v>996323669</v>
      </c>
      <c r="D189" s="159" t="s">
        <v>523</v>
      </c>
      <c r="E189" s="132" t="s">
        <v>18</v>
      </c>
      <c r="F189" s="188" t="s">
        <v>19</v>
      </c>
      <c r="G189" s="199">
        <v>12694</v>
      </c>
      <c r="H189" s="252">
        <f t="shared" si="13"/>
        <v>220.97053726169844</v>
      </c>
      <c r="I189" s="164">
        <v>2805000</v>
      </c>
      <c r="J189" s="187"/>
      <c r="K189" s="187">
        <f t="shared" si="8"/>
        <v>259948744.45999998</v>
      </c>
    </row>
    <row r="190" spans="2:11" x14ac:dyDescent="0.25">
      <c r="B190" s="183">
        <v>42963</v>
      </c>
      <c r="C190" s="85">
        <v>996369521</v>
      </c>
      <c r="D190" s="159" t="s">
        <v>524</v>
      </c>
      <c r="E190" s="132" t="s">
        <v>525</v>
      </c>
      <c r="F190" s="6" t="s">
        <v>24</v>
      </c>
      <c r="G190" s="199">
        <v>12694</v>
      </c>
      <c r="H190" s="252">
        <f t="shared" si="13"/>
        <v>354.49818812037182</v>
      </c>
      <c r="I190" s="187">
        <v>4500000</v>
      </c>
      <c r="J190" s="187"/>
      <c r="K190" s="187">
        <f t="shared" si="8"/>
        <v>255448744.45999998</v>
      </c>
    </row>
    <row r="191" spans="2:11" x14ac:dyDescent="0.25">
      <c r="B191" s="183">
        <v>42963</v>
      </c>
      <c r="C191" s="85">
        <v>996361759</v>
      </c>
      <c r="D191" s="211" t="s">
        <v>526</v>
      </c>
      <c r="E191" s="132" t="s">
        <v>527</v>
      </c>
      <c r="F191" s="6" t="s">
        <v>24</v>
      </c>
      <c r="G191" s="199">
        <v>12694</v>
      </c>
      <c r="H191" s="252">
        <f t="shared" si="13"/>
        <v>23.633212541358123</v>
      </c>
      <c r="I191" s="187">
        <v>300000</v>
      </c>
      <c r="J191" s="187"/>
      <c r="K191" s="187">
        <f t="shared" si="8"/>
        <v>255148744.45999998</v>
      </c>
    </row>
    <row r="192" spans="2:11" x14ac:dyDescent="0.25">
      <c r="B192" s="183">
        <v>42963</v>
      </c>
      <c r="C192" s="85">
        <v>7753266299</v>
      </c>
      <c r="D192" s="211" t="s">
        <v>528</v>
      </c>
      <c r="E192" s="132" t="s">
        <v>529</v>
      </c>
      <c r="F192" s="132" t="s">
        <v>19</v>
      </c>
      <c r="G192" s="199">
        <v>12694</v>
      </c>
      <c r="H192" s="252">
        <f t="shared" si="13"/>
        <v>1575.5475027572081</v>
      </c>
      <c r="I192" s="187">
        <v>20000000</v>
      </c>
      <c r="J192" s="187"/>
      <c r="K192" s="187">
        <f t="shared" si="8"/>
        <v>235148744.45999998</v>
      </c>
    </row>
    <row r="193" spans="2:11" x14ac:dyDescent="0.25">
      <c r="B193" s="183">
        <v>42963</v>
      </c>
      <c r="C193" s="85">
        <v>77532820450</v>
      </c>
      <c r="D193" s="198" t="s">
        <v>530</v>
      </c>
      <c r="E193" s="39" t="s">
        <v>18</v>
      </c>
      <c r="F193" s="132" t="s">
        <v>19</v>
      </c>
      <c r="G193" s="199">
        <v>12694</v>
      </c>
      <c r="H193" s="252">
        <f t="shared" si="13"/>
        <v>1277.3199936978099</v>
      </c>
      <c r="I193" s="187">
        <v>16214300</v>
      </c>
      <c r="J193" s="10"/>
      <c r="K193" s="187">
        <f t="shared" si="8"/>
        <v>218934444.45999998</v>
      </c>
    </row>
    <row r="194" spans="2:11" x14ac:dyDescent="0.25">
      <c r="B194" s="183">
        <v>42963</v>
      </c>
      <c r="C194" s="85">
        <v>77532820450</v>
      </c>
      <c r="D194" s="198" t="s">
        <v>530</v>
      </c>
      <c r="E194" s="39" t="s">
        <v>18</v>
      </c>
      <c r="F194" s="132" t="s">
        <v>102</v>
      </c>
      <c r="G194" s="199">
        <v>12694</v>
      </c>
      <c r="H194" s="252">
        <f>J194/G194</f>
        <v>1277.3199936978099</v>
      </c>
      <c r="I194" s="187"/>
      <c r="J194" s="187">
        <v>16214300</v>
      </c>
      <c r="K194" s="187">
        <f t="shared" si="8"/>
        <v>235148744.45999998</v>
      </c>
    </row>
    <row r="195" spans="2:11" x14ac:dyDescent="0.25">
      <c r="B195" s="183">
        <v>42964</v>
      </c>
      <c r="C195" s="85">
        <v>997155009</v>
      </c>
      <c r="D195" s="159" t="s">
        <v>169</v>
      </c>
      <c r="E195" s="39" t="s">
        <v>18</v>
      </c>
      <c r="F195" s="188" t="s">
        <v>19</v>
      </c>
      <c r="G195" s="199">
        <v>12694</v>
      </c>
      <c r="H195" s="252">
        <f t="shared" ref="H195:H196" si="16">IFERROR(I195/G195,0)</f>
        <v>876.63463053411056</v>
      </c>
      <c r="I195" s="187">
        <v>11128000</v>
      </c>
      <c r="J195" s="187"/>
      <c r="K195" s="187">
        <f t="shared" si="8"/>
        <v>224020744.45999998</v>
      </c>
    </row>
    <row r="196" spans="2:11" x14ac:dyDescent="0.25">
      <c r="B196" s="183">
        <v>42964</v>
      </c>
      <c r="C196" s="85">
        <v>997157771</v>
      </c>
      <c r="D196" s="159" t="s">
        <v>222</v>
      </c>
      <c r="E196" s="39" t="s">
        <v>18</v>
      </c>
      <c r="F196" s="188" t="s">
        <v>19</v>
      </c>
      <c r="G196" s="199">
        <v>12694</v>
      </c>
      <c r="H196" s="252">
        <f t="shared" si="16"/>
        <v>1024.1058767921852</v>
      </c>
      <c r="I196" s="187">
        <v>13000000</v>
      </c>
      <c r="J196" s="187"/>
      <c r="K196" s="187">
        <f t="shared" si="8"/>
        <v>211020744.45999998</v>
      </c>
    </row>
    <row r="197" spans="2:11" x14ac:dyDescent="0.25">
      <c r="B197" s="183">
        <v>42964</v>
      </c>
      <c r="C197" s="85">
        <v>7755344807</v>
      </c>
      <c r="D197" s="198" t="s">
        <v>530</v>
      </c>
      <c r="E197" s="39" t="s">
        <v>18</v>
      </c>
      <c r="F197" s="132" t="s">
        <v>19</v>
      </c>
      <c r="G197" s="199">
        <v>12694</v>
      </c>
      <c r="H197" s="252">
        <f t="shared" si="13"/>
        <v>1277.3199936978099</v>
      </c>
      <c r="I197" s="187">
        <v>16214300</v>
      </c>
      <c r="J197" s="187"/>
      <c r="K197" s="187">
        <f t="shared" si="8"/>
        <v>194806444.45999998</v>
      </c>
    </row>
    <row r="198" spans="2:11" x14ac:dyDescent="0.25">
      <c r="B198" s="183">
        <v>42964</v>
      </c>
      <c r="C198" s="85">
        <v>997225863</v>
      </c>
      <c r="D198" s="198" t="s">
        <v>205</v>
      </c>
      <c r="E198" s="132" t="s">
        <v>531</v>
      </c>
      <c r="F198" s="132" t="s">
        <v>88</v>
      </c>
      <c r="G198" s="199">
        <v>12694</v>
      </c>
      <c r="H198" s="252">
        <f t="shared" si="13"/>
        <v>0.78777375137860406</v>
      </c>
      <c r="I198" s="187">
        <v>10000</v>
      </c>
      <c r="J198" s="187"/>
      <c r="K198" s="187">
        <f t="shared" si="8"/>
        <v>194796444.45999998</v>
      </c>
    </row>
    <row r="199" spans="2:11" x14ac:dyDescent="0.25">
      <c r="B199" s="183">
        <v>42964</v>
      </c>
      <c r="C199" s="85">
        <v>997222709</v>
      </c>
      <c r="D199" s="198" t="s">
        <v>439</v>
      </c>
      <c r="E199" s="39" t="s">
        <v>18</v>
      </c>
      <c r="F199" s="132" t="s">
        <v>19</v>
      </c>
      <c r="G199" s="199">
        <v>12694</v>
      </c>
      <c r="H199" s="252">
        <f t="shared" si="13"/>
        <v>866.55112651646448</v>
      </c>
      <c r="I199" s="187">
        <v>11000000</v>
      </c>
      <c r="J199" s="187"/>
      <c r="K199" s="187">
        <f t="shared" si="8"/>
        <v>183796444.45999998</v>
      </c>
    </row>
    <row r="200" spans="2:11" x14ac:dyDescent="0.25">
      <c r="B200" s="183">
        <v>42964</v>
      </c>
      <c r="C200" s="85">
        <v>997461183</v>
      </c>
      <c r="D200" s="198" t="s">
        <v>490</v>
      </c>
      <c r="E200" s="39" t="s">
        <v>18</v>
      </c>
      <c r="F200" s="132" t="s">
        <v>19</v>
      </c>
      <c r="G200" s="199">
        <v>12694</v>
      </c>
      <c r="H200" s="252">
        <f t="shared" si="13"/>
        <v>633.44099574602171</v>
      </c>
      <c r="I200" s="187">
        <v>8040900</v>
      </c>
      <c r="J200" s="10"/>
      <c r="K200" s="187">
        <f t="shared" ref="K200:K236" si="17">K199-I200+J200</f>
        <v>175755544.45999998</v>
      </c>
    </row>
    <row r="201" spans="2:11" x14ac:dyDescent="0.25">
      <c r="B201" s="183">
        <v>42964</v>
      </c>
      <c r="C201" s="85">
        <v>997463461</v>
      </c>
      <c r="D201" s="198" t="s">
        <v>416</v>
      </c>
      <c r="E201" s="39" t="s">
        <v>18</v>
      </c>
      <c r="F201" s="132" t="s">
        <v>19</v>
      </c>
      <c r="G201" s="199">
        <v>12694</v>
      </c>
      <c r="H201" s="252">
        <f t="shared" si="13"/>
        <v>2549.1176933984561</v>
      </c>
      <c r="I201" s="187">
        <v>32358500</v>
      </c>
      <c r="J201" s="187"/>
      <c r="K201" s="187">
        <f t="shared" si="17"/>
        <v>143397044.45999998</v>
      </c>
    </row>
    <row r="202" spans="2:11" x14ac:dyDescent="0.25">
      <c r="B202" s="183">
        <v>42964</v>
      </c>
      <c r="C202" s="85">
        <v>7756157765</v>
      </c>
      <c r="D202" s="198" t="s">
        <v>532</v>
      </c>
      <c r="E202" s="39" t="s">
        <v>533</v>
      </c>
      <c r="F202" s="132" t="s">
        <v>53</v>
      </c>
      <c r="G202" s="199">
        <v>12694</v>
      </c>
      <c r="H202" s="252">
        <f t="shared" si="13"/>
        <v>31.790649125571136</v>
      </c>
      <c r="I202" s="187">
        <v>403550.5</v>
      </c>
      <c r="J202" s="187"/>
      <c r="K202" s="187">
        <f t="shared" si="17"/>
        <v>142993493.95999998</v>
      </c>
    </row>
    <row r="203" spans="2:11" x14ac:dyDescent="0.25">
      <c r="B203" s="183">
        <v>42964</v>
      </c>
      <c r="C203" s="85">
        <v>997523746</v>
      </c>
      <c r="D203" s="198" t="s">
        <v>522</v>
      </c>
      <c r="E203" s="39" t="s">
        <v>18</v>
      </c>
      <c r="F203" s="132" t="s">
        <v>19</v>
      </c>
      <c r="G203" s="199">
        <v>12694</v>
      </c>
      <c r="H203" s="252">
        <f t="shared" si="13"/>
        <v>1969.4343784465102</v>
      </c>
      <c r="I203" s="187">
        <v>25000000</v>
      </c>
      <c r="J203" s="187"/>
      <c r="K203" s="187">
        <f t="shared" si="17"/>
        <v>117993493.95999998</v>
      </c>
    </row>
    <row r="204" spans="2:11" x14ac:dyDescent="0.25">
      <c r="B204" s="183">
        <v>42964</v>
      </c>
      <c r="C204" s="85">
        <v>997527082</v>
      </c>
      <c r="D204" s="198" t="s">
        <v>34</v>
      </c>
      <c r="E204" s="39" t="s">
        <v>18</v>
      </c>
      <c r="F204" s="132" t="s">
        <v>19</v>
      </c>
      <c r="G204" s="199">
        <v>12694</v>
      </c>
      <c r="H204" s="252">
        <f t="shared" si="13"/>
        <v>393.88687568930203</v>
      </c>
      <c r="I204" s="187">
        <v>5000000</v>
      </c>
      <c r="J204" s="187"/>
      <c r="K204" s="187">
        <f t="shared" si="17"/>
        <v>112993493.95999998</v>
      </c>
    </row>
    <row r="205" spans="2:11" x14ac:dyDescent="0.25">
      <c r="B205" s="183">
        <v>42964</v>
      </c>
      <c r="C205" s="85">
        <v>997529815</v>
      </c>
      <c r="D205" s="198" t="s">
        <v>514</v>
      </c>
      <c r="E205" s="39" t="s">
        <v>18</v>
      </c>
      <c r="F205" s="132" t="s">
        <v>19</v>
      </c>
      <c r="G205" s="199">
        <v>12694</v>
      </c>
      <c r="H205" s="252">
        <f t="shared" si="13"/>
        <v>393.88687568930203</v>
      </c>
      <c r="I205" s="187">
        <v>5000000</v>
      </c>
      <c r="J205" s="187"/>
      <c r="K205" s="187">
        <f t="shared" si="17"/>
        <v>107993493.95999998</v>
      </c>
    </row>
    <row r="206" spans="2:11" x14ac:dyDescent="0.25">
      <c r="B206" s="183">
        <v>42964</v>
      </c>
      <c r="C206" s="85">
        <v>998246576</v>
      </c>
      <c r="D206" s="198" t="s">
        <v>205</v>
      </c>
      <c r="E206" s="132" t="s">
        <v>534</v>
      </c>
      <c r="F206" s="132" t="s">
        <v>88</v>
      </c>
      <c r="G206" s="199">
        <v>12894.75</v>
      </c>
      <c r="H206" s="252">
        <f t="shared" si="13"/>
        <v>3356.035345392505</v>
      </c>
      <c r="I206" s="187">
        <v>43275236.770000003</v>
      </c>
      <c r="J206" s="187"/>
      <c r="K206" s="187">
        <f t="shared" si="17"/>
        <v>64718257.189999975</v>
      </c>
    </row>
    <row r="207" spans="2:11" x14ac:dyDescent="0.25">
      <c r="B207" s="183">
        <v>42964</v>
      </c>
      <c r="C207" s="85">
        <v>998252837</v>
      </c>
      <c r="D207" s="198" t="s">
        <v>205</v>
      </c>
      <c r="E207" s="132" t="s">
        <v>535</v>
      </c>
      <c r="F207" s="6" t="s">
        <v>24</v>
      </c>
      <c r="G207" s="199">
        <v>12894.75</v>
      </c>
      <c r="H207" s="252">
        <f t="shared" si="13"/>
        <v>148.83289710928867</v>
      </c>
      <c r="I207" s="187">
        <v>1919163</v>
      </c>
      <c r="J207" s="187"/>
      <c r="K207" s="187">
        <f t="shared" si="17"/>
        <v>62799094.189999975</v>
      </c>
    </row>
    <row r="208" spans="2:11" x14ac:dyDescent="0.25">
      <c r="B208" s="183">
        <v>42964</v>
      </c>
      <c r="C208" s="85">
        <v>998239736</v>
      </c>
      <c r="D208" s="198" t="s">
        <v>522</v>
      </c>
      <c r="E208" s="39" t="s">
        <v>18</v>
      </c>
      <c r="F208" s="132" t="s">
        <v>19</v>
      </c>
      <c r="G208" s="199">
        <v>12694</v>
      </c>
      <c r="H208" s="252">
        <f t="shared" si="13"/>
        <v>1969.4343784465102</v>
      </c>
      <c r="I208" s="187">
        <v>25000000</v>
      </c>
      <c r="J208" s="187"/>
      <c r="K208" s="187">
        <f t="shared" si="17"/>
        <v>37799094.189999975</v>
      </c>
    </row>
    <row r="209" spans="2:11" x14ac:dyDescent="0.25">
      <c r="B209" s="183">
        <v>42964</v>
      </c>
      <c r="C209" s="85">
        <v>998241167</v>
      </c>
      <c r="D209" s="198" t="s">
        <v>327</v>
      </c>
      <c r="E209" s="39" t="s">
        <v>18</v>
      </c>
      <c r="F209" s="132" t="s">
        <v>19</v>
      </c>
      <c r="G209" s="199">
        <v>12694</v>
      </c>
      <c r="H209" s="252">
        <f t="shared" si="13"/>
        <v>39.388687568930202</v>
      </c>
      <c r="I209" s="187">
        <v>500000</v>
      </c>
      <c r="J209" s="187"/>
      <c r="K209" s="187">
        <f t="shared" si="17"/>
        <v>37299094.189999975</v>
      </c>
    </row>
    <row r="210" spans="2:11" x14ac:dyDescent="0.25">
      <c r="B210" s="183">
        <v>42964</v>
      </c>
      <c r="C210" s="85">
        <v>998242851</v>
      </c>
      <c r="D210" s="198" t="s">
        <v>526</v>
      </c>
      <c r="E210" s="132" t="s">
        <v>536</v>
      </c>
      <c r="F210" s="6" t="s">
        <v>24</v>
      </c>
      <c r="G210" s="199">
        <v>12694</v>
      </c>
      <c r="H210" s="252">
        <f t="shared" si="13"/>
        <v>252.08760044115331</v>
      </c>
      <c r="I210" s="187">
        <v>3200000</v>
      </c>
      <c r="J210" s="187"/>
      <c r="K210" s="187">
        <f t="shared" si="17"/>
        <v>34099094.189999975</v>
      </c>
    </row>
    <row r="211" spans="2:11" x14ac:dyDescent="0.25">
      <c r="B211" s="183">
        <v>42964</v>
      </c>
      <c r="C211" s="85">
        <v>998347121</v>
      </c>
      <c r="D211" s="198" t="s">
        <v>205</v>
      </c>
      <c r="E211" s="132" t="s">
        <v>537</v>
      </c>
      <c r="F211" s="6" t="s">
        <v>24</v>
      </c>
      <c r="G211" s="199">
        <v>16480.169999999998</v>
      </c>
      <c r="H211" s="252">
        <f t="shared" si="13"/>
        <v>187.19961626609435</v>
      </c>
      <c r="I211" s="187">
        <v>3085081.5</v>
      </c>
      <c r="J211" s="187"/>
      <c r="K211" s="187">
        <f t="shared" si="17"/>
        <v>31014012.689999975</v>
      </c>
    </row>
    <row r="212" spans="2:11" x14ac:dyDescent="0.25">
      <c r="B212" s="183">
        <v>42964</v>
      </c>
      <c r="C212" s="85">
        <v>7758793997</v>
      </c>
      <c r="D212" s="198" t="s">
        <v>428</v>
      </c>
      <c r="E212" s="132" t="s">
        <v>538</v>
      </c>
      <c r="F212" s="132" t="s">
        <v>122</v>
      </c>
      <c r="G212" s="199">
        <v>12694</v>
      </c>
      <c r="H212" s="252">
        <f t="shared" si="13"/>
        <v>31.510950055144164</v>
      </c>
      <c r="I212" s="187">
        <v>400000</v>
      </c>
      <c r="J212" s="187"/>
      <c r="K212" s="187">
        <f t="shared" si="17"/>
        <v>30614012.689999975</v>
      </c>
    </row>
    <row r="213" spans="2:11" x14ac:dyDescent="0.25">
      <c r="B213" s="183">
        <v>42965</v>
      </c>
      <c r="C213" s="85">
        <v>7759010148</v>
      </c>
      <c r="D213" s="159" t="s">
        <v>539</v>
      </c>
      <c r="E213" s="39" t="s">
        <v>18</v>
      </c>
      <c r="F213" s="132" t="s">
        <v>19</v>
      </c>
      <c r="G213" s="199">
        <v>12694</v>
      </c>
      <c r="H213" s="252">
        <f t="shared" si="13"/>
        <v>562.47045848432333</v>
      </c>
      <c r="I213" s="187">
        <v>7140000</v>
      </c>
      <c r="J213" s="187"/>
      <c r="K213" s="187">
        <f t="shared" si="17"/>
        <v>23474012.689999975</v>
      </c>
    </row>
    <row r="214" spans="2:11" x14ac:dyDescent="0.25">
      <c r="B214" s="183">
        <v>42965</v>
      </c>
      <c r="C214" s="85">
        <v>998776508</v>
      </c>
      <c r="D214" s="198" t="s">
        <v>439</v>
      </c>
      <c r="E214" s="39" t="s">
        <v>18</v>
      </c>
      <c r="F214" s="132" t="s">
        <v>19</v>
      </c>
      <c r="G214" s="199">
        <v>12694</v>
      </c>
      <c r="H214" s="252">
        <f t="shared" si="13"/>
        <v>866.55112651646448</v>
      </c>
      <c r="I214" s="187">
        <v>11000000</v>
      </c>
      <c r="J214" s="187"/>
      <c r="K214" s="187">
        <f t="shared" si="17"/>
        <v>12474012.689999975</v>
      </c>
    </row>
    <row r="215" spans="2:11" x14ac:dyDescent="0.25">
      <c r="B215" s="183">
        <v>42965</v>
      </c>
      <c r="C215" s="85">
        <v>7761606072</v>
      </c>
      <c r="D215" s="159" t="s">
        <v>540</v>
      </c>
      <c r="E215" s="132" t="s">
        <v>541</v>
      </c>
      <c r="F215" s="6" t="s">
        <v>24</v>
      </c>
      <c r="G215" s="199">
        <v>12694</v>
      </c>
      <c r="H215" s="252">
        <f t="shared" si="13"/>
        <v>94.532850165432492</v>
      </c>
      <c r="I215" s="187">
        <v>1200000</v>
      </c>
      <c r="J215" s="187"/>
      <c r="K215" s="187">
        <f t="shared" si="17"/>
        <v>11274012.689999975</v>
      </c>
    </row>
    <row r="216" spans="2:11" x14ac:dyDescent="0.25">
      <c r="B216" s="183">
        <v>42965</v>
      </c>
      <c r="C216" s="85">
        <v>998643458</v>
      </c>
      <c r="D216" s="185" t="s">
        <v>15</v>
      </c>
      <c r="E216" s="132" t="s">
        <v>463</v>
      </c>
      <c r="F216" s="6" t="s">
        <v>102</v>
      </c>
      <c r="G216" s="199">
        <v>12694</v>
      </c>
      <c r="H216" s="252">
        <f>J216/G216</f>
        <v>84.291791397510636</v>
      </c>
      <c r="I216" s="187"/>
      <c r="J216" s="187">
        <v>1070000</v>
      </c>
      <c r="K216" s="187">
        <f t="shared" si="17"/>
        <v>12344012.689999975</v>
      </c>
    </row>
    <row r="217" spans="2:11" x14ac:dyDescent="0.25">
      <c r="B217" s="183">
        <v>42965</v>
      </c>
      <c r="C217" s="85">
        <v>7762073624</v>
      </c>
      <c r="D217" s="159" t="s">
        <v>540</v>
      </c>
      <c r="E217" s="132" t="s">
        <v>542</v>
      </c>
      <c r="F217" s="6" t="s">
        <v>24</v>
      </c>
      <c r="G217" s="199">
        <v>12694</v>
      </c>
      <c r="H217" s="252">
        <f t="shared" ref="H217" si="18">IFERROR(I217/G217,0)</f>
        <v>23.633212541358123</v>
      </c>
      <c r="I217" s="187">
        <v>300000</v>
      </c>
      <c r="J217" s="187"/>
      <c r="K217" s="187">
        <f t="shared" si="17"/>
        <v>12044012.689999975</v>
      </c>
    </row>
    <row r="218" spans="2:11" x14ac:dyDescent="0.25">
      <c r="B218" s="183">
        <v>42965</v>
      </c>
      <c r="C218" s="85">
        <v>999224627</v>
      </c>
      <c r="D218" s="185" t="s">
        <v>377</v>
      </c>
      <c r="E218" s="39" t="s">
        <v>18</v>
      </c>
      <c r="F218" s="132" t="s">
        <v>19</v>
      </c>
      <c r="G218" s="199">
        <v>12694</v>
      </c>
      <c r="H218" s="252">
        <f t="shared" si="13"/>
        <v>280.21900110288323</v>
      </c>
      <c r="I218" s="187">
        <v>3557100</v>
      </c>
      <c r="J218" s="187"/>
      <c r="K218" s="187">
        <f t="shared" si="17"/>
        <v>8486912.6899999753</v>
      </c>
    </row>
    <row r="219" spans="2:11" x14ac:dyDescent="0.25">
      <c r="B219" s="183">
        <v>42965</v>
      </c>
      <c r="C219" s="176">
        <v>261020165</v>
      </c>
      <c r="D219" s="185" t="s">
        <v>15</v>
      </c>
      <c r="E219" s="39" t="s">
        <v>384</v>
      </c>
      <c r="F219" s="39" t="s">
        <v>384</v>
      </c>
      <c r="G219" s="199">
        <v>16050</v>
      </c>
      <c r="H219" s="252">
        <f t="shared" ref="H219:H225" si="19">J219/G219</f>
        <v>4192.0342056074769</v>
      </c>
      <c r="I219" s="187"/>
      <c r="J219" s="175">
        <v>67282149</v>
      </c>
      <c r="K219" s="187">
        <f t="shared" si="17"/>
        <v>75769061.689999968</v>
      </c>
    </row>
    <row r="220" spans="2:11" x14ac:dyDescent="0.25">
      <c r="B220" s="183">
        <v>42965</v>
      </c>
      <c r="C220" s="176">
        <v>261020165</v>
      </c>
      <c r="D220" s="185" t="s">
        <v>15</v>
      </c>
      <c r="E220" s="39" t="s">
        <v>384</v>
      </c>
      <c r="F220" s="39" t="s">
        <v>384</v>
      </c>
      <c r="G220" s="199">
        <v>16050</v>
      </c>
      <c r="H220" s="252">
        <f t="shared" si="19"/>
        <v>4345.5251713395637</v>
      </c>
      <c r="I220" s="187"/>
      <c r="J220" s="174">
        <v>69745679</v>
      </c>
      <c r="K220" s="187">
        <f t="shared" si="17"/>
        <v>145514740.68999997</v>
      </c>
    </row>
    <row r="221" spans="2:11" x14ac:dyDescent="0.25">
      <c r="B221" s="183">
        <v>42965</v>
      </c>
      <c r="C221" s="176">
        <v>261020165</v>
      </c>
      <c r="D221" s="185" t="s">
        <v>15</v>
      </c>
      <c r="E221" s="39" t="s">
        <v>384</v>
      </c>
      <c r="F221" s="39" t="s">
        <v>384</v>
      </c>
      <c r="G221" s="199">
        <v>16050</v>
      </c>
      <c r="H221" s="252">
        <f t="shared" si="19"/>
        <v>4406.3268535825546</v>
      </c>
      <c r="I221" s="187"/>
      <c r="J221" s="175">
        <v>70721546</v>
      </c>
      <c r="K221" s="187">
        <f t="shared" si="17"/>
        <v>216236286.68999997</v>
      </c>
    </row>
    <row r="222" spans="2:11" x14ac:dyDescent="0.25">
      <c r="B222" s="183">
        <v>42965</v>
      </c>
      <c r="C222" s="176">
        <v>261020165</v>
      </c>
      <c r="D222" s="185" t="s">
        <v>15</v>
      </c>
      <c r="E222" s="39" t="s">
        <v>384</v>
      </c>
      <c r="F222" s="39" t="s">
        <v>384</v>
      </c>
      <c r="G222" s="199">
        <v>16050</v>
      </c>
      <c r="H222" s="252">
        <f t="shared" si="19"/>
        <v>4277.556947040498</v>
      </c>
      <c r="I222" s="187"/>
      <c r="J222" s="175">
        <v>68654789</v>
      </c>
      <c r="K222" s="187">
        <f t="shared" si="17"/>
        <v>284891075.68999994</v>
      </c>
    </row>
    <row r="223" spans="2:11" x14ac:dyDescent="0.25">
      <c r="B223" s="183">
        <v>42965</v>
      </c>
      <c r="C223" s="176">
        <v>261020165</v>
      </c>
      <c r="D223" s="185" t="s">
        <v>15</v>
      </c>
      <c r="E223" s="39" t="s">
        <v>384</v>
      </c>
      <c r="F223" s="39" t="s">
        <v>384</v>
      </c>
      <c r="G223" s="199">
        <v>16050</v>
      </c>
      <c r="H223" s="252">
        <f t="shared" si="19"/>
        <v>3808.3300934579438</v>
      </c>
      <c r="I223" s="187"/>
      <c r="J223" s="187">
        <v>61123698</v>
      </c>
      <c r="K223" s="187">
        <f t="shared" si="17"/>
        <v>346014773.68999994</v>
      </c>
    </row>
    <row r="224" spans="2:11" x14ac:dyDescent="0.25">
      <c r="B224" s="183">
        <v>42965</v>
      </c>
      <c r="C224" s="176">
        <v>261020165</v>
      </c>
      <c r="D224" s="185" t="s">
        <v>15</v>
      </c>
      <c r="E224" s="39" t="s">
        <v>384</v>
      </c>
      <c r="F224" s="39" t="s">
        <v>384</v>
      </c>
      <c r="G224" s="199">
        <v>16050</v>
      </c>
      <c r="H224" s="252">
        <f t="shared" si="19"/>
        <v>4402.1676012461057</v>
      </c>
      <c r="I224" s="187"/>
      <c r="J224" s="175">
        <v>70654790</v>
      </c>
      <c r="K224" s="187">
        <f t="shared" si="17"/>
        <v>416669563.68999994</v>
      </c>
    </row>
    <row r="225" spans="2:11" x14ac:dyDescent="0.25">
      <c r="B225" s="183">
        <v>42965</v>
      </c>
      <c r="C225" s="176">
        <v>261020165</v>
      </c>
      <c r="D225" s="185" t="s">
        <v>15</v>
      </c>
      <c r="E225" s="39" t="s">
        <v>384</v>
      </c>
      <c r="F225" s="39" t="s">
        <v>384</v>
      </c>
      <c r="G225" s="199">
        <v>16050</v>
      </c>
      <c r="H225" s="252">
        <f t="shared" si="19"/>
        <v>4568.0591277258563</v>
      </c>
      <c r="I225" s="187"/>
      <c r="J225" s="265">
        <v>73317349</v>
      </c>
      <c r="K225" s="187">
        <f t="shared" si="17"/>
        <v>489986912.68999994</v>
      </c>
    </row>
    <row r="226" spans="2:11" x14ac:dyDescent="0.25">
      <c r="B226" s="183">
        <v>42965</v>
      </c>
      <c r="C226" s="85">
        <v>999784235</v>
      </c>
      <c r="D226" s="185" t="s">
        <v>543</v>
      </c>
      <c r="E226" s="132" t="s">
        <v>544</v>
      </c>
      <c r="F226" s="6" t="s">
        <v>24</v>
      </c>
      <c r="G226" s="199">
        <v>16050</v>
      </c>
      <c r="H226" s="252">
        <f t="shared" ref="H226:H236" si="20">IFERROR(I226/G226,0)</f>
        <v>169.47040498442368</v>
      </c>
      <c r="I226" s="187">
        <v>2720000</v>
      </c>
      <c r="J226" s="187"/>
      <c r="K226" s="187">
        <f t="shared" si="17"/>
        <v>487266912.68999994</v>
      </c>
    </row>
    <row r="227" spans="2:11" x14ac:dyDescent="0.25">
      <c r="B227" s="183">
        <v>42965</v>
      </c>
      <c r="C227" s="85">
        <v>999799227</v>
      </c>
      <c r="D227" s="159" t="s">
        <v>41</v>
      </c>
      <c r="E227" s="39" t="s">
        <v>18</v>
      </c>
      <c r="F227" s="132" t="s">
        <v>19</v>
      </c>
      <c r="G227" s="199">
        <v>16050</v>
      </c>
      <c r="H227" s="252">
        <f t="shared" si="20"/>
        <v>2172.6417445482866</v>
      </c>
      <c r="I227" s="187">
        <v>34870900</v>
      </c>
      <c r="J227" s="187"/>
      <c r="K227" s="187">
        <f t="shared" si="17"/>
        <v>452396012.68999994</v>
      </c>
    </row>
    <row r="228" spans="2:11" x14ac:dyDescent="0.25">
      <c r="B228" s="183">
        <v>42965</v>
      </c>
      <c r="C228" s="85">
        <v>999793326</v>
      </c>
      <c r="D228" s="159" t="s">
        <v>545</v>
      </c>
      <c r="E228" s="132" t="s">
        <v>544</v>
      </c>
      <c r="F228" s="6" t="s">
        <v>24</v>
      </c>
      <c r="G228" s="199">
        <v>16050</v>
      </c>
      <c r="H228" s="252">
        <f t="shared" si="20"/>
        <v>251.02803738317758</v>
      </c>
      <c r="I228" s="187">
        <v>4029000</v>
      </c>
      <c r="J228" s="187"/>
      <c r="K228" s="187">
        <f t="shared" si="17"/>
        <v>448367012.68999994</v>
      </c>
    </row>
    <row r="229" spans="2:11" x14ac:dyDescent="0.25">
      <c r="B229" s="183">
        <v>42965</v>
      </c>
      <c r="C229" s="85">
        <v>999821221</v>
      </c>
      <c r="D229" s="159" t="s">
        <v>116</v>
      </c>
      <c r="E229" s="132" t="s">
        <v>546</v>
      </c>
      <c r="F229" s="6" t="s">
        <v>24</v>
      </c>
      <c r="G229" s="199">
        <v>16050</v>
      </c>
      <c r="H229" s="252">
        <f t="shared" si="20"/>
        <v>149.53271028037383</v>
      </c>
      <c r="I229" s="187">
        <v>2400000</v>
      </c>
      <c r="J229" s="187"/>
      <c r="K229" s="187">
        <f t="shared" si="17"/>
        <v>445967012.68999994</v>
      </c>
    </row>
    <row r="230" spans="2:11" x14ac:dyDescent="0.25">
      <c r="B230" s="183">
        <v>42965</v>
      </c>
      <c r="C230" s="85">
        <v>7763786491</v>
      </c>
      <c r="D230" s="159" t="s">
        <v>516</v>
      </c>
      <c r="E230" s="39" t="s">
        <v>18</v>
      </c>
      <c r="F230" s="132" t="s">
        <v>19</v>
      </c>
      <c r="G230" s="199">
        <v>16050</v>
      </c>
      <c r="H230" s="252">
        <f t="shared" si="20"/>
        <v>5861.1838006230528</v>
      </c>
      <c r="I230" s="187">
        <v>94072000</v>
      </c>
      <c r="J230" s="187"/>
      <c r="K230" s="187">
        <f t="shared" si="17"/>
        <v>351895012.68999994</v>
      </c>
    </row>
    <row r="231" spans="2:11" x14ac:dyDescent="0.25">
      <c r="B231" s="183">
        <v>42965</v>
      </c>
      <c r="C231" s="85">
        <v>999830180</v>
      </c>
      <c r="D231" s="185" t="s">
        <v>547</v>
      </c>
      <c r="E231" s="132" t="s">
        <v>548</v>
      </c>
      <c r="F231" s="6" t="s">
        <v>24</v>
      </c>
      <c r="G231" s="199">
        <v>16050</v>
      </c>
      <c r="H231" s="252">
        <f t="shared" si="20"/>
        <v>93.45794392523365</v>
      </c>
      <c r="I231" s="187">
        <v>1500000</v>
      </c>
      <c r="J231" s="187"/>
      <c r="K231" s="187">
        <f t="shared" si="17"/>
        <v>350395012.68999994</v>
      </c>
    </row>
    <row r="232" spans="2:11" x14ac:dyDescent="0.25">
      <c r="B232" s="183">
        <v>42965</v>
      </c>
      <c r="C232" s="85">
        <v>999833982</v>
      </c>
      <c r="D232" s="159" t="s">
        <v>149</v>
      </c>
      <c r="E232" s="39" t="s">
        <v>18</v>
      </c>
      <c r="F232" s="132" t="s">
        <v>19</v>
      </c>
      <c r="G232" s="199">
        <v>16050</v>
      </c>
      <c r="H232" s="252">
        <f t="shared" si="20"/>
        <v>6230.529595015576</v>
      </c>
      <c r="I232" s="187">
        <v>100000000</v>
      </c>
      <c r="J232" s="187"/>
      <c r="K232" s="187">
        <f t="shared" si="17"/>
        <v>250395012.68999994</v>
      </c>
    </row>
    <row r="233" spans="2:11" x14ac:dyDescent="0.25">
      <c r="B233" s="183">
        <v>42965</v>
      </c>
      <c r="C233" s="85">
        <v>999845194</v>
      </c>
      <c r="D233" s="159" t="s">
        <v>20</v>
      </c>
      <c r="E233" s="39" t="s">
        <v>18</v>
      </c>
      <c r="F233" s="132" t="s">
        <v>19</v>
      </c>
      <c r="G233" s="199">
        <v>16050</v>
      </c>
      <c r="H233" s="252">
        <f t="shared" si="20"/>
        <v>944.37383177570098</v>
      </c>
      <c r="I233" s="187">
        <v>15157200</v>
      </c>
      <c r="J233" s="187"/>
      <c r="K233" s="187">
        <f t="shared" si="17"/>
        <v>235237812.68999994</v>
      </c>
    </row>
    <row r="234" spans="2:11" x14ac:dyDescent="0.25">
      <c r="B234" s="183">
        <v>42965</v>
      </c>
      <c r="C234" s="85">
        <v>1000073526</v>
      </c>
      <c r="D234" s="159" t="s">
        <v>103</v>
      </c>
      <c r="E234" s="132" t="s">
        <v>549</v>
      </c>
      <c r="F234" s="132" t="s">
        <v>550</v>
      </c>
      <c r="G234" s="199">
        <v>16050</v>
      </c>
      <c r="H234" s="252">
        <f t="shared" si="20"/>
        <v>1.3457943925233644</v>
      </c>
      <c r="I234" s="187">
        <v>21600</v>
      </c>
      <c r="J234" s="15"/>
      <c r="K234" s="187">
        <f t="shared" si="17"/>
        <v>235216212.68999994</v>
      </c>
    </row>
    <row r="235" spans="2:11" x14ac:dyDescent="0.25">
      <c r="B235" s="183">
        <v>42965</v>
      </c>
      <c r="C235" s="85">
        <v>1000075244</v>
      </c>
      <c r="D235" s="159" t="s">
        <v>103</v>
      </c>
      <c r="E235" s="132" t="s">
        <v>551</v>
      </c>
      <c r="F235" s="132" t="s">
        <v>550</v>
      </c>
      <c r="G235" s="199">
        <v>16050</v>
      </c>
      <c r="H235" s="252">
        <f t="shared" si="20"/>
        <v>16.201041744548288</v>
      </c>
      <c r="I235" s="187">
        <v>260026.72</v>
      </c>
      <c r="J235" s="15"/>
      <c r="K235" s="187">
        <f t="shared" si="17"/>
        <v>234956185.96999994</v>
      </c>
    </row>
    <row r="236" spans="2:11" x14ac:dyDescent="0.25">
      <c r="B236" s="183">
        <v>42965</v>
      </c>
      <c r="C236" s="85">
        <v>7764454297</v>
      </c>
      <c r="D236" s="159" t="s">
        <v>552</v>
      </c>
      <c r="E236" s="39" t="s">
        <v>18</v>
      </c>
      <c r="F236" s="132" t="s">
        <v>19</v>
      </c>
      <c r="G236" s="199">
        <v>16050</v>
      </c>
      <c r="H236" s="252">
        <f t="shared" si="20"/>
        <v>623.05295950155767</v>
      </c>
      <c r="I236" s="187">
        <v>10000000</v>
      </c>
      <c r="J236" s="15"/>
      <c r="K236" s="187">
        <f t="shared" si="17"/>
        <v>224956185.96999994</v>
      </c>
    </row>
    <row r="237" spans="2:11" x14ac:dyDescent="0.25">
      <c r="B237" s="183"/>
      <c r="C237" s="85"/>
      <c r="D237" s="159"/>
      <c r="E237" s="132"/>
      <c r="F237" s="132"/>
      <c r="G237" s="199"/>
      <c r="H237" s="252">
        <v>0</v>
      </c>
      <c r="I237" s="187"/>
      <c r="J237" s="187"/>
      <c r="K237" s="187" t="e">
        <f>#REF!-I237+J237</f>
        <v>#REF!</v>
      </c>
    </row>
    <row r="238" spans="2:11" x14ac:dyDescent="0.25">
      <c r="B238" s="183"/>
      <c r="C238" s="85"/>
      <c r="D238" s="159"/>
      <c r="E238" s="35"/>
      <c r="F238" s="132"/>
      <c r="G238" s="199"/>
      <c r="H238" s="252">
        <v>0</v>
      </c>
      <c r="I238" s="187"/>
      <c r="J238" s="187"/>
      <c r="K238" s="187" t="e">
        <f t="shared" ref="K238:K240" si="21">K237-I238+J238</f>
        <v>#REF!</v>
      </c>
    </row>
    <row r="239" spans="2:11" x14ac:dyDescent="0.25">
      <c r="B239" s="214"/>
      <c r="C239" s="5"/>
      <c r="D239" s="13"/>
      <c r="E239" s="6" t="s">
        <v>155</v>
      </c>
      <c r="F239" s="6"/>
      <c r="G239" s="199"/>
      <c r="H239" s="187"/>
      <c r="I239" s="187"/>
      <c r="J239" s="187"/>
      <c r="K239" s="187" t="e">
        <f t="shared" si="21"/>
        <v>#REF!</v>
      </c>
    </row>
    <row r="240" spans="2:11" x14ac:dyDescent="0.25">
      <c r="B240" s="214"/>
      <c r="C240" s="5" t="s">
        <v>156</v>
      </c>
      <c r="D240" s="13" t="s">
        <v>157</v>
      </c>
      <c r="E240" s="6" t="s">
        <v>158</v>
      </c>
      <c r="F240" s="6" t="s">
        <v>159</v>
      </c>
      <c r="G240" s="199">
        <v>16995</v>
      </c>
      <c r="H240" s="187">
        <f>I240/G240</f>
        <v>1.5023830538393645</v>
      </c>
      <c r="I240" s="187">
        <f>(SUMIFS('[4]Ede cuenta Banesco Agosto'!D:D,'[4]Ede cuenta Banesco Agosto'!C:C,"comision trf otros bcos")+SUMIFS('[4]Ede cuenta Banesco Agosto'!D:D,'[4]Ede cuenta Banesco Agosto'!C:C,"cce/recargo tx alto valor"))*-1</f>
        <v>25533</v>
      </c>
      <c r="J240" s="187"/>
      <c r="K240" s="187" t="e">
        <f t="shared" si="21"/>
        <v>#REF!</v>
      </c>
    </row>
    <row r="241" spans="1:11" x14ac:dyDescent="0.25">
      <c r="B241" s="214"/>
      <c r="C241" s="5" t="s">
        <v>156</v>
      </c>
      <c r="D241" s="13" t="s">
        <v>160</v>
      </c>
      <c r="E241" s="6" t="s">
        <v>161</v>
      </c>
      <c r="F241" s="6"/>
      <c r="G241" s="199"/>
      <c r="H241" s="187"/>
      <c r="I241" s="187"/>
      <c r="J241" s="187"/>
      <c r="K241" s="187"/>
    </row>
    <row r="242" spans="1:11" x14ac:dyDescent="0.25">
      <c r="B242" s="179"/>
      <c r="C242" s="66"/>
      <c r="D242" s="215"/>
      <c r="E242" s="67"/>
      <c r="F242" s="67"/>
      <c r="G242" s="181"/>
      <c r="H242" s="216"/>
      <c r="I242" s="187"/>
      <c r="J242" s="69"/>
      <c r="K242" s="187"/>
    </row>
    <row r="243" spans="1:11" ht="15.75" thickBot="1" x14ac:dyDescent="0.3">
      <c r="H243" s="218"/>
      <c r="I243" s="218"/>
      <c r="J243" s="91"/>
      <c r="K243" s="218"/>
    </row>
    <row r="244" spans="1:11" ht="15.75" thickBot="1" x14ac:dyDescent="0.3">
      <c r="E244" s="70" t="s">
        <v>162</v>
      </c>
      <c r="F244" s="77" t="s">
        <v>445</v>
      </c>
      <c r="G244" s="219">
        <f>AVERAGE(G240,G6:G240)</f>
        <v>13476.86755364807</v>
      </c>
      <c r="H244" s="220">
        <f>SUM(H7:H240)</f>
        <v>337424.8477200534</v>
      </c>
      <c r="I244" s="221">
        <f>SUM(I7:I241)</f>
        <v>2213852573.4699998</v>
      </c>
      <c r="J244" s="145">
        <f>SUM(J7:J241)</f>
        <v>2427284513.46</v>
      </c>
      <c r="K244" s="222" t="e">
        <f>K240</f>
        <v>#REF!</v>
      </c>
    </row>
    <row r="246" spans="1:11" ht="15.75" thickBot="1" x14ac:dyDescent="0.3">
      <c r="E246" s="70" t="s">
        <v>164</v>
      </c>
      <c r="F246" s="77"/>
      <c r="G246" s="219"/>
      <c r="H246" s="73"/>
      <c r="I246" s="223" t="s">
        <v>165</v>
      </c>
      <c r="J246" s="74" t="s">
        <v>166</v>
      </c>
      <c r="K246" s="224" t="s">
        <v>167</v>
      </c>
    </row>
    <row r="247" spans="1:11" ht="15.75" thickBot="1" x14ac:dyDescent="0.3">
      <c r="D247" s="160"/>
      <c r="I247" s="225">
        <f>+SUM(I6:I241)</f>
        <v>2213852573.4699998</v>
      </c>
      <c r="J247" s="145">
        <f>+SUM(J6:J241)</f>
        <v>2427284513.46</v>
      </c>
      <c r="K247" s="226">
        <f>+J247-I247</f>
        <v>213431939.99000025</v>
      </c>
    </row>
    <row r="250" spans="1:11" x14ac:dyDescent="0.25">
      <c r="A250" s="2"/>
      <c r="B250" s="227"/>
      <c r="C250" s="228"/>
      <c r="D250" s="4"/>
      <c r="E250" s="4"/>
      <c r="F250" s="2"/>
      <c r="G250" s="229"/>
      <c r="I250" s="1"/>
    </row>
    <row r="253" spans="1:11" x14ac:dyDescent="0.25">
      <c r="A253" s="2"/>
      <c r="B253" s="227"/>
      <c r="C253" s="228"/>
      <c r="D253" s="4"/>
      <c r="E253" s="4"/>
      <c r="F253" s="2"/>
      <c r="G253" s="229"/>
    </row>
    <row r="254" spans="1:11" x14ac:dyDescent="0.25">
      <c r="A254" s="2"/>
      <c r="B254" s="227"/>
      <c r="C254" s="228"/>
      <c r="D254" s="4"/>
      <c r="E254" s="4"/>
      <c r="F254" s="2"/>
      <c r="G254" s="229"/>
    </row>
  </sheetData>
  <autoFilter ref="B5:K236"/>
  <mergeCells count="3">
    <mergeCell ref="B1:K1"/>
    <mergeCell ref="B2:K2"/>
    <mergeCell ref="B3:K3"/>
  </mergeCells>
  <phoneticPr fontId="12" type="noConversion"/>
  <pageMargins left="0.7" right="0.7" top="0.75" bottom="0.75" header="0.3" footer="0.3"/>
  <pageSetup scale="3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Mayo2017</vt:lpstr>
      <vt:lpstr>Junio2017</vt:lpstr>
      <vt:lpstr>Julio2017</vt:lpstr>
      <vt:lpstr>Agosto2017</vt:lpstr>
      <vt:lpstr>Agosto2017!Área_de_impresión</vt:lpstr>
      <vt:lpstr>Julio2017!Área_de_impresión</vt:lpstr>
      <vt:lpstr>Junio2017!Área_de_impresión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Eduardo</cp:lastModifiedBy>
  <cp:lastPrinted>2017-08-01T10:04:08Z</cp:lastPrinted>
  <dcterms:created xsi:type="dcterms:W3CDTF">2017-07-10T15:22:07Z</dcterms:created>
  <dcterms:modified xsi:type="dcterms:W3CDTF">2017-08-18T23:43:35Z</dcterms:modified>
</cp:coreProperties>
</file>