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0490" windowHeight="7605"/>
  </bookViews>
  <sheets>
    <sheet name="Hoja1" sheetId="1" r:id="rId1"/>
  </sheets>
  <externalReferences>
    <externalReference r:id="rId2"/>
  </externalReferences>
  <calcPr calcId="125725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O2" i="1"/>
  <c r="AJ2"/>
  <c r="AH2"/>
  <c r="AZ2"/>
  <c r="BA2"/>
  <c r="AX2"/>
  <c r="AW2"/>
  <c r="AP2"/>
  <c r="AI2"/>
  <c r="AD2"/>
  <c r="AB2"/>
  <c r="T2"/>
  <c r="S2"/>
  <c r="P2"/>
</calcChain>
</file>

<file path=xl/sharedStrings.xml><?xml version="1.0" encoding="utf-8"?>
<sst xmlns="http://schemas.openxmlformats.org/spreadsheetml/2006/main" count="105" uniqueCount="87">
  <si>
    <t>#</t>
  </si>
  <si>
    <t>Planta</t>
  </si>
  <si>
    <t>CLIENTE</t>
  </si>
  <si>
    <t>EMPRESA</t>
  </si>
  <si>
    <t>Línea Naviera</t>
  </si>
  <si>
    <t>Agente Aduanal</t>
  </si>
  <si>
    <t>RIF</t>
  </si>
  <si>
    <t>CORTE</t>
  </si>
  <si>
    <t>BL</t>
  </si>
  <si>
    <t>CONTENEDOR</t>
  </si>
  <si>
    <t>Precinto</t>
  </si>
  <si>
    <t>Fecha de reconocimiento</t>
  </si>
  <si>
    <t>DESTINO</t>
  </si>
  <si>
    <t>FECHA DE SALIDA ESTIMADA</t>
  </si>
  <si>
    <t>DIAS DE RETRASO EN SALIDA</t>
  </si>
  <si>
    <t>ETD</t>
  </si>
  <si>
    <t>ETA</t>
  </si>
  <si>
    <t>Estatus Embarque</t>
  </si>
  <si>
    <t>DIAS DE TRANSITO</t>
  </si>
  <si>
    <t>Carga KG.</t>
  </si>
  <si>
    <t>CAJAS</t>
  </si>
  <si>
    <t>Nro. Permiso de exportación</t>
  </si>
  <si>
    <t>Gastos de exportación Bs.</t>
  </si>
  <si>
    <t>Gastos de exportación $</t>
  </si>
  <si>
    <t>Fecha de pago Gastos de exportación</t>
  </si>
  <si>
    <t xml:space="preserve">FACTURA  </t>
  </si>
  <si>
    <t>Estatus Comercial</t>
  </si>
  <si>
    <t>MONTO Factura USD</t>
  </si>
  <si>
    <t>MONTO Factura USD x KG</t>
  </si>
  <si>
    <t>Anticipo</t>
  </si>
  <si>
    <t>Fecha de pago anticipo</t>
  </si>
  <si>
    <t>Por cobrar (US$)</t>
  </si>
  <si>
    <t>Monto Transferencia (US$)</t>
  </si>
  <si>
    <t>Fecha de pago restante</t>
  </si>
  <si>
    <t>Saldo neto x cobrar</t>
  </si>
  <si>
    <t>Flete</t>
  </si>
  <si>
    <t>Descuento</t>
  </si>
  <si>
    <t>Comisiones</t>
  </si>
  <si>
    <t>Estatus Flete</t>
  </si>
  <si>
    <t>Total</t>
  </si>
  <si>
    <t>Estatus Cobranza</t>
  </si>
  <si>
    <t>Observaciones</t>
  </si>
  <si>
    <t>Saler Nodos</t>
  </si>
  <si>
    <t>Ka Long Import Export J.S.C</t>
  </si>
  <si>
    <t>PMLC</t>
  </si>
  <si>
    <t>Maersk</t>
  </si>
  <si>
    <t>Amado Blanco</t>
  </si>
  <si>
    <t>J-00244571-8</t>
  </si>
  <si>
    <t>MNBU0176009</t>
  </si>
  <si>
    <t>ML_VE0030127</t>
  </si>
  <si>
    <t>Haiphong</t>
  </si>
  <si>
    <t>Coseinca</t>
  </si>
  <si>
    <t>*</t>
  </si>
  <si>
    <t>fecha estimada de salida</t>
  </si>
  <si>
    <t>fecha estimada de llegada</t>
  </si>
  <si>
    <t>Puerto destino</t>
  </si>
  <si>
    <t>Navegando</t>
  </si>
  <si>
    <t>Puerto Origen</t>
  </si>
  <si>
    <t>No es campo, se calcula</t>
  </si>
  <si>
    <t>varchar 20</t>
  </si>
  <si>
    <t>* tabla externa</t>
  </si>
  <si>
    <t>table externa</t>
  </si>
  <si>
    <t>&lt;-</t>
  </si>
  <si>
    <t>no va</t>
  </si>
  <si>
    <t>puede que cambie</t>
  </si>
  <si>
    <t>etd-eta o hoy si aun no ha llegado</t>
  </si>
  <si>
    <t>no hace falta</t>
  </si>
  <si>
    <t>se saca del permiso</t>
  </si>
  <si>
    <t>Vendido</t>
  </si>
  <si>
    <t>por vender</t>
  </si>
  <si>
    <t>no hace falta el campo</t>
  </si>
  <si>
    <t>se saca de: tiene factura a no</t>
  </si>
  <si>
    <t>se calcula</t>
  </si>
  <si>
    <t>monto total</t>
  </si>
  <si>
    <t>menos anticipo</t>
  </si>
  <si>
    <t>Pagado</t>
  </si>
  <si>
    <t>Por pagar</t>
  </si>
  <si>
    <t>se calcula si flete está lleno</t>
  </si>
  <si>
    <t>Este es el segundo pago</t>
  </si>
  <si>
    <t>este es de flujo de caja y descuenta el flete</t>
  </si>
  <si>
    <t xml:space="preserve">se calcula </t>
  </si>
  <si>
    <t>monto factura</t>
  </si>
  <si>
    <t>menos transferencia</t>
  </si>
  <si>
    <t>OJO se llena</t>
  </si>
  <si>
    <t>Si va</t>
  </si>
  <si>
    <t xml:space="preserve">Calculado de </t>
  </si>
  <si>
    <t>menos descuento</t>
  </si>
</sst>
</file>

<file path=xl/styles.xml><?xml version="1.0" encoding="utf-8"?>
<styleSheet xmlns="http://schemas.openxmlformats.org/spreadsheetml/2006/main">
  <numFmts count="6">
    <numFmt numFmtId="43" formatCode="_-* #,##0.00\ _€_-;\-* #,##0.00\ _€_-;_-* &quot;-&quot;??\ _€_-;_-@_-"/>
    <numFmt numFmtId="164" formatCode="#,##0.00_ ;[Red]\-#,##0.00\ "/>
    <numFmt numFmtId="165" formatCode="[$$-409]#,##0.00"/>
    <numFmt numFmtId="166" formatCode="&quot;$&quot;#,##0.00;[Red]\-&quot;$&quot;#,##0.00"/>
    <numFmt numFmtId="167" formatCode="_ * #,##0.00_ ;_ * \-#,##0.00_ ;_ * &quot;-&quot;??_ ;_ @_ "/>
    <numFmt numFmtId="168" formatCode="[$-C0A]d\-mmm\-yy;@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charset val="134"/>
      <scheme val="minor"/>
    </font>
    <font>
      <sz val="12"/>
      <name val="Calibri"/>
      <charset val="134"/>
      <scheme val="minor"/>
    </font>
    <font>
      <sz val="10"/>
      <color theme="1"/>
      <name val="Calibri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167" fontId="2" fillId="0" borderId="0" applyFont="0" applyFill="0" applyBorder="0" applyAlignment="0" applyProtection="0"/>
  </cellStyleXfs>
  <cellXfs count="37">
    <xf numFmtId="0" fontId="0" fillId="0" borderId="0" xfId="0"/>
    <xf numFmtId="0" fontId="2" fillId="2" borderId="0" xfId="2" applyFill="1" applyAlignment="1">
      <alignment vertical="center"/>
    </xf>
    <xf numFmtId="0" fontId="2" fillId="2" borderId="1" xfId="2" applyFill="1" applyBorder="1" applyAlignment="1">
      <alignment horizontal="center" vertical="center"/>
    </xf>
    <xf numFmtId="0" fontId="2" fillId="2" borderId="2" xfId="2" applyFill="1" applyBorder="1" applyAlignment="1">
      <alignment horizontal="center" vertical="center" wrapText="1"/>
    </xf>
    <xf numFmtId="0" fontId="2" fillId="3" borderId="2" xfId="2" applyFill="1" applyBorder="1" applyAlignment="1">
      <alignment horizontal="center" vertical="center" wrapText="1"/>
    </xf>
    <xf numFmtId="0" fontId="3" fillId="2" borderId="2" xfId="2" applyFont="1" applyFill="1" applyBorder="1" applyAlignment="1">
      <alignment horizontal="center" vertical="center" wrapText="1"/>
    </xf>
    <xf numFmtId="164" fontId="2" fillId="2" borderId="2" xfId="1" applyNumberFormat="1" applyFont="1" applyFill="1" applyBorder="1" applyAlignment="1">
      <alignment horizontal="center" vertical="center" wrapText="1"/>
    </xf>
    <xf numFmtId="43" fontId="2" fillId="2" borderId="2" xfId="1" applyFont="1" applyFill="1" applyBorder="1" applyAlignment="1">
      <alignment horizontal="center" vertical="center" wrapText="1"/>
    </xf>
    <xf numFmtId="14" fontId="2" fillId="2" borderId="2" xfId="2" applyNumberFormat="1" applyFill="1" applyBorder="1" applyAlignment="1">
      <alignment horizontal="center" vertical="center" wrapText="1"/>
    </xf>
    <xf numFmtId="0" fontId="4" fillId="2" borderId="2" xfId="2" applyFont="1" applyFill="1" applyBorder="1" applyAlignment="1">
      <alignment horizontal="center" vertical="center" wrapText="1"/>
    </xf>
    <xf numFmtId="0" fontId="4" fillId="3" borderId="2" xfId="2" applyFont="1" applyFill="1" applyBorder="1" applyAlignment="1">
      <alignment horizontal="center" vertical="center" wrapText="1"/>
    </xf>
    <xf numFmtId="165" fontId="2" fillId="2" borderId="2" xfId="2" applyNumberFormat="1" applyFill="1" applyBorder="1" applyAlignment="1">
      <alignment horizontal="center" vertical="center" wrapText="1"/>
    </xf>
    <xf numFmtId="166" fontId="2" fillId="2" borderId="0" xfId="2" applyNumberFormat="1" applyFill="1" applyAlignment="1">
      <alignment vertical="center"/>
    </xf>
    <xf numFmtId="0" fontId="0" fillId="0" borderId="0" xfId="0" applyAlignment="1">
      <alignment vertical="center"/>
    </xf>
    <xf numFmtId="0" fontId="2" fillId="2" borderId="4" xfId="2" applyFill="1" applyBorder="1" applyAlignment="1">
      <alignment vertical="center"/>
    </xf>
    <xf numFmtId="0" fontId="2" fillId="2" borderId="4" xfId="2" applyFill="1" applyBorder="1" applyAlignment="1">
      <alignment horizontal="center" vertical="center"/>
    </xf>
    <xf numFmtId="0" fontId="2" fillId="2" borderId="5" xfId="2" applyFill="1" applyBorder="1" applyAlignment="1">
      <alignment horizontal="center" vertical="center"/>
    </xf>
    <xf numFmtId="0" fontId="3" fillId="0" borderId="5" xfId="2" applyFont="1" applyFill="1" applyBorder="1" applyAlignment="1">
      <alignment horizontal="center" vertical="center"/>
    </xf>
    <xf numFmtId="0" fontId="2" fillId="2" borderId="5" xfId="2" applyFont="1" applyFill="1" applyBorder="1" applyAlignment="1">
      <alignment horizontal="center" vertical="center"/>
    </xf>
    <xf numFmtId="14" fontId="2" fillId="2" borderId="4" xfId="2" applyNumberFormat="1" applyFont="1" applyFill="1" applyBorder="1" applyAlignment="1">
      <alignment horizontal="center" vertical="center"/>
    </xf>
    <xf numFmtId="15" fontId="3" fillId="2" borderId="6" xfId="3" applyNumberFormat="1" applyFont="1" applyFill="1" applyBorder="1" applyAlignment="1">
      <alignment horizontal="center" vertical="center"/>
    </xf>
    <xf numFmtId="1" fontId="2" fillId="2" borderId="4" xfId="2" applyNumberFormat="1" applyFill="1" applyBorder="1" applyAlignment="1">
      <alignment horizontal="center" vertical="center"/>
    </xf>
    <xf numFmtId="168" fontId="3" fillId="2" borderId="4" xfId="0" applyNumberFormat="1" applyFont="1" applyFill="1" applyBorder="1" applyAlignment="1">
      <alignment horizontal="center" vertical="center"/>
    </xf>
    <xf numFmtId="164" fontId="0" fillId="2" borderId="4" xfId="1" applyNumberFormat="1" applyFont="1" applyFill="1" applyBorder="1" applyAlignment="1">
      <alignment horizontal="center" vertical="center"/>
    </xf>
    <xf numFmtId="164" fontId="0" fillId="2" borderId="4" xfId="3" applyNumberFormat="1" applyFont="1" applyFill="1" applyBorder="1" applyAlignment="1">
      <alignment horizontal="center" vertical="center"/>
    </xf>
    <xf numFmtId="167" fontId="0" fillId="2" borderId="4" xfId="3" applyFont="1" applyFill="1" applyBorder="1" applyAlignment="1">
      <alignment horizontal="center" vertical="center"/>
    </xf>
    <xf numFmtId="165" fontId="0" fillId="2" borderId="4" xfId="3" applyNumberFormat="1" applyFont="1" applyFill="1" applyBorder="1" applyAlignment="1">
      <alignment horizontal="center" vertical="center"/>
    </xf>
    <xf numFmtId="165" fontId="0" fillId="2" borderId="7" xfId="3" applyNumberFormat="1" applyFont="1" applyFill="1" applyBorder="1" applyAlignment="1">
      <alignment horizontal="center" vertical="center"/>
    </xf>
    <xf numFmtId="14" fontId="0" fillId="2" borderId="7" xfId="3" applyNumberFormat="1" applyFont="1" applyFill="1" applyBorder="1" applyAlignment="1">
      <alignment horizontal="center" vertical="center"/>
    </xf>
    <xf numFmtId="167" fontId="0" fillId="2" borderId="7" xfId="3" applyFont="1" applyFill="1" applyBorder="1" applyAlignment="1">
      <alignment horizontal="center" vertical="center"/>
    </xf>
    <xf numFmtId="167" fontId="3" fillId="2" borderId="7" xfId="3" applyFont="1" applyFill="1" applyBorder="1" applyAlignment="1">
      <alignment horizontal="center" vertical="center"/>
    </xf>
    <xf numFmtId="0" fontId="2" fillId="2" borderId="7" xfId="2" applyFill="1" applyBorder="1" applyAlignment="1">
      <alignment horizontal="left" vertical="center"/>
    </xf>
    <xf numFmtId="0" fontId="2" fillId="2" borderId="8" xfId="2" applyFill="1" applyBorder="1" applyAlignment="1">
      <alignment vertical="center"/>
    </xf>
    <xf numFmtId="0" fontId="2" fillId="2" borderId="9" xfId="2" applyFill="1" applyBorder="1" applyAlignment="1">
      <alignment vertical="center"/>
    </xf>
    <xf numFmtId="0" fontId="0" fillId="4" borderId="0" xfId="0" applyFill="1"/>
    <xf numFmtId="0" fontId="2" fillId="2" borderId="2" xfId="2" applyFill="1" applyBorder="1" applyAlignment="1">
      <alignment horizontal="center" vertical="center" wrapText="1"/>
    </xf>
    <xf numFmtId="0" fontId="2" fillId="2" borderId="3" xfId="2" applyFill="1" applyBorder="1" applyAlignment="1">
      <alignment horizontal="center" vertical="center" wrapText="1"/>
    </xf>
  </cellXfs>
  <cellStyles count="4">
    <cellStyle name="Millares" xfId="1" builtinId="3"/>
    <cellStyle name="Millares 3" xfId="3"/>
    <cellStyle name="Normal" xfId="0" builtinId="0"/>
    <cellStyle name="Normal 3" xfId="2"/>
  </cellStyles>
  <dxfs count="1"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Familia\Downloads\Hoja%20de%20Banco%20Banesco%202%20(Copia%20en%20conflicto%20de%20Daisy%20Marquez%202017-08-10)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RF_Corte 1"/>
      <sheetName val="RF_Corte 2"/>
      <sheetName val="RF_CONSOLIDADO"/>
      <sheetName val="Mayo2017"/>
      <sheetName val="Junio2017"/>
      <sheetName val="Julio2017"/>
      <sheetName val="Julio2017_Bancrecer"/>
      <sheetName val="Agosto2017_Banesco"/>
      <sheetName val="Agosto2017_Bancrecer"/>
      <sheetName val="Resumen mensual"/>
      <sheetName val="Resumen General"/>
      <sheetName val="Aportes y CxP"/>
      <sheetName val="Tabla Contenedores"/>
      <sheetName val="Compras"/>
      <sheetName val="Clav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>
        <row r="15">
          <cell r="AD15">
            <v>1331864</v>
          </cell>
        </row>
        <row r="18">
          <cell r="AD18">
            <v>98380</v>
          </cell>
        </row>
        <row r="19">
          <cell r="AD19">
            <v>74175</v>
          </cell>
        </row>
        <row r="20">
          <cell r="AD20">
            <v>74361</v>
          </cell>
        </row>
        <row r="21">
          <cell r="AD21">
            <v>74172.5</v>
          </cell>
        </row>
        <row r="22">
          <cell r="AD22">
            <v>77800.5</v>
          </cell>
        </row>
        <row r="23">
          <cell r="AD23">
            <v>75382.5</v>
          </cell>
        </row>
        <row r="24">
          <cell r="AD24">
            <v>78393</v>
          </cell>
        </row>
        <row r="25">
          <cell r="AD25">
            <v>78750</v>
          </cell>
        </row>
        <row r="26">
          <cell r="AD26">
            <v>75382.5</v>
          </cell>
        </row>
        <row r="27">
          <cell r="AD27">
            <v>76306.5</v>
          </cell>
        </row>
        <row r="28">
          <cell r="AD28">
            <v>76306.5</v>
          </cell>
        </row>
        <row r="29">
          <cell r="AD29">
            <v>76297.5</v>
          </cell>
        </row>
        <row r="30">
          <cell r="AD30">
            <v>78397.5</v>
          </cell>
        </row>
        <row r="31">
          <cell r="AD31">
            <v>77520</v>
          </cell>
        </row>
        <row r="32">
          <cell r="AD32">
            <v>77559</v>
          </cell>
        </row>
        <row r="33">
          <cell r="AD33">
            <v>87500</v>
          </cell>
        </row>
        <row r="34">
          <cell r="AD34">
            <v>75500</v>
          </cell>
        </row>
        <row r="35">
          <cell r="AD35">
            <v>76400</v>
          </cell>
        </row>
        <row r="36">
          <cell r="AD36">
            <v>79208</v>
          </cell>
        </row>
        <row r="37">
          <cell r="AD37">
            <v>79226</v>
          </cell>
        </row>
        <row r="38">
          <cell r="AD38">
            <v>78533</v>
          </cell>
        </row>
        <row r="39">
          <cell r="AD39">
            <v>78749</v>
          </cell>
        </row>
        <row r="40">
          <cell r="AD40">
            <v>78749</v>
          </cell>
        </row>
        <row r="41">
          <cell r="AD41">
            <v>78552</v>
          </cell>
        </row>
        <row r="42">
          <cell r="AD42">
            <v>78749</v>
          </cell>
        </row>
        <row r="43">
          <cell r="AD43">
            <v>76312</v>
          </cell>
        </row>
        <row r="44">
          <cell r="AD44">
            <v>78248</v>
          </cell>
        </row>
        <row r="45">
          <cell r="AD45">
            <v>80230</v>
          </cell>
        </row>
        <row r="46">
          <cell r="AD46">
            <v>80238.5</v>
          </cell>
        </row>
        <row r="47">
          <cell r="AD47">
            <v>77569.5</v>
          </cell>
        </row>
        <row r="48">
          <cell r="AD48">
            <v>84600</v>
          </cell>
        </row>
        <row r="49">
          <cell r="AD49">
            <v>0</v>
          </cell>
        </row>
        <row r="50">
          <cell r="AD50">
            <v>75500</v>
          </cell>
        </row>
        <row r="51">
          <cell r="AD51">
            <v>75500</v>
          </cell>
        </row>
      </sheetData>
      <sheetData sheetId="13" refreshError="1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B1:BN10"/>
  <sheetViews>
    <sheetView tabSelected="1" topLeftCell="E1" workbookViewId="0">
      <selection activeCell="M1" sqref="M1"/>
    </sheetView>
  </sheetViews>
  <sheetFormatPr baseColWidth="10" defaultColWidth="11.5703125" defaultRowHeight="15"/>
  <cols>
    <col min="2" max="2" width="2.140625" bestFit="1" customWidth="1"/>
    <col min="3" max="3" width="12.85546875" bestFit="1" customWidth="1"/>
    <col min="4" max="4" width="26.42578125" bestFit="1" customWidth="1"/>
    <col min="5" max="5" width="18.28515625" bestFit="1" customWidth="1"/>
    <col min="6" max="6" width="12.85546875" bestFit="1" customWidth="1"/>
    <col min="7" max="7" width="14.28515625" bestFit="1" customWidth="1"/>
    <col min="8" max="8" width="13.42578125" bestFit="1" customWidth="1"/>
    <col min="9" max="9" width="7.42578125" bestFit="1" customWidth="1"/>
    <col min="10" max="10" width="11.28515625" bestFit="1" customWidth="1"/>
    <col min="11" max="11" width="15" bestFit="1" customWidth="1"/>
    <col min="12" max="12" width="15.42578125" bestFit="1" customWidth="1"/>
    <col min="13" max="13" width="11.85546875" bestFit="1" customWidth="1"/>
    <col min="14" max="14" width="12.85546875" bestFit="1" customWidth="1"/>
    <col min="15" max="16" width="10.7109375" bestFit="1" customWidth="1"/>
    <col min="17" max="17" width="23" bestFit="1" customWidth="1"/>
    <col min="18" max="18" width="24.28515625" bestFit="1" customWidth="1"/>
    <col min="19" max="19" width="14.42578125" bestFit="1" customWidth="1"/>
    <col min="20" max="20" width="31.140625" bestFit="1" customWidth="1"/>
    <col min="21" max="21" width="10.140625" bestFit="1" customWidth="1"/>
    <col min="22" max="22" width="8.5703125" bestFit="1" customWidth="1"/>
    <col min="23" max="23" width="17.5703125" bestFit="1" customWidth="1"/>
    <col min="24" max="25" width="10.85546875" bestFit="1" customWidth="1"/>
    <col min="26" max="26" width="10.7109375" bestFit="1" customWidth="1"/>
    <col min="27" max="27" width="9.42578125" bestFit="1" customWidth="1"/>
    <col min="28" max="28" width="26.7109375" bestFit="1" customWidth="1"/>
    <col min="29" max="29" width="10.140625" bestFit="1" customWidth="1"/>
    <col min="30" max="30" width="9.5703125" bestFit="1" customWidth="1"/>
    <col min="31" max="31" width="10.140625" bestFit="1" customWidth="1"/>
    <col min="32" max="32" width="9.28515625" bestFit="1" customWidth="1"/>
    <col min="33" max="33" width="14.5703125" bestFit="1" customWidth="1"/>
    <col min="34" max="34" width="11" bestFit="1" customWidth="1"/>
    <col min="35" max="35" width="10.5703125" bestFit="1" customWidth="1"/>
    <col min="36" max="36" width="10.7109375" bestFit="1" customWidth="1"/>
    <col min="37" max="37" width="9.140625" bestFit="1" customWidth="1"/>
    <col min="38" max="38" width="10.85546875" bestFit="1" customWidth="1"/>
    <col min="39" max="39" width="10.7109375" bestFit="1" customWidth="1"/>
    <col min="40" max="40" width="25.42578125" bestFit="1" customWidth="1"/>
    <col min="41" max="41" width="10" bestFit="1" customWidth="1"/>
    <col min="42" max="42" width="9.85546875" bestFit="1" customWidth="1"/>
    <col min="49" max="49" width="2.140625" bestFit="1" customWidth="1"/>
    <col min="50" max="50" width="6.140625" bestFit="1" customWidth="1"/>
    <col min="52" max="52" width="6" bestFit="1" customWidth="1"/>
    <col min="53" max="53" width="2" bestFit="1" customWidth="1"/>
  </cols>
  <sheetData>
    <row r="1" spans="2:66" s="1" customFormat="1" ht="79.5" thickBot="1">
      <c r="B1" s="2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4" t="s">
        <v>7</v>
      </c>
      <c r="J1" s="3" t="s">
        <v>8</v>
      </c>
      <c r="K1" s="5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4" t="s">
        <v>17</v>
      </c>
      <c r="T1" s="3" t="s">
        <v>18</v>
      </c>
      <c r="U1" s="6" t="s">
        <v>19</v>
      </c>
      <c r="V1" s="6" t="s">
        <v>20</v>
      </c>
      <c r="W1" s="3" t="s">
        <v>21</v>
      </c>
      <c r="X1" s="7" t="s">
        <v>22</v>
      </c>
      <c r="Y1" s="7" t="s">
        <v>23</v>
      </c>
      <c r="Z1" s="8" t="s">
        <v>24</v>
      </c>
      <c r="AA1" s="9" t="s">
        <v>25</v>
      </c>
      <c r="AB1" s="10" t="s">
        <v>26</v>
      </c>
      <c r="AC1" s="11" t="s">
        <v>27</v>
      </c>
      <c r="AD1" s="11" t="s">
        <v>28</v>
      </c>
      <c r="AE1" s="11" t="s">
        <v>29</v>
      </c>
      <c r="AF1" s="8" t="s">
        <v>30</v>
      </c>
      <c r="AG1" s="8" t="s">
        <v>31</v>
      </c>
      <c r="AH1" s="8" t="s">
        <v>32</v>
      </c>
      <c r="AI1" s="8" t="s">
        <v>33</v>
      </c>
      <c r="AJ1" s="8" t="s">
        <v>34</v>
      </c>
      <c r="AK1" s="11" t="s">
        <v>35</v>
      </c>
      <c r="AL1" s="11" t="s">
        <v>36</v>
      </c>
      <c r="AM1" s="3" t="s">
        <v>37</v>
      </c>
      <c r="AN1" s="4" t="s">
        <v>38</v>
      </c>
      <c r="AO1" s="3" t="s">
        <v>39</v>
      </c>
      <c r="AP1" s="4" t="s">
        <v>40</v>
      </c>
      <c r="AQ1" s="35" t="s">
        <v>41</v>
      </c>
      <c r="AR1" s="35"/>
      <c r="AS1" s="35"/>
      <c r="AT1" s="35"/>
      <c r="AU1" s="35"/>
      <c r="AV1" s="36"/>
      <c r="AX1" s="12"/>
      <c r="AZ1" s="13"/>
      <c r="BA1" s="13"/>
      <c r="BB1" s="13"/>
      <c r="BC1"/>
      <c r="BD1"/>
      <c r="BE1"/>
      <c r="BF1"/>
      <c r="BG1"/>
      <c r="BH1"/>
      <c r="BI1"/>
      <c r="BJ1"/>
      <c r="BK1"/>
      <c r="BL1"/>
      <c r="BM1"/>
      <c r="BN1" s="13"/>
    </row>
    <row r="2" spans="2:66" s="1" customFormat="1" ht="15.75">
      <c r="B2" s="14">
        <v>1</v>
      </c>
      <c r="C2" s="15" t="s">
        <v>42</v>
      </c>
      <c r="D2" s="15" t="s">
        <v>43</v>
      </c>
      <c r="E2" s="15" t="s">
        <v>44</v>
      </c>
      <c r="F2" s="15" t="s">
        <v>45</v>
      </c>
      <c r="G2" s="16" t="s">
        <v>46</v>
      </c>
      <c r="H2" s="16" t="s">
        <v>47</v>
      </c>
      <c r="I2" s="16">
        <v>1</v>
      </c>
      <c r="J2" s="16">
        <v>959049645</v>
      </c>
      <c r="K2" s="17" t="s">
        <v>48</v>
      </c>
      <c r="L2" s="18" t="s">
        <v>49</v>
      </c>
      <c r="M2" s="19">
        <v>42753</v>
      </c>
      <c r="N2" s="15" t="s">
        <v>50</v>
      </c>
      <c r="O2" s="20">
        <v>42765</v>
      </c>
      <c r="P2" s="21">
        <f t="shared" ref="P2" si="0">Q2-O2</f>
        <v>0</v>
      </c>
      <c r="Q2" s="20">
        <v>42765</v>
      </c>
      <c r="R2" s="20">
        <v>42819</v>
      </c>
      <c r="S2" s="22" t="str">
        <f t="shared" ref="S2" ca="1" si="1">IF(Q2&gt;TODAY(),"La Guaira",IF(R2&gt;TODAY(),"Navegando",IF(R2&gt;Q2,"Haiphong","La Guaira")))</f>
        <v>Haiphong</v>
      </c>
      <c r="T2" s="15">
        <f>R2-Q2</f>
        <v>54</v>
      </c>
      <c r="U2" s="23">
        <v>25000</v>
      </c>
      <c r="V2" s="24">
        <v>2500</v>
      </c>
      <c r="W2" s="25" t="s">
        <v>59</v>
      </c>
      <c r="X2" s="25"/>
      <c r="Y2" s="25"/>
      <c r="Z2" s="20"/>
      <c r="AA2" s="15" t="s">
        <v>51</v>
      </c>
      <c r="AB2" s="15" t="str">
        <f>IF(AA2&gt;0,"Vendido","Por vender")</f>
        <v>Vendido</v>
      </c>
      <c r="AC2" s="26">
        <v>98380</v>
      </c>
      <c r="AD2" s="27">
        <f>AC2/25000</f>
        <v>3.9352</v>
      </c>
      <c r="AE2" s="27">
        <v>40000</v>
      </c>
      <c r="AF2" s="20"/>
      <c r="AG2" s="28"/>
      <c r="AH2" s="27">
        <f>AC2-AE2</f>
        <v>58380</v>
      </c>
      <c r="AI2" s="20">
        <f t="shared" ref="AI2" si="2">R2</f>
        <v>42819</v>
      </c>
      <c r="AJ2" s="27">
        <f>AC2-AE2-AH2</f>
        <v>0</v>
      </c>
      <c r="AK2" s="27">
        <v>3750</v>
      </c>
      <c r="AL2" s="27">
        <v>18000</v>
      </c>
      <c r="AM2" s="29">
        <v>0</v>
      </c>
      <c r="AN2" s="29"/>
      <c r="AO2" s="29">
        <f>AC2-AK2-AL2</f>
        <v>76630</v>
      </c>
      <c r="AP2" s="30" t="str">
        <f t="shared" ref="AP2" si="3">IF(AC2=0,"Por Vender",IF(AND(AC2&gt;0,AE2=0,AJ2&gt;0),"Vendido",IF(AND(AE2&gt;0,AJ2&gt;0),"Anticipado",IF(AJ2&gt;0,"Por Cobrar",IF(AJ2&lt;=0,"Cobrado")))))</f>
        <v>Cobrado</v>
      </c>
      <c r="AQ2" s="31"/>
      <c r="AU2" s="32"/>
      <c r="AV2" s="33"/>
      <c r="AW2" s="1">
        <f>AC2-AK2-AL2-AO2</f>
        <v>0</v>
      </c>
      <c r="AX2" s="12">
        <f t="shared" ref="AX2" si="4">AO2/U2</f>
        <v>3.0651999999999999</v>
      </c>
      <c r="AZ2" s="13">
        <f>VLOOKUP(AC2,'[1]Tabla Contenedores'!$AD$18:$AD$51,1,0)</f>
        <v>98380</v>
      </c>
      <c r="BA2" s="13">
        <f t="shared" ref="BA2" si="5">AC2-AZ2</f>
        <v>0</v>
      </c>
      <c r="BB2" s="13"/>
      <c r="BC2"/>
      <c r="BD2"/>
      <c r="BE2"/>
      <c r="BF2"/>
      <c r="BG2"/>
      <c r="BH2"/>
      <c r="BI2"/>
      <c r="BJ2"/>
      <c r="BK2"/>
      <c r="BL2"/>
      <c r="BM2"/>
      <c r="BN2" s="13"/>
    </row>
    <row r="3" spans="2:66">
      <c r="C3" t="s">
        <v>52</v>
      </c>
      <c r="E3" t="s">
        <v>52</v>
      </c>
      <c r="F3" t="s">
        <v>52</v>
      </c>
      <c r="G3" t="s">
        <v>52</v>
      </c>
      <c r="J3" t="s">
        <v>52</v>
      </c>
      <c r="K3" t="s">
        <v>52</v>
      </c>
      <c r="N3" t="s">
        <v>52</v>
      </c>
      <c r="Q3" t="s">
        <v>53</v>
      </c>
      <c r="U3" t="s">
        <v>52</v>
      </c>
      <c r="V3" t="s">
        <v>52</v>
      </c>
      <c r="W3" t="s">
        <v>60</v>
      </c>
      <c r="AB3" t="s">
        <v>68</v>
      </c>
      <c r="AG3" t="s">
        <v>72</v>
      </c>
      <c r="AH3" t="s">
        <v>62</v>
      </c>
      <c r="AN3" t="s">
        <v>75</v>
      </c>
    </row>
    <row r="4" spans="2:66">
      <c r="C4" s="34" t="s">
        <v>61</v>
      </c>
      <c r="D4" s="34" t="s">
        <v>61</v>
      </c>
      <c r="E4" t="s">
        <v>61</v>
      </c>
      <c r="F4" s="34" t="s">
        <v>61</v>
      </c>
      <c r="G4" s="34" t="s">
        <v>61</v>
      </c>
      <c r="H4" s="34" t="s">
        <v>62</v>
      </c>
      <c r="I4" t="s">
        <v>63</v>
      </c>
      <c r="N4" s="34" t="s">
        <v>61</v>
      </c>
      <c r="R4" t="s">
        <v>54</v>
      </c>
      <c r="W4" t="s">
        <v>64</v>
      </c>
      <c r="AB4" t="s">
        <v>69</v>
      </c>
      <c r="AG4" t="s">
        <v>73</v>
      </c>
      <c r="AJ4" t="s">
        <v>84</v>
      </c>
      <c r="AN4" t="s">
        <v>76</v>
      </c>
    </row>
    <row r="5" spans="2:66">
      <c r="E5" t="s">
        <v>66</v>
      </c>
      <c r="S5" t="s">
        <v>57</v>
      </c>
      <c r="AB5" t="s">
        <v>70</v>
      </c>
      <c r="AG5" t="s">
        <v>74</v>
      </c>
      <c r="AJ5" t="s">
        <v>85</v>
      </c>
      <c r="AN5" t="s">
        <v>77</v>
      </c>
    </row>
    <row r="6" spans="2:66" ht="15.75">
      <c r="E6" t="s">
        <v>67</v>
      </c>
      <c r="S6" s="22" t="s">
        <v>55</v>
      </c>
      <c r="AB6" t="s">
        <v>71</v>
      </c>
      <c r="AJ6" t="s">
        <v>81</v>
      </c>
      <c r="AL6" t="s">
        <v>80</v>
      </c>
    </row>
    <row r="7" spans="2:66">
      <c r="S7" t="s">
        <v>56</v>
      </c>
      <c r="AH7" t="s">
        <v>78</v>
      </c>
      <c r="AJ7" t="s">
        <v>74</v>
      </c>
      <c r="AL7" t="s">
        <v>81</v>
      </c>
    </row>
    <row r="8" spans="2:66">
      <c r="AH8" t="s">
        <v>83</v>
      </c>
      <c r="AJ8" t="s">
        <v>82</v>
      </c>
      <c r="AL8" t="s">
        <v>74</v>
      </c>
    </row>
    <row r="9" spans="2:66">
      <c r="T9" t="s">
        <v>58</v>
      </c>
      <c r="AJ9" t="s">
        <v>86</v>
      </c>
      <c r="AL9" t="s">
        <v>82</v>
      </c>
      <c r="AO9" t="s">
        <v>79</v>
      </c>
    </row>
    <row r="10" spans="2:66">
      <c r="T10" t="s">
        <v>65</v>
      </c>
    </row>
  </sheetData>
  <mergeCells count="1">
    <mergeCell ref="AQ1:AV1"/>
  </mergeCells>
  <conditionalFormatting sqref="AJ2">
    <cfRule type="cellIs" dxfId="0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</dc:creator>
  <cp:lastModifiedBy>Cacao</cp:lastModifiedBy>
  <dcterms:created xsi:type="dcterms:W3CDTF">2017-09-24T12:50:41Z</dcterms:created>
  <dcterms:modified xsi:type="dcterms:W3CDTF">2017-10-13T14:55:59Z</dcterms:modified>
</cp:coreProperties>
</file>