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RedXCapital\Dividends\"/>
    </mc:Choice>
  </mc:AlternateContent>
  <xr:revisionPtr revIDLastSave="0" documentId="13_ncr:1_{FDB445C8-32D4-45B2-BF89-1EE1F5DF1FBC}" xr6:coauthVersionLast="47" xr6:coauthVersionMax="47" xr10:uidLastSave="{00000000-0000-0000-0000-000000000000}"/>
  <bookViews>
    <workbookView xWindow="-28920" yWindow="3225" windowWidth="29040" windowHeight="15720" activeTab="5" xr2:uid="{00000000-000D-0000-FFFF-FFFF00000000}"/>
  </bookViews>
  <sheets>
    <sheet name="Master" sheetId="5" r:id="rId1"/>
    <sheet name="OTHER" sheetId="1" r:id="rId2"/>
    <sheet name="TAX" sheetId="3" r:id="rId3"/>
    <sheet name="ETF_MAP" sheetId="4" r:id="rId4"/>
    <sheet name="Sector" sheetId="6" r:id="rId5"/>
    <sheet name="Bounds" sheetId="8" r:id="rId6"/>
    <sheet name="Normally" sheetId="16" r:id="rId7"/>
    <sheet name="Degen" sheetId="17" r:id="rId8"/>
    <sheet name="Sheet1" sheetId="15" r:id="rId9"/>
    <sheet name="Bull Bound Growth" sheetId="13" r:id="rId10"/>
    <sheet name="Bull Bound Bear" sheetId="14" r:id="rId11"/>
    <sheet name="PM Bound Bull" sheetId="11" r:id="rId12"/>
    <sheet name="PM Bound Bear" sheetId="10" r:id="rId13"/>
    <sheet name="old bounds" sheetId="12" r:id="rId14"/>
  </sheets>
  <definedNames>
    <definedName name="_xlnm._FilterDatabase" localSheetId="5" hidden="1">Bounds!$A$1:$P$20</definedName>
    <definedName name="_xlnm._FilterDatabase" localSheetId="9" hidden="1">'Bull Bound Growth'!$A$1:$I$15</definedName>
    <definedName name="_xlnm._FilterDatabase" localSheetId="0" hidden="1">Master!$A$1:$R$17</definedName>
    <definedName name="_xlnm._FilterDatabase" localSheetId="13" hidden="1">'old bounds'!$A$1:$L$16</definedName>
    <definedName name="_xlnm._FilterDatabase" localSheetId="1" hidden="1">OTHER!$J$3:$N$3</definedName>
    <definedName name="_xlnm._FilterDatabase" localSheetId="12" hidden="1">'PM Bound Bear'!$A$1:$C$18</definedName>
    <definedName name="_xlnm._FilterDatabase" localSheetId="11" hidden="1">'PM Bound Bull'!$A$1:$C$9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7" l="1"/>
  <c r="L16" i="17" s="1"/>
  <c r="I16" i="17"/>
  <c r="F16" i="17"/>
  <c r="I15" i="17"/>
  <c r="E15" i="17"/>
  <c r="F15" i="17" s="1"/>
  <c r="E14" i="17"/>
  <c r="K14" i="17" s="1"/>
  <c r="E13" i="17"/>
  <c r="F13" i="17" s="1"/>
  <c r="G13" i="17" s="1"/>
  <c r="E12" i="17"/>
  <c r="K12" i="17" s="1"/>
  <c r="K11" i="17"/>
  <c r="L11" i="17" s="1"/>
  <c r="I11" i="17"/>
  <c r="F11" i="17"/>
  <c r="G11" i="17" s="1"/>
  <c r="K10" i="17"/>
  <c r="L10" i="17" s="1"/>
  <c r="I10" i="17"/>
  <c r="F10" i="17"/>
  <c r="G10" i="17" s="1"/>
  <c r="K9" i="17"/>
  <c r="I9" i="17"/>
  <c r="F9" i="17"/>
  <c r="G9" i="17" s="1"/>
  <c r="L8" i="17"/>
  <c r="K8" i="17"/>
  <c r="I8" i="17"/>
  <c r="F8" i="17"/>
  <c r="K7" i="17"/>
  <c r="I7" i="17"/>
  <c r="L7" i="17" s="1"/>
  <c r="F7" i="17"/>
  <c r="G7" i="17" s="1"/>
  <c r="O6" i="17"/>
  <c r="K6" i="17"/>
  <c r="L6" i="17" s="1"/>
  <c r="I6" i="17"/>
  <c r="F6" i="17"/>
  <c r="G6" i="17" s="1"/>
  <c r="O5" i="17"/>
  <c r="K5" i="17"/>
  <c r="I5" i="17"/>
  <c r="F5" i="17"/>
  <c r="O4" i="17"/>
  <c r="K4" i="17"/>
  <c r="I4" i="17"/>
  <c r="F4" i="17"/>
  <c r="O3" i="17"/>
  <c r="P3" i="17" s="1"/>
  <c r="F3" i="17"/>
  <c r="G3" i="17" s="1"/>
  <c r="O2" i="17"/>
  <c r="P8" i="17" s="1"/>
  <c r="F2" i="17"/>
  <c r="G1" i="17"/>
  <c r="K16" i="16"/>
  <c r="L16" i="16" s="1"/>
  <c r="I16" i="16"/>
  <c r="G16" i="16"/>
  <c r="F16" i="16"/>
  <c r="F15" i="16"/>
  <c r="G15" i="16" s="1"/>
  <c r="E15" i="16"/>
  <c r="K15" i="16" s="1"/>
  <c r="K14" i="16"/>
  <c r="E14" i="16"/>
  <c r="F14" i="16" s="1"/>
  <c r="G14" i="16" s="1"/>
  <c r="E13" i="16"/>
  <c r="K13" i="16" s="1"/>
  <c r="K12" i="16"/>
  <c r="I12" i="16"/>
  <c r="L12" i="16" s="1"/>
  <c r="E12" i="16"/>
  <c r="F12" i="16" s="1"/>
  <c r="G12" i="16" s="1"/>
  <c r="K11" i="16"/>
  <c r="L11" i="16" s="1"/>
  <c r="I11" i="16"/>
  <c r="F11" i="16"/>
  <c r="K10" i="16"/>
  <c r="L10" i="16" s="1"/>
  <c r="I10" i="16"/>
  <c r="F10" i="16"/>
  <c r="K9" i="16"/>
  <c r="I9" i="16"/>
  <c r="F9" i="16"/>
  <c r="G9" i="16" s="1"/>
  <c r="K8" i="16"/>
  <c r="L8" i="16" s="1"/>
  <c r="I8" i="16"/>
  <c r="F8" i="16"/>
  <c r="G8" i="16" s="1"/>
  <c r="K7" i="16"/>
  <c r="L7" i="16" s="1"/>
  <c r="I7" i="16"/>
  <c r="F7" i="16"/>
  <c r="O6" i="16"/>
  <c r="K6" i="16"/>
  <c r="L6" i="16" s="1"/>
  <c r="I6" i="16"/>
  <c r="F6" i="16"/>
  <c r="G6" i="16" s="1"/>
  <c r="O5" i="16"/>
  <c r="P5" i="16" s="1"/>
  <c r="K5" i="16"/>
  <c r="I5" i="16"/>
  <c r="G5" i="16"/>
  <c r="F5" i="16"/>
  <c r="O4" i="16"/>
  <c r="K4" i="16"/>
  <c r="I4" i="16"/>
  <c r="F4" i="16"/>
  <c r="O3" i="16"/>
  <c r="F3" i="16"/>
  <c r="G3" i="16" s="1"/>
  <c r="O2" i="16"/>
  <c r="P2" i="16" s="1"/>
  <c r="G2" i="16"/>
  <c r="F2" i="16"/>
  <c r="G1" i="16"/>
  <c r="G10" i="16" s="1"/>
  <c r="O8" i="8"/>
  <c r="O13" i="8"/>
  <c r="F8" i="8"/>
  <c r="F13" i="8"/>
  <c r="O18" i="8"/>
  <c r="O16" i="8"/>
  <c r="O17" i="8"/>
  <c r="E13" i="13"/>
  <c r="I13" i="13" s="1"/>
  <c r="E14" i="13"/>
  <c r="I14" i="13" s="1"/>
  <c r="F10" i="13"/>
  <c r="F7" i="13"/>
  <c r="F11" i="13"/>
  <c r="E6" i="13"/>
  <c r="K6" i="13" s="1"/>
  <c r="E7" i="13"/>
  <c r="K7" i="13" s="1"/>
  <c r="E8" i="13"/>
  <c r="K8" i="13" s="1"/>
  <c r="E9" i="13"/>
  <c r="K9" i="13" s="1"/>
  <c r="E10" i="13"/>
  <c r="I10" i="13" s="1"/>
  <c r="E11" i="13"/>
  <c r="I11" i="13" s="1"/>
  <c r="E12" i="13"/>
  <c r="F12" i="13" s="1"/>
  <c r="G12" i="13" s="1"/>
  <c r="J2" i="5"/>
  <c r="J3" i="5"/>
  <c r="J4" i="5"/>
  <c r="J5" i="5"/>
  <c r="J6" i="5"/>
  <c r="J7" i="5"/>
  <c r="J8" i="5"/>
  <c r="J9" i="5"/>
  <c r="J10" i="5"/>
  <c r="J11" i="5"/>
  <c r="J12" i="5"/>
  <c r="J13" i="5"/>
  <c r="J14" i="5"/>
  <c r="E27" i="8"/>
  <c r="K27" i="8" s="1"/>
  <c r="E28" i="8"/>
  <c r="F28" i="8" s="1"/>
  <c r="E26" i="8"/>
  <c r="I26" i="8" s="1"/>
  <c r="E25" i="8"/>
  <c r="I25" i="8" s="1"/>
  <c r="F15" i="15"/>
  <c r="K14" i="15"/>
  <c r="I14" i="15"/>
  <c r="F14" i="15"/>
  <c r="G14" i="15" s="1"/>
  <c r="K13" i="15"/>
  <c r="I13" i="15"/>
  <c r="L13" i="15" s="1"/>
  <c r="G13" i="15"/>
  <c r="F13" i="15"/>
  <c r="K12" i="15"/>
  <c r="I12" i="15"/>
  <c r="F12" i="15"/>
  <c r="G12" i="15" s="1"/>
  <c r="K11" i="15"/>
  <c r="L11" i="15" s="1"/>
  <c r="I11" i="15"/>
  <c r="F11" i="15"/>
  <c r="K10" i="15"/>
  <c r="L10" i="15" s="1"/>
  <c r="I10" i="15"/>
  <c r="F10" i="15"/>
  <c r="K9" i="15"/>
  <c r="I9" i="15"/>
  <c r="F9" i="15"/>
  <c r="K8" i="15"/>
  <c r="I8" i="15"/>
  <c r="F8" i="15"/>
  <c r="G8" i="15" s="1"/>
  <c r="K7" i="15"/>
  <c r="I7" i="15"/>
  <c r="G7" i="15"/>
  <c r="F7" i="15"/>
  <c r="K6" i="15"/>
  <c r="I6" i="15"/>
  <c r="F6" i="15"/>
  <c r="G6" i="15" s="1"/>
  <c r="K5" i="15"/>
  <c r="L5" i="15" s="1"/>
  <c r="I5" i="15"/>
  <c r="F5" i="15"/>
  <c r="G5" i="15" s="1"/>
  <c r="L4" i="15"/>
  <c r="K4" i="15"/>
  <c r="I4" i="15"/>
  <c r="F4" i="15"/>
  <c r="G4" i="15" s="1"/>
  <c r="K3" i="15"/>
  <c r="L3" i="15" s="1"/>
  <c r="I3" i="15"/>
  <c r="F3" i="15"/>
  <c r="K2" i="15"/>
  <c r="L2" i="15" s="1"/>
  <c r="I2" i="15"/>
  <c r="F2" i="15"/>
  <c r="G1" i="15"/>
  <c r="G2" i="15" s="1"/>
  <c r="J15" i="5"/>
  <c r="J16" i="5"/>
  <c r="K14" i="13"/>
  <c r="G1" i="8"/>
  <c r="K11" i="12"/>
  <c r="I11" i="12"/>
  <c r="F11" i="12"/>
  <c r="K10" i="12"/>
  <c r="I10" i="12"/>
  <c r="L10" i="12" s="1"/>
  <c r="F10" i="12"/>
  <c r="G10" i="12" s="1"/>
  <c r="K9" i="12"/>
  <c r="I9" i="12"/>
  <c r="F9" i="12"/>
  <c r="G9" i="12" s="1"/>
  <c r="K8" i="12"/>
  <c r="I8" i="12"/>
  <c r="F8" i="12"/>
  <c r="K15" i="12"/>
  <c r="I15" i="12"/>
  <c r="F15" i="12"/>
  <c r="G15" i="12" s="1"/>
  <c r="K4" i="12"/>
  <c r="I4" i="12"/>
  <c r="L4" i="12" s="1"/>
  <c r="F4" i="12"/>
  <c r="G4" i="12" s="1"/>
  <c r="K3" i="12"/>
  <c r="I3" i="12"/>
  <c r="F3" i="12"/>
  <c r="G3" i="12" s="1"/>
  <c r="K14" i="12"/>
  <c r="I14" i="12"/>
  <c r="F14" i="12"/>
  <c r="G14" i="12" s="1"/>
  <c r="K13" i="12"/>
  <c r="L13" i="12" s="1"/>
  <c r="I13" i="12"/>
  <c r="F13" i="12"/>
  <c r="G13" i="12" s="1"/>
  <c r="K2" i="12"/>
  <c r="I2" i="12"/>
  <c r="L2" i="12" s="1"/>
  <c r="F2" i="12"/>
  <c r="G2" i="12" s="1"/>
  <c r="K7" i="12"/>
  <c r="I7" i="12"/>
  <c r="F7" i="12"/>
  <c r="G7" i="12" s="1"/>
  <c r="K6" i="12"/>
  <c r="I6" i="12"/>
  <c r="F6" i="12"/>
  <c r="G6" i="12" s="1"/>
  <c r="K12" i="12"/>
  <c r="I12" i="12"/>
  <c r="F12" i="12"/>
  <c r="G12" i="12" s="1"/>
  <c r="K5" i="12"/>
  <c r="I5" i="12"/>
  <c r="F5" i="12"/>
  <c r="G1" i="12"/>
  <c r="E14" i="11"/>
  <c r="E13" i="11"/>
  <c r="E11" i="11"/>
  <c r="E9" i="11"/>
  <c r="E8" i="11"/>
  <c r="E7" i="11"/>
  <c r="F7" i="11" s="1"/>
  <c r="E6" i="11"/>
  <c r="E5" i="11"/>
  <c r="E4" i="11"/>
  <c r="F4" i="11" s="1"/>
  <c r="E3" i="11"/>
  <c r="E2" i="11"/>
  <c r="F29" i="8"/>
  <c r="F20" i="8"/>
  <c r="F22" i="8"/>
  <c r="F24" i="8"/>
  <c r="F16" i="8"/>
  <c r="F21" i="8"/>
  <c r="F18" i="8"/>
  <c r="F17" i="8"/>
  <c r="F1" i="10"/>
  <c r="E3" i="10"/>
  <c r="E4" i="10"/>
  <c r="E5" i="10"/>
  <c r="E6" i="10"/>
  <c r="E7" i="10"/>
  <c r="E8" i="10"/>
  <c r="E9" i="10"/>
  <c r="E10" i="10"/>
  <c r="E11" i="10"/>
  <c r="E12" i="10"/>
  <c r="E13" i="10"/>
  <c r="E14" i="10"/>
  <c r="F14" i="10" s="1"/>
  <c r="E15" i="10"/>
  <c r="E2" i="10"/>
  <c r="E12" i="11"/>
  <c r="F1" i="11"/>
  <c r="E10" i="11"/>
  <c r="F5" i="14"/>
  <c r="F4" i="14"/>
  <c r="F3" i="14"/>
  <c r="F2" i="14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3" i="10"/>
  <c r="K17" i="8"/>
  <c r="K18" i="8"/>
  <c r="K23" i="8"/>
  <c r="K21" i="8"/>
  <c r="K16" i="8"/>
  <c r="K24" i="8"/>
  <c r="K22" i="8"/>
  <c r="K20" i="8"/>
  <c r="K29" i="8"/>
  <c r="K2" i="13"/>
  <c r="K3" i="13"/>
  <c r="K4" i="13"/>
  <c r="K5" i="13"/>
  <c r="K10" i="13"/>
  <c r="K11" i="13"/>
  <c r="I18" i="8"/>
  <c r="I14" i="14"/>
  <c r="F14" i="14"/>
  <c r="I13" i="14"/>
  <c r="F13" i="14"/>
  <c r="I12" i="14"/>
  <c r="F12" i="14"/>
  <c r="I11" i="14"/>
  <c r="F11" i="14"/>
  <c r="I10" i="14"/>
  <c r="F10" i="14"/>
  <c r="I9" i="14"/>
  <c r="F9" i="14"/>
  <c r="I8" i="14"/>
  <c r="F8" i="14"/>
  <c r="I7" i="14"/>
  <c r="F7" i="14"/>
  <c r="I6" i="14"/>
  <c r="F6" i="14"/>
  <c r="I5" i="14"/>
  <c r="I4" i="14"/>
  <c r="I3" i="14"/>
  <c r="I2" i="14"/>
  <c r="G1" i="14"/>
  <c r="I5" i="13"/>
  <c r="F5" i="13"/>
  <c r="I4" i="13"/>
  <c r="F4" i="13"/>
  <c r="I3" i="13"/>
  <c r="F3" i="13"/>
  <c r="I2" i="13"/>
  <c r="F2" i="13"/>
  <c r="G1" i="13"/>
  <c r="I17" i="8"/>
  <c r="I23" i="8"/>
  <c r="I21" i="8"/>
  <c r="I16" i="8"/>
  <c r="I24" i="8"/>
  <c r="I22" i="8"/>
  <c r="I20" i="8"/>
  <c r="I29" i="8"/>
  <c r="F23" i="8"/>
  <c r="M3" i="10"/>
  <c r="M4" i="10"/>
  <c r="M5" i="10"/>
  <c r="M6" i="10"/>
  <c r="M7" i="10"/>
  <c r="M8" i="10"/>
  <c r="M9" i="10"/>
  <c r="M10" i="10"/>
  <c r="M11" i="10"/>
  <c r="M12" i="10"/>
  <c r="M2" i="10"/>
  <c r="F25" i="8" l="1"/>
  <c r="I28" i="8"/>
  <c r="K28" i="8"/>
  <c r="P8" i="8"/>
  <c r="P16" i="8"/>
  <c r="F26" i="8"/>
  <c r="I27" i="8"/>
  <c r="L27" i="8" s="1"/>
  <c r="F27" i="8"/>
  <c r="P17" i="8"/>
  <c r="P18" i="8"/>
  <c r="G13" i="8"/>
  <c r="G8" i="8"/>
  <c r="P13" i="8"/>
  <c r="F9" i="13"/>
  <c r="I6" i="13"/>
  <c r="L6" i="13" s="1"/>
  <c r="L11" i="12"/>
  <c r="G3" i="15"/>
  <c r="L9" i="15"/>
  <c r="L15" i="15" s="1"/>
  <c r="I12" i="13"/>
  <c r="I14" i="16"/>
  <c r="L14" i="16" s="1"/>
  <c r="P2" i="17"/>
  <c r="K25" i="8"/>
  <c r="L25" i="8" s="1"/>
  <c r="K26" i="8"/>
  <c r="L26" i="8" s="1"/>
  <c r="K13" i="13"/>
  <c r="L13" i="13" s="1"/>
  <c r="G11" i="15"/>
  <c r="L3" i="12"/>
  <c r="K12" i="13"/>
  <c r="L7" i="15"/>
  <c r="L14" i="15"/>
  <c r="L5" i="16"/>
  <c r="L9" i="17"/>
  <c r="I13" i="17"/>
  <c r="K13" i="17"/>
  <c r="L13" i="17" s="1"/>
  <c r="P6" i="17"/>
  <c r="G15" i="17"/>
  <c r="P3" i="16"/>
  <c r="L9" i="16"/>
  <c r="L5" i="12"/>
  <c r="L16" i="12" s="1"/>
  <c r="F6" i="13"/>
  <c r="L8" i="15"/>
  <c r="L12" i="15"/>
  <c r="G4" i="14"/>
  <c r="F6" i="11"/>
  <c r="G11" i="12"/>
  <c r="G9" i="15"/>
  <c r="F8" i="13"/>
  <c r="G8" i="13" s="1"/>
  <c r="G4" i="16"/>
  <c r="F13" i="16"/>
  <c r="G13" i="16" s="1"/>
  <c r="L4" i="17"/>
  <c r="K15" i="17"/>
  <c r="L15" i="17" s="1"/>
  <c r="L4" i="16"/>
  <c r="I13" i="16"/>
  <c r="L13" i="16" s="1"/>
  <c r="G16" i="17"/>
  <c r="F17" i="16"/>
  <c r="G5" i="17"/>
  <c r="G8" i="17"/>
  <c r="G7" i="16"/>
  <c r="G17" i="16" s="1"/>
  <c r="L14" i="12"/>
  <c r="G8" i="12"/>
  <c r="L6" i="15"/>
  <c r="G10" i="15"/>
  <c r="G11" i="16"/>
  <c r="G2" i="17"/>
  <c r="L5" i="17"/>
  <c r="G4" i="17"/>
  <c r="P5" i="17"/>
  <c r="P7" i="17"/>
  <c r="P9" i="17"/>
  <c r="F12" i="17"/>
  <c r="G12" i="17" s="1"/>
  <c r="F14" i="17"/>
  <c r="G14" i="17" s="1"/>
  <c r="I12" i="17"/>
  <c r="L12" i="17" s="1"/>
  <c r="I14" i="17"/>
  <c r="L14" i="17" s="1"/>
  <c r="P4" i="17"/>
  <c r="I15" i="16"/>
  <c r="L15" i="16" s="1"/>
  <c r="P8" i="16"/>
  <c r="P9" i="16"/>
  <c r="P7" i="16"/>
  <c r="P6" i="16"/>
  <c r="P4" i="16"/>
  <c r="P20" i="8"/>
  <c r="P21" i="8"/>
  <c r="P22" i="8"/>
  <c r="L21" i="8"/>
  <c r="L14" i="13"/>
  <c r="F14" i="13"/>
  <c r="G14" i="13" s="1"/>
  <c r="F13" i="13"/>
  <c r="I8" i="13"/>
  <c r="L8" i="13" s="1"/>
  <c r="I7" i="13"/>
  <c r="L7" i="13" s="1"/>
  <c r="I9" i="13"/>
  <c r="L9" i="13" s="1"/>
  <c r="G15" i="15"/>
  <c r="L3" i="13"/>
  <c r="L5" i="13"/>
  <c r="L10" i="13"/>
  <c r="L4" i="13"/>
  <c r="F8" i="10"/>
  <c r="F6" i="10"/>
  <c r="F5" i="10"/>
  <c r="F2" i="10"/>
  <c r="F16" i="10" s="1"/>
  <c r="F4" i="10"/>
  <c r="F15" i="10"/>
  <c r="F3" i="10"/>
  <c r="F5" i="11"/>
  <c r="G5" i="14"/>
  <c r="L22" i="8"/>
  <c r="F11" i="11"/>
  <c r="F9" i="11"/>
  <c r="F13" i="11"/>
  <c r="F14" i="11"/>
  <c r="F2" i="11"/>
  <c r="F8" i="11"/>
  <c r="F10" i="11"/>
  <c r="F3" i="11"/>
  <c r="F13" i="10"/>
  <c r="F11" i="10"/>
  <c r="F10" i="10"/>
  <c r="F9" i="10"/>
  <c r="F12" i="10"/>
  <c r="F7" i="10"/>
  <c r="E16" i="10"/>
  <c r="G10" i="14"/>
  <c r="L20" i="8"/>
  <c r="L17" i="8"/>
  <c r="L18" i="8"/>
  <c r="L12" i="12"/>
  <c r="L9" i="12"/>
  <c r="L6" i="12"/>
  <c r="F16" i="12"/>
  <c r="L15" i="12"/>
  <c r="L7" i="12"/>
  <c r="L8" i="12"/>
  <c r="G5" i="12"/>
  <c r="G16" i="12" s="1"/>
  <c r="E15" i="11"/>
  <c r="F12" i="11"/>
  <c r="G6" i="14"/>
  <c r="G11" i="14"/>
  <c r="G8" i="14"/>
  <c r="G9" i="14"/>
  <c r="G13" i="14"/>
  <c r="L24" i="8"/>
  <c r="L16" i="8"/>
  <c r="G28" i="8"/>
  <c r="L23" i="8"/>
  <c r="L29" i="8"/>
  <c r="G18" i="8"/>
  <c r="G13" i="13"/>
  <c r="L2" i="13"/>
  <c r="L11" i="13"/>
  <c r="G9" i="13"/>
  <c r="G4" i="13"/>
  <c r="G10" i="13"/>
  <c r="G5" i="13"/>
  <c r="G3" i="13"/>
  <c r="G2" i="13"/>
  <c r="G17" i="8"/>
  <c r="G27" i="8"/>
  <c r="G25" i="8"/>
  <c r="G12" i="14"/>
  <c r="F15" i="14"/>
  <c r="G2" i="14"/>
  <c r="G3" i="14"/>
  <c r="G14" i="14"/>
  <c r="G7" i="14"/>
  <c r="G6" i="13"/>
  <c r="G7" i="13"/>
  <c r="G11" i="13"/>
  <c r="G29" i="8"/>
  <c r="G22" i="8"/>
  <c r="G16" i="8"/>
  <c r="G23" i="8"/>
  <c r="G20" i="8"/>
  <c r="G24" i="8"/>
  <c r="G21" i="8"/>
  <c r="L28" i="8" l="1"/>
  <c r="L30" i="8" s="1"/>
  <c r="F30" i="8"/>
  <c r="G26" i="8"/>
  <c r="G30" i="8" s="1"/>
  <c r="F15" i="11"/>
  <c r="L17" i="16"/>
  <c r="L12" i="13"/>
  <c r="L17" i="17"/>
  <c r="G17" i="17"/>
  <c r="F17" i="17"/>
  <c r="F15" i="13"/>
  <c r="G15" i="14"/>
  <c r="G15" i="13"/>
</calcChain>
</file>

<file path=xl/sharedStrings.xml><?xml version="1.0" encoding="utf-8"?>
<sst xmlns="http://schemas.openxmlformats.org/spreadsheetml/2006/main" count="907" uniqueCount="212">
  <si>
    <t>Inverse ETF</t>
  </si>
  <si>
    <t>Sector ETF</t>
  </si>
  <si>
    <t>FNGD</t>
  </si>
  <si>
    <t>QUAL</t>
  </si>
  <si>
    <t>SOXS</t>
  </si>
  <si>
    <t>QQQ</t>
  </si>
  <si>
    <t>SARK</t>
  </si>
  <si>
    <t>SPY</t>
  </si>
  <si>
    <t>XLE</t>
  </si>
  <si>
    <t>USO</t>
  </si>
  <si>
    <t>XLB</t>
  </si>
  <si>
    <t>IDV</t>
  </si>
  <si>
    <t>DEM</t>
  </si>
  <si>
    <t>N</t>
  </si>
  <si>
    <t>Industrials</t>
  </si>
  <si>
    <t>MA6</t>
  </si>
  <si>
    <t>Metrics</t>
  </si>
  <si>
    <t>Dividend payed/net income</t>
  </si>
  <si>
    <t>Payout ratio</t>
  </si>
  <si>
    <t>P/S</t>
  </si>
  <si>
    <t>&lt;1</t>
  </si>
  <si>
    <t>Value</t>
  </si>
  <si>
    <t>Operating Margin</t>
  </si>
  <si>
    <t>large tech</t>
  </si>
  <si>
    <t>Operating Cash flow</t>
  </si>
  <si>
    <t>Total Debt/Total Cash</t>
  </si>
  <si>
    <t>Total Cash per share</t>
  </si>
  <si>
    <t>Revenue Growth</t>
  </si>
  <si>
    <t>LTCG</t>
  </si>
  <si>
    <t>STCG</t>
  </si>
  <si>
    <t>Symbol</t>
  </si>
  <si>
    <t>Industry</t>
  </si>
  <si>
    <t>R^2</t>
  </si>
  <si>
    <t>Expense Ratio</t>
  </si>
  <si>
    <t>Dividend Use</t>
  </si>
  <si>
    <t>Avg Historical Div</t>
  </si>
  <si>
    <t>Market Cap</t>
  </si>
  <si>
    <t>Qualifying Dividends</t>
  </si>
  <si>
    <t>Maximum Drawup</t>
  </si>
  <si>
    <t>Comment</t>
  </si>
  <si>
    <t>RYLD</t>
  </si>
  <si>
    <t>Y</t>
  </si>
  <si>
    <t>ETF</t>
  </si>
  <si>
    <t>FNGU</t>
  </si>
  <si>
    <t>CUR</t>
  </si>
  <si>
    <t>SOXL</t>
  </si>
  <si>
    <t>USOI</t>
  </si>
  <si>
    <t>REM</t>
  </si>
  <si>
    <t>ARKK</t>
  </si>
  <si>
    <t>BIZD</t>
  </si>
  <si>
    <t>PBR</t>
  </si>
  <si>
    <t>ILF</t>
  </si>
  <si>
    <t>SLX</t>
  </si>
  <si>
    <t>IEP</t>
  </si>
  <si>
    <t>MSB</t>
  </si>
  <si>
    <t>XME</t>
  </si>
  <si>
    <t>SHY</t>
  </si>
  <si>
    <t>Needs its own model, time series</t>
  </si>
  <si>
    <t>TLT</t>
  </si>
  <si>
    <t>Market Cap Group</t>
  </si>
  <si>
    <t>Market ETF</t>
  </si>
  <si>
    <t>XOP</t>
  </si>
  <si>
    <t>IWN</t>
  </si>
  <si>
    <t>NOTE</t>
  </si>
  <si>
    <t>See if it ends at XOP</t>
  </si>
  <si>
    <t>See if it ends at XLE</t>
  </si>
  <si>
    <t>IWM</t>
  </si>
  <si>
    <t>See if it ends at USO. USO model is easy with macrodata, TS HMM ML</t>
  </si>
  <si>
    <t>IVE</t>
  </si>
  <si>
    <t>IWS</t>
  </si>
  <si>
    <t>IWP</t>
  </si>
  <si>
    <t>USMV</t>
  </si>
  <si>
    <t>Div Frequency</t>
  </si>
  <si>
    <t>Q</t>
  </si>
  <si>
    <t>M</t>
  </si>
  <si>
    <t>MTUM</t>
  </si>
  <si>
    <t>Lower</t>
  </si>
  <si>
    <t>Upper</t>
  </si>
  <si>
    <t>State</t>
  </si>
  <si>
    <t>BULL</t>
  </si>
  <si>
    <t>BEAR</t>
  </si>
  <si>
    <t>CLM</t>
  </si>
  <si>
    <t>Ranking</t>
  </si>
  <si>
    <t>GNK</t>
  </si>
  <si>
    <t>QQQX</t>
  </si>
  <si>
    <t>BPT</t>
  </si>
  <si>
    <t>XYLD</t>
  </si>
  <si>
    <t>Bull market Max</t>
  </si>
  <si>
    <t>Bear Market</t>
  </si>
  <si>
    <t>LPG</t>
  </si>
  <si>
    <t>EGLE</t>
  </si>
  <si>
    <t>TOP Consideration</t>
  </si>
  <si>
    <t>JEPQ</t>
  </si>
  <si>
    <t>SVOL</t>
  </si>
  <si>
    <t>SVOl</t>
  </si>
  <si>
    <t>CRF</t>
  </si>
  <si>
    <t>TLTW</t>
  </si>
  <si>
    <t>LQDW</t>
  </si>
  <si>
    <t>HYGW</t>
  </si>
  <si>
    <t>LQD</t>
  </si>
  <si>
    <t>HYG</t>
  </si>
  <si>
    <t>bull market go beta heavy</t>
  </si>
  <si>
    <t>Beta_Adj</t>
  </si>
  <si>
    <t>Beta_Close</t>
  </si>
  <si>
    <t>R^2_Close</t>
  </si>
  <si>
    <t>R^2_Adj</t>
  </si>
  <si>
    <t>epd</t>
  </si>
  <si>
    <t>SP500</t>
  </si>
  <si>
    <t>LUMN</t>
  </si>
  <si>
    <t>PXDD</t>
  </si>
  <si>
    <t>VNO</t>
  </si>
  <si>
    <t>MO</t>
  </si>
  <si>
    <t>SPG</t>
  </si>
  <si>
    <t>DVN</t>
  </si>
  <si>
    <t>OKE</t>
  </si>
  <si>
    <t>T</t>
  </si>
  <si>
    <t>VZ</t>
  </si>
  <si>
    <t>NWI</t>
  </si>
  <si>
    <t>KMI</t>
  </si>
  <si>
    <t>DOW</t>
  </si>
  <si>
    <t>LYB</t>
  </si>
  <si>
    <t>PM</t>
  </si>
  <si>
    <t>WBA</t>
  </si>
  <si>
    <t>WMB</t>
  </si>
  <si>
    <t>IP</t>
  </si>
  <si>
    <t>BBY</t>
  </si>
  <si>
    <t>BTRS</t>
  </si>
  <si>
    <t>AGNC</t>
  </si>
  <si>
    <t>SLG</t>
  </si>
  <si>
    <t>ARR</t>
  </si>
  <si>
    <t>EFC</t>
  </si>
  <si>
    <t>EARN</t>
  </si>
  <si>
    <t>BDC</t>
  </si>
  <si>
    <t>REITS</t>
  </si>
  <si>
    <t>NUSI</t>
  </si>
  <si>
    <t>NSPI</t>
  </si>
  <si>
    <t>XRMI</t>
  </si>
  <si>
    <t>JGH</t>
  </si>
  <si>
    <t>JEPI</t>
  </si>
  <si>
    <t>SQQQ</t>
  </si>
  <si>
    <t>TMV</t>
  </si>
  <si>
    <t>Drawdown</t>
  </si>
  <si>
    <t>Leverage Factor</t>
  </si>
  <si>
    <t>Risk Adjusted</t>
  </si>
  <si>
    <t>BITO</t>
  </si>
  <si>
    <t>TMF</t>
  </si>
  <si>
    <t>LABU</t>
  </si>
  <si>
    <t>TECL</t>
  </si>
  <si>
    <t>MAX DRAWUP</t>
  </si>
  <si>
    <t>MAX Return</t>
  </si>
  <si>
    <t>TECS</t>
  </si>
  <si>
    <t>LABD</t>
  </si>
  <si>
    <t>Dividends</t>
  </si>
  <si>
    <t>Lev Div</t>
  </si>
  <si>
    <t>Lev Ret</t>
  </si>
  <si>
    <t>Total Ret</t>
  </si>
  <si>
    <t>JPST</t>
  </si>
  <si>
    <t>IWO</t>
  </si>
  <si>
    <t>Max RegT Leverage</t>
  </si>
  <si>
    <t>Hedge ETF</t>
  </si>
  <si>
    <t>Second Hedge ETF</t>
  </si>
  <si>
    <t>SDOW</t>
  </si>
  <si>
    <t>JEPIX</t>
  </si>
  <si>
    <t>JEPAX</t>
  </si>
  <si>
    <t>DIA</t>
  </si>
  <si>
    <t>Initial margin is 110% of maintenance.</t>
  </si>
  <si>
    <t>TSLY</t>
  </si>
  <si>
    <t>OARK</t>
  </si>
  <si>
    <t>TSLA</t>
  </si>
  <si>
    <t>APLY</t>
  </si>
  <si>
    <t>AAPL</t>
  </si>
  <si>
    <t>NVDY</t>
  </si>
  <si>
    <t>NVDA</t>
  </si>
  <si>
    <t>KLIP</t>
  </si>
  <si>
    <t>KWEB</t>
  </si>
  <si>
    <t>AMZD</t>
  </si>
  <si>
    <t>FBY</t>
  </si>
  <si>
    <t>GOOY</t>
  </si>
  <si>
    <t>AMZY</t>
  </si>
  <si>
    <t>Underlying</t>
  </si>
  <si>
    <t>Underlying Hedge</t>
  </si>
  <si>
    <t>TBF</t>
  </si>
  <si>
    <t>IEF</t>
  </si>
  <si>
    <t>RWM</t>
  </si>
  <si>
    <t>SH</t>
  </si>
  <si>
    <t>TBX</t>
  </si>
  <si>
    <t>PSQ</t>
  </si>
  <si>
    <t>TSLS</t>
  </si>
  <si>
    <t>BITI</t>
  </si>
  <si>
    <t>AAPD</t>
  </si>
  <si>
    <t>NVDS</t>
  </si>
  <si>
    <t>YANG</t>
  </si>
  <si>
    <t>META</t>
  </si>
  <si>
    <t>AMZN</t>
  </si>
  <si>
    <t>GOOGL</t>
  </si>
  <si>
    <t>GGLS</t>
  </si>
  <si>
    <t>CONY</t>
  </si>
  <si>
    <t>COIN</t>
  </si>
  <si>
    <t>QQQY</t>
  </si>
  <si>
    <t>NFLY</t>
  </si>
  <si>
    <t>VIX</t>
  </si>
  <si>
    <t>JEPY</t>
  </si>
  <si>
    <t>NFLX</t>
  </si>
  <si>
    <t>TSLQ</t>
  </si>
  <si>
    <t>SQY</t>
  </si>
  <si>
    <t>SQ</t>
  </si>
  <si>
    <t>IWMY</t>
  </si>
  <si>
    <t>ARKF</t>
  </si>
  <si>
    <t>SPYI</t>
  </si>
  <si>
    <t>ISPY</t>
  </si>
  <si>
    <t>FEPI</t>
  </si>
  <si>
    <t>MSFO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</si>
</sst>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3" fontId="0" fillId="0" borderId="0" xfId="0" applyNumberFormat="1" applyAlignment="1">
      <alignment horizontal="right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0" applyNumberFormat="1"/>
    <xf numFmtId="43" fontId="0" fillId="0" borderId="0" xfId="2" applyFont="1"/>
    <xf numFmtId="166" fontId="0" fillId="0" borderId="0" xfId="0" applyNumberFormat="1"/>
    <xf numFmtId="0" fontId="0" fillId="0" borderId="0" xfId="0" applyFill="1"/>
  </cellXfs>
  <cellStyles count="3">
    <cellStyle name="Comma" xfId="2" builtinId="3"/>
    <cellStyle name="Normal" xfId="0" builtinId="0"/>
    <cellStyle name="Percent" xfId="1" builtinId="5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opLeftCell="A31" zoomScale="130" zoomScaleNormal="130" workbookViewId="0">
      <selection activeCell="N48" sqref="N48"/>
    </sheetView>
  </sheetViews>
  <sheetFormatPr defaultRowHeight="15" x14ac:dyDescent="0.25"/>
  <cols>
    <col min="1" max="1" width="7.5703125" bestFit="1" customWidth="1"/>
    <col min="2" max="2" width="8.42578125" bestFit="1" customWidth="1"/>
    <col min="3" max="3" width="10.28515625" bestFit="1" customWidth="1"/>
    <col min="4" max="4" width="10" bestFit="1" customWidth="1"/>
    <col min="5" max="5" width="5" bestFit="1" customWidth="1"/>
    <col min="6" max="6" width="13.5703125" bestFit="1" customWidth="1"/>
    <col min="7" max="7" width="18.85546875" bestFit="1" customWidth="1"/>
    <col min="8" max="9" width="18.85546875" customWidth="1"/>
    <col min="10" max="10" width="18.85546875" hidden="1" customWidth="1"/>
    <col min="11" max="11" width="16.42578125" hidden="1" customWidth="1"/>
    <col min="12" max="12" width="13.85546875" hidden="1" customWidth="1"/>
    <col min="13" max="13" width="17" hidden="1" customWidth="1"/>
    <col min="14" max="14" width="19.7109375" bestFit="1" customWidth="1"/>
    <col min="15" max="16" width="19.7109375" customWidth="1"/>
    <col min="17" max="17" width="17.42578125" bestFit="1" customWidth="1"/>
    <col min="18" max="18" width="31.28515625" bestFit="1" customWidth="1"/>
  </cols>
  <sheetData>
    <row r="1" spans="1:18" x14ac:dyDescent="0.25">
      <c r="A1" t="s">
        <v>30</v>
      </c>
      <c r="B1" t="s">
        <v>72</v>
      </c>
      <c r="C1" t="s">
        <v>31</v>
      </c>
      <c r="D1" t="s">
        <v>1</v>
      </c>
      <c r="E1" t="s">
        <v>32</v>
      </c>
      <c r="F1" t="s">
        <v>33</v>
      </c>
      <c r="G1" t="s">
        <v>34</v>
      </c>
      <c r="H1" t="s">
        <v>179</v>
      </c>
      <c r="I1" t="s">
        <v>180</v>
      </c>
      <c r="J1" t="s">
        <v>158</v>
      </c>
      <c r="K1" t="s">
        <v>35</v>
      </c>
      <c r="L1" t="s">
        <v>36</v>
      </c>
      <c r="M1" t="s">
        <v>59</v>
      </c>
      <c r="N1" t="s">
        <v>37</v>
      </c>
      <c r="O1" t="s">
        <v>159</v>
      </c>
      <c r="P1" t="s">
        <v>160</v>
      </c>
      <c r="Q1" t="s">
        <v>38</v>
      </c>
      <c r="R1" t="s">
        <v>39</v>
      </c>
    </row>
    <row r="2" spans="1:18" x14ac:dyDescent="0.25">
      <c r="A2" t="s">
        <v>58</v>
      </c>
      <c r="B2" t="s">
        <v>74</v>
      </c>
      <c r="C2" t="s">
        <v>42</v>
      </c>
      <c r="D2" t="s">
        <v>7</v>
      </c>
      <c r="E2">
        <v>0.01</v>
      </c>
      <c r="F2">
        <v>1.5E-3</v>
      </c>
      <c r="G2" t="s">
        <v>44</v>
      </c>
      <c r="H2" t="s">
        <v>182</v>
      </c>
      <c r="I2" t="s">
        <v>181</v>
      </c>
      <c r="J2">
        <f>1/0.25</f>
        <v>4</v>
      </c>
      <c r="K2">
        <v>0.3</v>
      </c>
      <c r="L2" s="4">
        <v>18930000000</v>
      </c>
      <c r="M2" s="4">
        <v>1</v>
      </c>
      <c r="N2" t="s">
        <v>41</v>
      </c>
      <c r="O2" t="s">
        <v>140</v>
      </c>
      <c r="P2" t="s">
        <v>140</v>
      </c>
      <c r="R2" t="s">
        <v>57</v>
      </c>
    </row>
    <row r="3" spans="1:18" x14ac:dyDescent="0.25">
      <c r="A3" t="s">
        <v>53</v>
      </c>
      <c r="B3" t="s">
        <v>73</v>
      </c>
      <c r="C3" t="s">
        <v>14</v>
      </c>
      <c r="D3" t="s">
        <v>62</v>
      </c>
      <c r="E3">
        <v>0.22</v>
      </c>
      <c r="F3">
        <v>0</v>
      </c>
      <c r="G3" t="s">
        <v>44</v>
      </c>
      <c r="H3" t="s">
        <v>119</v>
      </c>
      <c r="I3" t="s">
        <v>161</v>
      </c>
      <c r="J3">
        <f t="shared" ref="J3:J13" si="0">1/0.25</f>
        <v>4</v>
      </c>
      <c r="K3">
        <v>0.8</v>
      </c>
      <c r="L3" s="4">
        <v>13891296256</v>
      </c>
      <c r="M3" s="4">
        <v>1</v>
      </c>
      <c r="N3" t="s">
        <v>41</v>
      </c>
      <c r="O3" t="s">
        <v>139</v>
      </c>
      <c r="P3" t="s">
        <v>161</v>
      </c>
    </row>
    <row r="4" spans="1:18" x14ac:dyDescent="0.25">
      <c r="A4" t="s">
        <v>40</v>
      </c>
      <c r="B4" t="s">
        <v>74</v>
      </c>
      <c r="C4" t="s">
        <v>42</v>
      </c>
      <c r="D4" t="s">
        <v>66</v>
      </c>
      <c r="E4">
        <v>0.91</v>
      </c>
      <c r="F4">
        <v>7.0000000000000001E-3</v>
      </c>
      <c r="G4" t="s">
        <v>15</v>
      </c>
      <c r="H4" t="s">
        <v>66</v>
      </c>
      <c r="I4" t="s">
        <v>183</v>
      </c>
      <c r="J4">
        <f t="shared" si="0"/>
        <v>4</v>
      </c>
      <c r="K4">
        <v>0.22</v>
      </c>
      <c r="L4" s="4">
        <v>1260000000</v>
      </c>
      <c r="M4" s="4">
        <v>3</v>
      </c>
      <c r="N4" t="s">
        <v>13</v>
      </c>
      <c r="O4" t="s">
        <v>139</v>
      </c>
      <c r="P4" t="s">
        <v>161</v>
      </c>
    </row>
    <row r="5" spans="1:18" x14ac:dyDescent="0.25">
      <c r="A5" t="s">
        <v>81</v>
      </c>
      <c r="B5" t="s">
        <v>74</v>
      </c>
      <c r="C5" t="s">
        <v>42</v>
      </c>
      <c r="D5" t="s">
        <v>7</v>
      </c>
      <c r="E5">
        <v>0.14000000000000001</v>
      </c>
      <c r="F5">
        <v>1.2200000000000001E-2</v>
      </c>
      <c r="G5" t="s">
        <v>44</v>
      </c>
      <c r="H5" t="s">
        <v>7</v>
      </c>
      <c r="I5" t="s">
        <v>184</v>
      </c>
      <c r="J5">
        <f t="shared" si="0"/>
        <v>4</v>
      </c>
      <c r="K5">
        <v>0.18099999999999999</v>
      </c>
      <c r="L5" s="4">
        <v>911970000</v>
      </c>
      <c r="M5" s="4">
        <v>3</v>
      </c>
      <c r="N5" t="s">
        <v>41</v>
      </c>
      <c r="O5" t="s">
        <v>139</v>
      </c>
      <c r="P5" t="s">
        <v>161</v>
      </c>
    </row>
    <row r="6" spans="1:18" x14ac:dyDescent="0.25">
      <c r="A6" t="s">
        <v>86</v>
      </c>
      <c r="B6" t="s">
        <v>74</v>
      </c>
      <c r="C6" t="s">
        <v>42</v>
      </c>
      <c r="D6" t="s">
        <v>7</v>
      </c>
      <c r="E6">
        <v>0.55000000000000004</v>
      </c>
      <c r="F6">
        <v>7.0000000000000001E-3</v>
      </c>
      <c r="G6" t="s">
        <v>15</v>
      </c>
      <c r="H6" t="s">
        <v>7</v>
      </c>
      <c r="I6" t="s">
        <v>184</v>
      </c>
      <c r="J6">
        <f t="shared" si="0"/>
        <v>4</v>
      </c>
      <c r="N6" t="s">
        <v>13</v>
      </c>
      <c r="O6" t="s">
        <v>139</v>
      </c>
      <c r="P6" t="s">
        <v>161</v>
      </c>
    </row>
    <row r="7" spans="1:18" x14ac:dyDescent="0.25">
      <c r="A7" t="s">
        <v>93</v>
      </c>
      <c r="B7" t="s">
        <v>74</v>
      </c>
      <c r="C7" t="s">
        <v>42</v>
      </c>
      <c r="D7" t="s">
        <v>7</v>
      </c>
      <c r="E7">
        <v>0.5</v>
      </c>
      <c r="F7">
        <v>5.4000000000000003E-3</v>
      </c>
      <c r="G7" t="s">
        <v>15</v>
      </c>
      <c r="H7" t="s">
        <v>7</v>
      </c>
      <c r="I7" t="s">
        <v>184</v>
      </c>
      <c r="J7">
        <f t="shared" si="0"/>
        <v>4</v>
      </c>
      <c r="K7">
        <v>0.36</v>
      </c>
      <c r="L7" s="4">
        <v>111000000</v>
      </c>
      <c r="M7" s="4">
        <v>3</v>
      </c>
      <c r="N7" t="s">
        <v>13</v>
      </c>
      <c r="O7" t="s">
        <v>139</v>
      </c>
      <c r="P7" t="s">
        <v>161</v>
      </c>
    </row>
    <row r="8" spans="1:18" x14ac:dyDescent="0.25">
      <c r="A8" t="s">
        <v>95</v>
      </c>
      <c r="B8" t="s">
        <v>74</v>
      </c>
      <c r="C8" t="s">
        <v>42</v>
      </c>
      <c r="D8" t="s">
        <v>7</v>
      </c>
      <c r="E8">
        <v>0.14000000000000001</v>
      </c>
      <c r="F8">
        <v>1.2200000000000001E-2</v>
      </c>
      <c r="G8" t="s">
        <v>44</v>
      </c>
      <c r="H8" t="s">
        <v>7</v>
      </c>
      <c r="I8" t="s">
        <v>184</v>
      </c>
      <c r="J8">
        <f t="shared" si="0"/>
        <v>4</v>
      </c>
      <c r="L8" s="4">
        <v>911970000</v>
      </c>
      <c r="N8" t="s">
        <v>41</v>
      </c>
      <c r="O8" t="s">
        <v>139</v>
      </c>
      <c r="P8" t="s">
        <v>161</v>
      </c>
    </row>
    <row r="9" spans="1:18" x14ac:dyDescent="0.25">
      <c r="A9" t="s">
        <v>96</v>
      </c>
      <c r="B9" t="s">
        <v>74</v>
      </c>
      <c r="C9" t="s">
        <v>42</v>
      </c>
      <c r="D9" t="s">
        <v>58</v>
      </c>
      <c r="E9">
        <v>0.8</v>
      </c>
      <c r="F9">
        <v>3.5000000000000001E-3</v>
      </c>
      <c r="G9" t="s">
        <v>15</v>
      </c>
      <c r="H9" t="s">
        <v>58</v>
      </c>
      <c r="I9" t="s">
        <v>181</v>
      </c>
      <c r="J9">
        <f t="shared" si="0"/>
        <v>4</v>
      </c>
      <c r="N9" t="s">
        <v>13</v>
      </c>
      <c r="O9" t="s">
        <v>140</v>
      </c>
      <c r="P9" t="s">
        <v>140</v>
      </c>
    </row>
    <row r="10" spans="1:18" x14ac:dyDescent="0.25">
      <c r="A10" t="s">
        <v>97</v>
      </c>
      <c r="B10" t="s">
        <v>74</v>
      </c>
      <c r="C10" t="s">
        <v>42</v>
      </c>
      <c r="D10" t="s">
        <v>99</v>
      </c>
      <c r="E10">
        <v>0.8</v>
      </c>
      <c r="F10">
        <v>3.3999999999999998E-3</v>
      </c>
      <c r="G10" t="s">
        <v>15</v>
      </c>
      <c r="H10" t="s">
        <v>99</v>
      </c>
      <c r="I10" t="s">
        <v>185</v>
      </c>
      <c r="J10">
        <f t="shared" si="0"/>
        <v>4</v>
      </c>
      <c r="N10" t="s">
        <v>13</v>
      </c>
      <c r="O10" t="s">
        <v>140</v>
      </c>
      <c r="P10" t="s">
        <v>140</v>
      </c>
    </row>
    <row r="11" spans="1:18" x14ac:dyDescent="0.25">
      <c r="A11" t="s">
        <v>98</v>
      </c>
      <c r="B11" t="s">
        <v>74</v>
      </c>
      <c r="C11" t="s">
        <v>42</v>
      </c>
      <c r="D11" t="s">
        <v>100</v>
      </c>
      <c r="E11">
        <v>0.8</v>
      </c>
      <c r="F11">
        <v>6.8999999999999999E-3</v>
      </c>
      <c r="G11" t="s">
        <v>15</v>
      </c>
      <c r="H11" t="s">
        <v>100</v>
      </c>
      <c r="I11" t="s">
        <v>185</v>
      </c>
      <c r="J11">
        <f t="shared" si="0"/>
        <v>4</v>
      </c>
      <c r="N11" t="s">
        <v>13</v>
      </c>
      <c r="O11" t="s">
        <v>140</v>
      </c>
      <c r="P11" t="s">
        <v>140</v>
      </c>
    </row>
    <row r="12" spans="1:18" x14ac:dyDescent="0.25">
      <c r="A12" t="s">
        <v>138</v>
      </c>
      <c r="B12" t="s">
        <v>74</v>
      </c>
      <c r="C12" t="s">
        <v>42</v>
      </c>
      <c r="D12" t="s">
        <v>7</v>
      </c>
      <c r="F12">
        <v>3.5000000000000001E-3</v>
      </c>
      <c r="G12" t="s">
        <v>15</v>
      </c>
      <c r="H12" t="s">
        <v>7</v>
      </c>
      <c r="I12" t="s">
        <v>184</v>
      </c>
      <c r="J12">
        <f t="shared" si="0"/>
        <v>4</v>
      </c>
      <c r="N12" t="s">
        <v>13</v>
      </c>
      <c r="O12" t="s">
        <v>139</v>
      </c>
      <c r="P12" t="s">
        <v>161</v>
      </c>
    </row>
    <row r="13" spans="1:18" x14ac:dyDescent="0.25">
      <c r="A13" t="s">
        <v>92</v>
      </c>
      <c r="B13" t="s">
        <v>74</v>
      </c>
      <c r="C13" t="s">
        <v>42</v>
      </c>
      <c r="D13" t="s">
        <v>5</v>
      </c>
      <c r="F13">
        <v>3.5000000000000001E-3</v>
      </c>
      <c r="G13" t="s">
        <v>15</v>
      </c>
      <c r="H13" t="s">
        <v>5</v>
      </c>
      <c r="I13" t="s">
        <v>186</v>
      </c>
      <c r="J13">
        <f t="shared" si="0"/>
        <v>4</v>
      </c>
      <c r="N13" t="s">
        <v>13</v>
      </c>
      <c r="O13" t="s">
        <v>139</v>
      </c>
      <c r="P13" t="s">
        <v>161</v>
      </c>
    </row>
    <row r="14" spans="1:18" x14ac:dyDescent="0.25">
      <c r="A14" t="s">
        <v>45</v>
      </c>
      <c r="B14" t="s">
        <v>73</v>
      </c>
      <c r="C14" t="s">
        <v>42</v>
      </c>
      <c r="D14" t="s">
        <v>5</v>
      </c>
      <c r="F14">
        <v>0.01</v>
      </c>
      <c r="G14" t="s">
        <v>44</v>
      </c>
      <c r="J14" s="11">
        <f>1/0.75</f>
        <v>1.3333333333333333</v>
      </c>
      <c r="N14" t="s">
        <v>41</v>
      </c>
      <c r="O14" t="s">
        <v>4</v>
      </c>
      <c r="P14" t="s">
        <v>4</v>
      </c>
    </row>
    <row r="15" spans="1:18" x14ac:dyDescent="0.25">
      <c r="A15" t="s">
        <v>146</v>
      </c>
      <c r="B15" t="s">
        <v>73</v>
      </c>
      <c r="C15" t="s">
        <v>42</v>
      </c>
      <c r="D15" t="s">
        <v>157</v>
      </c>
      <c r="F15">
        <v>0.01</v>
      </c>
      <c r="G15" t="s">
        <v>44</v>
      </c>
      <c r="J15" s="11">
        <f t="shared" ref="J15:J16" si="1">1/0.75</f>
        <v>1.3333333333333333</v>
      </c>
      <c r="N15" t="s">
        <v>41</v>
      </c>
      <c r="O15" t="s">
        <v>151</v>
      </c>
      <c r="P15" t="s">
        <v>151</v>
      </c>
    </row>
    <row r="16" spans="1:18" x14ac:dyDescent="0.25">
      <c r="A16" t="s">
        <v>147</v>
      </c>
      <c r="B16" t="s">
        <v>41</v>
      </c>
      <c r="C16" t="s">
        <v>42</v>
      </c>
      <c r="D16" t="s">
        <v>5</v>
      </c>
      <c r="F16">
        <v>0.01</v>
      </c>
      <c r="G16" t="s">
        <v>44</v>
      </c>
      <c r="J16" s="11">
        <f t="shared" si="1"/>
        <v>1.3333333333333333</v>
      </c>
      <c r="N16" t="s">
        <v>41</v>
      </c>
      <c r="O16" t="s">
        <v>150</v>
      </c>
      <c r="P16" t="s">
        <v>150</v>
      </c>
    </row>
    <row r="17" spans="1:16" x14ac:dyDescent="0.25">
      <c r="A17" t="s">
        <v>145</v>
      </c>
      <c r="B17" t="s">
        <v>73</v>
      </c>
      <c r="C17" t="s">
        <v>42</v>
      </c>
      <c r="D17" t="s">
        <v>58</v>
      </c>
      <c r="F17">
        <v>0.01</v>
      </c>
      <c r="G17" t="s">
        <v>44</v>
      </c>
      <c r="J17">
        <v>1.33</v>
      </c>
      <c r="N17" t="s">
        <v>41</v>
      </c>
      <c r="O17" t="s">
        <v>140</v>
      </c>
      <c r="P17" t="s">
        <v>140</v>
      </c>
    </row>
    <row r="18" spans="1:16" x14ac:dyDescent="0.25">
      <c r="A18" t="s">
        <v>161</v>
      </c>
      <c r="B18" t="s">
        <v>73</v>
      </c>
      <c r="C18" t="s">
        <v>42</v>
      </c>
      <c r="D18" t="s">
        <v>164</v>
      </c>
      <c r="E18">
        <v>0.08</v>
      </c>
      <c r="F18">
        <v>0.01</v>
      </c>
      <c r="G18" t="s">
        <v>44</v>
      </c>
      <c r="J18">
        <v>1.33</v>
      </c>
      <c r="N18" t="s">
        <v>41</v>
      </c>
      <c r="O18" t="s">
        <v>164</v>
      </c>
      <c r="P18" t="s">
        <v>164</v>
      </c>
    </row>
    <row r="19" spans="1:16" x14ac:dyDescent="0.25">
      <c r="A19" t="s">
        <v>166</v>
      </c>
      <c r="B19" t="s">
        <v>74</v>
      </c>
      <c r="C19" t="s">
        <v>42</v>
      </c>
      <c r="D19" t="s">
        <v>5</v>
      </c>
      <c r="F19">
        <v>9.9000000000000008E-3</v>
      </c>
      <c r="G19" t="s">
        <v>15</v>
      </c>
      <c r="H19" t="s">
        <v>168</v>
      </c>
      <c r="I19" t="s">
        <v>187</v>
      </c>
      <c r="J19">
        <v>4</v>
      </c>
      <c r="N19" t="s">
        <v>13</v>
      </c>
      <c r="O19" t="s">
        <v>139</v>
      </c>
      <c r="P19" t="s">
        <v>161</v>
      </c>
    </row>
    <row r="20" spans="1:16" x14ac:dyDescent="0.25">
      <c r="A20" t="s">
        <v>167</v>
      </c>
      <c r="B20" t="s">
        <v>74</v>
      </c>
      <c r="C20" t="s">
        <v>42</v>
      </c>
      <c r="D20" t="s">
        <v>48</v>
      </c>
      <c r="F20">
        <v>9.9000000000000008E-3</v>
      </c>
      <c r="G20" t="s">
        <v>15</v>
      </c>
      <c r="H20" t="s">
        <v>48</v>
      </c>
      <c r="I20" t="s">
        <v>6</v>
      </c>
      <c r="J20">
        <v>4</v>
      </c>
      <c r="N20" t="s">
        <v>13</v>
      </c>
      <c r="O20" t="s">
        <v>6</v>
      </c>
      <c r="P20" t="s">
        <v>161</v>
      </c>
    </row>
    <row r="21" spans="1:16" x14ac:dyDescent="0.25">
      <c r="A21" t="s">
        <v>5</v>
      </c>
      <c r="B21" t="s">
        <v>73</v>
      </c>
      <c r="C21" t="s">
        <v>42</v>
      </c>
      <c r="D21" t="s">
        <v>5</v>
      </c>
      <c r="F21">
        <v>2E-3</v>
      </c>
      <c r="G21" t="s">
        <v>44</v>
      </c>
      <c r="H21" t="s">
        <v>5</v>
      </c>
      <c r="I21" t="s">
        <v>186</v>
      </c>
      <c r="N21" t="s">
        <v>13</v>
      </c>
      <c r="O21" t="s">
        <v>139</v>
      </c>
      <c r="P21" t="s">
        <v>139</v>
      </c>
    </row>
    <row r="22" spans="1:16" x14ac:dyDescent="0.25">
      <c r="A22" t="s">
        <v>48</v>
      </c>
      <c r="B22" t="s">
        <v>73</v>
      </c>
      <c r="C22" t="s">
        <v>42</v>
      </c>
      <c r="D22" t="s">
        <v>48</v>
      </c>
      <c r="F22">
        <v>7.4999999999999997E-3</v>
      </c>
      <c r="G22" t="s">
        <v>44</v>
      </c>
      <c r="H22" t="s">
        <v>48</v>
      </c>
      <c r="I22" t="s">
        <v>6</v>
      </c>
      <c r="N22" t="s">
        <v>13</v>
      </c>
      <c r="O22" t="s">
        <v>139</v>
      </c>
      <c r="P22" t="s">
        <v>161</v>
      </c>
    </row>
    <row r="23" spans="1:16" x14ac:dyDescent="0.25">
      <c r="A23" t="s">
        <v>139</v>
      </c>
      <c r="B23" t="s">
        <v>73</v>
      </c>
      <c r="C23" t="s">
        <v>42</v>
      </c>
      <c r="D23" t="s">
        <v>5</v>
      </c>
      <c r="F23">
        <v>9.9000000000000008E-3</v>
      </c>
      <c r="G23" t="s">
        <v>44</v>
      </c>
      <c r="H23" t="s">
        <v>5</v>
      </c>
      <c r="I23" t="s">
        <v>139</v>
      </c>
      <c r="N23" t="s">
        <v>13</v>
      </c>
      <c r="O23" t="s">
        <v>139</v>
      </c>
      <c r="P23" t="s">
        <v>161</v>
      </c>
    </row>
    <row r="24" spans="1:16" x14ac:dyDescent="0.25">
      <c r="A24" t="s">
        <v>6</v>
      </c>
      <c r="B24" t="s">
        <v>73</v>
      </c>
      <c r="C24" t="s">
        <v>42</v>
      </c>
      <c r="D24" t="s">
        <v>48</v>
      </c>
      <c r="F24">
        <v>7.4999999999999997E-3</v>
      </c>
      <c r="G24" t="s">
        <v>44</v>
      </c>
      <c r="H24" t="s">
        <v>48</v>
      </c>
      <c r="I24" t="s">
        <v>48</v>
      </c>
      <c r="N24" t="s">
        <v>13</v>
      </c>
      <c r="O24" t="s">
        <v>139</v>
      </c>
      <c r="P24" t="s">
        <v>161</v>
      </c>
    </row>
    <row r="25" spans="1:16" x14ac:dyDescent="0.25">
      <c r="A25" t="s">
        <v>169</v>
      </c>
      <c r="B25" t="s">
        <v>74</v>
      </c>
      <c r="C25" t="s">
        <v>42</v>
      </c>
      <c r="D25" t="s">
        <v>5</v>
      </c>
      <c r="F25">
        <v>9.9000000000000008E-3</v>
      </c>
      <c r="G25" t="s">
        <v>15</v>
      </c>
      <c r="H25" t="s">
        <v>170</v>
      </c>
      <c r="I25" t="s">
        <v>189</v>
      </c>
      <c r="N25" t="s">
        <v>13</v>
      </c>
      <c r="O25" t="s">
        <v>139</v>
      </c>
      <c r="P25" t="s">
        <v>161</v>
      </c>
    </row>
    <row r="26" spans="1:16" x14ac:dyDescent="0.25">
      <c r="A26" t="s">
        <v>171</v>
      </c>
      <c r="B26" t="s">
        <v>74</v>
      </c>
      <c r="C26" t="s">
        <v>42</v>
      </c>
      <c r="D26" t="s">
        <v>5</v>
      </c>
      <c r="F26">
        <v>9.9000000000000008E-3</v>
      </c>
      <c r="G26" t="s">
        <v>15</v>
      </c>
      <c r="H26" t="s">
        <v>172</v>
      </c>
      <c r="I26" t="s">
        <v>190</v>
      </c>
      <c r="N26" t="s">
        <v>13</v>
      </c>
      <c r="O26" t="s">
        <v>139</v>
      </c>
      <c r="P26" t="s">
        <v>161</v>
      </c>
    </row>
    <row r="27" spans="1:16" x14ac:dyDescent="0.25">
      <c r="A27" t="s">
        <v>173</v>
      </c>
      <c r="B27" t="s">
        <v>74</v>
      </c>
      <c r="C27" t="s">
        <v>42</v>
      </c>
      <c r="D27" t="s">
        <v>174</v>
      </c>
      <c r="F27">
        <v>9.4999999999999998E-3</v>
      </c>
      <c r="G27" t="s">
        <v>15</v>
      </c>
      <c r="H27" t="s">
        <v>174</v>
      </c>
      <c r="I27" t="s">
        <v>191</v>
      </c>
      <c r="N27" t="s">
        <v>13</v>
      </c>
      <c r="O27" t="s">
        <v>139</v>
      </c>
      <c r="P27" t="s">
        <v>161</v>
      </c>
    </row>
    <row r="28" spans="1:16" x14ac:dyDescent="0.25">
      <c r="A28" t="s">
        <v>144</v>
      </c>
      <c r="B28" t="s">
        <v>74</v>
      </c>
      <c r="C28" t="s">
        <v>42</v>
      </c>
      <c r="D28" t="s">
        <v>5</v>
      </c>
      <c r="F28">
        <v>9.4999999999999998E-3</v>
      </c>
      <c r="G28" t="s">
        <v>15</v>
      </c>
      <c r="H28" t="s">
        <v>144</v>
      </c>
      <c r="I28" t="s">
        <v>188</v>
      </c>
      <c r="N28" t="s">
        <v>13</v>
      </c>
      <c r="O28" t="s">
        <v>139</v>
      </c>
      <c r="P28" t="s">
        <v>161</v>
      </c>
    </row>
    <row r="29" spans="1:16" x14ac:dyDescent="0.25">
      <c r="A29" t="s">
        <v>176</v>
      </c>
      <c r="B29" t="s">
        <v>74</v>
      </c>
      <c r="C29" t="s">
        <v>42</v>
      </c>
      <c r="D29" t="s">
        <v>5</v>
      </c>
      <c r="F29">
        <v>9.9000000000000008E-3</v>
      </c>
      <c r="G29" t="s">
        <v>15</v>
      </c>
      <c r="H29" t="s">
        <v>192</v>
      </c>
      <c r="I29" t="s">
        <v>192</v>
      </c>
      <c r="N29" t="s">
        <v>13</v>
      </c>
      <c r="O29" t="s">
        <v>139</v>
      </c>
      <c r="P29" t="s">
        <v>161</v>
      </c>
    </row>
    <row r="30" spans="1:16" x14ac:dyDescent="0.25">
      <c r="A30" t="s">
        <v>178</v>
      </c>
      <c r="B30" t="s">
        <v>74</v>
      </c>
      <c r="C30" t="s">
        <v>42</v>
      </c>
      <c r="D30" t="s">
        <v>5</v>
      </c>
      <c r="F30">
        <v>9.9000000000000008E-3</v>
      </c>
      <c r="G30" t="s">
        <v>15</v>
      </c>
      <c r="H30" t="s">
        <v>193</v>
      </c>
      <c r="I30" t="s">
        <v>175</v>
      </c>
      <c r="N30" t="s">
        <v>13</v>
      </c>
      <c r="O30" t="s">
        <v>139</v>
      </c>
      <c r="P30" t="s">
        <v>161</v>
      </c>
    </row>
    <row r="31" spans="1:16" x14ac:dyDescent="0.25">
      <c r="A31" t="s">
        <v>177</v>
      </c>
      <c r="B31" t="s">
        <v>74</v>
      </c>
      <c r="C31" t="s">
        <v>42</v>
      </c>
      <c r="D31" t="s">
        <v>5</v>
      </c>
      <c r="F31">
        <v>9.9000000000000008E-3</v>
      </c>
      <c r="G31" t="s">
        <v>15</v>
      </c>
      <c r="H31" t="s">
        <v>194</v>
      </c>
      <c r="I31" t="s">
        <v>195</v>
      </c>
      <c r="N31" t="s">
        <v>13</v>
      </c>
      <c r="O31" t="s">
        <v>139</v>
      </c>
      <c r="P31" t="s">
        <v>161</v>
      </c>
    </row>
    <row r="32" spans="1:16" x14ac:dyDescent="0.25">
      <c r="A32" t="s">
        <v>196</v>
      </c>
      <c r="B32" t="s">
        <v>74</v>
      </c>
      <c r="C32" t="s">
        <v>42</v>
      </c>
      <c r="D32" t="s">
        <v>5</v>
      </c>
      <c r="F32">
        <v>9.9000000000000008E-3</v>
      </c>
      <c r="G32" t="s">
        <v>15</v>
      </c>
      <c r="H32" t="s">
        <v>197</v>
      </c>
      <c r="I32" t="s">
        <v>197</v>
      </c>
      <c r="N32" t="s">
        <v>13</v>
      </c>
      <c r="O32" t="s">
        <v>139</v>
      </c>
      <c r="P32" t="s">
        <v>161</v>
      </c>
    </row>
    <row r="33" spans="1:16" x14ac:dyDescent="0.25">
      <c r="A33" t="s">
        <v>198</v>
      </c>
      <c r="B33" t="s">
        <v>74</v>
      </c>
      <c r="C33" t="s">
        <v>42</v>
      </c>
      <c r="D33" t="s">
        <v>5</v>
      </c>
      <c r="F33">
        <v>9.9000000000000008E-3</v>
      </c>
      <c r="G33" t="s">
        <v>15</v>
      </c>
      <c r="H33" t="s">
        <v>5</v>
      </c>
      <c r="I33" t="s">
        <v>186</v>
      </c>
      <c r="N33" t="s">
        <v>13</v>
      </c>
      <c r="O33" t="s">
        <v>139</v>
      </c>
      <c r="P33" t="s">
        <v>161</v>
      </c>
    </row>
    <row r="34" spans="1:16" x14ac:dyDescent="0.25">
      <c r="A34" t="s">
        <v>199</v>
      </c>
      <c r="B34" t="s">
        <v>74</v>
      </c>
      <c r="C34" t="s">
        <v>42</v>
      </c>
      <c r="D34" t="s">
        <v>5</v>
      </c>
      <c r="F34">
        <v>9.9000000000000008E-3</v>
      </c>
      <c r="G34" t="s">
        <v>15</v>
      </c>
      <c r="H34" t="s">
        <v>202</v>
      </c>
      <c r="I34" t="s">
        <v>186</v>
      </c>
      <c r="N34" t="s">
        <v>13</v>
      </c>
      <c r="O34" t="s">
        <v>139</v>
      </c>
      <c r="P34" t="s">
        <v>161</v>
      </c>
    </row>
    <row r="35" spans="1:16" x14ac:dyDescent="0.25">
      <c r="A35" t="s">
        <v>200</v>
      </c>
      <c r="B35" t="s">
        <v>74</v>
      </c>
      <c r="C35" t="s">
        <v>42</v>
      </c>
      <c r="D35" t="s">
        <v>7</v>
      </c>
      <c r="F35">
        <v>0</v>
      </c>
      <c r="G35" t="s">
        <v>44</v>
      </c>
      <c r="H35" t="s">
        <v>7</v>
      </c>
      <c r="I35" t="s">
        <v>184</v>
      </c>
      <c r="N35" t="s">
        <v>13</v>
      </c>
      <c r="O35" t="s">
        <v>139</v>
      </c>
      <c r="P35" t="s">
        <v>161</v>
      </c>
    </row>
    <row r="36" spans="1:16" x14ac:dyDescent="0.25">
      <c r="A36" t="s">
        <v>197</v>
      </c>
      <c r="B36" t="s">
        <v>73</v>
      </c>
      <c r="C36" t="s">
        <v>42</v>
      </c>
      <c r="D36" t="s">
        <v>48</v>
      </c>
      <c r="F36">
        <v>0</v>
      </c>
      <c r="G36" t="s">
        <v>44</v>
      </c>
      <c r="H36" t="s">
        <v>197</v>
      </c>
      <c r="I36" t="s">
        <v>186</v>
      </c>
      <c r="N36" t="s">
        <v>13</v>
      </c>
      <c r="O36" t="s">
        <v>139</v>
      </c>
      <c r="P36" t="s">
        <v>161</v>
      </c>
    </row>
    <row r="37" spans="1:16" x14ac:dyDescent="0.25">
      <c r="A37" t="s">
        <v>168</v>
      </c>
      <c r="B37" t="s">
        <v>73</v>
      </c>
      <c r="C37" t="s">
        <v>42</v>
      </c>
      <c r="D37" t="s">
        <v>5</v>
      </c>
      <c r="F37">
        <v>0</v>
      </c>
      <c r="G37" t="s">
        <v>44</v>
      </c>
      <c r="H37" t="s">
        <v>168</v>
      </c>
      <c r="I37" t="s">
        <v>203</v>
      </c>
      <c r="N37" t="s">
        <v>13</v>
      </c>
      <c r="O37" t="s">
        <v>139</v>
      </c>
      <c r="P37" t="s">
        <v>161</v>
      </c>
    </row>
    <row r="38" spans="1:16" x14ac:dyDescent="0.25">
      <c r="A38" t="s">
        <v>201</v>
      </c>
      <c r="B38" t="s">
        <v>74</v>
      </c>
      <c r="C38" t="s">
        <v>42</v>
      </c>
      <c r="D38" t="s">
        <v>5</v>
      </c>
      <c r="F38">
        <v>9.9000000000000008E-3</v>
      </c>
      <c r="G38" t="s">
        <v>44</v>
      </c>
      <c r="H38" t="s">
        <v>7</v>
      </c>
      <c r="I38" t="s">
        <v>184</v>
      </c>
      <c r="N38" t="s">
        <v>13</v>
      </c>
      <c r="O38" t="s">
        <v>139</v>
      </c>
      <c r="P38" t="s">
        <v>161</v>
      </c>
    </row>
    <row r="39" spans="1:16" x14ac:dyDescent="0.25">
      <c r="A39" t="s">
        <v>7</v>
      </c>
      <c r="B39" t="s">
        <v>73</v>
      </c>
      <c r="C39" t="s">
        <v>42</v>
      </c>
      <c r="D39" t="s">
        <v>7</v>
      </c>
      <c r="F39">
        <v>0</v>
      </c>
      <c r="G39" t="s">
        <v>44</v>
      </c>
      <c r="H39" t="s">
        <v>7</v>
      </c>
      <c r="I39" t="s">
        <v>184</v>
      </c>
      <c r="N39" t="s">
        <v>13</v>
      </c>
      <c r="O39" t="s">
        <v>139</v>
      </c>
      <c r="P39" t="s">
        <v>161</v>
      </c>
    </row>
    <row r="40" spans="1:16" x14ac:dyDescent="0.25">
      <c r="A40" t="s">
        <v>202</v>
      </c>
      <c r="B40" t="s">
        <v>73</v>
      </c>
      <c r="C40" t="s">
        <v>42</v>
      </c>
      <c r="D40" t="s">
        <v>5</v>
      </c>
      <c r="F40">
        <v>0</v>
      </c>
      <c r="G40" t="s">
        <v>44</v>
      </c>
      <c r="H40" t="s">
        <v>202</v>
      </c>
      <c r="I40" t="s">
        <v>186</v>
      </c>
      <c r="N40" t="s">
        <v>13</v>
      </c>
      <c r="O40" t="s">
        <v>139</v>
      </c>
      <c r="P40" t="s">
        <v>161</v>
      </c>
    </row>
    <row r="41" spans="1:16" x14ac:dyDescent="0.25">
      <c r="A41" t="s">
        <v>204</v>
      </c>
      <c r="B41" t="s">
        <v>74</v>
      </c>
      <c r="C41" t="s">
        <v>42</v>
      </c>
      <c r="D41" t="s">
        <v>5</v>
      </c>
      <c r="F41">
        <v>9.9000000000000008E-3</v>
      </c>
      <c r="G41" t="s">
        <v>15</v>
      </c>
      <c r="H41" t="s">
        <v>205</v>
      </c>
      <c r="I41" t="s">
        <v>186</v>
      </c>
      <c r="N41" t="s">
        <v>13</v>
      </c>
      <c r="O41" t="s">
        <v>139</v>
      </c>
      <c r="P41" t="s">
        <v>161</v>
      </c>
    </row>
    <row r="42" spans="1:16" x14ac:dyDescent="0.25">
      <c r="A42" t="s">
        <v>205</v>
      </c>
      <c r="B42" t="s">
        <v>73</v>
      </c>
      <c r="C42" t="s">
        <v>42</v>
      </c>
      <c r="D42" t="s">
        <v>5</v>
      </c>
      <c r="F42">
        <v>0</v>
      </c>
      <c r="G42" t="s">
        <v>44</v>
      </c>
      <c r="H42" t="s">
        <v>205</v>
      </c>
      <c r="I42" t="s">
        <v>186</v>
      </c>
      <c r="N42" t="s">
        <v>41</v>
      </c>
      <c r="O42" t="s">
        <v>139</v>
      </c>
      <c r="P42" t="s">
        <v>161</v>
      </c>
    </row>
    <row r="43" spans="1:16" x14ac:dyDescent="0.25">
      <c r="A43" t="s">
        <v>206</v>
      </c>
      <c r="B43" t="s">
        <v>74</v>
      </c>
      <c r="C43" t="s">
        <v>42</v>
      </c>
      <c r="D43" t="s">
        <v>66</v>
      </c>
      <c r="F43">
        <v>9.9000000000000008E-3</v>
      </c>
      <c r="G43" t="s">
        <v>15</v>
      </c>
      <c r="H43" t="s">
        <v>66</v>
      </c>
      <c r="I43" t="s">
        <v>183</v>
      </c>
      <c r="N43" t="s">
        <v>13</v>
      </c>
      <c r="O43" t="s">
        <v>139</v>
      </c>
      <c r="P43" t="s">
        <v>161</v>
      </c>
    </row>
    <row r="44" spans="1:16" x14ac:dyDescent="0.25">
      <c r="A44" t="s">
        <v>66</v>
      </c>
      <c r="B44" t="s">
        <v>73</v>
      </c>
      <c r="C44" t="s">
        <v>42</v>
      </c>
      <c r="D44" t="s">
        <v>66</v>
      </c>
      <c r="F44">
        <v>1E-3</v>
      </c>
      <c r="G44" t="s">
        <v>44</v>
      </c>
      <c r="H44" t="s">
        <v>66</v>
      </c>
      <c r="I44" t="s">
        <v>183</v>
      </c>
      <c r="N44" t="s">
        <v>13</v>
      </c>
      <c r="O44" t="s">
        <v>139</v>
      </c>
      <c r="P44" t="s">
        <v>161</v>
      </c>
    </row>
    <row r="45" spans="1:16" x14ac:dyDescent="0.25">
      <c r="A45" t="s">
        <v>207</v>
      </c>
      <c r="B45" t="s">
        <v>73</v>
      </c>
      <c r="C45" t="s">
        <v>42</v>
      </c>
      <c r="D45" t="s">
        <v>5</v>
      </c>
      <c r="F45">
        <v>3.3E-3</v>
      </c>
      <c r="G45" t="s">
        <v>44</v>
      </c>
      <c r="H45" t="s">
        <v>5</v>
      </c>
      <c r="I45" t="s">
        <v>186</v>
      </c>
      <c r="N45" t="s">
        <v>13</v>
      </c>
      <c r="O45" t="s">
        <v>139</v>
      </c>
      <c r="P45" t="s">
        <v>161</v>
      </c>
    </row>
    <row r="46" spans="1:16" x14ac:dyDescent="0.25">
      <c r="A46" t="s">
        <v>156</v>
      </c>
      <c r="B46" t="s">
        <v>74</v>
      </c>
      <c r="C46" t="s">
        <v>42</v>
      </c>
      <c r="D46" t="s">
        <v>7</v>
      </c>
      <c r="F46">
        <v>1E-3</v>
      </c>
      <c r="G46" t="s">
        <v>44</v>
      </c>
      <c r="H46" t="s">
        <v>7</v>
      </c>
      <c r="I46" t="s">
        <v>184</v>
      </c>
      <c r="N46" t="s">
        <v>41</v>
      </c>
      <c r="O46" t="s">
        <v>139</v>
      </c>
      <c r="P46" t="s">
        <v>161</v>
      </c>
    </row>
    <row r="47" spans="1:16" x14ac:dyDescent="0.25">
      <c r="A47" t="s">
        <v>186</v>
      </c>
      <c r="B47" t="s">
        <v>73</v>
      </c>
      <c r="C47" t="s">
        <v>42</v>
      </c>
      <c r="D47" t="s">
        <v>5</v>
      </c>
      <c r="F47">
        <v>8.0000000000000002E-3</v>
      </c>
      <c r="G47" t="s">
        <v>44</v>
      </c>
      <c r="H47" t="s">
        <v>5</v>
      </c>
      <c r="I47" t="s">
        <v>186</v>
      </c>
      <c r="N47" t="s">
        <v>41</v>
      </c>
      <c r="O47" t="s">
        <v>139</v>
      </c>
      <c r="P47" t="s">
        <v>161</v>
      </c>
    </row>
    <row r="48" spans="1:16" x14ac:dyDescent="0.25">
      <c r="A48" t="s">
        <v>208</v>
      </c>
      <c r="B48" t="s">
        <v>74</v>
      </c>
      <c r="C48" t="s">
        <v>42</v>
      </c>
      <c r="D48" t="s">
        <v>7</v>
      </c>
      <c r="F48">
        <v>6.4999999999999997E-3</v>
      </c>
      <c r="G48" t="s">
        <v>15</v>
      </c>
      <c r="H48" t="s">
        <v>7</v>
      </c>
      <c r="I48" t="s">
        <v>184</v>
      </c>
      <c r="N48" t="s">
        <v>41</v>
      </c>
      <c r="O48" t="s">
        <v>139</v>
      </c>
      <c r="P48" t="s">
        <v>161</v>
      </c>
    </row>
  </sheetData>
  <conditionalFormatting sqref="A2:A3 A5:A22 A24:A48">
    <cfRule type="duplicateValues" dxfId="51" priority="204"/>
    <cfRule type="duplicateValues" dxfId="50" priority="206"/>
    <cfRule type="duplicateValues" dxfId="49" priority="207"/>
  </conditionalFormatting>
  <conditionalFormatting sqref="A4">
    <cfRule type="duplicateValues" dxfId="48" priority="1"/>
    <cfRule type="duplicateValues" dxfId="47" priority="2"/>
    <cfRule type="duplicateValues" dxfId="46" priority="3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E5C4-10EB-4F21-B1BB-3691C56DB4E8}">
  <dimension ref="A1:M17"/>
  <sheetViews>
    <sheetView zoomScale="130" zoomScaleNormal="130" workbookViewId="0">
      <selection activeCell="F9" sqref="F9"/>
    </sheetView>
  </sheetViews>
  <sheetFormatPr defaultRowHeight="15" x14ac:dyDescent="0.25"/>
  <cols>
    <col min="1" max="1" width="7.5703125" bestFit="1" customWidth="1"/>
    <col min="2" max="3" width="6.42578125" bestFit="1" customWidth="1"/>
    <col min="4" max="4" width="13.140625" bestFit="1" customWidth="1"/>
    <col min="5" max="5" width="15" bestFit="1" customWidth="1"/>
    <col min="6" max="6" width="11.28515625" bestFit="1" customWidth="1"/>
    <col min="7" max="7" width="9.42578125" bestFit="1" customWidth="1"/>
    <col min="8" max="8" width="13.7109375" bestFit="1" customWidth="1"/>
    <col min="9" max="9" width="11.5703125" bestFit="1" customWidth="1"/>
  </cols>
  <sheetData>
    <row r="1" spans="1:13" x14ac:dyDescent="0.25">
      <c r="A1" t="s">
        <v>30</v>
      </c>
      <c r="B1" t="s">
        <v>76</v>
      </c>
      <c r="C1" t="s">
        <v>77</v>
      </c>
      <c r="D1" t="s">
        <v>143</v>
      </c>
      <c r="E1" t="s">
        <v>142</v>
      </c>
      <c r="F1" s="8">
        <v>100000</v>
      </c>
      <c r="G1" s="9">
        <f>F1*6.6</f>
        <v>660000</v>
      </c>
      <c r="H1" t="s">
        <v>148</v>
      </c>
      <c r="I1" t="s">
        <v>149</v>
      </c>
      <c r="J1" t="s">
        <v>152</v>
      </c>
      <c r="K1" t="s">
        <v>153</v>
      </c>
    </row>
    <row r="2" spans="1:13" x14ac:dyDescent="0.25">
      <c r="A2" t="s">
        <v>45</v>
      </c>
      <c r="B2">
        <v>0</v>
      </c>
      <c r="C2">
        <v>0</v>
      </c>
      <c r="D2">
        <v>0.15</v>
      </c>
      <c r="E2">
        <v>3</v>
      </c>
      <c r="F2" s="8">
        <f t="shared" ref="F2:F5" si="0">$F$1*D2*E2</f>
        <v>45000</v>
      </c>
      <c r="G2" s="7">
        <f t="shared" ref="G2:G14" si="1">F2/$G$1</f>
        <v>6.8181818181818177E-2</v>
      </c>
      <c r="H2">
        <v>10.93</v>
      </c>
      <c r="I2" s="6">
        <f t="shared" ref="I2:I10" si="2">H2*E2</f>
        <v>32.79</v>
      </c>
      <c r="J2">
        <v>0</v>
      </c>
      <c r="K2">
        <f t="shared" ref="K2:K11" si="3">E2*J2</f>
        <v>0</v>
      </c>
      <c r="L2" s="6">
        <f t="shared" ref="L2:L6" si="4">K2+I2</f>
        <v>32.79</v>
      </c>
      <c r="M2" s="7">
        <f t="shared" ref="M2:M14" si="5">J2+H2</f>
        <v>10.93</v>
      </c>
    </row>
    <row r="3" spans="1:13" x14ac:dyDescent="0.25">
      <c r="A3" t="s">
        <v>145</v>
      </c>
      <c r="B3">
        <v>0</v>
      </c>
      <c r="C3">
        <v>0</v>
      </c>
      <c r="D3">
        <v>0.15</v>
      </c>
      <c r="E3">
        <v>3</v>
      </c>
      <c r="F3" s="8">
        <f t="shared" si="0"/>
        <v>45000</v>
      </c>
      <c r="G3" s="7">
        <f t="shared" si="1"/>
        <v>6.8181818181818177E-2</v>
      </c>
      <c r="H3">
        <v>4.2699999999999996</v>
      </c>
      <c r="I3" s="6">
        <f t="shared" si="2"/>
        <v>12.809999999999999</v>
      </c>
      <c r="J3">
        <v>0</v>
      </c>
      <c r="K3">
        <f t="shared" si="3"/>
        <v>0</v>
      </c>
      <c r="L3" s="6">
        <f t="shared" si="4"/>
        <v>12.809999999999999</v>
      </c>
      <c r="M3" s="7">
        <f t="shared" si="5"/>
        <v>4.2699999999999996</v>
      </c>
    </row>
    <row r="4" spans="1:13" x14ac:dyDescent="0.25">
      <c r="A4" t="s">
        <v>146</v>
      </c>
      <c r="B4">
        <v>0</v>
      </c>
      <c r="C4">
        <v>0</v>
      </c>
      <c r="D4">
        <v>0.15</v>
      </c>
      <c r="E4">
        <v>3</v>
      </c>
      <c r="F4" s="8">
        <f t="shared" si="0"/>
        <v>45000</v>
      </c>
      <c r="G4" s="7">
        <f t="shared" si="1"/>
        <v>6.8181818181818177E-2</v>
      </c>
      <c r="H4">
        <v>44.72</v>
      </c>
      <c r="I4" s="6">
        <f t="shared" si="2"/>
        <v>134.16</v>
      </c>
      <c r="J4">
        <v>0</v>
      </c>
      <c r="K4">
        <f t="shared" si="3"/>
        <v>0</v>
      </c>
      <c r="L4" s="6">
        <f t="shared" si="4"/>
        <v>134.16</v>
      </c>
      <c r="M4" s="7">
        <f t="shared" si="5"/>
        <v>44.72</v>
      </c>
    </row>
    <row r="5" spans="1:13" x14ac:dyDescent="0.25">
      <c r="A5" t="s">
        <v>147</v>
      </c>
      <c r="B5">
        <v>0</v>
      </c>
      <c r="C5">
        <v>0</v>
      </c>
      <c r="D5">
        <v>0.15</v>
      </c>
      <c r="E5">
        <v>3</v>
      </c>
      <c r="F5" s="8">
        <f t="shared" si="0"/>
        <v>45000</v>
      </c>
      <c r="G5" s="7">
        <f t="shared" si="1"/>
        <v>6.8181818181818177E-2</v>
      </c>
      <c r="H5">
        <v>4.03</v>
      </c>
      <c r="I5" s="6">
        <f t="shared" si="2"/>
        <v>12.09</v>
      </c>
      <c r="J5">
        <v>0</v>
      </c>
      <c r="K5">
        <f t="shared" si="3"/>
        <v>0</v>
      </c>
      <c r="L5" s="6">
        <f t="shared" si="4"/>
        <v>12.09</v>
      </c>
      <c r="M5" s="7">
        <f t="shared" si="5"/>
        <v>4.03</v>
      </c>
    </row>
    <row r="6" spans="1:13" x14ac:dyDescent="0.25">
      <c r="A6" t="s">
        <v>97</v>
      </c>
      <c r="B6">
        <v>0.14000000000000001</v>
      </c>
      <c r="C6">
        <v>0.15</v>
      </c>
      <c r="D6">
        <v>0.2</v>
      </c>
      <c r="E6" s="12">
        <f t="shared" ref="E6:E11" si="6">1/D6</f>
        <v>5</v>
      </c>
      <c r="F6" s="8">
        <f>$F$1*C6*E6</f>
        <v>75000</v>
      </c>
      <c r="G6" s="7">
        <f t="shared" si="1"/>
        <v>0.11363636363636363</v>
      </c>
      <c r="H6">
        <v>0.38900000000000001</v>
      </c>
      <c r="I6" s="6">
        <f t="shared" si="2"/>
        <v>1.9450000000000001</v>
      </c>
      <c r="J6">
        <v>0.2</v>
      </c>
      <c r="K6">
        <f t="shared" si="3"/>
        <v>1</v>
      </c>
      <c r="L6" s="6">
        <f t="shared" si="4"/>
        <v>2.9450000000000003</v>
      </c>
      <c r="M6" s="7">
        <f t="shared" si="5"/>
        <v>0.58899999999999997</v>
      </c>
    </row>
    <row r="7" spans="1:13" x14ac:dyDescent="0.25">
      <c r="A7" t="s">
        <v>96</v>
      </c>
      <c r="B7">
        <v>0.14000000000000001</v>
      </c>
      <c r="C7">
        <v>0.15</v>
      </c>
      <c r="D7">
        <v>0.2</v>
      </c>
      <c r="E7" s="12">
        <f t="shared" si="6"/>
        <v>5</v>
      </c>
      <c r="F7" s="8">
        <f>$F$1*C7*E7</f>
        <v>75000</v>
      </c>
      <c r="G7" s="7">
        <f t="shared" si="1"/>
        <v>0.11363636363636363</v>
      </c>
      <c r="H7">
        <v>0.68879999999999997</v>
      </c>
      <c r="I7" s="6">
        <f t="shared" si="2"/>
        <v>3.444</v>
      </c>
      <c r="J7">
        <v>0.2</v>
      </c>
      <c r="K7">
        <f t="shared" si="3"/>
        <v>1</v>
      </c>
      <c r="L7" s="6">
        <f t="shared" ref="L7" si="7">K7+I7</f>
        <v>4.444</v>
      </c>
      <c r="M7" s="7">
        <f t="shared" si="5"/>
        <v>0.88880000000000003</v>
      </c>
    </row>
    <row r="8" spans="1:13" x14ac:dyDescent="0.25">
      <c r="A8" t="s">
        <v>92</v>
      </c>
      <c r="B8">
        <v>0.14000000000000001</v>
      </c>
      <c r="C8">
        <v>0.15</v>
      </c>
      <c r="D8">
        <v>0.2</v>
      </c>
      <c r="E8" s="12">
        <f t="shared" si="6"/>
        <v>5</v>
      </c>
      <c r="F8" s="8">
        <f>$F$1*C8*E8</f>
        <v>75000</v>
      </c>
      <c r="G8" s="7">
        <f t="shared" si="1"/>
        <v>0.11363636363636363</v>
      </c>
      <c r="H8">
        <v>0.6</v>
      </c>
      <c r="I8" s="6">
        <f t="shared" si="2"/>
        <v>3</v>
      </c>
      <c r="J8">
        <v>0.2</v>
      </c>
      <c r="K8">
        <f t="shared" si="3"/>
        <v>1</v>
      </c>
      <c r="L8" s="6">
        <f t="shared" ref="L8:L11" si="8">K8+I8</f>
        <v>4</v>
      </c>
      <c r="M8" s="7">
        <f t="shared" si="5"/>
        <v>0.8</v>
      </c>
    </row>
    <row r="9" spans="1:13" x14ac:dyDescent="0.25">
      <c r="A9" t="s">
        <v>93</v>
      </c>
      <c r="B9">
        <v>0.14000000000000001</v>
      </c>
      <c r="C9">
        <v>0.15</v>
      </c>
      <c r="D9">
        <v>0.2</v>
      </c>
      <c r="E9" s="12">
        <f t="shared" si="6"/>
        <v>5</v>
      </c>
      <c r="F9" s="8">
        <f>$F$1*C9*E9</f>
        <v>75000</v>
      </c>
      <c r="G9" s="7">
        <f t="shared" si="1"/>
        <v>0.11363636363636363</v>
      </c>
      <c r="H9">
        <v>0.38200000000000001</v>
      </c>
      <c r="I9" s="6">
        <f t="shared" si="2"/>
        <v>1.9100000000000001</v>
      </c>
      <c r="J9">
        <v>0.2</v>
      </c>
      <c r="K9">
        <f t="shared" si="3"/>
        <v>1</v>
      </c>
      <c r="L9" s="6">
        <f t="shared" si="8"/>
        <v>2.91</v>
      </c>
      <c r="M9" s="7">
        <f t="shared" si="5"/>
        <v>0.58200000000000007</v>
      </c>
    </row>
    <row r="10" spans="1:13" x14ac:dyDescent="0.25">
      <c r="A10" t="s">
        <v>98</v>
      </c>
      <c r="B10">
        <v>0.14000000000000001</v>
      </c>
      <c r="C10">
        <v>0.15</v>
      </c>
      <c r="D10">
        <v>0.25</v>
      </c>
      <c r="E10" s="12">
        <f t="shared" si="6"/>
        <v>4</v>
      </c>
      <c r="F10" s="8">
        <f>$F$1*C10*E10</f>
        <v>60000</v>
      </c>
      <c r="G10" s="7">
        <f t="shared" si="1"/>
        <v>9.0909090909090912E-2</v>
      </c>
      <c r="H10">
        <v>0.25209999999999999</v>
      </c>
      <c r="I10" s="6">
        <f t="shared" si="2"/>
        <v>1.0084</v>
      </c>
      <c r="J10">
        <v>0.2</v>
      </c>
      <c r="K10">
        <f t="shared" si="3"/>
        <v>0.8</v>
      </c>
      <c r="L10" s="6">
        <f t="shared" si="8"/>
        <v>1.8084</v>
      </c>
      <c r="M10" s="7">
        <f t="shared" si="5"/>
        <v>0.4521</v>
      </c>
    </row>
    <row r="11" spans="1:13" x14ac:dyDescent="0.25">
      <c r="A11" t="s">
        <v>81</v>
      </c>
      <c r="B11">
        <v>0.14000000000000001</v>
      </c>
      <c r="C11">
        <v>0.15</v>
      </c>
      <c r="D11">
        <v>0.15</v>
      </c>
      <c r="E11" s="12">
        <f t="shared" si="6"/>
        <v>6.666666666666667</v>
      </c>
      <c r="F11" s="8">
        <f t="shared" ref="F11" si="9">$F$1*C11*E11</f>
        <v>100000</v>
      </c>
      <c r="G11" s="7">
        <f t="shared" si="1"/>
        <v>0.15151515151515152</v>
      </c>
      <c r="H11">
        <v>0.95620000000000005</v>
      </c>
      <c r="I11" s="6">
        <f>H11*E11</f>
        <v>6.3746666666666671</v>
      </c>
      <c r="J11">
        <v>0.21</v>
      </c>
      <c r="K11">
        <f t="shared" si="3"/>
        <v>1.4</v>
      </c>
      <c r="L11" s="6">
        <f t="shared" si="8"/>
        <v>7.7746666666666666</v>
      </c>
      <c r="M11" s="7">
        <f t="shared" si="5"/>
        <v>1.1662000000000001</v>
      </c>
    </row>
    <row r="12" spans="1:13" x14ac:dyDescent="0.25">
      <c r="A12" t="s">
        <v>95</v>
      </c>
      <c r="B12">
        <v>0.14000000000000001</v>
      </c>
      <c r="C12">
        <v>0.15</v>
      </c>
      <c r="D12">
        <v>0.15</v>
      </c>
      <c r="E12" s="12">
        <f>1/D12</f>
        <v>6.666666666666667</v>
      </c>
      <c r="F12" s="8">
        <f>$F$1*C12*E12</f>
        <v>100000</v>
      </c>
      <c r="G12" s="7">
        <f>F12/$G$1</f>
        <v>0.15151515151515152</v>
      </c>
      <c r="H12">
        <v>0.94</v>
      </c>
      <c r="I12" s="6">
        <f t="shared" ref="I12:I14" si="10">H12*E12</f>
        <v>6.2666666666666666</v>
      </c>
      <c r="J12">
        <v>0.21</v>
      </c>
      <c r="K12">
        <f t="shared" ref="K12:K14" si="11">E12*J12</f>
        <v>1.4</v>
      </c>
      <c r="L12" s="6">
        <f t="shared" ref="L12:L14" si="12">K12+I12</f>
        <v>7.6666666666666661</v>
      </c>
      <c r="M12" s="7">
        <f t="shared" si="5"/>
        <v>1.1499999999999999</v>
      </c>
    </row>
    <row r="13" spans="1:13" x14ac:dyDescent="0.25">
      <c r="A13" t="s">
        <v>138</v>
      </c>
      <c r="B13">
        <v>0</v>
      </c>
      <c r="C13">
        <v>0</v>
      </c>
      <c r="D13">
        <v>0.15</v>
      </c>
      <c r="E13" s="12">
        <f t="shared" ref="E13:E14" si="13">1/D13</f>
        <v>6.666666666666667</v>
      </c>
      <c r="F13" s="8">
        <f>$F$1*D13*E13</f>
        <v>100000</v>
      </c>
      <c r="G13" s="7">
        <f t="shared" si="1"/>
        <v>0.15151515151515152</v>
      </c>
      <c r="H13">
        <v>0.27539999999999998</v>
      </c>
      <c r="I13" s="6">
        <f t="shared" si="10"/>
        <v>1.8359999999999999</v>
      </c>
      <c r="J13">
        <v>0.1</v>
      </c>
      <c r="K13">
        <f t="shared" si="11"/>
        <v>0.66666666666666674</v>
      </c>
      <c r="L13" s="6">
        <f t="shared" si="12"/>
        <v>2.5026666666666664</v>
      </c>
      <c r="M13" s="7">
        <f t="shared" si="5"/>
        <v>0.37539999999999996</v>
      </c>
    </row>
    <row r="14" spans="1:13" x14ac:dyDescent="0.25">
      <c r="A14" t="s">
        <v>53</v>
      </c>
      <c r="B14">
        <v>0</v>
      </c>
      <c r="C14">
        <v>0</v>
      </c>
      <c r="D14">
        <v>0.15</v>
      </c>
      <c r="E14" s="12">
        <f t="shared" si="13"/>
        <v>6.666666666666667</v>
      </c>
      <c r="F14" s="8">
        <f t="shared" ref="F14" si="14">$F$1*D14*E14</f>
        <v>100000</v>
      </c>
      <c r="G14" s="7">
        <f t="shared" si="1"/>
        <v>0.15151515151515152</v>
      </c>
      <c r="H14">
        <v>0.4647</v>
      </c>
      <c r="I14" s="6">
        <f t="shared" si="10"/>
        <v>3.0980000000000003</v>
      </c>
      <c r="J14">
        <v>0.15</v>
      </c>
      <c r="K14">
        <f t="shared" si="11"/>
        <v>1</v>
      </c>
      <c r="L14" s="6">
        <f t="shared" si="12"/>
        <v>4.0980000000000008</v>
      </c>
      <c r="M14" s="7">
        <f t="shared" si="5"/>
        <v>0.61470000000000002</v>
      </c>
    </row>
    <row r="15" spans="1:13" x14ac:dyDescent="0.25">
      <c r="F15" s="9">
        <f>SUM(F2:F14)</f>
        <v>940000</v>
      </c>
      <c r="G15" s="7">
        <f>SUM(G2:G14)</f>
        <v>1.4242424242424245</v>
      </c>
    </row>
    <row r="17" spans="4:4" x14ac:dyDescent="0.25">
      <c r="D17" t="s">
        <v>165</v>
      </c>
    </row>
  </sheetData>
  <autoFilter ref="A1:I15" xr:uid="{94C6E5C4-10EB-4F21-B1BB-3691C56DB4E8}">
    <sortState xmlns:xlrd2="http://schemas.microsoft.com/office/spreadsheetml/2017/richdata2" ref="A2:I15">
      <sortCondition descending="1" ref="E1:E15"/>
    </sortState>
  </autoFilter>
  <conditionalFormatting sqref="A2:A8">
    <cfRule type="duplicateValues" dxfId="23" priority="185"/>
    <cfRule type="duplicateValues" dxfId="22" priority="186"/>
    <cfRule type="duplicateValues" dxfId="21" priority="187"/>
  </conditionalFormatting>
  <conditionalFormatting sqref="A2:A15">
    <cfRule type="duplicateValues" dxfId="20" priority="188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C02A-63C3-463C-A680-2895202850B4}">
  <dimension ref="A1:I15"/>
  <sheetViews>
    <sheetView zoomScale="145" zoomScaleNormal="145" workbookViewId="0">
      <selection activeCell="C11" sqref="A11:XFD11"/>
    </sheetView>
  </sheetViews>
  <sheetFormatPr defaultRowHeight="15" x14ac:dyDescent="0.25"/>
  <cols>
    <col min="1" max="1" width="7.5703125" bestFit="1" customWidth="1"/>
    <col min="2" max="3" width="6.42578125" bestFit="1" customWidth="1"/>
    <col min="4" max="4" width="13.140625" bestFit="1" customWidth="1"/>
    <col min="5" max="5" width="15" bestFit="1" customWidth="1"/>
    <col min="6" max="6" width="10.7109375" bestFit="1" customWidth="1"/>
    <col min="8" max="8" width="13.7109375" bestFit="1" customWidth="1"/>
    <col min="9" max="9" width="6.85546875" bestFit="1" customWidth="1"/>
  </cols>
  <sheetData>
    <row r="1" spans="1:9" x14ac:dyDescent="0.25">
      <c r="A1" t="s">
        <v>30</v>
      </c>
      <c r="B1" t="s">
        <v>76</v>
      </c>
      <c r="C1" t="s">
        <v>77</v>
      </c>
      <c r="D1" t="s">
        <v>143</v>
      </c>
      <c r="E1" t="s">
        <v>142</v>
      </c>
      <c r="F1" s="8">
        <v>110000</v>
      </c>
      <c r="G1" s="9">
        <f>F1*6.6</f>
        <v>726000</v>
      </c>
      <c r="H1" t="s">
        <v>148</v>
      </c>
    </row>
    <row r="2" spans="1:9" x14ac:dyDescent="0.25">
      <c r="A2" t="s">
        <v>97</v>
      </c>
      <c r="B2">
        <v>0.15</v>
      </c>
      <c r="C2">
        <v>0.15</v>
      </c>
      <c r="D2">
        <v>0.15</v>
      </c>
      <c r="E2">
        <v>3</v>
      </c>
      <c r="F2" s="8">
        <f>$F$1*D2*E2</f>
        <v>49500</v>
      </c>
      <c r="G2" s="7">
        <f t="shared" ref="G2:G14" si="0">F2/$G$1</f>
        <v>6.8181818181818177E-2</v>
      </c>
      <c r="H2">
        <v>0.38900000000000001</v>
      </c>
      <c r="I2" s="6">
        <f>H2*E2</f>
        <v>1.167</v>
      </c>
    </row>
    <row r="3" spans="1:9" x14ac:dyDescent="0.25">
      <c r="A3" t="s">
        <v>96</v>
      </c>
      <c r="B3">
        <v>0.15</v>
      </c>
      <c r="C3">
        <v>0.15</v>
      </c>
      <c r="D3">
        <v>0.15</v>
      </c>
      <c r="E3">
        <v>2</v>
      </c>
      <c r="F3" s="8">
        <f>$F$1*D3*E3</f>
        <v>33000</v>
      </c>
      <c r="G3" s="7">
        <f t="shared" si="0"/>
        <v>4.5454545454545456E-2</v>
      </c>
      <c r="H3">
        <v>0.68879999999999997</v>
      </c>
      <c r="I3" s="6">
        <f t="shared" ref="I3:I14" si="1">H3*E3</f>
        <v>1.3775999999999999</v>
      </c>
    </row>
    <row r="4" spans="1:9" x14ac:dyDescent="0.25">
      <c r="A4" t="s">
        <v>92</v>
      </c>
      <c r="B4">
        <v>0.15</v>
      </c>
      <c r="C4">
        <v>0.15</v>
      </c>
      <c r="D4">
        <v>0.15</v>
      </c>
      <c r="E4">
        <v>3</v>
      </c>
      <c r="F4" s="8">
        <f>$F$1*D4*E4</f>
        <v>49500</v>
      </c>
      <c r="G4" s="7">
        <f t="shared" si="0"/>
        <v>6.8181818181818177E-2</v>
      </c>
      <c r="H4">
        <v>0.6</v>
      </c>
      <c r="I4" s="6">
        <f t="shared" si="1"/>
        <v>1.7999999999999998</v>
      </c>
    </row>
    <row r="5" spans="1:9" x14ac:dyDescent="0.25">
      <c r="A5" t="s">
        <v>93</v>
      </c>
      <c r="B5">
        <v>0.15</v>
      </c>
      <c r="C5">
        <v>0.15</v>
      </c>
      <c r="D5">
        <v>0.15</v>
      </c>
      <c r="E5">
        <v>3</v>
      </c>
      <c r="F5" s="8">
        <f>$F$1*D5*E5</f>
        <v>49500</v>
      </c>
      <c r="G5" s="7">
        <f t="shared" si="0"/>
        <v>6.8181818181818177E-2</v>
      </c>
      <c r="H5">
        <v>0.38200000000000001</v>
      </c>
      <c r="I5" s="6">
        <f t="shared" si="1"/>
        <v>1.1459999999999999</v>
      </c>
    </row>
    <row r="6" spans="1:9" x14ac:dyDescent="0.25">
      <c r="A6" t="s">
        <v>98</v>
      </c>
      <c r="B6">
        <v>0.14000000000000001</v>
      </c>
      <c r="C6">
        <v>0.14000000000000001</v>
      </c>
      <c r="D6">
        <v>0.15</v>
      </c>
      <c r="E6">
        <v>4</v>
      </c>
      <c r="F6" s="8">
        <f t="shared" ref="F6:F14" si="2">$F$1*D6*E6</f>
        <v>66000</v>
      </c>
      <c r="G6" s="7">
        <f t="shared" si="0"/>
        <v>9.0909090909090912E-2</v>
      </c>
      <c r="H6">
        <v>0.25209999999999999</v>
      </c>
      <c r="I6" s="6">
        <f t="shared" si="1"/>
        <v>1.0084</v>
      </c>
    </row>
    <row r="7" spans="1:9" x14ac:dyDescent="0.25">
      <c r="A7" t="s">
        <v>81</v>
      </c>
      <c r="B7">
        <v>0.13</v>
      </c>
      <c r="C7">
        <v>0.13</v>
      </c>
      <c r="D7">
        <v>0.15</v>
      </c>
      <c r="E7">
        <v>2</v>
      </c>
      <c r="F7" s="8">
        <f t="shared" si="2"/>
        <v>33000</v>
      </c>
      <c r="G7" s="7">
        <f t="shared" si="0"/>
        <v>4.5454545454545456E-2</v>
      </c>
      <c r="H7">
        <v>0.95620000000000005</v>
      </c>
      <c r="I7" s="6">
        <f t="shared" si="1"/>
        <v>1.9124000000000001</v>
      </c>
    </row>
    <row r="8" spans="1:9" x14ac:dyDescent="0.25">
      <c r="A8" t="s">
        <v>95</v>
      </c>
      <c r="B8">
        <v>0.11</v>
      </c>
      <c r="C8">
        <v>0.11</v>
      </c>
      <c r="D8">
        <v>0.15</v>
      </c>
      <c r="E8">
        <v>2</v>
      </c>
      <c r="F8" s="8">
        <f t="shared" si="2"/>
        <v>33000</v>
      </c>
      <c r="G8" s="7">
        <f t="shared" si="0"/>
        <v>4.5454545454545456E-2</v>
      </c>
      <c r="H8">
        <v>0.94</v>
      </c>
      <c r="I8" s="6">
        <f t="shared" si="1"/>
        <v>1.88</v>
      </c>
    </row>
    <row r="9" spans="1:9" x14ac:dyDescent="0.25">
      <c r="A9" t="s">
        <v>138</v>
      </c>
      <c r="B9">
        <v>0.01</v>
      </c>
      <c r="C9">
        <v>0.01</v>
      </c>
      <c r="D9">
        <v>0.15</v>
      </c>
      <c r="E9">
        <v>4</v>
      </c>
      <c r="F9" s="8">
        <f t="shared" si="2"/>
        <v>66000</v>
      </c>
      <c r="G9" s="7">
        <f t="shared" si="0"/>
        <v>9.0909090909090912E-2</v>
      </c>
      <c r="H9">
        <v>0.27539999999999998</v>
      </c>
      <c r="I9" s="6">
        <f t="shared" si="1"/>
        <v>1.1015999999999999</v>
      </c>
    </row>
    <row r="10" spans="1:9" x14ac:dyDescent="0.25">
      <c r="A10" t="s">
        <v>53</v>
      </c>
      <c r="B10">
        <v>0.01</v>
      </c>
      <c r="C10">
        <v>0.01</v>
      </c>
      <c r="D10">
        <v>0.15</v>
      </c>
      <c r="E10">
        <v>4</v>
      </c>
      <c r="F10" s="8">
        <f t="shared" si="2"/>
        <v>66000</v>
      </c>
      <c r="G10" s="7">
        <f t="shared" si="0"/>
        <v>9.0909090909090912E-2</v>
      </c>
      <c r="H10">
        <v>0.4647</v>
      </c>
      <c r="I10" s="6">
        <f t="shared" si="1"/>
        <v>1.8588</v>
      </c>
    </row>
    <row r="11" spans="1:9" x14ac:dyDescent="0.25">
      <c r="A11" t="s">
        <v>4</v>
      </c>
      <c r="B11">
        <v>0</v>
      </c>
      <c r="C11">
        <v>0</v>
      </c>
      <c r="D11">
        <v>0.15</v>
      </c>
      <c r="E11">
        <v>3</v>
      </c>
      <c r="F11" s="8">
        <f t="shared" si="2"/>
        <v>49500</v>
      </c>
      <c r="G11" s="7">
        <f t="shared" si="0"/>
        <v>6.8181818181818177E-2</v>
      </c>
      <c r="H11">
        <v>10.93</v>
      </c>
      <c r="I11" s="6">
        <f t="shared" si="1"/>
        <v>32.79</v>
      </c>
    </row>
    <row r="12" spans="1:9" x14ac:dyDescent="0.25">
      <c r="A12" t="s">
        <v>140</v>
      </c>
      <c r="B12">
        <v>0</v>
      </c>
      <c r="C12">
        <v>0</v>
      </c>
      <c r="D12">
        <v>0.15</v>
      </c>
      <c r="E12">
        <v>3</v>
      </c>
      <c r="F12" s="8">
        <f t="shared" si="2"/>
        <v>49500</v>
      </c>
      <c r="G12" s="7">
        <f t="shared" si="0"/>
        <v>6.8181818181818177E-2</v>
      </c>
      <c r="H12">
        <v>4.03</v>
      </c>
      <c r="I12" s="6">
        <f t="shared" si="1"/>
        <v>12.09</v>
      </c>
    </row>
    <row r="13" spans="1:9" x14ac:dyDescent="0.25">
      <c r="A13" t="s">
        <v>151</v>
      </c>
      <c r="B13">
        <v>0</v>
      </c>
      <c r="C13">
        <v>0</v>
      </c>
      <c r="D13">
        <v>0.15</v>
      </c>
      <c r="E13">
        <v>3</v>
      </c>
      <c r="F13" s="8">
        <f t="shared" si="2"/>
        <v>49500</v>
      </c>
      <c r="G13" s="7">
        <f t="shared" si="0"/>
        <v>6.8181818181818177E-2</v>
      </c>
      <c r="H13">
        <v>44.72</v>
      </c>
      <c r="I13" s="6">
        <f t="shared" si="1"/>
        <v>134.16</v>
      </c>
    </row>
    <row r="14" spans="1:9" x14ac:dyDescent="0.25">
      <c r="A14" t="s">
        <v>150</v>
      </c>
      <c r="B14">
        <v>0</v>
      </c>
      <c r="C14">
        <v>0</v>
      </c>
      <c r="D14">
        <v>0.15</v>
      </c>
      <c r="E14">
        <v>3</v>
      </c>
      <c r="F14" s="8">
        <f t="shared" si="2"/>
        <v>49500</v>
      </c>
      <c r="G14" s="7">
        <f t="shared" si="0"/>
        <v>6.8181818181818177E-2</v>
      </c>
      <c r="H14">
        <v>4.03</v>
      </c>
      <c r="I14" s="6">
        <f t="shared" si="1"/>
        <v>12.09</v>
      </c>
    </row>
    <row r="15" spans="1:9" x14ac:dyDescent="0.25">
      <c r="F15" s="9">
        <f>SUM(F2:F14)</f>
        <v>643500</v>
      </c>
      <c r="G15" s="7">
        <f>SUM(G2:G14)</f>
        <v>0.88636363636363624</v>
      </c>
    </row>
  </sheetData>
  <conditionalFormatting sqref="A2:A9">
    <cfRule type="duplicateValues" dxfId="19" priority="2"/>
    <cfRule type="duplicateValues" dxfId="18" priority="3"/>
    <cfRule type="duplicateValues" dxfId="17" priority="4"/>
  </conditionalFormatting>
  <conditionalFormatting sqref="A2:A15">
    <cfRule type="duplicateValues" dxfId="16" priority="177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zoomScale="130" zoomScaleNormal="130" workbookViewId="0">
      <selection activeCell="B6" sqref="A6:XFD6"/>
    </sheetView>
  </sheetViews>
  <sheetFormatPr defaultRowHeight="15" x14ac:dyDescent="0.25"/>
  <cols>
    <col min="5" max="6" width="11.28515625" customWidth="1"/>
  </cols>
  <sheetData>
    <row r="1" spans="1:6" x14ac:dyDescent="0.25">
      <c r="A1" t="s">
        <v>30</v>
      </c>
      <c r="B1" t="s">
        <v>76</v>
      </c>
      <c r="C1" t="s">
        <v>77</v>
      </c>
      <c r="D1" t="s">
        <v>142</v>
      </c>
      <c r="E1" s="8">
        <v>110000</v>
      </c>
      <c r="F1" s="9">
        <f>E1*6</f>
        <v>660000</v>
      </c>
    </row>
    <row r="2" spans="1:6" x14ac:dyDescent="0.25">
      <c r="A2" t="s">
        <v>45</v>
      </c>
      <c r="B2">
        <v>0.14000000000000001</v>
      </c>
      <c r="C2">
        <v>0.15</v>
      </c>
      <c r="D2" s="8">
        <v>3</v>
      </c>
      <c r="E2" s="8">
        <f t="shared" ref="E2:E9" si="0">$E$1*D2*B2</f>
        <v>46200.000000000007</v>
      </c>
      <c r="F2" s="7">
        <f t="shared" ref="F2:F11" si="1">E2/$F$1</f>
        <v>7.0000000000000007E-2</v>
      </c>
    </row>
    <row r="3" spans="1:6" x14ac:dyDescent="0.25">
      <c r="A3" t="s">
        <v>146</v>
      </c>
      <c r="B3">
        <v>0.14000000000000001</v>
      </c>
      <c r="C3">
        <v>0.15</v>
      </c>
      <c r="D3" s="8">
        <v>3</v>
      </c>
      <c r="E3" s="8">
        <f t="shared" si="0"/>
        <v>46200.000000000007</v>
      </c>
      <c r="F3" s="7">
        <f t="shared" si="1"/>
        <v>7.0000000000000007E-2</v>
      </c>
    </row>
    <row r="4" spans="1:6" x14ac:dyDescent="0.25">
      <c r="A4" t="s">
        <v>147</v>
      </c>
      <c r="B4">
        <v>0.13</v>
      </c>
      <c r="C4">
        <v>0.14000000000000001</v>
      </c>
      <c r="D4" s="8">
        <v>3</v>
      </c>
      <c r="E4" s="8">
        <f t="shared" si="0"/>
        <v>42900</v>
      </c>
      <c r="F4" s="7">
        <f t="shared" si="1"/>
        <v>6.5000000000000002E-2</v>
      </c>
    </row>
    <row r="5" spans="1:6" x14ac:dyDescent="0.25">
      <c r="A5" t="s">
        <v>145</v>
      </c>
      <c r="B5">
        <v>0.12</v>
      </c>
      <c r="C5">
        <v>0.13</v>
      </c>
      <c r="D5" s="8">
        <v>3</v>
      </c>
      <c r="E5" s="8">
        <f t="shared" si="0"/>
        <v>39600</v>
      </c>
      <c r="F5" s="7">
        <f t="shared" si="1"/>
        <v>0.06</v>
      </c>
    </row>
    <row r="6" spans="1:6" x14ac:dyDescent="0.25">
      <c r="A6" t="s">
        <v>81</v>
      </c>
      <c r="B6">
        <v>0.09</v>
      </c>
      <c r="C6">
        <v>0.1</v>
      </c>
      <c r="D6" s="8">
        <v>6</v>
      </c>
      <c r="E6" s="8">
        <f t="shared" si="0"/>
        <v>59400</v>
      </c>
      <c r="F6" s="7">
        <f t="shared" si="1"/>
        <v>0.09</v>
      </c>
    </row>
    <row r="7" spans="1:6" x14ac:dyDescent="0.25">
      <c r="A7" t="s">
        <v>95</v>
      </c>
      <c r="B7">
        <v>0.09</v>
      </c>
      <c r="C7">
        <v>0.1</v>
      </c>
      <c r="D7" s="8">
        <v>6</v>
      </c>
      <c r="E7" s="8">
        <f t="shared" si="0"/>
        <v>59400</v>
      </c>
      <c r="F7" s="7">
        <f t="shared" si="1"/>
        <v>0.09</v>
      </c>
    </row>
    <row r="8" spans="1:6" x14ac:dyDescent="0.25">
      <c r="A8" t="s">
        <v>96</v>
      </c>
      <c r="B8">
        <v>0.08</v>
      </c>
      <c r="C8">
        <v>0.09</v>
      </c>
      <c r="D8" s="8">
        <v>6</v>
      </c>
      <c r="E8" s="8">
        <f t="shared" si="0"/>
        <v>52800</v>
      </c>
      <c r="F8" s="7">
        <f t="shared" si="1"/>
        <v>0.08</v>
      </c>
    </row>
    <row r="9" spans="1:6" ht="14.25" customHeight="1" x14ac:dyDescent="0.25">
      <c r="A9" t="s">
        <v>92</v>
      </c>
      <c r="B9">
        <v>7.0000000000000007E-2</v>
      </c>
      <c r="C9">
        <v>0.08</v>
      </c>
      <c r="D9" s="8">
        <v>6</v>
      </c>
      <c r="E9" s="8">
        <f t="shared" si="0"/>
        <v>46200.000000000007</v>
      </c>
      <c r="F9" s="7">
        <f t="shared" si="1"/>
        <v>7.0000000000000007E-2</v>
      </c>
    </row>
    <row r="10" spans="1:6" x14ac:dyDescent="0.25">
      <c r="A10" t="s">
        <v>93</v>
      </c>
      <c r="B10">
        <v>0.01</v>
      </c>
      <c r="C10">
        <v>0.02</v>
      </c>
      <c r="D10" s="8">
        <v>6</v>
      </c>
      <c r="E10" s="8">
        <f t="shared" ref="E10" si="2">$E$1*D10*B10</f>
        <v>6600</v>
      </c>
      <c r="F10" s="7">
        <f t="shared" si="1"/>
        <v>0.01</v>
      </c>
    </row>
    <row r="11" spans="1:6" x14ac:dyDescent="0.25">
      <c r="A11" t="s">
        <v>97</v>
      </c>
      <c r="B11">
        <v>0.01</v>
      </c>
      <c r="C11">
        <v>0.02</v>
      </c>
      <c r="D11" s="8">
        <v>6</v>
      </c>
      <c r="E11" s="8">
        <f>$E$1*D11*B11</f>
        <v>6600</v>
      </c>
      <c r="F11" s="7">
        <f t="shared" si="1"/>
        <v>0.01</v>
      </c>
    </row>
    <row r="12" spans="1:6" x14ac:dyDescent="0.25">
      <c r="A12" t="s">
        <v>98</v>
      </c>
      <c r="B12">
        <v>0</v>
      </c>
      <c r="C12">
        <v>0.01</v>
      </c>
      <c r="D12" s="8">
        <v>6</v>
      </c>
      <c r="E12" s="8">
        <f>IF(D12*B12=0,C12*D12*$E$1)</f>
        <v>6600</v>
      </c>
      <c r="F12" s="7">
        <f t="shared" ref="F12" si="3">E12/$F$1</f>
        <v>0.01</v>
      </c>
    </row>
    <row r="13" spans="1:6" x14ac:dyDescent="0.25">
      <c r="A13" t="s">
        <v>138</v>
      </c>
      <c r="B13">
        <v>0</v>
      </c>
      <c r="C13">
        <v>0.01</v>
      </c>
      <c r="D13" s="8">
        <v>6</v>
      </c>
      <c r="E13" s="8">
        <f>IF(D13*B13=0,C13*D13*$E$1)</f>
        <v>6600</v>
      </c>
      <c r="F13" s="7">
        <f>E13/$F$1</f>
        <v>0.01</v>
      </c>
    </row>
    <row r="14" spans="1:6" x14ac:dyDescent="0.25">
      <c r="A14" t="s">
        <v>53</v>
      </c>
      <c r="B14">
        <v>0</v>
      </c>
      <c r="C14">
        <v>0.01</v>
      </c>
      <c r="D14" s="8">
        <v>6</v>
      </c>
      <c r="E14" s="8">
        <f>IF(D14*B14=0,C14*D14*$E$1)</f>
        <v>6600</v>
      </c>
      <c r="F14" s="7">
        <f>E14/$F$1</f>
        <v>0.01</v>
      </c>
    </row>
    <row r="15" spans="1:6" x14ac:dyDescent="0.25">
      <c r="E15" s="9">
        <f>SUM(E2:E14)</f>
        <v>425700</v>
      </c>
      <c r="F15" s="10">
        <f>SUM(F2:F14)</f>
        <v>0.64500000000000002</v>
      </c>
    </row>
  </sheetData>
  <autoFilter ref="A1:C9" xr:uid="{00000000-0009-0000-0000-000006000000}">
    <sortState xmlns:xlrd2="http://schemas.microsoft.com/office/spreadsheetml/2017/richdata2" ref="A2:C14">
      <sortCondition descending="1" ref="C1:C9"/>
    </sortState>
  </autoFilter>
  <conditionalFormatting sqref="A2:A12">
    <cfRule type="duplicateValues" dxfId="15" priority="178"/>
    <cfRule type="duplicateValues" dxfId="14" priority="180"/>
    <cfRule type="duplicateValues" dxfId="13" priority="181"/>
  </conditionalFormatting>
  <conditionalFormatting sqref="A2:A14">
    <cfRule type="duplicateValues" dxfId="12" priority="184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6"/>
  <sheetViews>
    <sheetView zoomScale="130" zoomScaleNormal="130" workbookViewId="0">
      <selection activeCell="D16" sqref="A16:XFD16"/>
    </sheetView>
  </sheetViews>
  <sheetFormatPr defaultRowHeight="15" x14ac:dyDescent="0.25"/>
  <cols>
    <col min="1" max="1" width="9.85546875" bestFit="1" customWidth="1"/>
    <col min="2" max="3" width="8.7109375" bestFit="1" customWidth="1"/>
    <col min="4" max="4" width="15" bestFit="1" customWidth="1"/>
    <col min="5" max="6" width="9.42578125" bestFit="1" customWidth="1"/>
  </cols>
  <sheetData>
    <row r="1" spans="1:13" x14ac:dyDescent="0.25">
      <c r="A1" t="s">
        <v>30</v>
      </c>
      <c r="B1" t="s">
        <v>76</v>
      </c>
      <c r="C1" t="s">
        <v>77</v>
      </c>
      <c r="D1" t="s">
        <v>142</v>
      </c>
      <c r="E1" s="8">
        <v>110000</v>
      </c>
      <c r="F1" s="9">
        <f>E1*6</f>
        <v>660000</v>
      </c>
      <c r="H1" t="s">
        <v>30</v>
      </c>
      <c r="I1" t="s">
        <v>76</v>
      </c>
      <c r="J1" t="s">
        <v>77</v>
      </c>
      <c r="K1" t="s">
        <v>82</v>
      </c>
      <c r="L1" t="s">
        <v>141</v>
      </c>
    </row>
    <row r="2" spans="1:13" x14ac:dyDescent="0.25">
      <c r="A2" t="s">
        <v>4</v>
      </c>
      <c r="B2">
        <v>0.14000000000000001</v>
      </c>
      <c r="C2">
        <v>0.15</v>
      </c>
      <c r="D2">
        <v>3</v>
      </c>
      <c r="E2" s="8">
        <f>D2*B2*$E$1</f>
        <v>46200.000000000007</v>
      </c>
      <c r="F2" s="7">
        <f>E2/$F$1</f>
        <v>7.0000000000000007E-2</v>
      </c>
      <c r="H2" t="s">
        <v>53</v>
      </c>
      <c r="I2">
        <v>0.2</v>
      </c>
      <c r="J2">
        <v>0.25</v>
      </c>
      <c r="K2">
        <v>1</v>
      </c>
      <c r="L2">
        <v>17</v>
      </c>
      <c r="M2" s="3">
        <f>L2/100</f>
        <v>0.17</v>
      </c>
    </row>
    <row r="3" spans="1:13" x14ac:dyDescent="0.25">
      <c r="A3" t="s">
        <v>151</v>
      </c>
      <c r="B3">
        <v>0.14000000000000001</v>
      </c>
      <c r="C3">
        <v>0.15</v>
      </c>
      <c r="D3">
        <v>3</v>
      </c>
      <c r="E3" s="8">
        <f t="shared" ref="E3:E15" si="0">D3*B3*$E$1</f>
        <v>46200.000000000007</v>
      </c>
      <c r="F3" s="7">
        <f t="shared" ref="F3:F15" si="1">E3/$F$1</f>
        <v>7.0000000000000007E-2</v>
      </c>
      <c r="H3" t="s">
        <v>100</v>
      </c>
      <c r="I3">
        <v>0.14000000000000001</v>
      </c>
      <c r="J3">
        <v>0.15</v>
      </c>
      <c r="K3">
        <v>1</v>
      </c>
      <c r="L3">
        <v>20</v>
      </c>
      <c r="M3" s="3">
        <f t="shared" ref="M3:M13" si="2">L3/100</f>
        <v>0.2</v>
      </c>
    </row>
    <row r="4" spans="1:13" x14ac:dyDescent="0.25">
      <c r="A4" t="s">
        <v>150</v>
      </c>
      <c r="B4">
        <v>0.13</v>
      </c>
      <c r="C4">
        <v>0.14000000000000001</v>
      </c>
      <c r="D4">
        <v>3</v>
      </c>
      <c r="E4" s="8">
        <f t="shared" si="0"/>
        <v>42900</v>
      </c>
      <c r="F4" s="7">
        <f t="shared" si="1"/>
        <v>6.5000000000000002E-2</v>
      </c>
      <c r="H4" t="s">
        <v>139</v>
      </c>
      <c r="I4">
        <v>0.1</v>
      </c>
      <c r="J4">
        <v>0.15</v>
      </c>
      <c r="K4">
        <v>1</v>
      </c>
      <c r="M4" s="3">
        <f t="shared" si="2"/>
        <v>0</v>
      </c>
    </row>
    <row r="5" spans="1:13" x14ac:dyDescent="0.25">
      <c r="A5" t="s">
        <v>140</v>
      </c>
      <c r="B5">
        <v>0.12</v>
      </c>
      <c r="C5">
        <v>0.13</v>
      </c>
      <c r="D5">
        <v>3</v>
      </c>
      <c r="E5" s="8">
        <f t="shared" si="0"/>
        <v>39600</v>
      </c>
      <c r="F5" s="7">
        <f t="shared" si="1"/>
        <v>0.06</v>
      </c>
      <c r="H5" t="s">
        <v>138</v>
      </c>
      <c r="I5">
        <v>0.14000000000000001</v>
      </c>
      <c r="J5">
        <v>0.15</v>
      </c>
      <c r="K5">
        <v>1</v>
      </c>
      <c r="L5">
        <v>21.5</v>
      </c>
      <c r="M5" s="3">
        <f t="shared" si="2"/>
        <v>0.215</v>
      </c>
    </row>
    <row r="6" spans="1:13" x14ac:dyDescent="0.25">
      <c r="A6" t="s">
        <v>53</v>
      </c>
      <c r="B6">
        <v>0.11</v>
      </c>
      <c r="C6">
        <v>0.12</v>
      </c>
      <c r="D6">
        <v>6</v>
      </c>
      <c r="E6" s="8">
        <f t="shared" si="0"/>
        <v>72600</v>
      </c>
      <c r="F6" s="7">
        <f t="shared" si="1"/>
        <v>0.11</v>
      </c>
      <c r="H6" t="s">
        <v>140</v>
      </c>
      <c r="I6">
        <v>0.09</v>
      </c>
      <c r="J6">
        <v>0.1</v>
      </c>
      <c r="K6">
        <v>1</v>
      </c>
      <c r="M6" s="3">
        <f t="shared" si="2"/>
        <v>0</v>
      </c>
    </row>
    <row r="7" spans="1:13" x14ac:dyDescent="0.25">
      <c r="A7" t="s">
        <v>98</v>
      </c>
      <c r="B7">
        <v>0.1</v>
      </c>
      <c r="C7">
        <v>0.11</v>
      </c>
      <c r="D7">
        <v>6</v>
      </c>
      <c r="E7" s="8">
        <f t="shared" si="0"/>
        <v>66000.000000000015</v>
      </c>
      <c r="F7" s="7">
        <f t="shared" si="1"/>
        <v>0.10000000000000002</v>
      </c>
      <c r="H7" t="s">
        <v>99</v>
      </c>
      <c r="I7">
        <v>0.06</v>
      </c>
      <c r="J7">
        <v>0.08</v>
      </c>
      <c r="K7">
        <v>1</v>
      </c>
      <c r="L7">
        <v>28</v>
      </c>
      <c r="M7" s="3">
        <f t="shared" si="2"/>
        <v>0.28000000000000003</v>
      </c>
    </row>
    <row r="8" spans="1:13" x14ac:dyDescent="0.25">
      <c r="A8" t="s">
        <v>156</v>
      </c>
      <c r="B8">
        <v>0.1</v>
      </c>
      <c r="C8">
        <v>0.1</v>
      </c>
      <c r="D8">
        <v>6</v>
      </c>
      <c r="E8" s="8">
        <f t="shared" si="0"/>
        <v>66000.000000000015</v>
      </c>
      <c r="F8" s="7">
        <f t="shared" si="1"/>
        <v>0.10000000000000002</v>
      </c>
      <c r="H8" t="s">
        <v>93</v>
      </c>
      <c r="I8">
        <v>0.04</v>
      </c>
      <c r="J8">
        <v>0.06</v>
      </c>
      <c r="K8">
        <v>1</v>
      </c>
      <c r="L8">
        <v>27.6</v>
      </c>
      <c r="M8" s="3">
        <f t="shared" si="2"/>
        <v>0.27600000000000002</v>
      </c>
    </row>
    <row r="9" spans="1:13" x14ac:dyDescent="0.25">
      <c r="A9" t="s">
        <v>138</v>
      </c>
      <c r="B9">
        <v>0.09</v>
      </c>
      <c r="C9">
        <v>0.1</v>
      </c>
      <c r="D9">
        <v>6</v>
      </c>
      <c r="E9" s="8">
        <f t="shared" si="0"/>
        <v>59400.000000000007</v>
      </c>
      <c r="F9" s="7">
        <f t="shared" si="1"/>
        <v>9.0000000000000011E-2</v>
      </c>
      <c r="H9" t="s">
        <v>5</v>
      </c>
      <c r="I9">
        <v>0.03</v>
      </c>
      <c r="J9">
        <v>0.05</v>
      </c>
      <c r="K9">
        <v>1</v>
      </c>
      <c r="L9">
        <v>37</v>
      </c>
      <c r="M9" s="3">
        <f t="shared" si="2"/>
        <v>0.37</v>
      </c>
    </row>
    <row r="10" spans="1:13" ht="14.25" customHeight="1" x14ac:dyDescent="0.25">
      <c r="A10" t="s">
        <v>97</v>
      </c>
      <c r="B10">
        <v>0.03</v>
      </c>
      <c r="C10">
        <v>0.04</v>
      </c>
      <c r="D10">
        <v>6</v>
      </c>
      <c r="E10" s="8">
        <f t="shared" si="0"/>
        <v>19800</v>
      </c>
      <c r="F10" s="7">
        <f t="shared" si="1"/>
        <v>0.03</v>
      </c>
      <c r="H10" t="s">
        <v>58</v>
      </c>
      <c r="I10">
        <v>0.01</v>
      </c>
      <c r="J10">
        <v>0.03</v>
      </c>
      <c r="K10">
        <v>1</v>
      </c>
      <c r="L10">
        <v>40</v>
      </c>
      <c r="M10" s="3">
        <f t="shared" si="2"/>
        <v>0.4</v>
      </c>
    </row>
    <row r="11" spans="1:13" x14ac:dyDescent="0.25">
      <c r="A11" t="s">
        <v>93</v>
      </c>
      <c r="B11">
        <v>0.03</v>
      </c>
      <c r="C11">
        <v>0.04</v>
      </c>
      <c r="D11">
        <v>6</v>
      </c>
      <c r="E11" s="8">
        <f t="shared" si="0"/>
        <v>19800</v>
      </c>
      <c r="F11" s="7">
        <f t="shared" si="1"/>
        <v>0.03</v>
      </c>
      <c r="H11" t="s">
        <v>81</v>
      </c>
      <c r="I11">
        <v>0.01</v>
      </c>
      <c r="J11">
        <v>0.03</v>
      </c>
      <c r="K11">
        <v>1</v>
      </c>
      <c r="L11">
        <v>48.8</v>
      </c>
      <c r="M11" s="3">
        <f t="shared" si="2"/>
        <v>0.48799999999999999</v>
      </c>
    </row>
    <row r="12" spans="1:13" x14ac:dyDescent="0.25">
      <c r="A12" t="s">
        <v>92</v>
      </c>
      <c r="B12">
        <v>0.02</v>
      </c>
      <c r="C12">
        <v>0.03</v>
      </c>
      <c r="D12">
        <v>6</v>
      </c>
      <c r="E12" s="8">
        <f t="shared" si="0"/>
        <v>13200</v>
      </c>
      <c r="F12" s="7">
        <f t="shared" si="1"/>
        <v>0.02</v>
      </c>
      <c r="H12" t="s">
        <v>95</v>
      </c>
      <c r="I12">
        <v>0.01</v>
      </c>
      <c r="J12">
        <v>0.03</v>
      </c>
      <c r="K12">
        <v>1</v>
      </c>
      <c r="L12">
        <v>48.5</v>
      </c>
      <c r="M12" s="3">
        <f t="shared" si="2"/>
        <v>0.48499999999999999</v>
      </c>
    </row>
    <row r="13" spans="1:13" x14ac:dyDescent="0.25">
      <c r="A13" t="s">
        <v>96</v>
      </c>
      <c r="B13">
        <v>0</v>
      </c>
      <c r="C13">
        <v>0.01</v>
      </c>
      <c r="D13">
        <v>6</v>
      </c>
      <c r="E13" s="8">
        <f t="shared" si="0"/>
        <v>0</v>
      </c>
      <c r="F13" s="7">
        <f t="shared" si="1"/>
        <v>0</v>
      </c>
      <c r="H13" t="s">
        <v>97</v>
      </c>
      <c r="I13">
        <v>0</v>
      </c>
      <c r="J13">
        <v>0</v>
      </c>
      <c r="L13">
        <v>28.05</v>
      </c>
      <c r="M13" s="3">
        <f t="shared" si="2"/>
        <v>0.28050000000000003</v>
      </c>
    </row>
    <row r="14" spans="1:13" x14ac:dyDescent="0.25">
      <c r="A14" t="s">
        <v>81</v>
      </c>
      <c r="B14">
        <v>0</v>
      </c>
      <c r="C14">
        <v>0.01</v>
      </c>
      <c r="D14">
        <v>6</v>
      </c>
      <c r="E14" s="8">
        <f t="shared" si="0"/>
        <v>0</v>
      </c>
      <c r="F14" s="7">
        <f t="shared" si="1"/>
        <v>0</v>
      </c>
      <c r="H14" t="s">
        <v>98</v>
      </c>
      <c r="I14">
        <v>0</v>
      </c>
      <c r="J14">
        <v>0</v>
      </c>
      <c r="L14">
        <v>20</v>
      </c>
    </row>
    <row r="15" spans="1:13" x14ac:dyDescent="0.25">
      <c r="A15" t="s">
        <v>95</v>
      </c>
      <c r="B15">
        <v>0</v>
      </c>
      <c r="C15">
        <v>0.01</v>
      </c>
      <c r="D15">
        <v>6</v>
      </c>
      <c r="E15" s="8">
        <f t="shared" si="0"/>
        <v>0</v>
      </c>
      <c r="F15" s="7">
        <f t="shared" si="1"/>
        <v>0</v>
      </c>
      <c r="H15" t="s">
        <v>96</v>
      </c>
      <c r="I15">
        <v>0</v>
      </c>
      <c r="J15">
        <v>0</v>
      </c>
      <c r="L15">
        <v>40</v>
      </c>
    </row>
    <row r="16" spans="1:13" x14ac:dyDescent="0.25">
      <c r="E16" s="9">
        <f>SUM(E2:E15)</f>
        <v>491700</v>
      </c>
      <c r="F16" s="10">
        <f>SUM(F2:F15)</f>
        <v>0.74500000000000011</v>
      </c>
    </row>
  </sheetData>
  <autoFilter ref="A1:C18" xr:uid="{00000000-0001-0000-0700-000000000000}">
    <sortState xmlns:xlrd2="http://schemas.microsoft.com/office/spreadsheetml/2017/richdata2" ref="A2:C15">
      <sortCondition descending="1" ref="C1:C18"/>
    </sortState>
  </autoFilter>
  <conditionalFormatting sqref="A2:A9">
    <cfRule type="duplicateValues" dxfId="11" priority="1"/>
    <cfRule type="duplicateValues" dxfId="10" priority="2"/>
    <cfRule type="duplicateValues" dxfId="9" priority="3"/>
  </conditionalFormatting>
  <conditionalFormatting sqref="A18:A19 A2:A16">
    <cfRule type="duplicateValues" dxfId="8" priority="4"/>
  </conditionalFormatting>
  <conditionalFormatting sqref="H2:H13">
    <cfRule type="duplicateValues" dxfId="7" priority="5"/>
    <cfRule type="duplicateValues" dxfId="6" priority="6"/>
    <cfRule type="duplicateValues" dxfId="5" priority="7"/>
  </conditionalFormatting>
  <conditionalFormatting sqref="H18 H2:H15">
    <cfRule type="duplicateValues" dxfId="4" priority="17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9B53-FD24-4070-B8D0-6814FC92AC63}">
  <dimension ref="A1:L16"/>
  <sheetViews>
    <sheetView workbookViewId="0">
      <selection activeCell="C12" sqref="C12"/>
    </sheetView>
  </sheetViews>
  <sheetFormatPr defaultRowHeight="15" x14ac:dyDescent="0.25"/>
  <cols>
    <col min="1" max="1" width="7.5703125" bestFit="1" customWidth="1"/>
    <col min="2" max="3" width="6.42578125" bestFit="1" customWidth="1"/>
    <col min="4" max="4" width="13.140625" bestFit="1" customWidth="1"/>
    <col min="5" max="5" width="15" bestFit="1" customWidth="1"/>
    <col min="6" max="7" width="9" bestFit="1" customWidth="1"/>
    <col min="8" max="8" width="13.7109375" bestFit="1" customWidth="1"/>
    <col min="9" max="9" width="7.42578125" bestFit="1" customWidth="1"/>
    <col min="10" max="10" width="9.85546875" bestFit="1" customWidth="1"/>
    <col min="11" max="11" width="7.28515625" bestFit="1" customWidth="1"/>
    <col min="12" max="12" width="8.85546875" bestFit="1" customWidth="1"/>
  </cols>
  <sheetData>
    <row r="1" spans="1:12" x14ac:dyDescent="0.25">
      <c r="A1" t="s">
        <v>30</v>
      </c>
      <c r="B1" t="s">
        <v>76</v>
      </c>
      <c r="C1" t="s">
        <v>77</v>
      </c>
      <c r="D1" t="s">
        <v>143</v>
      </c>
      <c r="E1" t="s">
        <v>142</v>
      </c>
      <c r="F1" s="8">
        <v>110000</v>
      </c>
      <c r="G1" s="9">
        <f>F1*6.6</f>
        <v>726000</v>
      </c>
      <c r="H1" t="s">
        <v>148</v>
      </c>
      <c r="I1" t="s">
        <v>154</v>
      </c>
      <c r="J1" t="s">
        <v>152</v>
      </c>
      <c r="K1" t="s">
        <v>153</v>
      </c>
      <c r="L1" t="s">
        <v>155</v>
      </c>
    </row>
    <row r="2" spans="1:12" x14ac:dyDescent="0.25">
      <c r="A2" t="s">
        <v>98</v>
      </c>
      <c r="B2">
        <v>0.1</v>
      </c>
      <c r="C2">
        <v>0.11</v>
      </c>
      <c r="D2">
        <v>0.15</v>
      </c>
      <c r="E2">
        <v>4</v>
      </c>
      <c r="F2" s="8">
        <f t="shared" ref="F2:F15" si="0">$F$1*D2*E2</f>
        <v>66000</v>
      </c>
      <c r="G2" s="7">
        <f t="shared" ref="G2:G15" si="1">F2/$G$1</f>
        <v>9.0909090909090912E-2</v>
      </c>
      <c r="H2">
        <v>0.25209999999999999</v>
      </c>
      <c r="I2" s="6">
        <f t="shared" ref="I2:I15" si="2">H2*E2</f>
        <v>1.0084</v>
      </c>
      <c r="J2" s="6">
        <v>0.2</v>
      </c>
      <c r="K2">
        <f t="shared" ref="K2:K15" si="3">J2*E2</f>
        <v>0.8</v>
      </c>
      <c r="L2" s="6">
        <f t="shared" ref="L2:L15" si="4">K2+I2</f>
        <v>1.8084</v>
      </c>
    </row>
    <row r="3" spans="1:12" x14ac:dyDescent="0.25">
      <c r="A3" t="s">
        <v>138</v>
      </c>
      <c r="B3">
        <v>0.09</v>
      </c>
      <c r="C3">
        <v>0.1</v>
      </c>
      <c r="D3">
        <v>0.15</v>
      </c>
      <c r="E3">
        <v>4</v>
      </c>
      <c r="F3" s="8">
        <f t="shared" si="0"/>
        <v>66000</v>
      </c>
      <c r="G3" s="7">
        <f t="shared" si="1"/>
        <v>9.0909090909090912E-2</v>
      </c>
      <c r="H3">
        <v>0.27539999999999998</v>
      </c>
      <c r="I3" s="6">
        <f t="shared" si="2"/>
        <v>1.1015999999999999</v>
      </c>
      <c r="J3" s="6">
        <v>0.1</v>
      </c>
      <c r="K3">
        <f t="shared" si="3"/>
        <v>0.4</v>
      </c>
      <c r="L3" s="6">
        <f t="shared" si="4"/>
        <v>1.5015999999999998</v>
      </c>
    </row>
    <row r="4" spans="1:12" x14ac:dyDescent="0.25">
      <c r="A4" t="s">
        <v>53</v>
      </c>
      <c r="B4">
        <v>0.09</v>
      </c>
      <c r="C4">
        <v>0.1</v>
      </c>
      <c r="D4">
        <v>0.15</v>
      </c>
      <c r="E4">
        <v>4</v>
      </c>
      <c r="F4" s="8">
        <f t="shared" si="0"/>
        <v>66000</v>
      </c>
      <c r="G4" s="7">
        <f t="shared" si="1"/>
        <v>9.0909090909090912E-2</v>
      </c>
      <c r="H4">
        <v>0.4647</v>
      </c>
      <c r="I4" s="6">
        <f t="shared" si="2"/>
        <v>1.8588</v>
      </c>
      <c r="J4" s="6">
        <v>0.15</v>
      </c>
      <c r="K4">
        <f t="shared" si="3"/>
        <v>0.6</v>
      </c>
      <c r="L4" s="6">
        <f t="shared" si="4"/>
        <v>2.4588000000000001</v>
      </c>
    </row>
    <row r="5" spans="1:12" x14ac:dyDescent="0.25">
      <c r="A5" t="s">
        <v>97</v>
      </c>
      <c r="B5">
        <v>0.06</v>
      </c>
      <c r="C5">
        <v>7.0000000000000007E-2</v>
      </c>
      <c r="D5">
        <v>0.15</v>
      </c>
      <c r="E5">
        <v>3</v>
      </c>
      <c r="F5" s="8">
        <f t="shared" si="0"/>
        <v>49500</v>
      </c>
      <c r="G5" s="7">
        <f t="shared" si="1"/>
        <v>6.8181818181818177E-2</v>
      </c>
      <c r="H5">
        <v>0.38900000000000001</v>
      </c>
      <c r="I5" s="6">
        <f t="shared" si="2"/>
        <v>1.167</v>
      </c>
      <c r="J5" s="6">
        <v>0.2</v>
      </c>
      <c r="K5">
        <f t="shared" si="3"/>
        <v>0.60000000000000009</v>
      </c>
      <c r="L5" s="6">
        <f t="shared" si="4"/>
        <v>1.7670000000000001</v>
      </c>
    </row>
    <row r="6" spans="1:12" x14ac:dyDescent="0.25">
      <c r="A6" t="s">
        <v>92</v>
      </c>
      <c r="B6">
        <v>0.06</v>
      </c>
      <c r="C6">
        <v>7.0000000000000007E-2</v>
      </c>
      <c r="D6">
        <v>0.15</v>
      </c>
      <c r="E6">
        <v>3</v>
      </c>
      <c r="F6" s="8">
        <f t="shared" si="0"/>
        <v>49500</v>
      </c>
      <c r="G6" s="7">
        <f t="shared" si="1"/>
        <v>6.8181818181818177E-2</v>
      </c>
      <c r="H6">
        <v>0.6</v>
      </c>
      <c r="I6" s="6">
        <f t="shared" si="2"/>
        <v>1.7999999999999998</v>
      </c>
      <c r="J6" s="6">
        <v>0.2</v>
      </c>
      <c r="K6">
        <f t="shared" si="3"/>
        <v>0.60000000000000009</v>
      </c>
      <c r="L6" s="6">
        <f t="shared" si="4"/>
        <v>2.4</v>
      </c>
    </row>
    <row r="7" spans="1:12" x14ac:dyDescent="0.25">
      <c r="A7" t="s">
        <v>93</v>
      </c>
      <c r="B7">
        <v>0.06</v>
      </c>
      <c r="C7">
        <v>7.0000000000000007E-2</v>
      </c>
      <c r="D7">
        <v>0.15</v>
      </c>
      <c r="E7">
        <v>3</v>
      </c>
      <c r="F7" s="8">
        <f t="shared" si="0"/>
        <v>49500</v>
      </c>
      <c r="G7" s="7">
        <f t="shared" si="1"/>
        <v>6.8181818181818177E-2</v>
      </c>
      <c r="H7">
        <v>0.38200000000000001</v>
      </c>
      <c r="I7" s="6">
        <f t="shared" si="2"/>
        <v>1.1459999999999999</v>
      </c>
      <c r="J7" s="6">
        <v>0.2</v>
      </c>
      <c r="K7">
        <f t="shared" si="3"/>
        <v>0.60000000000000009</v>
      </c>
      <c r="L7" s="6">
        <f t="shared" si="4"/>
        <v>1.746</v>
      </c>
    </row>
    <row r="8" spans="1:12" x14ac:dyDescent="0.25">
      <c r="A8" t="s">
        <v>45</v>
      </c>
      <c r="B8">
        <v>0.06</v>
      </c>
      <c r="C8">
        <v>7.0000000000000007E-2</v>
      </c>
      <c r="D8">
        <v>0.15</v>
      </c>
      <c r="E8">
        <v>3</v>
      </c>
      <c r="F8" s="8">
        <f t="shared" si="0"/>
        <v>49500</v>
      </c>
      <c r="G8" s="7">
        <f t="shared" si="1"/>
        <v>6.8181818181818177E-2</v>
      </c>
      <c r="H8">
        <v>10.93</v>
      </c>
      <c r="I8" s="6">
        <f t="shared" si="2"/>
        <v>32.79</v>
      </c>
      <c r="J8" s="6">
        <v>0</v>
      </c>
      <c r="K8">
        <f t="shared" si="3"/>
        <v>0</v>
      </c>
      <c r="L8" s="6">
        <f t="shared" si="4"/>
        <v>32.79</v>
      </c>
    </row>
    <row r="9" spans="1:12" x14ac:dyDescent="0.25">
      <c r="A9" t="s">
        <v>145</v>
      </c>
      <c r="B9">
        <v>0.06</v>
      </c>
      <c r="C9">
        <v>7.0000000000000007E-2</v>
      </c>
      <c r="D9">
        <v>0.15</v>
      </c>
      <c r="E9">
        <v>3</v>
      </c>
      <c r="F9" s="8">
        <f t="shared" si="0"/>
        <v>49500</v>
      </c>
      <c r="G9" s="7">
        <f t="shared" si="1"/>
        <v>6.8181818181818177E-2</v>
      </c>
      <c r="H9">
        <v>4.03</v>
      </c>
      <c r="I9" s="6">
        <f t="shared" si="2"/>
        <v>12.09</v>
      </c>
      <c r="J9" s="6">
        <v>0</v>
      </c>
      <c r="K9">
        <f t="shared" si="3"/>
        <v>0</v>
      </c>
      <c r="L9" s="6">
        <f t="shared" si="4"/>
        <v>12.09</v>
      </c>
    </row>
    <row r="10" spans="1:12" x14ac:dyDescent="0.25">
      <c r="A10" t="s">
        <v>146</v>
      </c>
      <c r="B10">
        <v>0.06</v>
      </c>
      <c r="C10">
        <v>7.0000000000000007E-2</v>
      </c>
      <c r="D10">
        <v>0.15</v>
      </c>
      <c r="E10">
        <v>3</v>
      </c>
      <c r="F10" s="8">
        <f t="shared" si="0"/>
        <v>49500</v>
      </c>
      <c r="G10" s="7">
        <f t="shared" si="1"/>
        <v>6.8181818181818177E-2</v>
      </c>
      <c r="H10">
        <v>44.72</v>
      </c>
      <c r="I10" s="6">
        <f t="shared" si="2"/>
        <v>134.16</v>
      </c>
      <c r="J10" s="6">
        <v>0</v>
      </c>
      <c r="K10">
        <f t="shared" si="3"/>
        <v>0</v>
      </c>
      <c r="L10" s="6">
        <f t="shared" si="4"/>
        <v>134.16</v>
      </c>
    </row>
    <row r="11" spans="1:12" x14ac:dyDescent="0.25">
      <c r="A11" t="s">
        <v>147</v>
      </c>
      <c r="B11">
        <v>0.06</v>
      </c>
      <c r="C11">
        <v>7.0000000000000007E-2</v>
      </c>
      <c r="D11">
        <v>0.15</v>
      </c>
      <c r="E11">
        <v>3</v>
      </c>
      <c r="F11" s="8">
        <f t="shared" si="0"/>
        <v>49500</v>
      </c>
      <c r="G11" s="7">
        <f t="shared" si="1"/>
        <v>6.8181818181818177E-2</v>
      </c>
      <c r="H11">
        <v>4.03</v>
      </c>
      <c r="I11" s="6">
        <f t="shared" si="2"/>
        <v>12.09</v>
      </c>
      <c r="J11" s="6">
        <v>0</v>
      </c>
      <c r="K11">
        <f t="shared" si="3"/>
        <v>0</v>
      </c>
      <c r="L11" s="6">
        <f t="shared" si="4"/>
        <v>12.09</v>
      </c>
    </row>
    <row r="12" spans="1:12" x14ac:dyDescent="0.25">
      <c r="A12" t="s">
        <v>96</v>
      </c>
      <c r="B12">
        <v>0.04</v>
      </c>
      <c r="C12">
        <v>0.05</v>
      </c>
      <c r="D12">
        <v>0.15</v>
      </c>
      <c r="E12">
        <v>2</v>
      </c>
      <c r="F12" s="8">
        <f t="shared" si="0"/>
        <v>33000</v>
      </c>
      <c r="G12" s="7">
        <f t="shared" si="1"/>
        <v>4.5454545454545456E-2</v>
      </c>
      <c r="H12">
        <v>0.68879999999999997</v>
      </c>
      <c r="I12" s="6">
        <f t="shared" si="2"/>
        <v>1.3775999999999999</v>
      </c>
      <c r="J12" s="6">
        <v>0.2</v>
      </c>
      <c r="K12">
        <f t="shared" si="3"/>
        <v>0.4</v>
      </c>
      <c r="L12" s="6">
        <f t="shared" si="4"/>
        <v>1.7776000000000001</v>
      </c>
    </row>
    <row r="13" spans="1:12" x14ac:dyDescent="0.25">
      <c r="A13" t="s">
        <v>81</v>
      </c>
      <c r="B13">
        <v>0.04</v>
      </c>
      <c r="C13">
        <v>0.05</v>
      </c>
      <c r="D13">
        <v>0.15</v>
      </c>
      <c r="E13">
        <v>2</v>
      </c>
      <c r="F13" s="8">
        <f t="shared" si="0"/>
        <v>33000</v>
      </c>
      <c r="G13" s="7">
        <f t="shared" si="1"/>
        <v>4.5454545454545456E-2</v>
      </c>
      <c r="H13">
        <v>0.95620000000000005</v>
      </c>
      <c r="I13" s="6">
        <f t="shared" si="2"/>
        <v>1.9124000000000001</v>
      </c>
      <c r="J13" s="6">
        <v>0.21</v>
      </c>
      <c r="K13">
        <f t="shared" si="3"/>
        <v>0.42</v>
      </c>
      <c r="L13" s="6">
        <f t="shared" si="4"/>
        <v>2.3324000000000003</v>
      </c>
    </row>
    <row r="14" spans="1:12" x14ac:dyDescent="0.25">
      <c r="A14" t="s">
        <v>95</v>
      </c>
      <c r="B14">
        <v>0.04</v>
      </c>
      <c r="C14">
        <v>0.05</v>
      </c>
      <c r="D14">
        <v>0.15</v>
      </c>
      <c r="E14">
        <v>2</v>
      </c>
      <c r="F14" s="8">
        <f t="shared" si="0"/>
        <v>33000</v>
      </c>
      <c r="G14" s="7">
        <f t="shared" si="1"/>
        <v>4.5454545454545456E-2</v>
      </c>
      <c r="H14">
        <v>0.94</v>
      </c>
      <c r="I14" s="6">
        <f t="shared" si="2"/>
        <v>1.88</v>
      </c>
      <c r="J14" s="6">
        <v>0.21</v>
      </c>
      <c r="K14">
        <f t="shared" si="3"/>
        <v>0.42</v>
      </c>
      <c r="L14" s="6">
        <f t="shared" si="4"/>
        <v>2.2999999999999998</v>
      </c>
    </row>
    <row r="15" spans="1:12" x14ac:dyDescent="0.25">
      <c r="A15" t="s">
        <v>144</v>
      </c>
      <c r="B15">
        <v>0.04</v>
      </c>
      <c r="C15">
        <v>0.05</v>
      </c>
      <c r="D15">
        <v>0.15</v>
      </c>
      <c r="E15">
        <v>2</v>
      </c>
      <c r="F15" s="8">
        <f t="shared" si="0"/>
        <v>33000</v>
      </c>
      <c r="G15" s="7">
        <f t="shared" si="1"/>
        <v>4.5454545454545456E-2</v>
      </c>
      <c r="H15">
        <v>3.6</v>
      </c>
      <c r="I15" s="6">
        <f t="shared" si="2"/>
        <v>7.2</v>
      </c>
      <c r="J15" s="6">
        <v>0</v>
      </c>
      <c r="K15">
        <f t="shared" si="3"/>
        <v>0</v>
      </c>
      <c r="L15" s="6">
        <f t="shared" si="4"/>
        <v>7.2</v>
      </c>
    </row>
    <row r="16" spans="1:12" x14ac:dyDescent="0.25">
      <c r="F16" s="9">
        <f>SUM(F2:F15)</f>
        <v>676500</v>
      </c>
      <c r="G16" s="7">
        <f>SUM(G2:G15)</f>
        <v>0.93181818181818143</v>
      </c>
      <c r="L16" s="6">
        <f>SUM(L2:L15)</f>
        <v>216.42180000000002</v>
      </c>
    </row>
  </sheetData>
  <autoFilter ref="A1:L16" xr:uid="{5E199B53-FD24-4070-B8D0-6814FC92AC63}">
    <sortState xmlns:xlrd2="http://schemas.microsoft.com/office/spreadsheetml/2017/richdata2" ref="A2:L16">
      <sortCondition descending="1" ref="C1:C16"/>
    </sortState>
  </autoFilter>
  <conditionalFormatting sqref="A2:A9">
    <cfRule type="duplicateValues" dxfId="3" priority="1"/>
    <cfRule type="duplicateValues" dxfId="2" priority="2"/>
    <cfRule type="duplicateValues" dxfId="1" priority="3"/>
  </conditionalFormatting>
  <conditionalFormatting sqref="A2:A16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zoomScale="115" zoomScaleNormal="115" workbookViewId="0">
      <selection activeCell="F17" sqref="F17"/>
    </sheetView>
  </sheetViews>
  <sheetFormatPr defaultRowHeight="15" x14ac:dyDescent="0.25"/>
  <cols>
    <col min="10" max="10" width="9.7109375" bestFit="1" customWidth="1"/>
    <col min="11" max="11" width="9.140625" hidden="1" customWidth="1"/>
    <col min="13" max="13" width="9.140625" hidden="1" customWidth="1"/>
  </cols>
  <sheetData>
    <row r="1" spans="1:14" x14ac:dyDescent="0.25">
      <c r="A1" t="s">
        <v>0</v>
      </c>
      <c r="B1" t="s">
        <v>1</v>
      </c>
      <c r="J1" t="s">
        <v>7</v>
      </c>
    </row>
    <row r="2" spans="1:14" x14ac:dyDescent="0.25">
      <c r="A2" t="s">
        <v>2</v>
      </c>
      <c r="B2" t="s">
        <v>3</v>
      </c>
      <c r="J2" s="5">
        <v>44819</v>
      </c>
    </row>
    <row r="3" spans="1:14" x14ac:dyDescent="0.25">
      <c r="A3" t="s">
        <v>4</v>
      </c>
      <c r="B3" t="s">
        <v>5</v>
      </c>
      <c r="J3" t="s">
        <v>30</v>
      </c>
      <c r="K3" t="s">
        <v>102</v>
      </c>
      <c r="L3" t="s">
        <v>103</v>
      </c>
      <c r="M3" t="s">
        <v>105</v>
      </c>
      <c r="N3" t="s">
        <v>104</v>
      </c>
    </row>
    <row r="4" spans="1:14" x14ac:dyDescent="0.25">
      <c r="A4" t="s">
        <v>6</v>
      </c>
      <c r="B4" t="s">
        <v>7</v>
      </c>
      <c r="J4" t="s">
        <v>84</v>
      </c>
      <c r="K4" s="6">
        <v>0.90382289999999998</v>
      </c>
      <c r="L4" s="6">
        <v>0.9094217</v>
      </c>
      <c r="M4">
        <v>0.67</v>
      </c>
      <c r="N4">
        <v>0.66</v>
      </c>
    </row>
    <row r="5" spans="1:14" x14ac:dyDescent="0.25">
      <c r="D5" t="s">
        <v>16</v>
      </c>
      <c r="J5" t="s">
        <v>50</v>
      </c>
      <c r="K5" s="6">
        <v>0.84839500000000001</v>
      </c>
      <c r="L5" s="6">
        <v>0.80012700000000003</v>
      </c>
      <c r="M5">
        <v>0.11</v>
      </c>
      <c r="N5">
        <v>0.09</v>
      </c>
    </row>
    <row r="6" spans="1:14" x14ac:dyDescent="0.25">
      <c r="B6" s="1"/>
      <c r="C6" t="s">
        <v>17</v>
      </c>
      <c r="D6" t="s">
        <v>18</v>
      </c>
      <c r="J6" t="s">
        <v>83</v>
      </c>
      <c r="K6" s="6">
        <v>0.72701499999999997</v>
      </c>
      <c r="L6" s="6">
        <v>0.69699</v>
      </c>
      <c r="M6">
        <v>0.05</v>
      </c>
      <c r="N6">
        <v>0.05</v>
      </c>
    </row>
    <row r="7" spans="1:14" x14ac:dyDescent="0.25">
      <c r="A7" t="s">
        <v>91</v>
      </c>
      <c r="B7" s="2"/>
      <c r="D7" t="s">
        <v>19</v>
      </c>
      <c r="E7" t="s">
        <v>20</v>
      </c>
      <c r="F7" t="s">
        <v>21</v>
      </c>
      <c r="J7" t="s">
        <v>93</v>
      </c>
      <c r="K7" s="6">
        <v>0.71599999999999997</v>
      </c>
      <c r="L7" s="6">
        <v>0.73301110000000003</v>
      </c>
      <c r="M7">
        <v>0.55000000000000004</v>
      </c>
      <c r="N7">
        <v>0.54</v>
      </c>
    </row>
    <row r="8" spans="1:14" x14ac:dyDescent="0.25">
      <c r="A8" t="s">
        <v>90</v>
      </c>
      <c r="B8">
        <v>1.8</v>
      </c>
      <c r="D8" t="s">
        <v>22</v>
      </c>
      <c r="E8" s="1">
        <v>0.12</v>
      </c>
      <c r="F8" t="s">
        <v>23</v>
      </c>
      <c r="J8" t="s">
        <v>54</v>
      </c>
      <c r="K8" s="6">
        <v>0.69481020000000004</v>
      </c>
      <c r="L8" s="6">
        <v>0.6666917</v>
      </c>
      <c r="M8">
        <v>0.06</v>
      </c>
      <c r="N8">
        <v>0.06</v>
      </c>
    </row>
    <row r="9" spans="1:14" x14ac:dyDescent="0.25">
      <c r="A9" t="s">
        <v>85</v>
      </c>
      <c r="B9">
        <v>3</v>
      </c>
      <c r="D9" t="s">
        <v>24</v>
      </c>
      <c r="J9" t="s">
        <v>85</v>
      </c>
      <c r="K9" s="6">
        <v>0.68410199999999999</v>
      </c>
      <c r="L9" s="6">
        <v>0.69436100000000001</v>
      </c>
      <c r="M9">
        <v>0.02</v>
      </c>
      <c r="N9">
        <v>0.02</v>
      </c>
    </row>
    <row r="10" spans="1:14" x14ac:dyDescent="0.25">
      <c r="A10" t="s">
        <v>89</v>
      </c>
      <c r="B10">
        <v>1.9</v>
      </c>
      <c r="D10" t="s">
        <v>25</v>
      </c>
      <c r="E10" t="s">
        <v>26</v>
      </c>
      <c r="J10" t="s">
        <v>40</v>
      </c>
      <c r="K10" s="6">
        <v>0.68123610000000001</v>
      </c>
      <c r="L10" s="6">
        <v>0.68368899999999999</v>
      </c>
      <c r="M10">
        <v>0.63</v>
      </c>
      <c r="N10">
        <v>0.6</v>
      </c>
    </row>
    <row r="11" spans="1:14" x14ac:dyDescent="0.25">
      <c r="A11" t="s">
        <v>84</v>
      </c>
      <c r="D11" t="s">
        <v>27</v>
      </c>
      <c r="J11" t="s">
        <v>81</v>
      </c>
      <c r="K11" s="6">
        <v>0.63750779999999996</v>
      </c>
      <c r="L11" s="6">
        <v>0.63184340000000005</v>
      </c>
      <c r="M11">
        <v>0.16</v>
      </c>
      <c r="N11">
        <v>0.15</v>
      </c>
    </row>
    <row r="12" spans="1:14" x14ac:dyDescent="0.25">
      <c r="J12" t="s">
        <v>86</v>
      </c>
      <c r="K12" s="6">
        <v>0.59309999999999996</v>
      </c>
      <c r="L12" s="6">
        <v>0.59295560000000003</v>
      </c>
      <c r="M12">
        <v>0.76</v>
      </c>
      <c r="N12">
        <v>0.7</v>
      </c>
    </row>
    <row r="13" spans="1:14" x14ac:dyDescent="0.25">
      <c r="J13" t="s">
        <v>95</v>
      </c>
      <c r="K13" s="6">
        <v>0.58896990000000005</v>
      </c>
      <c r="L13" s="6">
        <v>0.58319869999999996</v>
      </c>
      <c r="M13">
        <v>0.13</v>
      </c>
      <c r="N13">
        <v>0.13</v>
      </c>
    </row>
    <row r="14" spans="1:14" x14ac:dyDescent="0.25">
      <c r="C14" t="s">
        <v>96</v>
      </c>
      <c r="D14" t="s">
        <v>92</v>
      </c>
      <c r="J14" t="s">
        <v>53</v>
      </c>
      <c r="K14" s="6">
        <v>0.41160960000000002</v>
      </c>
      <c r="L14" s="6">
        <v>0.39945170000000002</v>
      </c>
      <c r="M14">
        <v>0.15</v>
      </c>
      <c r="N14">
        <v>0.12</v>
      </c>
    </row>
    <row r="15" spans="1:14" x14ac:dyDescent="0.25">
      <c r="A15" t="s">
        <v>87</v>
      </c>
      <c r="C15" t="s">
        <v>84</v>
      </c>
      <c r="D15" t="s">
        <v>81</v>
      </c>
      <c r="J15" t="s">
        <v>98</v>
      </c>
      <c r="K15" s="6">
        <v>0.34429959999999998</v>
      </c>
      <c r="L15" s="6">
        <v>0.33959129999999998</v>
      </c>
      <c r="M15">
        <v>0.6</v>
      </c>
      <c r="N15">
        <v>0.59</v>
      </c>
    </row>
    <row r="16" spans="1:14" x14ac:dyDescent="0.25">
      <c r="C16" t="s">
        <v>94</v>
      </c>
      <c r="J16" t="s">
        <v>99</v>
      </c>
      <c r="K16" s="6">
        <v>0.15132300000000001</v>
      </c>
      <c r="L16" s="6">
        <v>0.1488071</v>
      </c>
      <c r="M16">
        <v>0.11</v>
      </c>
      <c r="N16">
        <v>0.1</v>
      </c>
    </row>
    <row r="17" spans="1:10" x14ac:dyDescent="0.25">
      <c r="C17" t="s">
        <v>40</v>
      </c>
    </row>
    <row r="18" spans="1:10" x14ac:dyDescent="0.25">
      <c r="C18" t="s">
        <v>86</v>
      </c>
      <c r="E18" t="s">
        <v>101</v>
      </c>
      <c r="J18" t="s">
        <v>162</v>
      </c>
    </row>
    <row r="19" spans="1:10" x14ac:dyDescent="0.25">
      <c r="J19" t="s">
        <v>163</v>
      </c>
    </row>
    <row r="21" spans="1:10" x14ac:dyDescent="0.25">
      <c r="D21" t="s">
        <v>90</v>
      </c>
      <c r="I21" t="s">
        <v>106</v>
      </c>
    </row>
    <row r="22" spans="1:10" x14ac:dyDescent="0.25">
      <c r="A22" t="s">
        <v>88</v>
      </c>
      <c r="C22" t="s">
        <v>93</v>
      </c>
    </row>
    <row r="23" spans="1:10" x14ac:dyDescent="0.25">
      <c r="C23" t="s">
        <v>86</v>
      </c>
    </row>
    <row r="24" spans="1:10" x14ac:dyDescent="0.25">
      <c r="C24" t="s">
        <v>40</v>
      </c>
    </row>
    <row r="25" spans="1:10" x14ac:dyDescent="0.25">
      <c r="C25" t="s">
        <v>97</v>
      </c>
    </row>
    <row r="26" spans="1:10" x14ac:dyDescent="0.25">
      <c r="A26" t="s">
        <v>107</v>
      </c>
      <c r="C26" t="s">
        <v>98</v>
      </c>
    </row>
    <row r="27" spans="1:10" x14ac:dyDescent="0.25">
      <c r="A27" t="s">
        <v>108</v>
      </c>
      <c r="D27" t="s">
        <v>132</v>
      </c>
      <c r="F27" t="s">
        <v>134</v>
      </c>
    </row>
    <row r="28" spans="1:10" x14ac:dyDescent="0.25">
      <c r="A28" t="s">
        <v>109</v>
      </c>
      <c r="C28" t="s">
        <v>127</v>
      </c>
      <c r="D28" t="s">
        <v>133</v>
      </c>
      <c r="F28" t="s">
        <v>135</v>
      </c>
    </row>
    <row r="29" spans="1:10" x14ac:dyDescent="0.25">
      <c r="A29" t="s">
        <v>110</v>
      </c>
      <c r="C29" t="s">
        <v>128</v>
      </c>
      <c r="F29" t="s">
        <v>136</v>
      </c>
    </row>
    <row r="30" spans="1:10" x14ac:dyDescent="0.25">
      <c r="A30" t="s">
        <v>111</v>
      </c>
      <c r="C30" t="s">
        <v>129</v>
      </c>
      <c r="F30" t="s">
        <v>137</v>
      </c>
    </row>
    <row r="31" spans="1:10" x14ac:dyDescent="0.25">
      <c r="A31" t="s">
        <v>112</v>
      </c>
      <c r="C31" t="s">
        <v>130</v>
      </c>
    </row>
    <row r="32" spans="1:10" x14ac:dyDescent="0.25">
      <c r="A32" t="s">
        <v>113</v>
      </c>
      <c r="C32" t="s">
        <v>131</v>
      </c>
    </row>
    <row r="33" spans="1:1" x14ac:dyDescent="0.25">
      <c r="A33" t="s">
        <v>114</v>
      </c>
    </row>
    <row r="34" spans="1:1" x14ac:dyDescent="0.25">
      <c r="A34" t="s">
        <v>115</v>
      </c>
    </row>
    <row r="35" spans="1:1" x14ac:dyDescent="0.25">
      <c r="A35" t="s">
        <v>116</v>
      </c>
    </row>
    <row r="36" spans="1:1" x14ac:dyDescent="0.25">
      <c r="A36" t="s">
        <v>117</v>
      </c>
    </row>
    <row r="37" spans="1:1" x14ac:dyDescent="0.25">
      <c r="A37" t="s">
        <v>118</v>
      </c>
    </row>
    <row r="38" spans="1:1" x14ac:dyDescent="0.25">
      <c r="A38" t="s">
        <v>108</v>
      </c>
    </row>
    <row r="39" spans="1:1" x14ac:dyDescent="0.25">
      <c r="A39" t="s">
        <v>119</v>
      </c>
    </row>
    <row r="40" spans="1:1" x14ac:dyDescent="0.25">
      <c r="A40" t="s">
        <v>120</v>
      </c>
    </row>
    <row r="41" spans="1:1" x14ac:dyDescent="0.25">
      <c r="A41" t="s">
        <v>121</v>
      </c>
    </row>
    <row r="42" spans="1:1" x14ac:dyDescent="0.25">
      <c r="A42" t="s">
        <v>122</v>
      </c>
    </row>
    <row r="43" spans="1:1" x14ac:dyDescent="0.25">
      <c r="A43" t="s">
        <v>123</v>
      </c>
    </row>
    <row r="44" spans="1:1" x14ac:dyDescent="0.25">
      <c r="A44" t="s">
        <v>124</v>
      </c>
    </row>
    <row r="45" spans="1:1" x14ac:dyDescent="0.25">
      <c r="A45" t="s">
        <v>125</v>
      </c>
    </row>
    <row r="46" spans="1:1" x14ac:dyDescent="0.25">
      <c r="A46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C38" sqref="C38"/>
    </sheetView>
  </sheetViews>
  <sheetFormatPr defaultRowHeight="15" x14ac:dyDescent="0.25"/>
  <sheetData>
    <row r="1" spans="1:2" x14ac:dyDescent="0.25">
      <c r="A1" t="s">
        <v>28</v>
      </c>
      <c r="B1" t="s">
        <v>29</v>
      </c>
    </row>
    <row r="2" spans="1:2" x14ac:dyDescent="0.25">
      <c r="A2" s="3">
        <v>0.2</v>
      </c>
      <c r="B2" s="3">
        <v>0.37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B23" sqref="B23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1.28515625" bestFit="1" customWidth="1"/>
  </cols>
  <sheetData>
    <row r="1" spans="1:4" x14ac:dyDescent="0.25">
      <c r="A1" t="s">
        <v>1</v>
      </c>
      <c r="B1" t="s">
        <v>60</v>
      </c>
      <c r="C1" t="s">
        <v>32</v>
      </c>
      <c r="D1" t="s">
        <v>63</v>
      </c>
    </row>
    <row r="2" spans="1:4" x14ac:dyDescent="0.25">
      <c r="A2" t="s">
        <v>51</v>
      </c>
      <c r="B2" t="s">
        <v>69</v>
      </c>
      <c r="C2">
        <v>0.4</v>
      </c>
    </row>
    <row r="3" spans="1:4" x14ac:dyDescent="0.25">
      <c r="A3" t="s">
        <v>52</v>
      </c>
      <c r="B3" t="s">
        <v>10</v>
      </c>
      <c r="C3">
        <v>0.61</v>
      </c>
    </row>
    <row r="4" spans="1:4" x14ac:dyDescent="0.25">
      <c r="A4" t="s">
        <v>10</v>
      </c>
      <c r="B4" t="s">
        <v>68</v>
      </c>
      <c r="C4">
        <v>0.81</v>
      </c>
    </row>
    <row r="5" spans="1:4" x14ac:dyDescent="0.25">
      <c r="A5" t="s">
        <v>7</v>
      </c>
      <c r="B5" t="s">
        <v>7</v>
      </c>
      <c r="C5">
        <v>1</v>
      </c>
    </row>
    <row r="6" spans="1:4" x14ac:dyDescent="0.25">
      <c r="A6" t="s">
        <v>11</v>
      </c>
      <c r="B6" t="s">
        <v>68</v>
      </c>
      <c r="C6">
        <v>0.67</v>
      </c>
    </row>
    <row r="7" spans="1:4" x14ac:dyDescent="0.25">
      <c r="A7" t="s">
        <v>12</v>
      </c>
      <c r="B7" t="s">
        <v>69</v>
      </c>
      <c r="C7">
        <v>0.45</v>
      </c>
    </row>
    <row r="8" spans="1:4" x14ac:dyDescent="0.25">
      <c r="A8" t="s">
        <v>5</v>
      </c>
      <c r="B8" t="s">
        <v>5</v>
      </c>
      <c r="C8">
        <v>1</v>
      </c>
    </row>
    <row r="9" spans="1:4" x14ac:dyDescent="0.25">
      <c r="A9" t="s">
        <v>49</v>
      </c>
      <c r="B9" t="s">
        <v>69</v>
      </c>
      <c r="C9">
        <v>0.54</v>
      </c>
    </row>
    <row r="10" spans="1:4" x14ac:dyDescent="0.25">
      <c r="A10" t="s">
        <v>47</v>
      </c>
      <c r="B10" t="s">
        <v>69</v>
      </c>
      <c r="C10">
        <v>0.64</v>
      </c>
    </row>
    <row r="11" spans="1:4" x14ac:dyDescent="0.25">
      <c r="A11" t="s">
        <v>40</v>
      </c>
      <c r="B11" t="s">
        <v>66</v>
      </c>
      <c r="C11">
        <v>0.91</v>
      </c>
    </row>
    <row r="12" spans="1:4" x14ac:dyDescent="0.25">
      <c r="A12" t="s">
        <v>55</v>
      </c>
      <c r="B12" t="s">
        <v>62</v>
      </c>
      <c r="C12">
        <v>0.52</v>
      </c>
    </row>
    <row r="13" spans="1:4" x14ac:dyDescent="0.25">
      <c r="A13" t="s">
        <v>46</v>
      </c>
      <c r="B13" t="s">
        <v>9</v>
      </c>
      <c r="C13">
        <v>0.82</v>
      </c>
      <c r="D13" t="s">
        <v>67</v>
      </c>
    </row>
    <row r="14" spans="1:4" x14ac:dyDescent="0.25">
      <c r="A14" t="s">
        <v>9</v>
      </c>
      <c r="B14" t="s">
        <v>8</v>
      </c>
      <c r="C14">
        <v>0.43</v>
      </c>
      <c r="D14" t="s">
        <v>65</v>
      </c>
    </row>
    <row r="15" spans="1:4" x14ac:dyDescent="0.25">
      <c r="A15" t="s">
        <v>8</v>
      </c>
      <c r="B15" t="s">
        <v>61</v>
      </c>
      <c r="C15">
        <v>0.85</v>
      </c>
      <c r="D15" t="s">
        <v>64</v>
      </c>
    </row>
    <row r="16" spans="1:4" x14ac:dyDescent="0.25">
      <c r="A16" t="s">
        <v>61</v>
      </c>
      <c r="B16" t="s">
        <v>62</v>
      </c>
      <c r="C16">
        <v>0.48</v>
      </c>
    </row>
    <row r="17" spans="1:3" x14ac:dyDescent="0.25">
      <c r="A17" t="s">
        <v>56</v>
      </c>
      <c r="B17" t="s">
        <v>7</v>
      </c>
      <c r="C17">
        <v>0.01</v>
      </c>
    </row>
    <row r="18" spans="1:3" x14ac:dyDescent="0.25">
      <c r="A18" t="s">
        <v>58</v>
      </c>
      <c r="B18" t="s">
        <v>7</v>
      </c>
      <c r="C18">
        <v>0.01</v>
      </c>
    </row>
    <row r="19" spans="1:3" x14ac:dyDescent="0.25">
      <c r="A19" t="s">
        <v>48</v>
      </c>
      <c r="B19" t="s">
        <v>70</v>
      </c>
      <c r="C19">
        <v>0.78</v>
      </c>
    </row>
    <row r="20" spans="1:3" x14ac:dyDescent="0.25">
      <c r="A20" t="s">
        <v>43</v>
      </c>
      <c r="B20" t="s">
        <v>5</v>
      </c>
      <c r="C20">
        <v>0.84</v>
      </c>
    </row>
    <row r="21" spans="1:3" x14ac:dyDescent="0.25">
      <c r="A21" t="s">
        <v>71</v>
      </c>
      <c r="B21" t="s">
        <v>71</v>
      </c>
      <c r="C21">
        <v>1</v>
      </c>
    </row>
    <row r="22" spans="1:3" x14ac:dyDescent="0.25">
      <c r="A22" t="s">
        <v>3</v>
      </c>
      <c r="B22" t="s">
        <v>3</v>
      </c>
      <c r="C22">
        <v>1</v>
      </c>
    </row>
  </sheetData>
  <conditionalFormatting sqref="A17:A20">
    <cfRule type="duplicateValues" dxfId="45" priority="1"/>
    <cfRule type="duplicateValues" dxfId="44" priority="2"/>
    <cfRule type="duplicateValues" dxfId="43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"/>
  <sheetViews>
    <sheetView topLeftCell="A4" workbookViewId="0">
      <selection activeCell="E18" sqref="E18"/>
    </sheetView>
  </sheetViews>
  <sheetFormatPr defaultRowHeight="15" x14ac:dyDescent="0.25"/>
  <sheetData>
    <row r="1" spans="1:2" x14ac:dyDescent="0.25">
      <c r="A1" t="s">
        <v>30</v>
      </c>
      <c r="B1" t="s">
        <v>78</v>
      </c>
    </row>
    <row r="2" spans="1:2" x14ac:dyDescent="0.25">
      <c r="A2" t="s">
        <v>51</v>
      </c>
      <c r="B2" t="s">
        <v>79</v>
      </c>
    </row>
    <row r="3" spans="1:2" x14ac:dyDescent="0.25">
      <c r="A3" t="s">
        <v>52</v>
      </c>
      <c r="B3" t="s">
        <v>79</v>
      </c>
    </row>
    <row r="4" spans="1:2" x14ac:dyDescent="0.25">
      <c r="A4" t="s">
        <v>7</v>
      </c>
      <c r="B4" t="s">
        <v>79</v>
      </c>
    </row>
    <row r="5" spans="1:2" x14ac:dyDescent="0.25">
      <c r="A5" t="s">
        <v>11</v>
      </c>
      <c r="B5" t="s">
        <v>79</v>
      </c>
    </row>
    <row r="6" spans="1:2" x14ac:dyDescent="0.25">
      <c r="A6" t="s">
        <v>12</v>
      </c>
      <c r="B6" t="s">
        <v>79</v>
      </c>
    </row>
    <row r="7" spans="1:2" x14ac:dyDescent="0.25">
      <c r="A7" t="s">
        <v>5</v>
      </c>
      <c r="B7" t="s">
        <v>79</v>
      </c>
    </row>
    <row r="8" spans="1:2" x14ac:dyDescent="0.25">
      <c r="A8" t="s">
        <v>49</v>
      </c>
      <c r="B8" t="s">
        <v>79</v>
      </c>
    </row>
    <row r="9" spans="1:2" x14ac:dyDescent="0.25">
      <c r="A9" t="s">
        <v>47</v>
      </c>
      <c r="B9" t="s">
        <v>79</v>
      </c>
    </row>
    <row r="10" spans="1:2" x14ac:dyDescent="0.25">
      <c r="A10" t="s">
        <v>55</v>
      </c>
      <c r="B10" t="s">
        <v>79</v>
      </c>
    </row>
    <row r="11" spans="1:2" x14ac:dyDescent="0.25">
      <c r="A11" t="s">
        <v>9</v>
      </c>
      <c r="B11" t="s">
        <v>80</v>
      </c>
    </row>
    <row r="12" spans="1:2" x14ac:dyDescent="0.25">
      <c r="A12" t="s">
        <v>10</v>
      </c>
      <c r="B12" t="s">
        <v>79</v>
      </c>
    </row>
    <row r="13" spans="1:2" x14ac:dyDescent="0.25">
      <c r="A13" t="s">
        <v>8</v>
      </c>
      <c r="B13" t="s">
        <v>80</v>
      </c>
    </row>
    <row r="14" spans="1:2" x14ac:dyDescent="0.25">
      <c r="A14" t="s">
        <v>61</v>
      </c>
      <c r="B14" t="s">
        <v>80</v>
      </c>
    </row>
    <row r="15" spans="1:2" x14ac:dyDescent="0.25">
      <c r="A15" t="s">
        <v>69</v>
      </c>
      <c r="B15" t="s">
        <v>79</v>
      </c>
    </row>
    <row r="16" spans="1:2" x14ac:dyDescent="0.25">
      <c r="A16" t="s">
        <v>68</v>
      </c>
      <c r="B16" t="s">
        <v>79</v>
      </c>
    </row>
    <row r="17" spans="1:2" x14ac:dyDescent="0.25">
      <c r="A17" t="s">
        <v>66</v>
      </c>
      <c r="B17" t="s">
        <v>79</v>
      </c>
    </row>
    <row r="18" spans="1:2" x14ac:dyDescent="0.25">
      <c r="A18" t="s">
        <v>62</v>
      </c>
      <c r="B18" t="s">
        <v>79</v>
      </c>
    </row>
    <row r="19" spans="1:2" x14ac:dyDescent="0.25">
      <c r="A19" t="s">
        <v>70</v>
      </c>
      <c r="B19" t="s">
        <v>79</v>
      </c>
    </row>
    <row r="20" spans="1:2" x14ac:dyDescent="0.25">
      <c r="A20" t="s">
        <v>71</v>
      </c>
      <c r="B20" t="s">
        <v>79</v>
      </c>
    </row>
    <row r="21" spans="1:2" x14ac:dyDescent="0.25">
      <c r="A21" t="s">
        <v>3</v>
      </c>
      <c r="B21" t="s">
        <v>79</v>
      </c>
    </row>
    <row r="22" spans="1:2" x14ac:dyDescent="0.25">
      <c r="A22" t="s">
        <v>75</v>
      </c>
      <c r="B22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1" zoomScale="145" zoomScaleNormal="145" workbookViewId="0">
      <selection activeCell="C18" sqref="C2:C18"/>
    </sheetView>
  </sheetViews>
  <sheetFormatPr defaultRowHeight="15" x14ac:dyDescent="0.25"/>
  <cols>
    <col min="4" max="4" width="15.42578125" bestFit="1" customWidth="1"/>
    <col min="5" max="5" width="15" customWidth="1"/>
    <col min="6" max="6" width="11.85546875" style="8" bestFit="1" customWidth="1"/>
    <col min="7" max="7" width="12.5703125" bestFit="1" customWidth="1"/>
    <col min="8" max="8" width="12.28515625" customWidth="1"/>
  </cols>
  <sheetData>
    <row r="1" spans="1:16" x14ac:dyDescent="0.25">
      <c r="A1" t="s">
        <v>30</v>
      </c>
      <c r="B1" t="s">
        <v>76</v>
      </c>
      <c r="C1" t="s">
        <v>77</v>
      </c>
      <c r="D1" t="s">
        <v>143</v>
      </c>
      <c r="E1" t="s">
        <v>142</v>
      </c>
      <c r="F1" s="8">
        <v>110000</v>
      </c>
      <c r="G1" s="9">
        <f>F1/0.15</f>
        <v>733333.33333333337</v>
      </c>
      <c r="H1" t="s">
        <v>148</v>
      </c>
      <c r="I1" t="s">
        <v>154</v>
      </c>
      <c r="J1" t="s">
        <v>152</v>
      </c>
      <c r="K1" t="s">
        <v>153</v>
      </c>
      <c r="L1" t="s">
        <v>155</v>
      </c>
    </row>
    <row r="2" spans="1:16" x14ac:dyDescent="0.25">
      <c r="A2" t="s">
        <v>209</v>
      </c>
      <c r="B2">
        <v>0.15</v>
      </c>
      <c r="C2">
        <v>0.15</v>
      </c>
      <c r="G2" s="9"/>
    </row>
    <row r="3" spans="1:16" x14ac:dyDescent="0.25">
      <c r="A3" t="s">
        <v>93</v>
      </c>
      <c r="B3">
        <v>0.09</v>
      </c>
      <c r="C3" s="6">
        <v>0.15</v>
      </c>
      <c r="G3" s="9"/>
    </row>
    <row r="4" spans="1:16" x14ac:dyDescent="0.25">
      <c r="A4" t="s">
        <v>210</v>
      </c>
      <c r="B4">
        <v>0.15</v>
      </c>
      <c r="C4">
        <v>0.15</v>
      </c>
      <c r="G4" s="9"/>
    </row>
    <row r="5" spans="1:16" x14ac:dyDescent="0.25">
      <c r="A5" t="s">
        <v>198</v>
      </c>
      <c r="B5">
        <v>0.09</v>
      </c>
      <c r="C5">
        <v>0.1</v>
      </c>
      <c r="G5" s="9"/>
    </row>
    <row r="6" spans="1:16" x14ac:dyDescent="0.25">
      <c r="A6" s="13" t="s">
        <v>201</v>
      </c>
      <c r="B6">
        <v>0.09</v>
      </c>
      <c r="C6">
        <v>0.1</v>
      </c>
      <c r="G6" s="9"/>
    </row>
    <row r="7" spans="1:16" x14ac:dyDescent="0.25">
      <c r="A7" s="13" t="s">
        <v>171</v>
      </c>
      <c r="B7">
        <v>0.06</v>
      </c>
      <c r="C7" s="6">
        <v>7.0000000000000007E-2</v>
      </c>
      <c r="D7">
        <v>0.15</v>
      </c>
      <c r="E7">
        <v>3</v>
      </c>
    </row>
    <row r="8" spans="1:16" x14ac:dyDescent="0.25">
      <c r="A8" s="13" t="s">
        <v>167</v>
      </c>
      <c r="B8">
        <v>0.05</v>
      </c>
      <c r="C8" s="6">
        <v>0.06</v>
      </c>
      <c r="D8">
        <v>0.15</v>
      </c>
      <c r="E8">
        <v>3</v>
      </c>
      <c r="F8" s="8">
        <f>$F$1*D8*E8</f>
        <v>49500</v>
      </c>
      <c r="G8" s="7">
        <f>F8/$G$1</f>
        <v>6.7499999999999991E-2</v>
      </c>
      <c r="N8">
        <v>0.2</v>
      </c>
      <c r="O8" s="6">
        <f>1/N8</f>
        <v>5</v>
      </c>
      <c r="P8">
        <f>O8/SUM(SUM($O$8:$O$12))</f>
        <v>1</v>
      </c>
    </row>
    <row r="9" spans="1:16" x14ac:dyDescent="0.25">
      <c r="A9" s="13" t="s">
        <v>175</v>
      </c>
      <c r="B9">
        <v>0.05</v>
      </c>
      <c r="C9" s="6">
        <v>0.06</v>
      </c>
    </row>
    <row r="10" spans="1:16" x14ac:dyDescent="0.25">
      <c r="A10" s="13" t="s">
        <v>176</v>
      </c>
      <c r="B10">
        <v>0.06</v>
      </c>
      <c r="C10" s="6">
        <v>7.0000000000000007E-2</v>
      </c>
    </row>
    <row r="11" spans="1:16" x14ac:dyDescent="0.25">
      <c r="A11" s="13" t="s">
        <v>177</v>
      </c>
      <c r="B11">
        <v>0.06</v>
      </c>
      <c r="C11" s="6">
        <v>7.0000000000000007E-2</v>
      </c>
    </row>
    <row r="12" spans="1:16" x14ac:dyDescent="0.25">
      <c r="A12" s="13" t="s">
        <v>144</v>
      </c>
      <c r="B12">
        <v>0.01</v>
      </c>
      <c r="C12" s="6">
        <v>0.02</v>
      </c>
    </row>
    <row r="13" spans="1:16" ht="17.25" customHeight="1" x14ac:dyDescent="0.25">
      <c r="A13" s="13" t="s">
        <v>166</v>
      </c>
      <c r="B13">
        <v>0.04</v>
      </c>
      <c r="C13" s="6">
        <v>0.05</v>
      </c>
      <c r="D13">
        <v>0.15</v>
      </c>
      <c r="E13">
        <v>3</v>
      </c>
      <c r="F13" s="8">
        <f>$F$1*D13*E13</f>
        <v>49500</v>
      </c>
      <c r="G13" s="7">
        <f>F13/$G$1</f>
        <v>6.7499999999999991E-2</v>
      </c>
      <c r="N13">
        <v>0.36</v>
      </c>
      <c r="O13" s="6">
        <f>1/N13</f>
        <v>2.7777777777777777</v>
      </c>
      <c r="P13">
        <f>O13/SUM(SUM($O$8:$O$12))</f>
        <v>0.55555555555555558</v>
      </c>
    </row>
    <row r="14" spans="1:16" x14ac:dyDescent="0.25">
      <c r="A14" s="13" t="s">
        <v>169</v>
      </c>
      <c r="B14">
        <v>0.05</v>
      </c>
      <c r="C14" s="6">
        <v>0.06</v>
      </c>
    </row>
    <row r="15" spans="1:16" x14ac:dyDescent="0.25">
      <c r="A15" s="13" t="s">
        <v>211</v>
      </c>
      <c r="B15">
        <v>0.05</v>
      </c>
      <c r="C15" s="6">
        <v>0.06</v>
      </c>
    </row>
    <row r="16" spans="1:16" x14ac:dyDescent="0.25">
      <c r="A16" s="13" t="s">
        <v>206</v>
      </c>
      <c r="B16">
        <v>0.04</v>
      </c>
      <c r="C16" s="6">
        <v>0.05</v>
      </c>
      <c r="D16">
        <v>0.15</v>
      </c>
      <c r="E16">
        <v>3</v>
      </c>
      <c r="F16" s="8">
        <f>$F$1*D16*E16</f>
        <v>49500</v>
      </c>
      <c r="G16" s="7">
        <f>F16/$G$1</f>
        <v>6.7499999999999991E-2</v>
      </c>
      <c r="H16">
        <v>0.27539999999999998</v>
      </c>
      <c r="I16" s="6">
        <f>H16*E16</f>
        <v>0.82619999999999993</v>
      </c>
      <c r="J16" s="6">
        <v>0.1</v>
      </c>
      <c r="K16">
        <f>J16*E16</f>
        <v>0.30000000000000004</v>
      </c>
      <c r="L16" s="6">
        <f>K16+I16</f>
        <v>1.1261999999999999</v>
      </c>
      <c r="N16">
        <v>0.2</v>
      </c>
      <c r="O16" s="6">
        <f>1/N16</f>
        <v>5</v>
      </c>
      <c r="P16">
        <f>O16/SUM(SUM($O$8:$O$12))</f>
        <v>1</v>
      </c>
    </row>
    <row r="17" spans="1:16" x14ac:dyDescent="0.25">
      <c r="A17" t="s">
        <v>81</v>
      </c>
      <c r="B17">
        <v>0.01</v>
      </c>
      <c r="C17" s="6">
        <v>0.02</v>
      </c>
      <c r="D17">
        <v>0.15</v>
      </c>
      <c r="E17">
        <v>3</v>
      </c>
      <c r="F17" s="8">
        <f>$F$1*D17*E17</f>
        <v>49500</v>
      </c>
      <c r="G17" s="7">
        <f>F17/$G$1</f>
        <v>6.7499999999999991E-2</v>
      </c>
      <c r="H17">
        <v>0.38200000000000001</v>
      </c>
      <c r="I17" s="6">
        <f>H17*E17</f>
        <v>1.1459999999999999</v>
      </c>
      <c r="J17" s="6">
        <v>0.2</v>
      </c>
      <c r="K17">
        <f>J17*E17</f>
        <v>0.60000000000000009</v>
      </c>
      <c r="L17" s="6">
        <f>K17+I17</f>
        <v>1.746</v>
      </c>
      <c r="N17">
        <v>0.15</v>
      </c>
      <c r="O17" s="6">
        <f>1/N17</f>
        <v>6.666666666666667</v>
      </c>
      <c r="P17">
        <f>O17/SUM(SUM($O$8:$O$12))</f>
        <v>1.3333333333333335</v>
      </c>
    </row>
    <row r="18" spans="1:16" x14ac:dyDescent="0.25">
      <c r="A18" t="s">
        <v>95</v>
      </c>
      <c r="B18">
        <v>0.01</v>
      </c>
      <c r="C18" s="6">
        <v>0.02</v>
      </c>
      <c r="D18">
        <v>0.15</v>
      </c>
      <c r="E18">
        <v>3</v>
      </c>
      <c r="F18" s="8">
        <f>$F$1*D18*E18</f>
        <v>49500</v>
      </c>
      <c r="G18" s="7">
        <f>F18/$G$1</f>
        <v>6.7499999999999991E-2</v>
      </c>
      <c r="H18">
        <v>0.25209999999999999</v>
      </c>
      <c r="I18" s="6">
        <f>H18*E18</f>
        <v>0.75629999999999997</v>
      </c>
      <c r="J18" s="6">
        <v>0.2</v>
      </c>
      <c r="K18">
        <f>J18*E18</f>
        <v>0.60000000000000009</v>
      </c>
      <c r="L18" s="6">
        <f>K18+I18</f>
        <v>1.3563000000000001</v>
      </c>
      <c r="N18">
        <v>0.15</v>
      </c>
      <c r="O18" s="6">
        <f>1/N18</f>
        <v>6.666666666666667</v>
      </c>
      <c r="P18">
        <f>O18/SUM(SUM($O$8:$O$12))</f>
        <v>1.3333333333333335</v>
      </c>
    </row>
    <row r="19" spans="1:16" x14ac:dyDescent="0.25">
      <c r="A19" t="s">
        <v>173</v>
      </c>
      <c r="B19">
        <v>0</v>
      </c>
      <c r="C19" s="6">
        <v>0.01</v>
      </c>
      <c r="D19">
        <v>0.15</v>
      </c>
    </row>
    <row r="20" spans="1:16" x14ac:dyDescent="0.25">
      <c r="A20" t="s">
        <v>97</v>
      </c>
      <c r="B20">
        <v>0</v>
      </c>
      <c r="C20" s="6">
        <v>0</v>
      </c>
      <c r="D20">
        <v>0.15</v>
      </c>
      <c r="E20">
        <v>3</v>
      </c>
      <c r="F20" s="8">
        <f>$F$1*D20*E20</f>
        <v>49500</v>
      </c>
      <c r="G20" s="7">
        <f>F20/$G$1</f>
        <v>6.7499999999999991E-2</v>
      </c>
      <c r="H20">
        <v>4.03</v>
      </c>
      <c r="I20" s="6">
        <f>H20*E20</f>
        <v>12.09</v>
      </c>
      <c r="J20" s="6">
        <v>0</v>
      </c>
      <c r="K20">
        <f>J20*E20</f>
        <v>0</v>
      </c>
      <c r="L20" s="6">
        <f>K20+I20</f>
        <v>12.09</v>
      </c>
      <c r="N20">
        <v>0</v>
      </c>
      <c r="O20" s="6">
        <v>0</v>
      </c>
      <c r="P20">
        <f>O20/SUM(SUM($O$8:$O$14))</f>
        <v>0</v>
      </c>
    </row>
    <row r="21" spans="1:16" x14ac:dyDescent="0.25">
      <c r="A21" t="s">
        <v>96</v>
      </c>
      <c r="B21">
        <v>0</v>
      </c>
      <c r="C21" s="6">
        <v>0</v>
      </c>
      <c r="D21">
        <v>0.15</v>
      </c>
      <c r="E21">
        <v>3</v>
      </c>
      <c r="F21" s="8">
        <f>$F$1*D21*E21</f>
        <v>49500</v>
      </c>
      <c r="G21" s="7">
        <f>F21/$G$1</f>
        <v>6.7499999999999991E-2</v>
      </c>
      <c r="H21">
        <v>0.94</v>
      </c>
      <c r="I21" s="6">
        <f>H21*E21</f>
        <v>2.82</v>
      </c>
      <c r="J21" s="6">
        <v>0.21</v>
      </c>
      <c r="K21">
        <f>J21*E21</f>
        <v>0.63</v>
      </c>
      <c r="L21" s="6">
        <f>K21+I21</f>
        <v>3.4499999999999997</v>
      </c>
      <c r="N21">
        <v>0</v>
      </c>
      <c r="O21" s="6">
        <v>0</v>
      </c>
      <c r="P21">
        <f>O21/SUM(SUM($O$8:$O$14))</f>
        <v>0</v>
      </c>
    </row>
    <row r="22" spans="1:16" x14ac:dyDescent="0.25">
      <c r="A22" t="s">
        <v>98</v>
      </c>
      <c r="B22">
        <v>0</v>
      </c>
      <c r="C22" s="6">
        <v>0</v>
      </c>
      <c r="D22">
        <v>0.15</v>
      </c>
      <c r="E22">
        <v>3</v>
      </c>
      <c r="F22" s="8">
        <f>$F$1*D22*E22</f>
        <v>49500</v>
      </c>
      <c r="G22" s="7">
        <f>F22/$G$1</f>
        <v>6.7499999999999991E-2</v>
      </c>
      <c r="H22">
        <v>10.93</v>
      </c>
      <c r="I22" s="6">
        <f>H22*E22</f>
        <v>32.79</v>
      </c>
      <c r="J22" s="6">
        <v>0</v>
      </c>
      <c r="K22">
        <f>J22*E22</f>
        <v>0</v>
      </c>
      <c r="L22" s="6">
        <f>K22+I22</f>
        <v>32.79</v>
      </c>
      <c r="N22">
        <v>0</v>
      </c>
      <c r="O22" s="6">
        <v>0</v>
      </c>
      <c r="P22">
        <f>O22/SUM(SUM($O$8:$O$14))</f>
        <v>0</v>
      </c>
    </row>
    <row r="23" spans="1:16" x14ac:dyDescent="0.25">
      <c r="A23" t="s">
        <v>92</v>
      </c>
      <c r="B23">
        <v>0</v>
      </c>
      <c r="C23" s="6">
        <v>0</v>
      </c>
      <c r="D23">
        <v>0.15</v>
      </c>
      <c r="E23">
        <v>3</v>
      </c>
      <c r="F23" s="8">
        <f>$F$1*D23*E23</f>
        <v>49500</v>
      </c>
      <c r="G23" s="7">
        <f>F23/$G$1</f>
        <v>6.7499999999999991E-2</v>
      </c>
      <c r="H23">
        <v>0.95620000000000005</v>
      </c>
      <c r="I23" s="6">
        <f>H23*E23</f>
        <v>2.8686000000000003</v>
      </c>
      <c r="J23" s="6">
        <v>0.21</v>
      </c>
      <c r="K23">
        <f>J23*E23</f>
        <v>0.63</v>
      </c>
      <c r="L23" s="6">
        <f>K23+I23</f>
        <v>3.4986000000000002</v>
      </c>
      <c r="M23">
        <v>0.2</v>
      </c>
      <c r="O23" s="6"/>
    </row>
    <row r="24" spans="1:16" x14ac:dyDescent="0.25">
      <c r="A24" t="s">
        <v>138</v>
      </c>
      <c r="B24">
        <v>0</v>
      </c>
      <c r="C24" s="6">
        <v>0</v>
      </c>
      <c r="D24">
        <v>0.15</v>
      </c>
      <c r="E24">
        <v>3</v>
      </c>
      <c r="F24" s="8">
        <f>$F$1*D24*E24</f>
        <v>49500</v>
      </c>
      <c r="G24" s="7">
        <f>F24/$G$1</f>
        <v>6.7499999999999991E-2</v>
      </c>
      <c r="H24">
        <v>0.4647</v>
      </c>
      <c r="I24" s="6">
        <f>H24*E24</f>
        <v>1.3940999999999999</v>
      </c>
      <c r="J24" s="6">
        <v>0.15</v>
      </c>
      <c r="K24">
        <f>J24*E24</f>
        <v>0.44999999999999996</v>
      </c>
      <c r="L24" s="6">
        <f>K24+I24</f>
        <v>1.8440999999999999</v>
      </c>
    </row>
    <row r="25" spans="1:16" x14ac:dyDescent="0.25">
      <c r="A25" t="s">
        <v>45</v>
      </c>
      <c r="B25">
        <v>0</v>
      </c>
      <c r="C25" s="6">
        <v>0</v>
      </c>
      <c r="D25">
        <v>0.15</v>
      </c>
      <c r="E25" s="11">
        <f>1/0.75</f>
        <v>1.3333333333333333</v>
      </c>
      <c r="F25" s="8">
        <f>$F$1*D25*E25</f>
        <v>22000</v>
      </c>
      <c r="G25" s="7">
        <f>F25/$G$1</f>
        <v>0.03</v>
      </c>
      <c r="H25">
        <v>0.38900000000000001</v>
      </c>
      <c r="I25" s="6">
        <f>H25*E25</f>
        <v>0.51866666666666661</v>
      </c>
      <c r="J25" s="6">
        <v>0.2</v>
      </c>
      <c r="K25">
        <f>J25*E25</f>
        <v>0.26666666666666666</v>
      </c>
      <c r="L25" s="6">
        <f>K25+I25</f>
        <v>0.78533333333333322</v>
      </c>
    </row>
    <row r="26" spans="1:16" x14ac:dyDescent="0.25">
      <c r="A26" t="s">
        <v>146</v>
      </c>
      <c r="B26">
        <v>0</v>
      </c>
      <c r="C26" s="6">
        <v>0</v>
      </c>
      <c r="D26">
        <v>0.15</v>
      </c>
      <c r="E26" s="11">
        <f>1/0.75</f>
        <v>1.3333333333333333</v>
      </c>
      <c r="F26" s="8">
        <f>$F$1*D26*E26</f>
        <v>22000</v>
      </c>
      <c r="G26" s="7">
        <f>F26/$G$1</f>
        <v>0.03</v>
      </c>
      <c r="H26">
        <v>0.68879999999999997</v>
      </c>
      <c r="I26" s="6">
        <f>H26*E26</f>
        <v>0.91839999999999988</v>
      </c>
      <c r="J26" s="6">
        <v>0.2</v>
      </c>
      <c r="K26">
        <f>J26*E26</f>
        <v>0.26666666666666666</v>
      </c>
      <c r="L26" s="6">
        <f>K26+I26</f>
        <v>1.1850666666666665</v>
      </c>
      <c r="M26">
        <v>0.4</v>
      </c>
    </row>
    <row r="27" spans="1:16" x14ac:dyDescent="0.25">
      <c r="A27" t="s">
        <v>145</v>
      </c>
      <c r="B27">
        <v>0</v>
      </c>
      <c r="C27" s="6">
        <v>0</v>
      </c>
      <c r="D27">
        <v>0.15</v>
      </c>
      <c r="E27" s="11">
        <f>1/0.75</f>
        <v>1.3333333333333333</v>
      </c>
      <c r="F27" s="8">
        <f>$F$1*D27*E27</f>
        <v>22000</v>
      </c>
      <c r="G27" s="7">
        <f>F27/$G$1</f>
        <v>0.03</v>
      </c>
      <c r="H27">
        <v>4.03</v>
      </c>
      <c r="I27" s="6">
        <f>H27*E27</f>
        <v>5.3733333333333331</v>
      </c>
      <c r="J27" s="6">
        <v>0</v>
      </c>
      <c r="K27">
        <f>J27*E27</f>
        <v>0</v>
      </c>
      <c r="L27" s="6">
        <f>K27+I27</f>
        <v>5.3733333333333331</v>
      </c>
    </row>
    <row r="28" spans="1:16" x14ac:dyDescent="0.25">
      <c r="A28" t="s">
        <v>147</v>
      </c>
      <c r="B28">
        <v>0</v>
      </c>
      <c r="C28" s="6">
        <v>0</v>
      </c>
      <c r="D28">
        <v>0.15</v>
      </c>
      <c r="E28" s="11">
        <f>1/0.75</f>
        <v>1.3333333333333333</v>
      </c>
      <c r="F28" s="8">
        <f>$F$1*D28*E28</f>
        <v>22000</v>
      </c>
      <c r="G28" s="7">
        <f>F28/$G$1</f>
        <v>0.03</v>
      </c>
      <c r="H28">
        <v>0.6</v>
      </c>
      <c r="I28" s="6">
        <f>H28*E28</f>
        <v>0.79999999999999993</v>
      </c>
      <c r="J28" s="6">
        <v>0.2</v>
      </c>
      <c r="K28">
        <f>J28*E28</f>
        <v>0.26666666666666666</v>
      </c>
      <c r="L28" s="6">
        <f>K28+I28</f>
        <v>1.0666666666666667</v>
      </c>
      <c r="M28">
        <v>0.3</v>
      </c>
    </row>
    <row r="29" spans="1:16" x14ac:dyDescent="0.25">
      <c r="A29" t="s">
        <v>53</v>
      </c>
      <c r="B29">
        <v>0</v>
      </c>
      <c r="C29" s="6">
        <v>0</v>
      </c>
      <c r="D29">
        <v>0.15</v>
      </c>
      <c r="E29">
        <v>3</v>
      </c>
      <c r="F29" s="8">
        <f>$F$1*D29*E29</f>
        <v>49500</v>
      </c>
      <c r="G29" s="7">
        <f>F29/$G$1</f>
        <v>6.7499999999999991E-2</v>
      </c>
      <c r="H29">
        <v>44.72</v>
      </c>
      <c r="I29" s="6">
        <f>H29*E29</f>
        <v>134.16</v>
      </c>
      <c r="J29" s="6">
        <v>0</v>
      </c>
      <c r="K29">
        <f>J29*E29</f>
        <v>0</v>
      </c>
      <c r="L29" s="6">
        <f>K29+I29</f>
        <v>134.16</v>
      </c>
    </row>
    <row r="30" spans="1:16" x14ac:dyDescent="0.25">
      <c r="A30" t="s">
        <v>161</v>
      </c>
      <c r="B30">
        <v>0</v>
      </c>
      <c r="C30" s="6">
        <v>0</v>
      </c>
      <c r="D30">
        <v>0.15</v>
      </c>
      <c r="E30">
        <v>1.33</v>
      </c>
      <c r="F30" s="9">
        <f>SUM(F18:F29)</f>
        <v>434500</v>
      </c>
      <c r="G30" s="7">
        <f>SUM(G18:G29)</f>
        <v>0.59250000000000003</v>
      </c>
      <c r="L30" s="6">
        <f>SUM(L18:L29)</f>
        <v>197.5994</v>
      </c>
    </row>
    <row r="31" spans="1:16" x14ac:dyDescent="0.25">
      <c r="A31" t="s">
        <v>5</v>
      </c>
      <c r="B31">
        <v>0</v>
      </c>
      <c r="C31" s="6">
        <v>0</v>
      </c>
      <c r="D31">
        <v>0.15</v>
      </c>
      <c r="E31">
        <v>3</v>
      </c>
    </row>
    <row r="32" spans="1:16" x14ac:dyDescent="0.25">
      <c r="A32" t="s">
        <v>48</v>
      </c>
      <c r="B32">
        <v>0</v>
      </c>
      <c r="C32" s="6">
        <v>0</v>
      </c>
      <c r="D32">
        <v>0.15</v>
      </c>
      <c r="E32">
        <v>3</v>
      </c>
    </row>
    <row r="33" spans="1:5" x14ac:dyDescent="0.25">
      <c r="A33" t="s">
        <v>139</v>
      </c>
      <c r="B33">
        <v>0</v>
      </c>
      <c r="C33" s="6">
        <v>0</v>
      </c>
      <c r="D33">
        <v>0.15</v>
      </c>
      <c r="E33">
        <v>3</v>
      </c>
    </row>
    <row r="34" spans="1:5" x14ac:dyDescent="0.25">
      <c r="A34" t="s">
        <v>6</v>
      </c>
      <c r="B34">
        <v>0</v>
      </c>
      <c r="C34" s="6">
        <v>0</v>
      </c>
      <c r="D34">
        <v>0.15</v>
      </c>
      <c r="E34">
        <v>3</v>
      </c>
    </row>
  </sheetData>
  <autoFilter ref="A1:P20" xr:uid="{00000000-0001-0000-0500-000000000000}">
    <sortState xmlns:xlrd2="http://schemas.microsoft.com/office/spreadsheetml/2017/richdata2" ref="A2:P34">
      <sortCondition descending="1" ref="C1:C20"/>
    </sortState>
  </autoFilter>
  <conditionalFormatting sqref="A7:A22 A3">
    <cfRule type="duplicateValues" dxfId="42" priority="215"/>
  </conditionalFormatting>
  <conditionalFormatting sqref="A8:A14">
    <cfRule type="duplicateValues" dxfId="41" priority="208"/>
    <cfRule type="duplicateValues" dxfId="40" priority="209"/>
    <cfRule type="duplicateValues" dxfId="39" priority="210"/>
  </conditionalFormatting>
  <conditionalFormatting sqref="A23:A24 A26:A34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2DB9-FC6F-41AD-9ABC-56B814FD819E}">
  <dimension ref="A1:S17"/>
  <sheetViews>
    <sheetView workbookViewId="0">
      <selection activeCell="R4" sqref="R4:S6"/>
    </sheetView>
  </sheetViews>
  <sheetFormatPr defaultRowHeight="15" x14ac:dyDescent="0.25"/>
  <cols>
    <col min="4" max="4" width="15.42578125" bestFit="1" customWidth="1"/>
    <col min="5" max="5" width="15" customWidth="1"/>
    <col min="6" max="6" width="11.85546875" style="8" bestFit="1" customWidth="1"/>
    <col min="7" max="7" width="12.5703125" bestFit="1" customWidth="1"/>
    <col min="8" max="8" width="12.28515625" customWidth="1"/>
  </cols>
  <sheetData>
    <row r="1" spans="1:19" x14ac:dyDescent="0.25">
      <c r="A1" t="s">
        <v>30</v>
      </c>
      <c r="B1" t="s">
        <v>76</v>
      </c>
      <c r="C1" t="s">
        <v>77</v>
      </c>
      <c r="D1" t="s">
        <v>143</v>
      </c>
      <c r="E1" t="s">
        <v>142</v>
      </c>
      <c r="F1" s="8">
        <v>110000</v>
      </c>
      <c r="G1" s="9">
        <f>F1/0.15</f>
        <v>733333.33333333337</v>
      </c>
      <c r="H1" t="s">
        <v>148</v>
      </c>
      <c r="I1" t="s">
        <v>154</v>
      </c>
      <c r="J1" t="s">
        <v>152</v>
      </c>
      <c r="K1" t="s">
        <v>153</v>
      </c>
      <c r="L1" t="s">
        <v>155</v>
      </c>
    </row>
    <row r="2" spans="1:19" x14ac:dyDescent="0.25">
      <c r="A2" t="s">
        <v>167</v>
      </c>
      <c r="B2">
        <v>0.24</v>
      </c>
      <c r="C2" s="6">
        <v>0.25</v>
      </c>
      <c r="D2">
        <v>0.15</v>
      </c>
      <c r="E2">
        <v>3</v>
      </c>
      <c r="F2" s="8">
        <f t="shared" ref="F2:F16" si="0">$F$1*D2*E2</f>
        <v>49500</v>
      </c>
      <c r="G2" s="7">
        <f t="shared" ref="G2:G16" si="1">F2/$G$1</f>
        <v>6.7499999999999991E-2</v>
      </c>
      <c r="N2">
        <v>0.2</v>
      </c>
      <c r="O2" s="6">
        <f>1/N2</f>
        <v>5</v>
      </c>
      <c r="P2">
        <f>O2/SUM(SUM($O$2:$O$6))</f>
        <v>0.19148936170212766</v>
      </c>
    </row>
    <row r="3" spans="1:19" x14ac:dyDescent="0.25">
      <c r="A3" t="s">
        <v>166</v>
      </c>
      <c r="B3">
        <v>0.24</v>
      </c>
      <c r="C3" s="6">
        <v>0.25</v>
      </c>
      <c r="D3">
        <v>0.15</v>
      </c>
      <c r="E3">
        <v>3</v>
      </c>
      <c r="F3" s="8">
        <f t="shared" si="0"/>
        <v>49500</v>
      </c>
      <c r="G3" s="7">
        <f t="shared" si="1"/>
        <v>6.7499999999999991E-2</v>
      </c>
      <c r="N3">
        <v>0.36</v>
      </c>
      <c r="O3" s="6">
        <f>1/N3</f>
        <v>2.7777777777777777</v>
      </c>
      <c r="P3">
        <f t="shared" ref="P3:P6" si="2">O3/SUM(SUM($O$2:$O$6))</f>
        <v>0.10638297872340426</v>
      </c>
    </row>
    <row r="4" spans="1:19" x14ac:dyDescent="0.25">
      <c r="A4" t="s">
        <v>81</v>
      </c>
      <c r="B4">
        <v>0.17</v>
      </c>
      <c r="C4" s="6">
        <v>0.18</v>
      </c>
      <c r="D4">
        <v>0.15</v>
      </c>
      <c r="E4">
        <v>3</v>
      </c>
      <c r="F4" s="8">
        <f t="shared" si="0"/>
        <v>49500</v>
      </c>
      <c r="G4" s="7">
        <f t="shared" si="1"/>
        <v>6.7499999999999991E-2</v>
      </c>
      <c r="H4">
        <v>0.38200000000000001</v>
      </c>
      <c r="I4" s="6">
        <f t="shared" ref="I4:I16" si="3">H4*E4</f>
        <v>1.1459999999999999</v>
      </c>
      <c r="J4" s="6">
        <v>0.2</v>
      </c>
      <c r="K4">
        <f t="shared" ref="K4:K16" si="4">J4*E4</f>
        <v>0.60000000000000009</v>
      </c>
      <c r="L4" s="6">
        <f t="shared" ref="L4:L16" si="5">K4+I4</f>
        <v>1.746</v>
      </c>
      <c r="N4">
        <v>0.15</v>
      </c>
      <c r="O4" s="6">
        <f>1/N4</f>
        <v>6.666666666666667</v>
      </c>
      <c r="P4">
        <f t="shared" si="2"/>
        <v>0.25531914893617025</v>
      </c>
      <c r="R4">
        <v>0.12</v>
      </c>
      <c r="S4" s="6">
        <v>0.13</v>
      </c>
    </row>
    <row r="5" spans="1:19" x14ac:dyDescent="0.25">
      <c r="A5" t="s">
        <v>95</v>
      </c>
      <c r="B5">
        <v>0.16</v>
      </c>
      <c r="C5" s="6">
        <v>0.17</v>
      </c>
      <c r="D5">
        <v>0.15</v>
      </c>
      <c r="E5">
        <v>3</v>
      </c>
      <c r="F5" s="8">
        <f t="shared" si="0"/>
        <v>49500</v>
      </c>
      <c r="G5" s="7">
        <f t="shared" si="1"/>
        <v>6.7499999999999991E-2</v>
      </c>
      <c r="H5">
        <v>0.25209999999999999</v>
      </c>
      <c r="I5" s="6">
        <f t="shared" si="3"/>
        <v>0.75629999999999997</v>
      </c>
      <c r="J5" s="6">
        <v>0.2</v>
      </c>
      <c r="K5">
        <f t="shared" si="4"/>
        <v>0.60000000000000009</v>
      </c>
      <c r="L5" s="6">
        <f t="shared" si="5"/>
        <v>1.3563000000000001</v>
      </c>
      <c r="N5">
        <v>0.15</v>
      </c>
      <c r="O5" s="6">
        <f>1/N5</f>
        <v>6.666666666666667</v>
      </c>
      <c r="P5">
        <f t="shared" si="2"/>
        <v>0.25531914893617025</v>
      </c>
      <c r="R5">
        <v>0.12</v>
      </c>
      <c r="S5" s="6">
        <v>0.13</v>
      </c>
    </row>
    <row r="6" spans="1:19" x14ac:dyDescent="0.25">
      <c r="A6" t="s">
        <v>93</v>
      </c>
      <c r="B6">
        <v>0.09</v>
      </c>
      <c r="C6" s="6">
        <v>0.1</v>
      </c>
      <c r="D6">
        <v>0.15</v>
      </c>
      <c r="E6">
        <v>3</v>
      </c>
      <c r="F6" s="8">
        <f t="shared" si="0"/>
        <v>49500</v>
      </c>
      <c r="G6" s="7">
        <f t="shared" si="1"/>
        <v>6.7499999999999991E-2</v>
      </c>
      <c r="H6">
        <v>0.27539999999999998</v>
      </c>
      <c r="I6" s="6">
        <f t="shared" si="3"/>
        <v>0.82619999999999993</v>
      </c>
      <c r="J6" s="6">
        <v>0.1</v>
      </c>
      <c r="K6">
        <f t="shared" si="4"/>
        <v>0.30000000000000004</v>
      </c>
      <c r="L6" s="6">
        <f t="shared" si="5"/>
        <v>1.1261999999999999</v>
      </c>
      <c r="N6">
        <v>0.2</v>
      </c>
      <c r="O6" s="6">
        <f>1/N6</f>
        <v>5</v>
      </c>
      <c r="P6">
        <f t="shared" si="2"/>
        <v>0.19148936170212766</v>
      </c>
      <c r="R6">
        <v>0.03</v>
      </c>
      <c r="S6" s="6">
        <v>0.04</v>
      </c>
    </row>
    <row r="7" spans="1:19" ht="17.25" customHeight="1" x14ac:dyDescent="0.25">
      <c r="A7" t="s">
        <v>97</v>
      </c>
      <c r="B7">
        <v>0.01</v>
      </c>
      <c r="C7" s="6">
        <v>0.02</v>
      </c>
      <c r="D7">
        <v>0.15</v>
      </c>
      <c r="E7">
        <v>3</v>
      </c>
      <c r="F7" s="8">
        <f t="shared" si="0"/>
        <v>49500</v>
      </c>
      <c r="G7" s="7">
        <f t="shared" si="1"/>
        <v>6.7499999999999991E-2</v>
      </c>
      <c r="H7">
        <v>4.03</v>
      </c>
      <c r="I7" s="6">
        <f t="shared" si="3"/>
        <v>12.09</v>
      </c>
      <c r="J7" s="6">
        <v>0</v>
      </c>
      <c r="K7">
        <f t="shared" si="4"/>
        <v>0</v>
      </c>
      <c r="L7" s="6">
        <f t="shared" si="5"/>
        <v>12.09</v>
      </c>
      <c r="N7">
        <v>0</v>
      </c>
      <c r="O7" s="6">
        <v>0</v>
      </c>
      <c r="P7">
        <f>O7/SUM(SUM($O$2:$O$9))</f>
        <v>0</v>
      </c>
    </row>
    <row r="8" spans="1:19" x14ac:dyDescent="0.25">
      <c r="A8" t="s">
        <v>96</v>
      </c>
      <c r="B8">
        <v>0.01</v>
      </c>
      <c r="C8" s="6">
        <v>0.02</v>
      </c>
      <c r="D8">
        <v>0.15</v>
      </c>
      <c r="E8">
        <v>3</v>
      </c>
      <c r="F8" s="8">
        <f t="shared" si="0"/>
        <v>49500</v>
      </c>
      <c r="G8" s="7">
        <f t="shared" si="1"/>
        <v>6.7499999999999991E-2</v>
      </c>
      <c r="H8">
        <v>0.94</v>
      </c>
      <c r="I8" s="6">
        <f t="shared" si="3"/>
        <v>2.82</v>
      </c>
      <c r="J8" s="6">
        <v>0.21</v>
      </c>
      <c r="K8">
        <f t="shared" si="4"/>
        <v>0.63</v>
      </c>
      <c r="L8" s="6">
        <f t="shared" si="5"/>
        <v>3.4499999999999997</v>
      </c>
      <c r="N8">
        <v>0</v>
      </c>
      <c r="O8" s="6">
        <v>0</v>
      </c>
      <c r="P8">
        <f>O8/SUM(SUM($O$2:$O$9))</f>
        <v>0</v>
      </c>
    </row>
    <row r="9" spans="1:19" x14ac:dyDescent="0.25">
      <c r="A9" t="s">
        <v>98</v>
      </c>
      <c r="B9">
        <v>0</v>
      </c>
      <c r="C9" s="6">
        <v>0.01</v>
      </c>
      <c r="D9">
        <v>0.15</v>
      </c>
      <c r="E9">
        <v>3</v>
      </c>
      <c r="F9" s="8">
        <f t="shared" si="0"/>
        <v>49500</v>
      </c>
      <c r="G9" s="7">
        <f t="shared" si="1"/>
        <v>6.7499999999999991E-2</v>
      </c>
      <c r="H9">
        <v>10.93</v>
      </c>
      <c r="I9" s="6">
        <f t="shared" si="3"/>
        <v>32.79</v>
      </c>
      <c r="J9" s="6">
        <v>0</v>
      </c>
      <c r="K9">
        <f t="shared" si="4"/>
        <v>0</v>
      </c>
      <c r="L9" s="6">
        <f t="shared" si="5"/>
        <v>32.79</v>
      </c>
      <c r="N9">
        <v>0</v>
      </c>
      <c r="O9" s="6">
        <v>0</v>
      </c>
      <c r="P9">
        <f>O9/SUM(SUM($O$2:$O$9))</f>
        <v>0</v>
      </c>
    </row>
    <row r="10" spans="1:19" x14ac:dyDescent="0.25">
      <c r="A10" t="s">
        <v>92</v>
      </c>
      <c r="B10">
        <v>0</v>
      </c>
      <c r="C10" s="6">
        <v>0</v>
      </c>
      <c r="D10">
        <v>0.15</v>
      </c>
      <c r="E10">
        <v>3</v>
      </c>
      <c r="F10" s="8">
        <f t="shared" si="0"/>
        <v>49500</v>
      </c>
      <c r="G10" s="7">
        <f t="shared" si="1"/>
        <v>6.7499999999999991E-2</v>
      </c>
      <c r="H10">
        <v>0.95620000000000005</v>
      </c>
      <c r="I10" s="6">
        <f t="shared" si="3"/>
        <v>2.8686000000000003</v>
      </c>
      <c r="J10" s="6">
        <v>0.21</v>
      </c>
      <c r="K10">
        <f t="shared" si="4"/>
        <v>0.63</v>
      </c>
      <c r="L10" s="6">
        <f t="shared" si="5"/>
        <v>3.4986000000000002</v>
      </c>
      <c r="M10">
        <v>0.2</v>
      </c>
      <c r="O10" s="6"/>
    </row>
    <row r="11" spans="1:19" x14ac:dyDescent="0.25">
      <c r="A11" t="s">
        <v>138</v>
      </c>
      <c r="B11">
        <v>0</v>
      </c>
      <c r="C11" s="6">
        <v>0</v>
      </c>
      <c r="D11">
        <v>0.15</v>
      </c>
      <c r="E11">
        <v>3</v>
      </c>
      <c r="F11" s="8">
        <f t="shared" si="0"/>
        <v>49500</v>
      </c>
      <c r="G11" s="7">
        <f t="shared" si="1"/>
        <v>6.7499999999999991E-2</v>
      </c>
      <c r="H11">
        <v>0.4647</v>
      </c>
      <c r="I11" s="6">
        <f t="shared" si="3"/>
        <v>1.3940999999999999</v>
      </c>
      <c r="J11" s="6">
        <v>0.15</v>
      </c>
      <c r="K11">
        <f t="shared" si="4"/>
        <v>0.44999999999999996</v>
      </c>
      <c r="L11" s="6">
        <f t="shared" si="5"/>
        <v>1.8440999999999999</v>
      </c>
    </row>
    <row r="12" spans="1:19" x14ac:dyDescent="0.25">
      <c r="A12" t="s">
        <v>45</v>
      </c>
      <c r="B12">
        <v>0</v>
      </c>
      <c r="C12" s="6">
        <v>0</v>
      </c>
      <c r="D12">
        <v>0.15</v>
      </c>
      <c r="E12" s="11">
        <f>1/0.75</f>
        <v>1.3333333333333333</v>
      </c>
      <c r="F12" s="8">
        <f t="shared" si="0"/>
        <v>22000</v>
      </c>
      <c r="G12" s="7">
        <f t="shared" si="1"/>
        <v>0.03</v>
      </c>
      <c r="H12">
        <v>0.38900000000000001</v>
      </c>
      <c r="I12" s="6">
        <f t="shared" si="3"/>
        <v>0.51866666666666661</v>
      </c>
      <c r="J12" s="6">
        <v>0.2</v>
      </c>
      <c r="K12">
        <f t="shared" si="4"/>
        <v>0.26666666666666666</v>
      </c>
      <c r="L12" s="6">
        <f t="shared" si="5"/>
        <v>0.78533333333333322</v>
      </c>
    </row>
    <row r="13" spans="1:19" x14ac:dyDescent="0.25">
      <c r="A13" t="s">
        <v>146</v>
      </c>
      <c r="B13">
        <v>0</v>
      </c>
      <c r="C13" s="6">
        <v>0</v>
      </c>
      <c r="D13">
        <v>0.15</v>
      </c>
      <c r="E13" s="11">
        <f>1/0.75</f>
        <v>1.3333333333333333</v>
      </c>
      <c r="F13" s="8">
        <f t="shared" si="0"/>
        <v>22000</v>
      </c>
      <c r="G13" s="7">
        <f t="shared" si="1"/>
        <v>0.03</v>
      </c>
      <c r="H13">
        <v>0.68879999999999997</v>
      </c>
      <c r="I13" s="6">
        <f t="shared" si="3"/>
        <v>0.91839999999999988</v>
      </c>
      <c r="J13" s="6">
        <v>0.2</v>
      </c>
      <c r="K13">
        <f t="shared" si="4"/>
        <v>0.26666666666666666</v>
      </c>
      <c r="L13" s="6">
        <f t="shared" si="5"/>
        <v>1.1850666666666665</v>
      </c>
      <c r="M13">
        <v>0.4</v>
      </c>
    </row>
    <row r="14" spans="1:19" x14ac:dyDescent="0.25">
      <c r="A14" t="s">
        <v>145</v>
      </c>
      <c r="B14">
        <v>0</v>
      </c>
      <c r="C14" s="6">
        <v>0</v>
      </c>
      <c r="D14">
        <v>0.15</v>
      </c>
      <c r="E14" s="11">
        <f>1/0.75</f>
        <v>1.3333333333333333</v>
      </c>
      <c r="F14" s="8">
        <f t="shared" si="0"/>
        <v>22000</v>
      </c>
      <c r="G14" s="7">
        <f t="shared" si="1"/>
        <v>0.03</v>
      </c>
      <c r="H14">
        <v>4.03</v>
      </c>
      <c r="I14" s="6">
        <f t="shared" si="3"/>
        <v>5.3733333333333331</v>
      </c>
      <c r="J14" s="6">
        <v>0</v>
      </c>
      <c r="K14">
        <f t="shared" si="4"/>
        <v>0</v>
      </c>
      <c r="L14" s="6">
        <f t="shared" si="5"/>
        <v>5.3733333333333331</v>
      </c>
    </row>
    <row r="15" spans="1:19" x14ac:dyDescent="0.25">
      <c r="A15" t="s">
        <v>147</v>
      </c>
      <c r="B15">
        <v>0</v>
      </c>
      <c r="C15" s="6">
        <v>0</v>
      </c>
      <c r="D15">
        <v>0.15</v>
      </c>
      <c r="E15" s="11">
        <f>1/0.75</f>
        <v>1.3333333333333333</v>
      </c>
      <c r="F15" s="8">
        <f t="shared" si="0"/>
        <v>22000</v>
      </c>
      <c r="G15" s="7">
        <f t="shared" si="1"/>
        <v>0.03</v>
      </c>
      <c r="H15">
        <v>0.6</v>
      </c>
      <c r="I15" s="6">
        <f t="shared" si="3"/>
        <v>0.79999999999999993</v>
      </c>
      <c r="J15" s="6">
        <v>0.2</v>
      </c>
      <c r="K15">
        <f t="shared" si="4"/>
        <v>0.26666666666666666</v>
      </c>
      <c r="L15" s="6">
        <f t="shared" si="5"/>
        <v>1.0666666666666667</v>
      </c>
      <c r="M15">
        <v>0.3</v>
      </c>
    </row>
    <row r="16" spans="1:19" x14ac:dyDescent="0.25">
      <c r="A16" t="s">
        <v>53</v>
      </c>
      <c r="B16">
        <v>0</v>
      </c>
      <c r="C16" s="6">
        <v>0</v>
      </c>
      <c r="D16">
        <v>0.15</v>
      </c>
      <c r="E16">
        <v>3</v>
      </c>
      <c r="F16" s="8">
        <f t="shared" si="0"/>
        <v>49500</v>
      </c>
      <c r="G16" s="7">
        <f t="shared" si="1"/>
        <v>6.7499999999999991E-2</v>
      </c>
      <c r="H16">
        <v>44.72</v>
      </c>
      <c r="I16" s="6">
        <f t="shared" si="3"/>
        <v>134.16</v>
      </c>
      <c r="J16" s="6">
        <v>0</v>
      </c>
      <c r="K16">
        <f t="shared" si="4"/>
        <v>0</v>
      </c>
      <c r="L16" s="6">
        <f t="shared" si="5"/>
        <v>134.16</v>
      </c>
    </row>
    <row r="17" spans="1:12" x14ac:dyDescent="0.25">
      <c r="A17" t="s">
        <v>161</v>
      </c>
      <c r="B17">
        <v>0</v>
      </c>
      <c r="C17" s="6">
        <v>0</v>
      </c>
      <c r="D17">
        <v>0.15</v>
      </c>
      <c r="E17">
        <v>1.33</v>
      </c>
      <c r="F17" s="9">
        <f>SUM(F4:F16)</f>
        <v>533500</v>
      </c>
      <c r="G17" s="7">
        <f>SUM(G4:G16)</f>
        <v>0.72750000000000004</v>
      </c>
      <c r="L17" s="6">
        <f>SUM(L4:L16)</f>
        <v>200.47159999999997</v>
      </c>
    </row>
  </sheetData>
  <conditionalFormatting sqref="A2:A9">
    <cfRule type="duplicateValues" dxfId="35" priority="1"/>
    <cfRule type="duplicateValues" dxfId="34" priority="2"/>
    <cfRule type="duplicateValues" dxfId="33" priority="3"/>
  </conditionalFormatting>
  <conditionalFormatting sqref="A2:A17">
    <cfRule type="duplicateValues" dxfId="32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6CA5-827A-4E60-B08B-9D0BBC5925D4}">
  <dimension ref="A1:P17"/>
  <sheetViews>
    <sheetView workbookViewId="0">
      <selection sqref="A1:P17"/>
    </sheetView>
  </sheetViews>
  <sheetFormatPr defaultRowHeight="15" x14ac:dyDescent="0.25"/>
  <sheetData>
    <row r="1" spans="1:16" x14ac:dyDescent="0.25">
      <c r="A1" t="s">
        <v>30</v>
      </c>
      <c r="B1" t="s">
        <v>76</v>
      </c>
      <c r="C1" t="s">
        <v>77</v>
      </c>
      <c r="D1" t="s">
        <v>143</v>
      </c>
      <c r="E1" t="s">
        <v>142</v>
      </c>
      <c r="F1" s="8">
        <v>110000</v>
      </c>
      <c r="G1" s="9">
        <f>F1/0.15</f>
        <v>733333.33333333337</v>
      </c>
      <c r="H1" t="s">
        <v>148</v>
      </c>
      <c r="I1" t="s">
        <v>154</v>
      </c>
      <c r="J1" t="s">
        <v>152</v>
      </c>
      <c r="K1" t="s">
        <v>153</v>
      </c>
      <c r="L1" t="s">
        <v>155</v>
      </c>
    </row>
    <row r="2" spans="1:16" x14ac:dyDescent="0.25">
      <c r="A2" t="s">
        <v>167</v>
      </c>
      <c r="B2">
        <v>0.49</v>
      </c>
      <c r="C2" s="6">
        <v>0.5</v>
      </c>
      <c r="D2">
        <v>0.15</v>
      </c>
      <c r="E2">
        <v>3</v>
      </c>
      <c r="F2" s="8">
        <f t="shared" ref="F2:F16" si="0">$F$1*D2*E2</f>
        <v>49500</v>
      </c>
      <c r="G2" s="7">
        <f t="shared" ref="G2:G16" si="1">F2/$G$1</f>
        <v>6.7499999999999991E-2</v>
      </c>
      <c r="N2">
        <v>0.2</v>
      </c>
      <c r="O2" s="6">
        <f>1/N2</f>
        <v>5</v>
      </c>
      <c r="P2">
        <f>O2/SUM(SUM($O$2:$O$6))</f>
        <v>0.19148936170212766</v>
      </c>
    </row>
    <row r="3" spans="1:16" x14ac:dyDescent="0.25">
      <c r="A3" t="s">
        <v>166</v>
      </c>
      <c r="B3">
        <v>0.19</v>
      </c>
      <c r="C3" s="6">
        <v>0.2</v>
      </c>
      <c r="D3">
        <v>0.15</v>
      </c>
      <c r="E3">
        <v>3</v>
      </c>
      <c r="F3" s="8">
        <f t="shared" si="0"/>
        <v>49500</v>
      </c>
      <c r="G3" s="7">
        <f t="shared" si="1"/>
        <v>6.7499999999999991E-2</v>
      </c>
      <c r="N3">
        <v>0.36</v>
      </c>
      <c r="O3" s="6">
        <f>1/N3</f>
        <v>2.7777777777777777</v>
      </c>
      <c r="P3">
        <f t="shared" ref="P3:P6" si="2">O3/SUM(SUM($O$2:$O$6))</f>
        <v>0.10638297872340426</v>
      </c>
    </row>
    <row r="4" spans="1:16" x14ac:dyDescent="0.25">
      <c r="A4" t="s">
        <v>81</v>
      </c>
      <c r="B4">
        <v>0.12</v>
      </c>
      <c r="C4" s="6">
        <v>0.13</v>
      </c>
      <c r="D4">
        <v>0.15</v>
      </c>
      <c r="E4">
        <v>3</v>
      </c>
      <c r="F4" s="8">
        <f t="shared" si="0"/>
        <v>49500</v>
      </c>
      <c r="G4" s="7">
        <f t="shared" si="1"/>
        <v>6.7499999999999991E-2</v>
      </c>
      <c r="H4">
        <v>0.38200000000000001</v>
      </c>
      <c r="I4" s="6">
        <f t="shared" ref="I4:I16" si="3">H4*E4</f>
        <v>1.1459999999999999</v>
      </c>
      <c r="J4" s="6">
        <v>0.2</v>
      </c>
      <c r="K4">
        <f t="shared" ref="K4:K16" si="4">J4*E4</f>
        <v>0.60000000000000009</v>
      </c>
      <c r="L4" s="6">
        <f t="shared" ref="L4:L16" si="5">K4+I4</f>
        <v>1.746</v>
      </c>
      <c r="N4">
        <v>0.15</v>
      </c>
      <c r="O4" s="6">
        <f>1/N4</f>
        <v>6.666666666666667</v>
      </c>
      <c r="P4">
        <f t="shared" si="2"/>
        <v>0.25531914893617025</v>
      </c>
    </row>
    <row r="5" spans="1:16" x14ac:dyDescent="0.25">
      <c r="A5" t="s">
        <v>95</v>
      </c>
      <c r="B5">
        <v>0.12</v>
      </c>
      <c r="C5" s="6">
        <v>0.13</v>
      </c>
      <c r="D5">
        <v>0.15</v>
      </c>
      <c r="E5">
        <v>3</v>
      </c>
      <c r="F5" s="8">
        <f t="shared" si="0"/>
        <v>49500</v>
      </c>
      <c r="G5" s="7">
        <f t="shared" si="1"/>
        <v>6.7499999999999991E-2</v>
      </c>
      <c r="H5">
        <v>0.25209999999999999</v>
      </c>
      <c r="I5" s="6">
        <f t="shared" si="3"/>
        <v>0.75629999999999997</v>
      </c>
      <c r="J5" s="6">
        <v>0.2</v>
      </c>
      <c r="K5">
        <f t="shared" si="4"/>
        <v>0.60000000000000009</v>
      </c>
      <c r="L5" s="6">
        <f t="shared" si="5"/>
        <v>1.3563000000000001</v>
      </c>
      <c r="N5">
        <v>0.15</v>
      </c>
      <c r="O5" s="6">
        <f>1/N5</f>
        <v>6.666666666666667</v>
      </c>
      <c r="P5">
        <f t="shared" si="2"/>
        <v>0.25531914893617025</v>
      </c>
    </row>
    <row r="6" spans="1:16" x14ac:dyDescent="0.25">
      <c r="A6" t="s">
        <v>93</v>
      </c>
      <c r="B6">
        <v>0.03</v>
      </c>
      <c r="C6" s="6">
        <v>0.04</v>
      </c>
      <c r="D6">
        <v>0.15</v>
      </c>
      <c r="E6">
        <v>3</v>
      </c>
      <c r="F6" s="8">
        <f t="shared" si="0"/>
        <v>49500</v>
      </c>
      <c r="G6" s="7">
        <f t="shared" si="1"/>
        <v>6.7499999999999991E-2</v>
      </c>
      <c r="H6">
        <v>0.27539999999999998</v>
      </c>
      <c r="I6" s="6">
        <f t="shared" si="3"/>
        <v>0.82619999999999993</v>
      </c>
      <c r="J6" s="6">
        <v>0.1</v>
      </c>
      <c r="K6">
        <f t="shared" si="4"/>
        <v>0.30000000000000004</v>
      </c>
      <c r="L6" s="6">
        <f t="shared" si="5"/>
        <v>1.1261999999999999</v>
      </c>
      <c r="N6">
        <v>0.2</v>
      </c>
      <c r="O6" s="6">
        <f>1/N6</f>
        <v>5</v>
      </c>
      <c r="P6">
        <f t="shared" si="2"/>
        <v>0.19148936170212766</v>
      </c>
    </row>
    <row r="7" spans="1:16" x14ac:dyDescent="0.25">
      <c r="A7" t="s">
        <v>97</v>
      </c>
      <c r="B7">
        <v>0</v>
      </c>
      <c r="C7" s="6">
        <v>0</v>
      </c>
      <c r="D7">
        <v>0.15</v>
      </c>
      <c r="E7">
        <v>3</v>
      </c>
      <c r="F7" s="8">
        <f t="shared" si="0"/>
        <v>49500</v>
      </c>
      <c r="G7" s="7">
        <f t="shared" si="1"/>
        <v>6.7499999999999991E-2</v>
      </c>
      <c r="H7">
        <v>4.03</v>
      </c>
      <c r="I7" s="6">
        <f t="shared" si="3"/>
        <v>12.09</v>
      </c>
      <c r="J7" s="6">
        <v>0</v>
      </c>
      <c r="K7">
        <f t="shared" si="4"/>
        <v>0</v>
      </c>
      <c r="L7" s="6">
        <f t="shared" si="5"/>
        <v>12.09</v>
      </c>
      <c r="N7">
        <v>0</v>
      </c>
      <c r="O7" s="6">
        <v>0</v>
      </c>
      <c r="P7">
        <f>O7/SUM(SUM($O$2:$O$9))</f>
        <v>0</v>
      </c>
    </row>
    <row r="8" spans="1:16" x14ac:dyDescent="0.25">
      <c r="A8" t="s">
        <v>96</v>
      </c>
      <c r="B8">
        <v>0</v>
      </c>
      <c r="C8" s="6">
        <v>0</v>
      </c>
      <c r="D8">
        <v>0.15</v>
      </c>
      <c r="E8">
        <v>3</v>
      </c>
      <c r="F8" s="8">
        <f t="shared" si="0"/>
        <v>49500</v>
      </c>
      <c r="G8" s="7">
        <f t="shared" si="1"/>
        <v>6.7499999999999991E-2</v>
      </c>
      <c r="H8">
        <v>0.94</v>
      </c>
      <c r="I8" s="6">
        <f t="shared" si="3"/>
        <v>2.82</v>
      </c>
      <c r="J8" s="6">
        <v>0.21</v>
      </c>
      <c r="K8">
        <f t="shared" si="4"/>
        <v>0.63</v>
      </c>
      <c r="L8" s="6">
        <f t="shared" si="5"/>
        <v>3.4499999999999997</v>
      </c>
      <c r="N8">
        <v>0</v>
      </c>
      <c r="O8" s="6">
        <v>0</v>
      </c>
      <c r="P8">
        <f>O8/SUM(SUM($O$2:$O$9))</f>
        <v>0</v>
      </c>
    </row>
    <row r="9" spans="1:16" x14ac:dyDescent="0.25">
      <c r="A9" t="s">
        <v>98</v>
      </c>
      <c r="B9">
        <v>0</v>
      </c>
      <c r="C9" s="6">
        <v>0</v>
      </c>
      <c r="D9">
        <v>0.15</v>
      </c>
      <c r="E9">
        <v>3</v>
      </c>
      <c r="F9" s="8">
        <f t="shared" si="0"/>
        <v>49500</v>
      </c>
      <c r="G9" s="7">
        <f t="shared" si="1"/>
        <v>6.7499999999999991E-2</v>
      </c>
      <c r="H9">
        <v>10.93</v>
      </c>
      <c r="I9" s="6">
        <f t="shared" si="3"/>
        <v>32.79</v>
      </c>
      <c r="J9" s="6">
        <v>0</v>
      </c>
      <c r="K9">
        <f t="shared" si="4"/>
        <v>0</v>
      </c>
      <c r="L9" s="6">
        <f t="shared" si="5"/>
        <v>32.79</v>
      </c>
      <c r="N9">
        <v>0</v>
      </c>
      <c r="O9" s="6">
        <v>0</v>
      </c>
      <c r="P9">
        <f>O9/SUM(SUM($O$2:$O$9))</f>
        <v>0</v>
      </c>
    </row>
    <row r="10" spans="1:16" x14ac:dyDescent="0.25">
      <c r="A10" t="s">
        <v>92</v>
      </c>
      <c r="B10">
        <v>0</v>
      </c>
      <c r="C10" s="6">
        <v>0</v>
      </c>
      <c r="D10">
        <v>0.15</v>
      </c>
      <c r="E10">
        <v>3</v>
      </c>
      <c r="F10" s="8">
        <f t="shared" si="0"/>
        <v>49500</v>
      </c>
      <c r="G10" s="7">
        <f t="shared" si="1"/>
        <v>6.7499999999999991E-2</v>
      </c>
      <c r="H10">
        <v>0.95620000000000005</v>
      </c>
      <c r="I10" s="6">
        <f t="shared" si="3"/>
        <v>2.8686000000000003</v>
      </c>
      <c r="J10" s="6">
        <v>0.21</v>
      </c>
      <c r="K10">
        <f t="shared" si="4"/>
        <v>0.63</v>
      </c>
      <c r="L10" s="6">
        <f t="shared" si="5"/>
        <v>3.4986000000000002</v>
      </c>
      <c r="M10">
        <v>0.2</v>
      </c>
      <c r="O10" s="6"/>
    </row>
    <row r="11" spans="1:16" x14ac:dyDescent="0.25">
      <c r="A11" t="s">
        <v>138</v>
      </c>
      <c r="B11">
        <v>0</v>
      </c>
      <c r="C11" s="6">
        <v>0</v>
      </c>
      <c r="D11">
        <v>0.15</v>
      </c>
      <c r="E11">
        <v>3</v>
      </c>
      <c r="F11" s="8">
        <f t="shared" si="0"/>
        <v>49500</v>
      </c>
      <c r="G11" s="7">
        <f t="shared" si="1"/>
        <v>6.7499999999999991E-2</v>
      </c>
      <c r="H11">
        <v>0.4647</v>
      </c>
      <c r="I11" s="6">
        <f t="shared" si="3"/>
        <v>1.3940999999999999</v>
      </c>
      <c r="J11" s="6">
        <v>0.15</v>
      </c>
      <c r="K11">
        <f t="shared" si="4"/>
        <v>0.44999999999999996</v>
      </c>
      <c r="L11" s="6">
        <f t="shared" si="5"/>
        <v>1.8440999999999999</v>
      </c>
    </row>
    <row r="12" spans="1:16" x14ac:dyDescent="0.25">
      <c r="A12" t="s">
        <v>45</v>
      </c>
      <c r="B12">
        <v>0</v>
      </c>
      <c r="C12" s="6">
        <v>0</v>
      </c>
      <c r="D12">
        <v>0.15</v>
      </c>
      <c r="E12" s="11">
        <f>1/0.75</f>
        <v>1.3333333333333333</v>
      </c>
      <c r="F12" s="8">
        <f t="shared" si="0"/>
        <v>22000</v>
      </c>
      <c r="G12" s="7">
        <f t="shared" si="1"/>
        <v>0.03</v>
      </c>
      <c r="H12">
        <v>0.38900000000000001</v>
      </c>
      <c r="I12" s="6">
        <f t="shared" si="3"/>
        <v>0.51866666666666661</v>
      </c>
      <c r="J12" s="6">
        <v>0.2</v>
      </c>
      <c r="K12">
        <f t="shared" si="4"/>
        <v>0.26666666666666666</v>
      </c>
      <c r="L12" s="6">
        <f t="shared" si="5"/>
        <v>0.78533333333333322</v>
      </c>
    </row>
    <row r="13" spans="1:16" x14ac:dyDescent="0.25">
      <c r="A13" t="s">
        <v>146</v>
      </c>
      <c r="B13">
        <v>0</v>
      </c>
      <c r="C13" s="6">
        <v>0</v>
      </c>
      <c r="D13">
        <v>0.15</v>
      </c>
      <c r="E13" s="11">
        <f>1/0.75</f>
        <v>1.3333333333333333</v>
      </c>
      <c r="F13" s="8">
        <f t="shared" si="0"/>
        <v>22000</v>
      </c>
      <c r="G13" s="7">
        <f t="shared" si="1"/>
        <v>0.03</v>
      </c>
      <c r="H13">
        <v>0.68879999999999997</v>
      </c>
      <c r="I13" s="6">
        <f t="shared" si="3"/>
        <v>0.91839999999999988</v>
      </c>
      <c r="J13" s="6">
        <v>0.2</v>
      </c>
      <c r="K13">
        <f t="shared" si="4"/>
        <v>0.26666666666666666</v>
      </c>
      <c r="L13" s="6">
        <f t="shared" si="5"/>
        <v>1.1850666666666665</v>
      </c>
      <c r="M13">
        <v>0.4</v>
      </c>
    </row>
    <row r="14" spans="1:16" x14ac:dyDescent="0.25">
      <c r="A14" t="s">
        <v>145</v>
      </c>
      <c r="B14">
        <v>0</v>
      </c>
      <c r="C14" s="6">
        <v>0</v>
      </c>
      <c r="D14">
        <v>0.15</v>
      </c>
      <c r="E14" s="11">
        <f>1/0.75</f>
        <v>1.3333333333333333</v>
      </c>
      <c r="F14" s="8">
        <f t="shared" si="0"/>
        <v>22000</v>
      </c>
      <c r="G14" s="7">
        <f t="shared" si="1"/>
        <v>0.03</v>
      </c>
      <c r="H14">
        <v>4.03</v>
      </c>
      <c r="I14" s="6">
        <f t="shared" si="3"/>
        <v>5.3733333333333331</v>
      </c>
      <c r="J14" s="6">
        <v>0</v>
      </c>
      <c r="K14">
        <f t="shared" si="4"/>
        <v>0</v>
      </c>
      <c r="L14" s="6">
        <f t="shared" si="5"/>
        <v>5.3733333333333331</v>
      </c>
    </row>
    <row r="15" spans="1:16" x14ac:dyDescent="0.25">
      <c r="A15" t="s">
        <v>147</v>
      </c>
      <c r="B15">
        <v>0</v>
      </c>
      <c r="C15" s="6">
        <v>0</v>
      </c>
      <c r="D15">
        <v>0.15</v>
      </c>
      <c r="E15" s="11">
        <f>1/0.75</f>
        <v>1.3333333333333333</v>
      </c>
      <c r="F15" s="8">
        <f t="shared" si="0"/>
        <v>22000</v>
      </c>
      <c r="G15" s="7">
        <f t="shared" si="1"/>
        <v>0.03</v>
      </c>
      <c r="H15">
        <v>0.6</v>
      </c>
      <c r="I15" s="6">
        <f t="shared" si="3"/>
        <v>0.79999999999999993</v>
      </c>
      <c r="J15" s="6">
        <v>0.2</v>
      </c>
      <c r="K15">
        <f t="shared" si="4"/>
        <v>0.26666666666666666</v>
      </c>
      <c r="L15" s="6">
        <f t="shared" si="5"/>
        <v>1.0666666666666667</v>
      </c>
      <c r="M15">
        <v>0.3</v>
      </c>
    </row>
    <row r="16" spans="1:16" x14ac:dyDescent="0.25">
      <c r="A16" t="s">
        <v>53</v>
      </c>
      <c r="B16">
        <v>0</v>
      </c>
      <c r="C16" s="6">
        <v>0</v>
      </c>
      <c r="D16">
        <v>0.15</v>
      </c>
      <c r="E16">
        <v>3</v>
      </c>
      <c r="F16" s="8">
        <f t="shared" si="0"/>
        <v>49500</v>
      </c>
      <c r="G16" s="7">
        <f t="shared" si="1"/>
        <v>6.7499999999999991E-2</v>
      </c>
      <c r="H16">
        <v>44.72</v>
      </c>
      <c r="I16" s="6">
        <f t="shared" si="3"/>
        <v>134.16</v>
      </c>
      <c r="J16" s="6">
        <v>0</v>
      </c>
      <c r="K16">
        <f t="shared" si="4"/>
        <v>0</v>
      </c>
      <c r="L16" s="6">
        <f t="shared" si="5"/>
        <v>134.16</v>
      </c>
    </row>
    <row r="17" spans="1:12" x14ac:dyDescent="0.25">
      <c r="A17" t="s">
        <v>161</v>
      </c>
      <c r="B17">
        <v>0</v>
      </c>
      <c r="C17" s="6">
        <v>0</v>
      </c>
      <c r="D17">
        <v>0.15</v>
      </c>
      <c r="E17">
        <v>1.33</v>
      </c>
      <c r="F17" s="9">
        <f>SUM(F4:F16)</f>
        <v>533500</v>
      </c>
      <c r="G17" s="7">
        <f>SUM(G4:G16)</f>
        <v>0.72750000000000004</v>
      </c>
      <c r="L17" s="6">
        <f>SUM(L4:L16)</f>
        <v>200.47159999999997</v>
      </c>
    </row>
  </sheetData>
  <conditionalFormatting sqref="A2:A9">
    <cfRule type="duplicateValues" dxfId="31" priority="1"/>
    <cfRule type="duplicateValues" dxfId="30" priority="2"/>
    <cfRule type="duplicateValues" dxfId="29" priority="3"/>
  </conditionalFormatting>
  <conditionalFormatting sqref="A2:A17">
    <cfRule type="duplicateValues" dxfId="28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56A7-3CA0-41A8-9B01-36C94FD5662B}">
  <dimension ref="A1:M15"/>
  <sheetViews>
    <sheetView workbookViewId="0">
      <selection activeCell="B9" sqref="B9"/>
    </sheetView>
  </sheetViews>
  <sheetFormatPr defaultRowHeight="15" x14ac:dyDescent="0.25"/>
  <sheetData>
    <row r="1" spans="1:13" x14ac:dyDescent="0.25">
      <c r="A1" t="s">
        <v>30</v>
      </c>
      <c r="B1" t="s">
        <v>76</v>
      </c>
      <c r="C1" t="s">
        <v>77</v>
      </c>
      <c r="D1" t="s">
        <v>143</v>
      </c>
      <c r="E1" t="s">
        <v>142</v>
      </c>
      <c r="F1" s="8">
        <v>110000</v>
      </c>
      <c r="G1" s="9">
        <f>F1/0.15</f>
        <v>733333.33333333337</v>
      </c>
      <c r="H1" t="s">
        <v>148</v>
      </c>
      <c r="I1" t="s">
        <v>154</v>
      </c>
      <c r="J1" t="s">
        <v>152</v>
      </c>
      <c r="K1" t="s">
        <v>153</v>
      </c>
      <c r="L1" t="s">
        <v>155</v>
      </c>
    </row>
    <row r="2" spans="1:13" x14ac:dyDescent="0.25">
      <c r="A2" t="s">
        <v>45</v>
      </c>
      <c r="B2">
        <v>0.15</v>
      </c>
      <c r="C2">
        <v>0.15</v>
      </c>
      <c r="D2">
        <v>0.15</v>
      </c>
      <c r="E2">
        <v>3</v>
      </c>
      <c r="F2" s="8">
        <f>$F$1*D2*E2</f>
        <v>49500</v>
      </c>
      <c r="G2" s="7">
        <f t="shared" ref="G2:G14" si="0">F2/$G$1</f>
        <v>6.7499999999999991E-2</v>
      </c>
      <c r="H2">
        <v>0.38900000000000001</v>
      </c>
      <c r="I2" s="6">
        <f>H2*E2</f>
        <v>1.167</v>
      </c>
      <c r="J2" s="6">
        <v>0.2</v>
      </c>
      <c r="K2">
        <f>J2*E2</f>
        <v>0.60000000000000009</v>
      </c>
      <c r="L2" s="6">
        <f>K2+I2</f>
        <v>1.7670000000000001</v>
      </c>
    </row>
    <row r="3" spans="1:13" x14ac:dyDescent="0.25">
      <c r="A3" t="s">
        <v>146</v>
      </c>
      <c r="B3">
        <v>0.15</v>
      </c>
      <c r="C3">
        <v>0.15</v>
      </c>
      <c r="D3">
        <v>0.15</v>
      </c>
      <c r="E3">
        <v>2</v>
      </c>
      <c r="F3" s="8">
        <f>$F$1*D3*E3</f>
        <v>33000</v>
      </c>
      <c r="G3" s="7">
        <f t="shared" si="0"/>
        <v>4.4999999999999998E-2</v>
      </c>
      <c r="H3">
        <v>0.68879999999999997</v>
      </c>
      <c r="I3" s="6">
        <f t="shared" ref="I3:I14" si="1">H3*E3</f>
        <v>1.3775999999999999</v>
      </c>
      <c r="J3" s="6">
        <v>0.2</v>
      </c>
      <c r="K3">
        <f t="shared" ref="K3:K14" si="2">J3*E3</f>
        <v>0.4</v>
      </c>
      <c r="L3" s="6">
        <f t="shared" ref="L3:L14" si="3">K3+I3</f>
        <v>1.7776000000000001</v>
      </c>
      <c r="M3">
        <v>0.4</v>
      </c>
    </row>
    <row r="4" spans="1:13" x14ac:dyDescent="0.25">
      <c r="A4" t="s">
        <v>81</v>
      </c>
      <c r="B4">
        <v>0.15</v>
      </c>
      <c r="C4">
        <v>0.15</v>
      </c>
      <c r="D4">
        <v>0.15</v>
      </c>
      <c r="E4">
        <v>3</v>
      </c>
      <c r="F4" s="8">
        <f>$F$1*D4*E4</f>
        <v>49500</v>
      </c>
      <c r="G4" s="7">
        <f t="shared" si="0"/>
        <v>6.7499999999999991E-2</v>
      </c>
      <c r="H4">
        <v>0.6</v>
      </c>
      <c r="I4" s="6">
        <f t="shared" si="1"/>
        <v>1.7999999999999998</v>
      </c>
      <c r="J4" s="6">
        <v>0.2</v>
      </c>
      <c r="K4">
        <f t="shared" si="2"/>
        <v>0.60000000000000009</v>
      </c>
      <c r="L4" s="6">
        <f t="shared" si="3"/>
        <v>2.4</v>
      </c>
      <c r="M4">
        <v>0.3</v>
      </c>
    </row>
    <row r="5" spans="1:13" x14ac:dyDescent="0.25">
      <c r="A5" t="s">
        <v>95</v>
      </c>
      <c r="B5">
        <v>0.15</v>
      </c>
      <c r="C5">
        <v>0.15</v>
      </c>
      <c r="D5">
        <v>0.15</v>
      </c>
      <c r="E5">
        <v>2</v>
      </c>
      <c r="F5" s="8">
        <f>$F$1*D5*E5</f>
        <v>33000</v>
      </c>
      <c r="G5" s="7">
        <f t="shared" si="0"/>
        <v>4.4999999999999998E-2</v>
      </c>
      <c r="H5">
        <v>0.38200000000000001</v>
      </c>
      <c r="I5" s="6">
        <f t="shared" si="1"/>
        <v>0.76400000000000001</v>
      </c>
      <c r="J5" s="6">
        <v>0.2</v>
      </c>
      <c r="K5">
        <f t="shared" si="2"/>
        <v>0.4</v>
      </c>
      <c r="L5" s="6">
        <f t="shared" si="3"/>
        <v>1.1640000000000001</v>
      </c>
    </row>
    <row r="6" spans="1:13" x14ac:dyDescent="0.25">
      <c r="A6" t="s">
        <v>147</v>
      </c>
      <c r="B6">
        <v>0.15</v>
      </c>
      <c r="C6">
        <v>0.15</v>
      </c>
      <c r="D6">
        <v>0.15</v>
      </c>
      <c r="E6">
        <v>2</v>
      </c>
      <c r="F6" s="8">
        <f>$F$1*D6*E6</f>
        <v>33000</v>
      </c>
      <c r="G6" s="7">
        <f t="shared" si="0"/>
        <v>4.4999999999999998E-2</v>
      </c>
      <c r="H6">
        <v>0.25209999999999999</v>
      </c>
      <c r="I6" s="6">
        <f t="shared" si="1"/>
        <v>0.50419999999999998</v>
      </c>
      <c r="J6" s="6">
        <v>0.2</v>
      </c>
      <c r="K6">
        <f t="shared" si="2"/>
        <v>0.4</v>
      </c>
      <c r="L6" s="6">
        <f t="shared" si="3"/>
        <v>0.9042</v>
      </c>
    </row>
    <row r="7" spans="1:13" x14ac:dyDescent="0.25">
      <c r="A7" t="s">
        <v>92</v>
      </c>
      <c r="B7">
        <v>0.15</v>
      </c>
      <c r="C7">
        <v>0.15</v>
      </c>
      <c r="D7">
        <v>0.15</v>
      </c>
      <c r="E7">
        <v>2</v>
      </c>
      <c r="F7" s="8">
        <f t="shared" ref="F7:F14" si="4">$F$1*D7*E7</f>
        <v>33000</v>
      </c>
      <c r="G7" s="7">
        <f t="shared" si="0"/>
        <v>4.4999999999999998E-2</v>
      </c>
      <c r="H7">
        <v>0.95620000000000005</v>
      </c>
      <c r="I7" s="6">
        <f t="shared" si="1"/>
        <v>1.9124000000000001</v>
      </c>
      <c r="J7" s="6">
        <v>0.21</v>
      </c>
      <c r="K7">
        <f t="shared" si="2"/>
        <v>0.42</v>
      </c>
      <c r="L7" s="6">
        <f t="shared" si="3"/>
        <v>2.3324000000000003</v>
      </c>
      <c r="M7">
        <v>0.2</v>
      </c>
    </row>
    <row r="8" spans="1:13" x14ac:dyDescent="0.25">
      <c r="A8" t="s">
        <v>96</v>
      </c>
      <c r="B8">
        <v>0.06</v>
      </c>
      <c r="C8">
        <v>0.06</v>
      </c>
      <c r="D8">
        <v>0.15</v>
      </c>
      <c r="E8">
        <v>2</v>
      </c>
      <c r="F8" s="8">
        <f t="shared" si="4"/>
        <v>33000</v>
      </c>
      <c r="G8" s="7">
        <f t="shared" si="0"/>
        <v>4.4999999999999998E-2</v>
      </c>
      <c r="H8">
        <v>0.94</v>
      </c>
      <c r="I8" s="6">
        <f t="shared" si="1"/>
        <v>1.88</v>
      </c>
      <c r="J8" s="6">
        <v>0.21</v>
      </c>
      <c r="K8">
        <f t="shared" si="2"/>
        <v>0.42</v>
      </c>
      <c r="L8" s="6">
        <f t="shared" si="3"/>
        <v>2.2999999999999998</v>
      </c>
    </row>
    <row r="9" spans="1:13" x14ac:dyDescent="0.25">
      <c r="A9" t="s">
        <v>138</v>
      </c>
      <c r="B9">
        <v>0.03</v>
      </c>
      <c r="C9">
        <v>0.03</v>
      </c>
      <c r="D9">
        <v>0.15</v>
      </c>
      <c r="E9">
        <v>4</v>
      </c>
      <c r="F9" s="8">
        <f t="shared" si="4"/>
        <v>66000</v>
      </c>
      <c r="G9" s="7">
        <f t="shared" si="0"/>
        <v>0.09</v>
      </c>
      <c r="H9">
        <v>0.27539999999999998</v>
      </c>
      <c r="I9" s="6">
        <f t="shared" si="1"/>
        <v>1.1015999999999999</v>
      </c>
      <c r="J9" s="6">
        <v>0.1</v>
      </c>
      <c r="K9">
        <f t="shared" si="2"/>
        <v>0.4</v>
      </c>
      <c r="L9" s="6">
        <f t="shared" si="3"/>
        <v>1.5015999999999998</v>
      </c>
    </row>
    <row r="10" spans="1:13" x14ac:dyDescent="0.25">
      <c r="A10" t="s">
        <v>93</v>
      </c>
      <c r="B10">
        <v>0.01</v>
      </c>
      <c r="C10">
        <v>0.01</v>
      </c>
      <c r="D10">
        <v>0.15</v>
      </c>
      <c r="E10">
        <v>4</v>
      </c>
      <c r="F10" s="8">
        <f t="shared" si="4"/>
        <v>66000</v>
      </c>
      <c r="G10" s="7">
        <f t="shared" si="0"/>
        <v>0.09</v>
      </c>
      <c r="H10">
        <v>0.4647</v>
      </c>
      <c r="I10" s="6">
        <f t="shared" si="1"/>
        <v>1.8588</v>
      </c>
      <c r="J10" s="6">
        <v>0.15</v>
      </c>
      <c r="K10">
        <f t="shared" si="2"/>
        <v>0.6</v>
      </c>
      <c r="L10" s="6">
        <f t="shared" si="3"/>
        <v>2.4588000000000001</v>
      </c>
    </row>
    <row r="11" spans="1:13" x14ac:dyDescent="0.25">
      <c r="A11" t="s">
        <v>97</v>
      </c>
      <c r="B11">
        <v>0</v>
      </c>
      <c r="C11">
        <v>0</v>
      </c>
      <c r="D11">
        <v>0.15</v>
      </c>
      <c r="E11">
        <v>3</v>
      </c>
      <c r="F11" s="8">
        <f t="shared" si="4"/>
        <v>49500</v>
      </c>
      <c r="G11" s="7">
        <f t="shared" si="0"/>
        <v>6.7499999999999991E-2</v>
      </c>
      <c r="H11">
        <v>10.93</v>
      </c>
      <c r="I11" s="6">
        <f t="shared" si="1"/>
        <v>32.79</v>
      </c>
      <c r="J11" s="6">
        <v>0</v>
      </c>
      <c r="K11">
        <f t="shared" si="2"/>
        <v>0</v>
      </c>
      <c r="L11" s="6">
        <f t="shared" si="3"/>
        <v>32.79</v>
      </c>
    </row>
    <row r="12" spans="1:13" x14ac:dyDescent="0.25">
      <c r="A12" t="s">
        <v>98</v>
      </c>
      <c r="B12">
        <v>0</v>
      </c>
      <c r="C12">
        <v>0</v>
      </c>
      <c r="D12">
        <v>0.15</v>
      </c>
      <c r="E12">
        <v>3</v>
      </c>
      <c r="F12" s="8">
        <f t="shared" si="4"/>
        <v>49500</v>
      </c>
      <c r="G12" s="7">
        <f t="shared" si="0"/>
        <v>6.7499999999999991E-2</v>
      </c>
      <c r="H12">
        <v>4.03</v>
      </c>
      <c r="I12" s="6">
        <f t="shared" si="1"/>
        <v>12.09</v>
      </c>
      <c r="J12" s="6">
        <v>0</v>
      </c>
      <c r="K12">
        <f t="shared" si="2"/>
        <v>0</v>
      </c>
      <c r="L12" s="6">
        <f t="shared" si="3"/>
        <v>12.09</v>
      </c>
    </row>
    <row r="13" spans="1:13" x14ac:dyDescent="0.25">
      <c r="A13" t="s">
        <v>53</v>
      </c>
      <c r="B13">
        <v>0</v>
      </c>
      <c r="C13">
        <v>0</v>
      </c>
      <c r="D13">
        <v>0.15</v>
      </c>
      <c r="E13">
        <v>3</v>
      </c>
      <c r="F13" s="8">
        <f t="shared" si="4"/>
        <v>49500</v>
      </c>
      <c r="G13" s="7">
        <f t="shared" si="0"/>
        <v>6.7499999999999991E-2</v>
      </c>
      <c r="H13">
        <v>44.72</v>
      </c>
      <c r="I13" s="6">
        <f t="shared" si="1"/>
        <v>134.16</v>
      </c>
      <c r="J13" s="6">
        <v>0</v>
      </c>
      <c r="K13">
        <f t="shared" si="2"/>
        <v>0</v>
      </c>
      <c r="L13" s="6">
        <f t="shared" si="3"/>
        <v>134.16</v>
      </c>
    </row>
    <row r="14" spans="1:13" x14ac:dyDescent="0.25">
      <c r="A14" t="s">
        <v>145</v>
      </c>
      <c r="B14">
        <v>0</v>
      </c>
      <c r="C14">
        <v>0</v>
      </c>
      <c r="D14">
        <v>0.15</v>
      </c>
      <c r="E14">
        <v>3</v>
      </c>
      <c r="F14" s="8">
        <f t="shared" si="4"/>
        <v>49500</v>
      </c>
      <c r="G14" s="7">
        <f t="shared" si="0"/>
        <v>6.7499999999999991E-2</v>
      </c>
      <c r="H14">
        <v>4.03</v>
      </c>
      <c r="I14" s="6">
        <f t="shared" si="1"/>
        <v>12.09</v>
      </c>
      <c r="J14" s="6">
        <v>0</v>
      </c>
      <c r="K14">
        <f t="shared" si="2"/>
        <v>0</v>
      </c>
      <c r="L14" s="6">
        <f t="shared" si="3"/>
        <v>12.09</v>
      </c>
    </row>
    <row r="15" spans="1:13" x14ac:dyDescent="0.25">
      <c r="F15" s="9">
        <f>SUM(F2:F14)</f>
        <v>594000</v>
      </c>
      <c r="G15" s="7">
        <f>SUM(G2:G14)</f>
        <v>0.80999999999999994</v>
      </c>
      <c r="L15" s="6">
        <f>SUM(L2:L14)</f>
        <v>207.73560000000001</v>
      </c>
    </row>
  </sheetData>
  <conditionalFormatting sqref="A2:A9">
    <cfRule type="duplicateValues" dxfId="27" priority="1"/>
    <cfRule type="duplicateValues" dxfId="26" priority="2"/>
    <cfRule type="duplicateValues" dxfId="25" priority="3"/>
  </conditionalFormatting>
  <conditionalFormatting sqref="A2:A15">
    <cfRule type="duplicateValues" dxfId="24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</vt:lpstr>
      <vt:lpstr>OTHER</vt:lpstr>
      <vt:lpstr>TAX</vt:lpstr>
      <vt:lpstr>ETF_MAP</vt:lpstr>
      <vt:lpstr>Sector</vt:lpstr>
      <vt:lpstr>Bounds</vt:lpstr>
      <vt:lpstr>Normally</vt:lpstr>
      <vt:lpstr>Degen</vt:lpstr>
      <vt:lpstr>Sheet1</vt:lpstr>
      <vt:lpstr>Bull Bound Growth</vt:lpstr>
      <vt:lpstr>Bull Bound Bear</vt:lpstr>
      <vt:lpstr>PM Bound Bull</vt:lpstr>
      <vt:lpstr>PM Bound Bear</vt:lpstr>
      <vt:lpstr>old bounds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Xia</dc:creator>
  <cp:lastModifiedBy>redmo</cp:lastModifiedBy>
  <dcterms:created xsi:type="dcterms:W3CDTF">2015-06-05T18:17:20Z</dcterms:created>
  <dcterms:modified xsi:type="dcterms:W3CDTF">2024-02-13T07:09:52Z</dcterms:modified>
</cp:coreProperties>
</file>