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a.research\personal\rxia\Alphas\2021Q2\"/>
    </mc:Choice>
  </mc:AlternateContent>
  <xr:revisionPtr revIDLastSave="0" documentId="8_{6DAFE1ED-DA24-4023-8C8F-EE06B6225B2A}" xr6:coauthVersionLast="45" xr6:coauthVersionMax="45" xr10:uidLastSave="{00000000-0000-0000-0000-000000000000}"/>
  <bookViews>
    <workbookView xWindow="33795" yWindow="-120" windowWidth="21600" windowHeight="11385" xr2:uid="{F5DE6307-BEB7-4649-9E6E-4B1A09A700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0" i="1" l="1"/>
  <c r="O49" i="1"/>
  <c r="O48" i="1"/>
  <c r="O43" i="1"/>
  <c r="J43" i="1"/>
  <c r="J41" i="1"/>
  <c r="O41" i="1"/>
  <c r="J38" i="1"/>
  <c r="J37" i="1"/>
  <c r="K37" i="1" s="1"/>
  <c r="K36" i="1"/>
  <c r="J35" i="1"/>
  <c r="O35" i="1"/>
  <c r="O34" i="1"/>
  <c r="O33" i="1"/>
  <c r="O32" i="1"/>
  <c r="J32" i="1"/>
  <c r="O31" i="1"/>
  <c r="J31" i="1"/>
  <c r="J27" i="1"/>
  <c r="O27" i="1"/>
  <c r="O26" i="1"/>
  <c r="J26" i="1"/>
  <c r="J23" i="1"/>
  <c r="O17" i="1"/>
  <c r="O16" i="1"/>
  <c r="O14" i="1"/>
  <c r="O13" i="1"/>
  <c r="O12" i="1"/>
  <c r="O11" i="1"/>
  <c r="O6" i="1"/>
  <c r="O4" i="1" l="1"/>
  <c r="O3" i="1"/>
  <c r="P3" i="1" s="1"/>
  <c r="I52" i="1"/>
  <c r="H52" i="1"/>
  <c r="G52" i="1"/>
  <c r="F52" i="1"/>
  <c r="E52" i="1"/>
  <c r="D52" i="1"/>
  <c r="C52" i="1"/>
  <c r="B52" i="1"/>
  <c r="J52" i="1" s="1"/>
  <c r="K52" i="1" s="1"/>
  <c r="I51" i="1"/>
  <c r="H51" i="1"/>
  <c r="G51" i="1"/>
  <c r="F51" i="1"/>
  <c r="E51" i="1"/>
  <c r="D51" i="1"/>
  <c r="C51" i="1"/>
  <c r="B51" i="1"/>
  <c r="J51" i="1" s="1"/>
  <c r="K51" i="1" s="1"/>
  <c r="P50" i="1"/>
  <c r="J50" i="1"/>
  <c r="K50" i="1" s="1"/>
  <c r="P49" i="1"/>
  <c r="K49" i="1"/>
  <c r="J49" i="1"/>
  <c r="O52" i="1"/>
  <c r="P52" i="1" s="1"/>
  <c r="J48" i="1"/>
  <c r="K48" i="1" s="1"/>
  <c r="O47" i="1"/>
  <c r="P47" i="1" s="1"/>
  <c r="J47" i="1"/>
  <c r="K47" i="1" s="1"/>
  <c r="I46" i="1"/>
  <c r="H46" i="1"/>
  <c r="G46" i="1"/>
  <c r="F46" i="1"/>
  <c r="E46" i="1"/>
  <c r="D46" i="1"/>
  <c r="C46" i="1"/>
  <c r="J46" i="1" s="1"/>
  <c r="K46" i="1" s="1"/>
  <c r="P45" i="1"/>
  <c r="O45" i="1"/>
  <c r="J45" i="1"/>
  <c r="K45" i="1" s="1"/>
  <c r="O44" i="1"/>
  <c r="O46" i="1" s="1"/>
  <c r="P46" i="1" s="1"/>
  <c r="K44" i="1"/>
  <c r="J44" i="1"/>
  <c r="P43" i="1"/>
  <c r="K43" i="1"/>
  <c r="I42" i="1"/>
  <c r="H42" i="1"/>
  <c r="G42" i="1"/>
  <c r="F42" i="1"/>
  <c r="E42" i="1"/>
  <c r="D42" i="1"/>
  <c r="C42" i="1"/>
  <c r="J42" i="1" s="1"/>
  <c r="K42" i="1" s="1"/>
  <c r="B42" i="1"/>
  <c r="P41" i="1"/>
  <c r="K41" i="1"/>
  <c r="O40" i="1"/>
  <c r="P40" i="1" s="1"/>
  <c r="K40" i="1"/>
  <c r="J40" i="1"/>
  <c r="O39" i="1"/>
  <c r="P39" i="1" s="1"/>
  <c r="K39" i="1"/>
  <c r="J39" i="1"/>
  <c r="O38" i="1"/>
  <c r="P38" i="1" s="1"/>
  <c r="K38" i="1"/>
  <c r="O37" i="1"/>
  <c r="O42" i="1" s="1"/>
  <c r="P42" i="1" s="1"/>
  <c r="O36" i="1"/>
  <c r="P36" i="1" s="1"/>
  <c r="I36" i="1"/>
  <c r="H36" i="1"/>
  <c r="G36" i="1"/>
  <c r="F36" i="1"/>
  <c r="E36" i="1"/>
  <c r="D36" i="1"/>
  <c r="C36" i="1"/>
  <c r="J36" i="1" s="1"/>
  <c r="P35" i="1"/>
  <c r="K35" i="1"/>
  <c r="P34" i="1"/>
  <c r="K34" i="1"/>
  <c r="J34" i="1"/>
  <c r="P33" i="1"/>
  <c r="J33" i="1"/>
  <c r="K33" i="1" s="1"/>
  <c r="P32" i="1"/>
  <c r="K32" i="1"/>
  <c r="P31" i="1"/>
  <c r="K31" i="1"/>
  <c r="J30" i="1"/>
  <c r="K30" i="1" s="1"/>
  <c r="I30" i="1"/>
  <c r="H30" i="1"/>
  <c r="G30" i="1"/>
  <c r="F30" i="1"/>
  <c r="E30" i="1"/>
  <c r="D30" i="1"/>
  <c r="C30" i="1"/>
  <c r="B30" i="1"/>
  <c r="P29" i="1"/>
  <c r="O29" i="1"/>
  <c r="J29" i="1"/>
  <c r="K29" i="1" s="1"/>
  <c r="O28" i="1"/>
  <c r="O30" i="1" s="1"/>
  <c r="P30" i="1" s="1"/>
  <c r="J28" i="1"/>
  <c r="K28" i="1" s="1"/>
  <c r="P27" i="1"/>
  <c r="K27" i="1"/>
  <c r="P26" i="1"/>
  <c r="K26" i="1"/>
  <c r="J25" i="1"/>
  <c r="K25" i="1" s="1"/>
  <c r="I25" i="1"/>
  <c r="H25" i="1"/>
  <c r="G25" i="1"/>
  <c r="F25" i="1"/>
  <c r="E25" i="1"/>
  <c r="D25" i="1"/>
  <c r="C25" i="1"/>
  <c r="P24" i="1"/>
  <c r="O24" i="1"/>
  <c r="J24" i="1"/>
  <c r="K24" i="1" s="1"/>
  <c r="P23" i="1"/>
  <c r="O23" i="1"/>
  <c r="O25" i="1" s="1"/>
  <c r="P25" i="1" s="1"/>
  <c r="K23" i="1"/>
  <c r="O22" i="1"/>
  <c r="P22" i="1" s="1"/>
  <c r="J22" i="1"/>
  <c r="K22" i="1" s="1"/>
  <c r="I21" i="1"/>
  <c r="H21" i="1"/>
  <c r="G21" i="1"/>
  <c r="F21" i="1"/>
  <c r="J21" i="1" s="1"/>
  <c r="K21" i="1" s="1"/>
  <c r="E21" i="1"/>
  <c r="D21" i="1"/>
  <c r="C21" i="1"/>
  <c r="B21" i="1"/>
  <c r="P20" i="1"/>
  <c r="O20" i="1"/>
  <c r="J20" i="1"/>
  <c r="K20" i="1" s="1"/>
  <c r="P19" i="1"/>
  <c r="O19" i="1"/>
  <c r="J19" i="1"/>
  <c r="K19" i="1" s="1"/>
  <c r="O18" i="1"/>
  <c r="P18" i="1" s="1"/>
  <c r="J18" i="1"/>
  <c r="K18" i="1" s="1"/>
  <c r="P17" i="1"/>
  <c r="J17" i="1"/>
  <c r="K17" i="1" s="1"/>
  <c r="P16" i="1"/>
  <c r="J16" i="1"/>
  <c r="K16" i="1" s="1"/>
  <c r="O15" i="1"/>
  <c r="P15" i="1" s="1"/>
  <c r="J15" i="1"/>
  <c r="K15" i="1" s="1"/>
  <c r="P14" i="1"/>
  <c r="J14" i="1"/>
  <c r="K14" i="1" s="1"/>
  <c r="P13" i="1"/>
  <c r="J13" i="1"/>
  <c r="K13" i="1" s="1"/>
  <c r="P12" i="1"/>
  <c r="J12" i="1"/>
  <c r="K12" i="1" s="1"/>
  <c r="P11" i="1"/>
  <c r="J11" i="1"/>
  <c r="K11" i="1" s="1"/>
  <c r="J10" i="1"/>
  <c r="K10" i="1" s="1"/>
  <c r="I10" i="1"/>
  <c r="H10" i="1"/>
  <c r="G10" i="1"/>
  <c r="F10" i="1"/>
  <c r="E10" i="1"/>
  <c r="D10" i="1"/>
  <c r="C10" i="1"/>
  <c r="B10" i="1"/>
  <c r="P9" i="1"/>
  <c r="O9" i="1"/>
  <c r="J9" i="1"/>
  <c r="K9" i="1" s="1"/>
  <c r="O8" i="1"/>
  <c r="P8" i="1" s="1"/>
  <c r="J8" i="1"/>
  <c r="K8" i="1" s="1"/>
  <c r="P7" i="1"/>
  <c r="O7" i="1"/>
  <c r="J7" i="1"/>
  <c r="K7" i="1" s="1"/>
  <c r="P6" i="1"/>
  <c r="O10" i="1"/>
  <c r="P10" i="1" s="1"/>
  <c r="J6" i="1"/>
  <c r="K6" i="1" s="1"/>
  <c r="W5" i="1"/>
  <c r="X5" i="1" s="1"/>
  <c r="U5" i="1"/>
  <c r="T5" i="1"/>
  <c r="P5" i="1"/>
  <c r="O5" i="1"/>
  <c r="J5" i="1"/>
  <c r="K5" i="1" s="1"/>
  <c r="X4" i="1"/>
  <c r="W4" i="1"/>
  <c r="U4" i="1"/>
  <c r="T4" i="1"/>
  <c r="P4" i="1"/>
  <c r="J4" i="1"/>
  <c r="K4" i="1" s="1"/>
  <c r="X3" i="1"/>
  <c r="W3" i="1"/>
  <c r="U3" i="1"/>
  <c r="T3" i="1"/>
  <c r="J3" i="1"/>
  <c r="K3" i="1" s="1"/>
  <c r="O21" i="1" l="1"/>
  <c r="P21" i="1" s="1"/>
  <c r="P28" i="1"/>
  <c r="P48" i="1"/>
  <c r="P37" i="1"/>
  <c r="P44" i="1"/>
  <c r="O51" i="1"/>
  <c r="P51" i="1" s="1"/>
</calcChain>
</file>

<file path=xl/sharedStrings.xml><?xml version="1.0" encoding="utf-8"?>
<sst xmlns="http://schemas.openxmlformats.org/spreadsheetml/2006/main" count="75" uniqueCount="75">
  <si>
    <t>RX</t>
  </si>
  <si>
    <t>TICKER</t>
  </si>
  <si>
    <t>Consensus</t>
  </si>
  <si>
    <t>SameStore 12_12</t>
  </si>
  <si>
    <t>SameStore LR</t>
  </si>
  <si>
    <t>SameStore W/O A/M LR</t>
  </si>
  <si>
    <t>Same Store No LR</t>
  </si>
  <si>
    <t>Non-SameStore 12_12</t>
  </si>
  <si>
    <t>Non-SameStore LR</t>
  </si>
  <si>
    <t>Non-SameStore W/O A/M LR</t>
  </si>
  <si>
    <t>Average</t>
  </si>
  <si>
    <t>Beat or Miss Avg</t>
  </si>
  <si>
    <t>Linear Adj</t>
  </si>
  <si>
    <t>Quadratic Adj</t>
  </si>
  <si>
    <t>Cubic Adj</t>
  </si>
  <si>
    <t>Best</t>
  </si>
  <si>
    <t>Beat/Miss</t>
  </si>
  <si>
    <t>Kenny's Values</t>
  </si>
  <si>
    <t>Kenny's Beat Or Miss</t>
  </si>
  <si>
    <t>Actual</t>
  </si>
  <si>
    <t>RX Actual Beat or Miss</t>
  </si>
  <si>
    <t>Actual Beat or Miss</t>
  </si>
  <si>
    <t>Report Date</t>
  </si>
  <si>
    <t>GP Estiamtes</t>
  </si>
  <si>
    <t>GP Beat/Miss</t>
  </si>
  <si>
    <t>ABMD</t>
  </si>
  <si>
    <t>ATEC</t>
  </si>
  <si>
    <t>ATRC</t>
  </si>
  <si>
    <t>BSX CARDIO</t>
  </si>
  <si>
    <t>BSX MEDSURG</t>
  </si>
  <si>
    <t>BSX NEUROMODULATION</t>
  </si>
  <si>
    <t>BSX_RN</t>
  </si>
  <si>
    <t>BSX_TOTAL</t>
  </si>
  <si>
    <t>CNMD</t>
  </si>
  <si>
    <t>CSII_US</t>
  </si>
  <si>
    <t>EW_THV</t>
  </si>
  <si>
    <t>GMED</t>
  </si>
  <si>
    <t>INSP</t>
  </si>
  <si>
    <t>ISRG</t>
  </si>
  <si>
    <t>KIDS</t>
  </si>
  <si>
    <t>LIVN CARDIO</t>
  </si>
  <si>
    <t>LIVN ACS</t>
  </si>
  <si>
    <t>LIVN NEUROMOD</t>
  </si>
  <si>
    <t>LIVN_TOTAL</t>
  </si>
  <si>
    <t>LUNG</t>
  </si>
  <si>
    <t>MMSI_CARDIO</t>
  </si>
  <si>
    <t>MMSI_END</t>
  </si>
  <si>
    <t>MMSI</t>
  </si>
  <si>
    <t>NARI</t>
  </si>
  <si>
    <t>NUVA</t>
  </si>
  <si>
    <t>PEN NEUROVASCULAR</t>
  </si>
  <si>
    <t>PEN_PERIPHERAL</t>
  </si>
  <si>
    <t>PEN_TOTAL</t>
  </si>
  <si>
    <t>SIBN</t>
  </si>
  <si>
    <t>SILK</t>
  </si>
  <si>
    <t>SNN_REC</t>
  </si>
  <si>
    <t>SNN_SMT</t>
  </si>
  <si>
    <t>SNN_AWM</t>
  </si>
  <si>
    <t>SNN</t>
  </si>
  <si>
    <t>SYK MEDSG</t>
  </si>
  <si>
    <t>SYK NNS</t>
  </si>
  <si>
    <t>SYK_KNEE</t>
  </si>
  <si>
    <t>SYK_HIP</t>
  </si>
  <si>
    <t>SYK_T&amp;E</t>
  </si>
  <si>
    <t>SYK TOTAL</t>
  </si>
  <si>
    <t>SWAV</t>
  </si>
  <si>
    <t>VAPO_CAP</t>
  </si>
  <si>
    <t>VAPO_DISP</t>
  </si>
  <si>
    <t>VAPO</t>
  </si>
  <si>
    <t>XENT</t>
  </si>
  <si>
    <t>ZBH KNEES</t>
  </si>
  <si>
    <t>ZBH HIPS</t>
  </si>
  <si>
    <t>ZBH SET</t>
  </si>
  <si>
    <t>ZBH_HIPS_KNESS</t>
  </si>
  <si>
    <t>ZBH_TOTAL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</si>
</sst>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0" fontId="0" fillId="0" borderId="0" xfId="2" applyNumberFormat="1" applyFont="1"/>
    <xf numFmtId="164" fontId="0" fillId="0" borderId="0" xfId="1" applyNumberFormat="1" applyFont="1" applyFill="1" applyBorder="1" applyAlignment="1">
      <alignment horizontal="right" vertical="center"/>
    </xf>
    <xf numFmtId="164" fontId="0" fillId="0" borderId="0" xfId="1" applyNumberFormat="1" applyFont="1" applyFill="1" applyBorder="1"/>
    <xf numFmtId="164" fontId="2" fillId="0" borderId="0" xfId="0" applyNumberFormat="1" applyFont="1"/>
    <xf numFmtId="2" fontId="2" fillId="0" borderId="0" xfId="0" applyNumberFormat="1" applyFont="1"/>
    <xf numFmtId="164" fontId="0" fillId="0" borderId="0" xfId="0" applyNumberFormat="1" applyFont="1"/>
    <xf numFmtId="2" fontId="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3F2F-D92D-4AE9-BC17-1C96FEE82F47}">
  <dimension ref="A1:X52"/>
  <sheetViews>
    <sheetView tabSelected="1" zoomScale="85" zoomScaleNormal="85" workbookViewId="0">
      <selection activeCell="J4" sqref="J4"/>
    </sheetView>
  </sheetViews>
  <sheetFormatPr defaultRowHeight="12.75" x14ac:dyDescent="0.2"/>
  <sheetData>
    <row r="1" spans="1:24" x14ac:dyDescent="0.2">
      <c r="A1" t="s">
        <v>0</v>
      </c>
      <c r="B1" s="1">
        <v>44385</v>
      </c>
      <c r="C1" s="1"/>
      <c r="G1" s="1"/>
    </row>
    <row r="2" spans="1:24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s="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</row>
    <row r="3" spans="1:24" x14ac:dyDescent="0.2">
      <c r="A3" t="s">
        <v>25</v>
      </c>
      <c r="B3" s="3">
        <v>189.1</v>
      </c>
      <c r="C3" s="3">
        <v>190.68845082999999</v>
      </c>
      <c r="D3" s="3">
        <v>186.3621918718984</v>
      </c>
      <c r="E3" s="3">
        <v>184.43189848371711</v>
      </c>
      <c r="F3" s="3">
        <v>182.43172101395331</v>
      </c>
      <c r="G3" s="3">
        <v>167.85452438999999</v>
      </c>
      <c r="H3" s="3">
        <v>150.30914370886731</v>
      </c>
      <c r="I3" s="3">
        <v>149.48119426297441</v>
      </c>
      <c r="J3" s="4">
        <f>AVERAGE(B3:I3)</f>
        <v>175.08239057017633</v>
      </c>
      <c r="K3" s="5" t="str">
        <f>IF(J3&gt;B3,"BEAT","MISS")</f>
        <v>MISS</v>
      </c>
      <c r="L3" s="4">
        <v>180.95600099999999</v>
      </c>
      <c r="M3" s="4">
        <v>182.455399</v>
      </c>
      <c r="N3" s="4">
        <v>180.41641899999999</v>
      </c>
      <c r="O3" s="3">
        <f>AVERAGE(F3,B3)</f>
        <v>185.76586050697665</v>
      </c>
      <c r="P3" s="6">
        <f t="shared" ref="P3:P50" si="0">O3/B3-1</f>
        <v>-1.7631620798642778E-2</v>
      </c>
      <c r="Q3" s="4"/>
      <c r="R3" s="6"/>
      <c r="T3" s="6">
        <f>S3/O3-1</f>
        <v>-1</v>
      </c>
      <c r="U3" s="6">
        <f>S3/B3-1</f>
        <v>-1</v>
      </c>
      <c r="V3" s="1"/>
      <c r="W3" s="4">
        <f>Q3</f>
        <v>0</v>
      </c>
      <c r="X3" s="6" t="e">
        <f>S3/W3-1</f>
        <v>#DIV/0!</v>
      </c>
    </row>
    <row r="4" spans="1:24" x14ac:dyDescent="0.2">
      <c r="A4" t="s">
        <v>26</v>
      </c>
      <c r="B4" s="3">
        <v>45.1</v>
      </c>
      <c r="C4" s="3">
        <v>63.243099000000001</v>
      </c>
      <c r="D4" s="3">
        <v>64.398634181367441</v>
      </c>
      <c r="E4" s="3">
        <v>70.988252971160748</v>
      </c>
      <c r="F4" s="3">
        <v>66.223112388815963</v>
      </c>
      <c r="G4" s="3">
        <v>66.686101502</v>
      </c>
      <c r="H4" s="3">
        <v>55.265640218725032</v>
      </c>
      <c r="I4" s="3">
        <v>55.269219813902282</v>
      </c>
      <c r="J4" s="4">
        <f>AVERAGE(B4:I4)</f>
        <v>60.896757509496432</v>
      </c>
      <c r="K4" s="5" t="str">
        <f t="shared" ref="K4:K52" si="1">IF(J4&gt;B4,"BEAT","MISS")</f>
        <v>BEAT</v>
      </c>
      <c r="L4" s="4">
        <v>43.443967000000001</v>
      </c>
      <c r="M4" s="4">
        <v>43.211931999999997</v>
      </c>
      <c r="N4" s="4">
        <v>43.245348</v>
      </c>
      <c r="O4" s="3">
        <f>B4*(2/3)+(1/3)*H4</f>
        <v>48.488546739575014</v>
      </c>
      <c r="P4" s="6">
        <f t="shared" si="0"/>
        <v>7.5134074048226474E-2</v>
      </c>
      <c r="R4" s="6"/>
      <c r="T4" s="6">
        <f>S4/O4-1</f>
        <v>-1</v>
      </c>
      <c r="U4" s="6">
        <f>S4/B4-1</f>
        <v>-1</v>
      </c>
      <c r="V4" s="1"/>
      <c r="W4" s="4" t="e">
        <f>#REF!</f>
        <v>#REF!</v>
      </c>
      <c r="X4" s="6" t="e">
        <f t="shared" ref="X4" si="2">S4/W4-1</f>
        <v>#REF!</v>
      </c>
    </row>
    <row r="5" spans="1:24" x14ac:dyDescent="0.2">
      <c r="A5" t="s">
        <v>27</v>
      </c>
      <c r="B5" s="3">
        <v>50.4</v>
      </c>
      <c r="C5" s="3">
        <v>58.360164324000003</v>
      </c>
      <c r="D5" s="3">
        <v>55.142472449515047</v>
      </c>
      <c r="E5" s="3">
        <v>55.594056553638246</v>
      </c>
      <c r="F5" s="3">
        <v>55.497563242720368</v>
      </c>
      <c r="G5" s="3">
        <v>61.118285585999999</v>
      </c>
      <c r="H5" s="3">
        <v>51.430502375806078</v>
      </c>
      <c r="I5" s="3">
        <v>51.770600353623031</v>
      </c>
      <c r="J5" s="4">
        <f t="shared" ref="J5:J46" si="3">AVERAGE(B5:I5)</f>
        <v>54.914205610662847</v>
      </c>
      <c r="K5" s="5" t="str">
        <f t="shared" si="1"/>
        <v>BEAT</v>
      </c>
      <c r="L5" s="4"/>
      <c r="M5" s="4"/>
      <c r="N5" s="4"/>
      <c r="O5" s="3">
        <f>I5</f>
        <v>51.770600353623031</v>
      </c>
      <c r="P5" s="6">
        <f t="shared" si="0"/>
        <v>2.7194451460774482E-2</v>
      </c>
      <c r="Q5" s="4"/>
      <c r="R5" s="6"/>
      <c r="T5" s="6">
        <f>S5/O5-1</f>
        <v>-1</v>
      </c>
      <c r="U5" s="6">
        <f t="shared" ref="U5" si="4">S5/B5-1</f>
        <v>-1</v>
      </c>
      <c r="V5" s="1"/>
      <c r="W5" s="4">
        <f>O5</f>
        <v>51.770600353623031</v>
      </c>
      <c r="X5" s="6">
        <f>S5/W5-1</f>
        <v>-1</v>
      </c>
    </row>
    <row r="6" spans="1:24" x14ac:dyDescent="0.2">
      <c r="A6" t="s">
        <v>28</v>
      </c>
      <c r="B6" s="3">
        <v>603.70000000000005</v>
      </c>
      <c r="C6" s="3">
        <v>662.39449378999996</v>
      </c>
      <c r="D6" s="3">
        <v>661.70588713136203</v>
      </c>
      <c r="E6" s="3">
        <v>674.04963067013102</v>
      </c>
      <c r="F6" s="3">
        <v>623.85860540306351</v>
      </c>
      <c r="G6" s="3">
        <v>631.56468077399995</v>
      </c>
      <c r="H6" s="3">
        <v>607.02014700351117</v>
      </c>
      <c r="I6" s="3">
        <v>610.22530565466172</v>
      </c>
      <c r="J6" s="4">
        <f t="shared" si="3"/>
        <v>634.31484380334109</v>
      </c>
      <c r="K6" s="5" t="str">
        <f t="shared" si="1"/>
        <v>BEAT</v>
      </c>
      <c r="O6" s="3">
        <f>AVERAGE(E6,B6)</f>
        <v>638.87481533506548</v>
      </c>
      <c r="P6" s="6">
        <f t="shared" si="0"/>
        <v>5.8265388992985612E-2</v>
      </c>
    </row>
    <row r="7" spans="1:24" x14ac:dyDescent="0.2">
      <c r="A7" t="s">
        <v>29</v>
      </c>
      <c r="B7" s="3">
        <v>577.29999999999995</v>
      </c>
      <c r="C7" s="3">
        <v>572.67085576700003</v>
      </c>
      <c r="D7" s="3">
        <v>568.72226880223639</v>
      </c>
      <c r="E7" s="3">
        <v>576.20718191448918</v>
      </c>
      <c r="F7" s="3">
        <v>536.20117516693836</v>
      </c>
      <c r="G7" s="3">
        <v>600.34958183499998</v>
      </c>
      <c r="H7" s="3">
        <v>500.82386206741671</v>
      </c>
      <c r="I7" s="3">
        <v>501.89517111587298</v>
      </c>
      <c r="J7" s="4">
        <f>AVERAGE(B7:G7)</f>
        <v>571.90851058094404</v>
      </c>
      <c r="K7" s="5" t="str">
        <f t="shared" si="1"/>
        <v>MISS</v>
      </c>
      <c r="O7" s="3">
        <f>AVERAGE(G7,B7)</f>
        <v>588.82479091749997</v>
      </c>
      <c r="P7" s="6">
        <f t="shared" si="0"/>
        <v>1.9963261592759407E-2</v>
      </c>
    </row>
    <row r="8" spans="1:24" x14ac:dyDescent="0.2">
      <c r="A8" t="s">
        <v>30</v>
      </c>
      <c r="B8" s="3">
        <v>171.8</v>
      </c>
      <c r="C8" s="3">
        <v>211.49949703199999</v>
      </c>
      <c r="D8" s="3">
        <v>204.77507296749411</v>
      </c>
      <c r="E8" s="3">
        <v>215.852186065409</v>
      </c>
      <c r="F8" s="3">
        <v>179.10507380739409</v>
      </c>
      <c r="G8" s="3">
        <v>211.74803414499999</v>
      </c>
      <c r="H8" s="3">
        <v>86.348989552458718</v>
      </c>
      <c r="I8" s="3">
        <v>88.195584550136914</v>
      </c>
      <c r="J8" s="4">
        <f>AVERAGE(B8:G8)</f>
        <v>199.12997733621617</v>
      </c>
      <c r="K8" s="5" t="str">
        <f t="shared" si="1"/>
        <v>BEAT</v>
      </c>
      <c r="O8" s="3">
        <f>AVERAGE(F8,B8)</f>
        <v>175.45253690369705</v>
      </c>
      <c r="P8" s="6">
        <f t="shared" si="0"/>
        <v>2.1260401069249424E-2</v>
      </c>
    </row>
    <row r="9" spans="1:24" x14ac:dyDescent="0.2">
      <c r="A9" t="s">
        <v>31</v>
      </c>
      <c r="B9" s="3">
        <v>36.799999999999997</v>
      </c>
      <c r="C9" s="3">
        <v>39.615926311999999</v>
      </c>
      <c r="D9" s="3">
        <v>38.315225326341057</v>
      </c>
      <c r="E9" s="3">
        <v>37.394660876455127</v>
      </c>
      <c r="F9" s="3">
        <v>33.893761263080542</v>
      </c>
      <c r="G9" s="3">
        <v>33.768616448000003</v>
      </c>
      <c r="H9" s="3">
        <v>27.854200746069282</v>
      </c>
      <c r="I9" s="3">
        <v>27.633416717926419</v>
      </c>
      <c r="J9" s="4">
        <f>AVERAGE(B9:G9)</f>
        <v>36.631365037646127</v>
      </c>
      <c r="K9" s="5" t="str">
        <f t="shared" si="1"/>
        <v>MISS</v>
      </c>
      <c r="O9" s="3">
        <f>E9</f>
        <v>37.394660876455127</v>
      </c>
      <c r="P9" s="6">
        <f t="shared" si="0"/>
        <v>1.615926294715031E-2</v>
      </c>
    </row>
    <row r="10" spans="1:24" x14ac:dyDescent="0.2">
      <c r="A10" t="s">
        <v>32</v>
      </c>
      <c r="B10" s="3">
        <f>SUM(B6:B9)</f>
        <v>1389.6</v>
      </c>
      <c r="C10" s="3">
        <f>SUM(C6:C9)</f>
        <v>1486.180772901</v>
      </c>
      <c r="D10" s="3">
        <f t="shared" ref="D10:I10" si="5">SUM(D6:D9)</f>
        <v>1473.5184542274337</v>
      </c>
      <c r="E10" s="3">
        <f t="shared" si="5"/>
        <v>1503.5036595264844</v>
      </c>
      <c r="F10" s="3">
        <f t="shared" si="5"/>
        <v>1373.0586156404763</v>
      </c>
      <c r="G10" s="3">
        <f t="shared" si="5"/>
        <v>1477.4309132020001</v>
      </c>
      <c r="H10" s="3">
        <f t="shared" si="5"/>
        <v>1222.0471993694557</v>
      </c>
      <c r="I10" s="3">
        <f t="shared" si="5"/>
        <v>1227.9494780385978</v>
      </c>
      <c r="J10" s="4">
        <f t="shared" ref="J10:J14" si="6">AVERAGE(B10:I10)</f>
        <v>1394.161136613181</v>
      </c>
      <c r="K10" s="5" t="str">
        <f t="shared" si="1"/>
        <v>BEAT</v>
      </c>
      <c r="O10" s="3">
        <f>SUM(O6:O9)</f>
        <v>1440.5468040327178</v>
      </c>
      <c r="P10" s="6">
        <f t="shared" si="0"/>
        <v>3.6662927484684804E-2</v>
      </c>
    </row>
    <row r="11" spans="1:24" x14ac:dyDescent="0.2">
      <c r="A11" t="s">
        <v>33</v>
      </c>
      <c r="B11" s="3">
        <v>134.30000000000001</v>
      </c>
      <c r="C11" s="3">
        <v>92.459065484999996</v>
      </c>
      <c r="D11" s="3">
        <v>91.724240099471587</v>
      </c>
      <c r="E11" s="3">
        <v>92.35195042913368</v>
      </c>
      <c r="F11" s="3">
        <v>83.788667700940707</v>
      </c>
      <c r="G11" s="3">
        <v>131.79887333799999</v>
      </c>
      <c r="H11" s="3">
        <v>93.561442828712401</v>
      </c>
      <c r="I11" s="3">
        <v>93.677208559378286</v>
      </c>
      <c r="J11" s="4">
        <f t="shared" si="6"/>
        <v>101.70768105507959</v>
      </c>
      <c r="K11" s="5" t="str">
        <f t="shared" si="1"/>
        <v>MISS</v>
      </c>
      <c r="O11" s="3">
        <f>AVERAGE(B11,138.969513690471)</f>
        <v>136.6347568452355</v>
      </c>
      <c r="P11" s="6">
        <f t="shared" si="0"/>
        <v>1.7384637715826434E-2</v>
      </c>
    </row>
    <row r="12" spans="1:24" x14ac:dyDescent="0.2">
      <c r="A12" t="s">
        <v>34</v>
      </c>
      <c r="B12" s="3">
        <v>65.099999999999994</v>
      </c>
      <c r="C12" s="3">
        <v>73.441262816999995</v>
      </c>
      <c r="D12" s="3">
        <v>71.867040114205949</v>
      </c>
      <c r="E12" s="3">
        <v>73.899365488526598</v>
      </c>
      <c r="F12" s="3">
        <v>63.839223027411023</v>
      </c>
      <c r="G12" s="3">
        <v>69.720326237999998</v>
      </c>
      <c r="H12" s="3">
        <v>45.652906149857444</v>
      </c>
      <c r="I12" s="3">
        <v>45.541954476092322</v>
      </c>
      <c r="J12" s="4">
        <f>AVERAGE(B12:G12)</f>
        <v>69.644536280857253</v>
      </c>
      <c r="K12" s="5" t="str">
        <f t="shared" si="1"/>
        <v>BEAT</v>
      </c>
      <c r="O12" s="3">
        <f>AVERAGE(G12,B12)</f>
        <v>67.410163119000003</v>
      </c>
      <c r="P12" s="6">
        <f t="shared" si="0"/>
        <v>3.5486376635944783E-2</v>
      </c>
    </row>
    <row r="13" spans="1:24" x14ac:dyDescent="0.2">
      <c r="A13" t="s">
        <v>35</v>
      </c>
      <c r="B13" s="3">
        <v>538.5</v>
      </c>
      <c r="C13" s="3">
        <v>575.48700373400004</v>
      </c>
      <c r="D13" s="3">
        <v>568.08878432655854</v>
      </c>
      <c r="E13" s="3">
        <v>576.54166240835593</v>
      </c>
      <c r="F13" s="3">
        <v>553.62090923621895</v>
      </c>
      <c r="G13" s="3">
        <v>563.43826165300004</v>
      </c>
      <c r="H13" s="3">
        <v>644.79756208610127</v>
      </c>
      <c r="I13" s="3">
        <v>645.92310681235938</v>
      </c>
      <c r="J13" s="4">
        <f t="shared" si="6"/>
        <v>583.29966128207434</v>
      </c>
      <c r="K13" s="5" t="str">
        <f t="shared" si="1"/>
        <v>BEAT</v>
      </c>
      <c r="O13" s="3">
        <f>AVERAGE(E13,B13)</f>
        <v>557.52083120417797</v>
      </c>
      <c r="P13" s="6">
        <f t="shared" si="0"/>
        <v>3.5321877816486547E-2</v>
      </c>
    </row>
    <row r="14" spans="1:24" x14ac:dyDescent="0.2">
      <c r="A14" t="s">
        <v>36</v>
      </c>
      <c r="B14" s="3">
        <v>177.1</v>
      </c>
      <c r="C14" s="3">
        <v>185.98462282899999</v>
      </c>
      <c r="D14" s="3">
        <v>184.67684190748841</v>
      </c>
      <c r="E14" s="3">
        <v>185.15624940314859</v>
      </c>
      <c r="F14" s="3">
        <v>170.56955231850679</v>
      </c>
      <c r="G14" s="3">
        <v>206.658345416</v>
      </c>
      <c r="H14" s="3">
        <v>182.70280595435551</v>
      </c>
      <c r="I14" s="3">
        <v>181.99846203331589</v>
      </c>
      <c r="J14" s="4">
        <f t="shared" si="6"/>
        <v>184.35585998272688</v>
      </c>
      <c r="K14" s="5" t="str">
        <f t="shared" si="1"/>
        <v>BEAT</v>
      </c>
      <c r="O14" s="3">
        <f>AVERAGE(C14,B14)</f>
        <v>181.54231141449998</v>
      </c>
      <c r="P14" s="6">
        <f t="shared" si="0"/>
        <v>2.5083633057594534E-2</v>
      </c>
    </row>
    <row r="15" spans="1:24" x14ac:dyDescent="0.2">
      <c r="A15" t="s">
        <v>37</v>
      </c>
      <c r="B15" s="3">
        <v>40.5</v>
      </c>
      <c r="C15" s="3">
        <v>46.120255438000001</v>
      </c>
      <c r="D15" s="3">
        <v>0</v>
      </c>
      <c r="E15" s="3">
        <v>39.404351521447417</v>
      </c>
      <c r="F15" s="3">
        <v>32.718113234223352</v>
      </c>
      <c r="G15" s="3">
        <v>38.514857798000001</v>
      </c>
      <c r="H15" s="3">
        <v>31.298934725237029</v>
      </c>
      <c r="I15" s="3">
        <v>32.029359722505909</v>
      </c>
      <c r="J15" s="4">
        <f t="shared" si="3"/>
        <v>32.573234054926715</v>
      </c>
      <c r="K15" s="5" t="str">
        <f t="shared" si="1"/>
        <v>MISS</v>
      </c>
      <c r="O15" s="3">
        <f>AVERAGE(C15,B15)</f>
        <v>43.310127719</v>
      </c>
      <c r="P15" s="6">
        <f t="shared" si="0"/>
        <v>6.9385869604938311E-2</v>
      </c>
    </row>
    <row r="16" spans="1:24" x14ac:dyDescent="0.2">
      <c r="A16" t="s">
        <v>38</v>
      </c>
      <c r="B16" s="3">
        <v>489.7</v>
      </c>
      <c r="C16" s="3">
        <v>587.08023528599995</v>
      </c>
      <c r="D16" s="3">
        <v>582.5613810131623</v>
      </c>
      <c r="E16" s="3">
        <v>590.67765889447821</v>
      </c>
      <c r="F16" s="3">
        <v>559.70710671070037</v>
      </c>
      <c r="G16" s="3">
        <v>648.25474357099995</v>
      </c>
      <c r="H16" s="3">
        <v>609.69459339211528</v>
      </c>
      <c r="I16" s="3">
        <v>609.70757678616678</v>
      </c>
      <c r="J16" s="4">
        <f t="shared" si="3"/>
        <v>584.67291195670282</v>
      </c>
      <c r="K16" s="5" t="str">
        <f t="shared" si="1"/>
        <v>BEAT</v>
      </c>
      <c r="O16" s="3">
        <f>AVERAGE(D16,B16)</f>
        <v>536.13069050658112</v>
      </c>
      <c r="P16" s="6">
        <f t="shared" si="0"/>
        <v>9.4814560969126216E-2</v>
      </c>
      <c r="Q16" s="3"/>
    </row>
    <row r="17" spans="1:16" x14ac:dyDescent="0.2">
      <c r="A17" t="s">
        <v>39</v>
      </c>
      <c r="B17" s="3">
        <v>20.3</v>
      </c>
      <c r="C17" s="3">
        <v>17.593307617000001</v>
      </c>
      <c r="D17" s="3">
        <v>16.735384885660029</v>
      </c>
      <c r="E17" s="3">
        <v>17.166024588220591</v>
      </c>
      <c r="F17" s="3">
        <v>18.006777387607801</v>
      </c>
      <c r="G17" s="3">
        <v>23.076671099999999</v>
      </c>
      <c r="H17" s="3">
        <v>23.17908703148586</v>
      </c>
      <c r="I17" s="3">
        <v>23.434530392174739</v>
      </c>
      <c r="J17" s="4">
        <f t="shared" si="3"/>
        <v>19.936472875268628</v>
      </c>
      <c r="K17" s="5" t="str">
        <f t="shared" si="1"/>
        <v>MISS</v>
      </c>
      <c r="O17" s="3">
        <f>(1/4)*G17+(3/4)*B17</f>
        <v>20.994167775000001</v>
      </c>
      <c r="P17" s="6">
        <f t="shared" si="0"/>
        <v>3.4195456896551679E-2</v>
      </c>
    </row>
    <row r="18" spans="1:16" x14ac:dyDescent="0.2">
      <c r="A18" t="s">
        <v>40</v>
      </c>
      <c r="B18" s="3">
        <v>36.700000000000003</v>
      </c>
      <c r="C18" s="3">
        <v>37.977392608999999</v>
      </c>
      <c r="D18" s="3">
        <v>37.991960553961647</v>
      </c>
      <c r="E18" s="3">
        <v>38.200857608428663</v>
      </c>
      <c r="F18" s="3">
        <v>36.116731644346572</v>
      </c>
      <c r="G18" s="3">
        <v>38.416746330000002</v>
      </c>
      <c r="H18" s="3">
        <v>19.83122499007121</v>
      </c>
      <c r="I18" s="3">
        <v>19.751032566277171</v>
      </c>
      <c r="J18" s="4">
        <f>AVERAGE(B18:G18)</f>
        <v>37.567281457622812</v>
      </c>
      <c r="K18" s="5" t="str">
        <f t="shared" si="1"/>
        <v>BEAT</v>
      </c>
      <c r="O18" s="3">
        <f>B18*(1/3)+G18*(2/3)</f>
        <v>37.844497553333333</v>
      </c>
      <c r="P18" s="6">
        <f t="shared" si="0"/>
        <v>3.1185219436875578E-2</v>
      </c>
    </row>
    <row r="19" spans="1:16" x14ac:dyDescent="0.2">
      <c r="A19" t="s">
        <v>41</v>
      </c>
      <c r="B19" s="11">
        <v>12.9</v>
      </c>
      <c r="C19" s="11">
        <v>15.39062041</v>
      </c>
      <c r="D19" s="11">
        <v>14.57664974883455</v>
      </c>
      <c r="E19" s="11">
        <v>13.441289709854701</v>
      </c>
      <c r="F19" s="11">
        <v>16.01021084705372</v>
      </c>
      <c r="G19" s="11">
        <v>14.047741418999999</v>
      </c>
      <c r="H19" s="11">
        <v>12.6247759872053</v>
      </c>
      <c r="I19" s="11">
        <v>12.569197485866651</v>
      </c>
      <c r="J19" s="12">
        <f>AVERAGE(B19:I19)</f>
        <v>13.945060700976866</v>
      </c>
      <c r="K19" s="5" t="str">
        <f t="shared" si="1"/>
        <v>BEAT</v>
      </c>
      <c r="O19" s="3">
        <f>B19*(2/3)+(1/3)*F19</f>
        <v>13.936736949017906</v>
      </c>
      <c r="P19" s="6">
        <f t="shared" si="0"/>
        <v>8.0367205350225124E-2</v>
      </c>
    </row>
    <row r="20" spans="1:16" x14ac:dyDescent="0.2">
      <c r="A20" t="s">
        <v>42</v>
      </c>
      <c r="B20" s="3">
        <v>81</v>
      </c>
      <c r="C20" s="3">
        <v>90.182078825999994</v>
      </c>
      <c r="D20" s="3">
        <v>92.026322828815381</v>
      </c>
      <c r="E20" s="3">
        <v>93.638112410031525</v>
      </c>
      <c r="F20" s="3">
        <v>94.219682179498633</v>
      </c>
      <c r="G20" s="3">
        <v>92.737029879000005</v>
      </c>
      <c r="H20" s="3">
        <v>85.339311371309947</v>
      </c>
      <c r="I20" s="3">
        <v>82.408341941206587</v>
      </c>
      <c r="J20" s="4">
        <f>AVERAGE(B20:I20)</f>
        <v>88.943859929482755</v>
      </c>
      <c r="K20" s="5" t="str">
        <f t="shared" si="1"/>
        <v>BEAT</v>
      </c>
      <c r="O20" s="3">
        <f>AVERAGE(C20,B20)</f>
        <v>85.591039413000004</v>
      </c>
      <c r="P20" s="6">
        <f t="shared" si="0"/>
        <v>5.6679498925926053E-2</v>
      </c>
    </row>
    <row r="21" spans="1:16" x14ac:dyDescent="0.2">
      <c r="A21" t="s">
        <v>43</v>
      </c>
      <c r="B21" s="3">
        <f>SUM(B18:B20)</f>
        <v>130.6</v>
      </c>
      <c r="C21" s="3">
        <f>SUM(C18:C20)</f>
        <v>143.550091845</v>
      </c>
      <c r="D21" s="3">
        <f t="shared" ref="D21:I21" si="7">SUM(D18:D20)</f>
        <v>144.59493313161158</v>
      </c>
      <c r="E21" s="3">
        <f t="shared" si="7"/>
        <v>145.28025972831489</v>
      </c>
      <c r="F21" s="3">
        <f t="shared" si="7"/>
        <v>146.34662467089893</v>
      </c>
      <c r="G21" s="3">
        <f t="shared" si="7"/>
        <v>145.201517628</v>
      </c>
      <c r="H21" s="3">
        <f t="shared" si="7"/>
        <v>117.79531234858646</v>
      </c>
      <c r="I21" s="3">
        <f t="shared" si="7"/>
        <v>114.72857199335041</v>
      </c>
      <c r="J21" s="4">
        <f t="shared" si="3"/>
        <v>136.01216391822027</v>
      </c>
      <c r="K21" s="5" t="str">
        <f t="shared" si="1"/>
        <v>BEAT</v>
      </c>
      <c r="O21" s="3">
        <f>SUM(O18:O20)</f>
        <v>137.37227391535123</v>
      </c>
      <c r="P21" s="6">
        <f t="shared" si="0"/>
        <v>5.1855083578493444E-2</v>
      </c>
    </row>
    <row r="22" spans="1:16" x14ac:dyDescent="0.2">
      <c r="A22" t="s">
        <v>44</v>
      </c>
      <c r="B22" s="3">
        <v>5.6</v>
      </c>
      <c r="C22" s="3">
        <v>2.9504320549999998</v>
      </c>
      <c r="D22" s="3">
        <v>0</v>
      </c>
      <c r="E22" s="3">
        <v>2.737020066052489</v>
      </c>
      <c r="F22" s="3">
        <v>2.1237474153014149</v>
      </c>
      <c r="G22" s="3">
        <v>4.0442930840000004</v>
      </c>
      <c r="H22" s="3">
        <v>3.3901810034436601</v>
      </c>
      <c r="I22" s="3">
        <v>3.5044739654770609</v>
      </c>
      <c r="J22" s="4">
        <f t="shared" si="3"/>
        <v>3.0437684486593284</v>
      </c>
      <c r="K22" s="5" t="str">
        <f t="shared" si="1"/>
        <v>MISS</v>
      </c>
      <c r="O22" s="3">
        <f>B22*1.09572649572649</f>
        <v>6.1360683760683443</v>
      </c>
      <c r="P22" s="6">
        <f t="shared" si="0"/>
        <v>9.5726495726490057E-2</v>
      </c>
    </row>
    <row r="23" spans="1:16" x14ac:dyDescent="0.2">
      <c r="A23" t="s">
        <v>45</v>
      </c>
      <c r="B23" s="9">
        <v>134.05095</v>
      </c>
      <c r="C23" s="9">
        <v>122.880741648</v>
      </c>
      <c r="D23" s="9">
        <v>123.9699080772283</v>
      </c>
      <c r="E23" s="9">
        <v>126.501741395932</v>
      </c>
      <c r="F23" s="9">
        <v>114.2282715398331</v>
      </c>
      <c r="G23" s="9">
        <v>149.05798970999999</v>
      </c>
      <c r="H23" s="9">
        <v>106.7619657358143</v>
      </c>
      <c r="I23" s="9">
        <v>107.1104783242169</v>
      </c>
      <c r="J23" s="10">
        <f>AVERAGE(B23:G23)</f>
        <v>128.44826706183224</v>
      </c>
      <c r="K23" s="5" t="str">
        <f t="shared" si="1"/>
        <v>MISS</v>
      </c>
      <c r="O23" s="3">
        <f>(1/3)*G23+B23*(2/3)</f>
        <v>139.05329656999999</v>
      </c>
      <c r="P23" s="6">
        <f t="shared" si="0"/>
        <v>3.7316755830525628E-2</v>
      </c>
    </row>
    <row r="24" spans="1:16" x14ac:dyDescent="0.2">
      <c r="A24" t="s">
        <v>46</v>
      </c>
      <c r="B24" s="3">
        <v>7.3150000000000004</v>
      </c>
      <c r="C24" s="3">
        <v>6.9347586879999996</v>
      </c>
      <c r="D24" s="3">
        <v>6.7134132434358493</v>
      </c>
      <c r="E24" s="3">
        <v>6.8668824013483727</v>
      </c>
      <c r="F24" s="3">
        <v>5.800109071132276</v>
      </c>
      <c r="G24" s="3">
        <v>7.2129952350000002</v>
      </c>
      <c r="H24" s="3">
        <v>8.4900921750933129</v>
      </c>
      <c r="I24" s="3">
        <v>8.5640537531545711</v>
      </c>
      <c r="J24" s="4">
        <f t="shared" si="3"/>
        <v>7.2371630708955479</v>
      </c>
      <c r="K24" s="5" t="str">
        <f t="shared" si="1"/>
        <v>MISS</v>
      </c>
      <c r="O24" s="3">
        <f>B24*(2/3)+I24*(1/3)</f>
        <v>7.7313512510515237</v>
      </c>
      <c r="P24" s="6">
        <f t="shared" si="0"/>
        <v>5.6917464258581463E-2</v>
      </c>
    </row>
    <row r="25" spans="1:16" x14ac:dyDescent="0.2">
      <c r="A25" t="s">
        <v>47</v>
      </c>
      <c r="B25" s="3">
        <v>141.36600000000001</v>
      </c>
      <c r="C25" s="3">
        <f>SUM(C23:C24)</f>
        <v>129.81550033599999</v>
      </c>
      <c r="D25" s="3">
        <f t="shared" ref="D25:I25" si="8">SUM(D23:D24)</f>
        <v>130.68332132066413</v>
      </c>
      <c r="E25" s="3">
        <f t="shared" si="8"/>
        <v>133.36862379728038</v>
      </c>
      <c r="F25" s="3">
        <f t="shared" si="8"/>
        <v>120.02838061096537</v>
      </c>
      <c r="G25" s="3">
        <f t="shared" si="8"/>
        <v>156.27098494499998</v>
      </c>
      <c r="H25" s="3">
        <f t="shared" si="8"/>
        <v>115.25205791090761</v>
      </c>
      <c r="I25" s="3">
        <f t="shared" si="8"/>
        <v>115.67453207737147</v>
      </c>
      <c r="J25" s="4">
        <f t="shared" si="3"/>
        <v>130.30742512477363</v>
      </c>
      <c r="K25" s="5" t="str">
        <f t="shared" si="1"/>
        <v>MISS</v>
      </c>
      <c r="O25" s="3">
        <f>SUM(O23:O24)</f>
        <v>146.78464782105152</v>
      </c>
      <c r="P25" s="6">
        <f t="shared" si="0"/>
        <v>3.8330629861858645E-2</v>
      </c>
    </row>
    <row r="26" spans="1:16" x14ac:dyDescent="0.2">
      <c r="A26" t="s">
        <v>48</v>
      </c>
      <c r="B26" s="3">
        <v>59.8</v>
      </c>
      <c r="C26" s="3">
        <v>60.835348631999999</v>
      </c>
      <c r="D26" s="3">
        <v>61.294916662633383</v>
      </c>
      <c r="E26" s="3">
        <v>64.916404237083967</v>
      </c>
      <c r="F26" s="3">
        <v>51.045147301300553</v>
      </c>
      <c r="G26" s="3">
        <v>64.657134955000004</v>
      </c>
      <c r="H26" s="3">
        <v>67.946617595032663</v>
      </c>
      <c r="I26" s="3">
        <v>70.500621211273639</v>
      </c>
      <c r="J26" s="4">
        <f>AVERAGE(B26:I26)</f>
        <v>62.624523824290527</v>
      </c>
      <c r="K26" s="5" t="str">
        <f t="shared" si="1"/>
        <v>BEAT</v>
      </c>
      <c r="O26" s="3">
        <f>AVERAGE(G26,B26)</f>
        <v>62.2285674775</v>
      </c>
      <c r="P26" s="6">
        <f t="shared" si="0"/>
        <v>4.0611496279264303E-2</v>
      </c>
    </row>
    <row r="27" spans="1:16" x14ac:dyDescent="0.2">
      <c r="A27" t="s">
        <v>49</v>
      </c>
      <c r="B27" s="3">
        <v>154.30000000000001</v>
      </c>
      <c r="C27" s="3">
        <v>184.27157835700001</v>
      </c>
      <c r="D27" s="3">
        <v>172.63398394097979</v>
      </c>
      <c r="E27" s="3">
        <v>169.5218852765602</v>
      </c>
      <c r="F27" s="3">
        <v>163.0834025190976</v>
      </c>
      <c r="G27" s="3">
        <v>215.504064798</v>
      </c>
      <c r="H27" s="3">
        <v>170.07096585532699</v>
      </c>
      <c r="I27" s="3">
        <v>168.37981950066609</v>
      </c>
      <c r="J27" s="4">
        <f>AVERAGE(B27:I27)</f>
        <v>174.72071253095382</v>
      </c>
      <c r="K27" s="5" t="str">
        <f t="shared" si="1"/>
        <v>BEAT</v>
      </c>
      <c r="O27" s="3">
        <f>(1/3)*I27+(2/3)*B27</f>
        <v>158.99327316688868</v>
      </c>
      <c r="P27" s="6">
        <f t="shared" si="0"/>
        <v>3.0416546771799613E-2</v>
      </c>
    </row>
    <row r="28" spans="1:16" x14ac:dyDescent="0.2">
      <c r="A28" t="s">
        <v>50</v>
      </c>
      <c r="B28" s="3">
        <v>44</v>
      </c>
      <c r="C28" s="3">
        <v>47.081545220999999</v>
      </c>
      <c r="D28" s="3">
        <v>47.324377522102417</v>
      </c>
      <c r="E28" s="3">
        <v>47.144587955895823</v>
      </c>
      <c r="F28" s="3">
        <v>39.97219808082798</v>
      </c>
      <c r="G28" s="3">
        <v>44.772719440000003</v>
      </c>
      <c r="H28" s="3">
        <v>49.431643983484378</v>
      </c>
      <c r="I28" s="3">
        <v>49.255608095634862</v>
      </c>
      <c r="J28" s="4">
        <f t="shared" si="3"/>
        <v>46.122835037368183</v>
      </c>
      <c r="K28" s="5" t="str">
        <f t="shared" si="1"/>
        <v>BEAT</v>
      </c>
      <c r="O28" s="3">
        <f>H28</f>
        <v>49.431643983484378</v>
      </c>
      <c r="P28" s="6">
        <f t="shared" si="0"/>
        <v>0.12344645417009947</v>
      </c>
    </row>
    <row r="29" spans="1:16" x14ac:dyDescent="0.2">
      <c r="A29" t="s">
        <v>51</v>
      </c>
      <c r="B29" s="3">
        <v>76.2</v>
      </c>
      <c r="C29" s="3">
        <v>85.844250134000006</v>
      </c>
      <c r="D29" s="3">
        <v>86.726928075104112</v>
      </c>
      <c r="E29" s="3">
        <v>88.620321091113283</v>
      </c>
      <c r="F29" s="3">
        <v>81.041776213591248</v>
      </c>
      <c r="G29" s="3">
        <v>91.545289705000002</v>
      </c>
      <c r="H29" s="3">
        <v>98.712414331410287</v>
      </c>
      <c r="I29" s="3">
        <v>99.974026587563216</v>
      </c>
      <c r="J29" s="4">
        <f t="shared" si="3"/>
        <v>88.583125767222782</v>
      </c>
      <c r="K29" s="5" t="str">
        <f t="shared" si="1"/>
        <v>BEAT</v>
      </c>
      <c r="O29" s="3">
        <f>AVERAGE(C29,B29)</f>
        <v>81.022125067000005</v>
      </c>
      <c r="P29" s="6">
        <f t="shared" si="0"/>
        <v>6.3282481194225637E-2</v>
      </c>
    </row>
    <row r="30" spans="1:16" x14ac:dyDescent="0.2">
      <c r="A30" t="s">
        <v>52</v>
      </c>
      <c r="B30" s="3">
        <f>SUM(B28:B29)</f>
        <v>120.2</v>
      </c>
      <c r="C30" s="3">
        <f>SUM(C28:C29)</f>
        <v>132.92579535499999</v>
      </c>
      <c r="D30" s="3">
        <f t="shared" ref="D30:I30" si="9">SUM(D28:D29)</f>
        <v>134.05130559720652</v>
      </c>
      <c r="E30" s="3">
        <f t="shared" si="9"/>
        <v>135.7649090470091</v>
      </c>
      <c r="F30" s="3">
        <f t="shared" si="9"/>
        <v>121.01397429441923</v>
      </c>
      <c r="G30" s="3">
        <f t="shared" si="9"/>
        <v>136.31800914500002</v>
      </c>
      <c r="H30" s="3">
        <f t="shared" si="9"/>
        <v>148.14405831489466</v>
      </c>
      <c r="I30" s="3">
        <f t="shared" si="9"/>
        <v>149.22963468319807</v>
      </c>
      <c r="J30" s="4">
        <f t="shared" si="3"/>
        <v>134.70596080459094</v>
      </c>
      <c r="K30" s="5" t="str">
        <f t="shared" si="1"/>
        <v>BEAT</v>
      </c>
      <c r="O30" s="3">
        <f>SUM(O28:O29)</f>
        <v>130.45376905048437</v>
      </c>
      <c r="P30" s="6">
        <f t="shared" si="0"/>
        <v>8.5305898922498846E-2</v>
      </c>
    </row>
    <row r="31" spans="1:16" x14ac:dyDescent="0.2">
      <c r="A31" t="s">
        <v>53</v>
      </c>
      <c r="B31" s="3">
        <v>20.3</v>
      </c>
      <c r="C31" s="3">
        <v>23.443728128</v>
      </c>
      <c r="D31" s="3">
        <v>21.367661457067939</v>
      </c>
      <c r="E31" s="3">
        <v>21.772903931052049</v>
      </c>
      <c r="F31" s="3">
        <v>21.399602178176981</v>
      </c>
      <c r="G31" s="3">
        <v>23.414011265999999</v>
      </c>
      <c r="H31" s="3">
        <v>14.15617020076737</v>
      </c>
      <c r="I31" s="3">
        <v>14.53273944698017</v>
      </c>
      <c r="J31" s="4">
        <f>AVERAGE(B31:G31)</f>
        <v>21.949651160049495</v>
      </c>
      <c r="K31" s="5" t="str">
        <f t="shared" si="1"/>
        <v>BEAT</v>
      </c>
      <c r="O31" s="3">
        <f>B31*(1/3)+E31*(2/3)</f>
        <v>21.281935954034697</v>
      </c>
      <c r="P31" s="6">
        <f t="shared" si="0"/>
        <v>4.8371229262792914E-2</v>
      </c>
    </row>
    <row r="32" spans="1:16" x14ac:dyDescent="0.2">
      <c r="A32" t="s">
        <v>54</v>
      </c>
      <c r="B32" s="3">
        <v>25.4</v>
      </c>
      <c r="C32" s="3">
        <v>22.471194543999999</v>
      </c>
      <c r="D32" s="3">
        <v>22.845993066629951</v>
      </c>
      <c r="E32" s="3">
        <v>24.253930324553071</v>
      </c>
      <c r="F32" s="3">
        <v>22.84528609739376</v>
      </c>
      <c r="G32" s="3">
        <v>25.097199611000001</v>
      </c>
      <c r="H32" s="3">
        <v>26.159092454660868</v>
      </c>
      <c r="I32" s="3">
        <v>27.027746303092869</v>
      </c>
      <c r="J32" s="4">
        <f>AVERAGE(B32:I32)</f>
        <v>24.512555300166316</v>
      </c>
      <c r="K32" s="5" t="str">
        <f t="shared" si="1"/>
        <v>MISS</v>
      </c>
      <c r="O32" s="3">
        <f>(2/3)*I32+(1/3)*B32</f>
        <v>26.48516420206191</v>
      </c>
      <c r="P32" s="6">
        <f t="shared" si="0"/>
        <v>4.2723000081177576E-2</v>
      </c>
    </row>
    <row r="33" spans="1:16" x14ac:dyDescent="0.2">
      <c r="A33" t="s">
        <v>55</v>
      </c>
      <c r="B33" s="7">
        <v>282.25</v>
      </c>
      <c r="C33" s="3">
        <v>287.49777304899999</v>
      </c>
      <c r="D33" s="3">
        <v>282.98990522563668</v>
      </c>
      <c r="E33" s="3">
        <v>287.64331909490261</v>
      </c>
      <c r="F33" s="3">
        <v>267.09123635044568</v>
      </c>
      <c r="G33" s="3">
        <v>273.23941486899997</v>
      </c>
      <c r="H33" s="3">
        <v>201.882281874879</v>
      </c>
      <c r="I33" s="3">
        <v>202.41701794402931</v>
      </c>
      <c r="J33" s="4">
        <f>AVERAGE(B33:G33)</f>
        <v>280.1186080981642</v>
      </c>
      <c r="K33" s="5" t="str">
        <f t="shared" si="1"/>
        <v>MISS</v>
      </c>
      <c r="O33" s="3">
        <f>AVERAGE(E33,B33)</f>
        <v>284.9466595474513</v>
      </c>
      <c r="P33" s="6">
        <f t="shared" si="0"/>
        <v>9.5541525153279849E-3</v>
      </c>
    </row>
    <row r="34" spans="1:16" x14ac:dyDescent="0.2">
      <c r="A34" t="s">
        <v>56</v>
      </c>
      <c r="B34" s="8">
        <v>188.7</v>
      </c>
      <c r="C34" s="3">
        <v>204.11836819999999</v>
      </c>
      <c r="D34" s="3">
        <v>203.31587246397299</v>
      </c>
      <c r="E34" s="3">
        <v>206.152156110531</v>
      </c>
      <c r="F34" s="3">
        <v>183.87468067527081</v>
      </c>
      <c r="G34" s="3">
        <v>190.98014545199999</v>
      </c>
      <c r="H34" s="3">
        <v>105.073513001807</v>
      </c>
      <c r="I34" s="3">
        <v>105.56865478173169</v>
      </c>
      <c r="J34" s="4">
        <f t="shared" ref="J34:J36" si="10">AVERAGE(B34:G34)</f>
        <v>196.19020381696248</v>
      </c>
      <c r="K34" s="5" t="str">
        <f t="shared" si="1"/>
        <v>BEAT</v>
      </c>
      <c r="O34" s="3">
        <f>AVERAGE(D34,B34)</f>
        <v>196.00793623198649</v>
      </c>
      <c r="P34" s="6">
        <f t="shared" si="0"/>
        <v>3.8727801971311537E-2</v>
      </c>
    </row>
    <row r="35" spans="1:16" x14ac:dyDescent="0.2">
      <c r="A35" t="s">
        <v>57</v>
      </c>
      <c r="B35" s="8">
        <v>180.2</v>
      </c>
      <c r="C35" s="3">
        <v>147.30173900099999</v>
      </c>
      <c r="D35" s="3">
        <v>145.2920411325978</v>
      </c>
      <c r="E35" s="3">
        <v>149.11627451986089</v>
      </c>
      <c r="F35" s="3">
        <v>142.2945045308536</v>
      </c>
      <c r="G35" s="3">
        <v>179.04511197100001</v>
      </c>
      <c r="H35" s="3">
        <v>35.774772302403917</v>
      </c>
      <c r="I35" s="3">
        <v>35.614438439203361</v>
      </c>
      <c r="J35" s="4">
        <f>AVERAGE(B35:G35)</f>
        <v>157.20827852588539</v>
      </c>
      <c r="K35" s="5" t="str">
        <f t="shared" si="1"/>
        <v>MISS</v>
      </c>
      <c r="O35" s="3">
        <f>G35</f>
        <v>179.04511197100001</v>
      </c>
      <c r="P35" s="6">
        <f t="shared" si="0"/>
        <v>-6.408923579356185E-3</v>
      </c>
    </row>
    <row r="36" spans="1:16" x14ac:dyDescent="0.2">
      <c r="A36" t="s">
        <v>58</v>
      </c>
      <c r="B36" s="3">
        <v>651.15</v>
      </c>
      <c r="C36" s="3">
        <f>SUM(C33:C35)</f>
        <v>638.91788024999994</v>
      </c>
      <c r="D36" s="3">
        <f t="shared" ref="D36:I36" si="11">SUM(D33:D35)</f>
        <v>631.5978188222075</v>
      </c>
      <c r="E36" s="3">
        <f t="shared" si="11"/>
        <v>642.9117497252945</v>
      </c>
      <c r="F36" s="3">
        <f t="shared" si="11"/>
        <v>593.26042155657012</v>
      </c>
      <c r="G36" s="3">
        <f t="shared" si="11"/>
        <v>643.264672292</v>
      </c>
      <c r="H36" s="3">
        <f t="shared" si="11"/>
        <v>342.73056717908992</v>
      </c>
      <c r="I36" s="3">
        <f t="shared" si="11"/>
        <v>343.60011116496435</v>
      </c>
      <c r="J36" s="4">
        <f t="shared" si="10"/>
        <v>633.51709044101199</v>
      </c>
      <c r="K36" s="5" t="str">
        <f>IF(J36&gt;B36,"BEAT","MISS")</f>
        <v>MISS</v>
      </c>
      <c r="O36" s="3">
        <f>SUM(O33:O35)</f>
        <v>659.99970775043778</v>
      </c>
      <c r="P36" s="6">
        <f t="shared" si="0"/>
        <v>1.3590889580646248E-2</v>
      </c>
    </row>
    <row r="37" spans="1:16" x14ac:dyDescent="0.2">
      <c r="A37" t="s">
        <v>59</v>
      </c>
      <c r="B37" s="3">
        <v>1348.2</v>
      </c>
      <c r="C37" s="3">
        <v>1417.315415715</v>
      </c>
      <c r="D37" s="3">
        <v>1421.6778065063829</v>
      </c>
      <c r="E37" s="3">
        <v>1447.7325783059589</v>
      </c>
      <c r="F37" s="3">
        <v>1353.681336223983</v>
      </c>
      <c r="G37" s="3">
        <v>1444.0308673029999</v>
      </c>
      <c r="H37" s="3">
        <v>529.18497802318882</v>
      </c>
      <c r="I37" s="3">
        <v>531.60251187864992</v>
      </c>
      <c r="J37" s="4">
        <f>AVERAGE(B37:G37)</f>
        <v>1405.4396673423873</v>
      </c>
      <c r="K37" s="5" t="str">
        <f>IF(J37&gt;B37,"BEAT","MISS")</f>
        <v>BEAT</v>
      </c>
      <c r="O37" s="3">
        <f>AVERAGE(E37,B37)</f>
        <v>1397.9662891529795</v>
      </c>
      <c r="P37" s="6">
        <f t="shared" si="0"/>
        <v>3.6913135404969211E-2</v>
      </c>
    </row>
    <row r="38" spans="1:16" x14ac:dyDescent="0.2">
      <c r="A38" t="s">
        <v>60</v>
      </c>
      <c r="B38" s="3">
        <v>554</v>
      </c>
      <c r="C38" s="3">
        <v>537.65435884800002</v>
      </c>
      <c r="D38" s="3">
        <v>523.99131139315932</v>
      </c>
      <c r="E38" s="3">
        <v>527.35944647465817</v>
      </c>
      <c r="F38" s="3">
        <v>507.20152063508652</v>
      </c>
      <c r="G38" s="3">
        <v>582.69437787699997</v>
      </c>
      <c r="H38" s="3">
        <v>445.76396524920909</v>
      </c>
      <c r="I38" s="3">
        <v>444.32175580574022</v>
      </c>
      <c r="J38" s="4">
        <f>AVERAGE(B38:G38)</f>
        <v>538.81683587131727</v>
      </c>
      <c r="K38" s="5" t="str">
        <f t="shared" si="1"/>
        <v>MISS</v>
      </c>
      <c r="O38" s="3">
        <f>AVERAGE(C38,B38)</f>
        <v>545.82717942399995</v>
      </c>
      <c r="P38" s="6">
        <f t="shared" si="0"/>
        <v>-1.4752383711191475E-2</v>
      </c>
    </row>
    <row r="39" spans="1:16" x14ac:dyDescent="0.2">
      <c r="A39" t="s">
        <v>61</v>
      </c>
      <c r="B39" s="3">
        <v>323</v>
      </c>
      <c r="C39" s="3">
        <v>353.50522465699999</v>
      </c>
      <c r="D39" s="3">
        <v>349.9410062024121</v>
      </c>
      <c r="E39" s="3">
        <v>354.04473271567667</v>
      </c>
      <c r="F39" s="3">
        <v>315.42843243892082</v>
      </c>
      <c r="G39" s="3">
        <v>401.11959641300001</v>
      </c>
      <c r="H39" s="3">
        <v>288.00062211040398</v>
      </c>
      <c r="I39" s="3">
        <v>287.62489341084517</v>
      </c>
      <c r="J39" s="4">
        <f>AVERAGE(B39:G39)</f>
        <v>349.50649873783499</v>
      </c>
      <c r="K39" s="5" t="str">
        <f t="shared" si="1"/>
        <v>BEAT</v>
      </c>
      <c r="O39" s="3">
        <f>(1/4)*F39+B39*(3/4)</f>
        <v>321.10710810973023</v>
      </c>
      <c r="P39" s="6">
        <f t="shared" si="0"/>
        <v>-5.860346409503947E-3</v>
      </c>
    </row>
    <row r="40" spans="1:16" x14ac:dyDescent="0.2">
      <c r="A40" t="s">
        <v>62</v>
      </c>
      <c r="B40" s="3">
        <v>222.6</v>
      </c>
      <c r="C40" s="3">
        <v>175.94432871999999</v>
      </c>
      <c r="D40" s="3">
        <v>174.54686603591929</v>
      </c>
      <c r="E40" s="3">
        <v>180.21535755782929</v>
      </c>
      <c r="F40" s="3">
        <v>166.15898054921959</v>
      </c>
      <c r="G40" s="3">
        <v>220.90846295200001</v>
      </c>
      <c r="H40" s="3">
        <v>149.86614594812261</v>
      </c>
      <c r="I40" s="3">
        <v>150.95065382662941</v>
      </c>
      <c r="J40" s="4">
        <f>AVERAGE(B40:G40)</f>
        <v>190.06233263582803</v>
      </c>
      <c r="K40" s="5" t="str">
        <f t="shared" si="1"/>
        <v>MISS</v>
      </c>
      <c r="O40" s="3">
        <f>B40*(-0.0264285074075519+1)</f>
        <v>216.71701425107895</v>
      </c>
      <c r="P40" s="6">
        <f t="shared" si="0"/>
        <v>-2.6428507407551871E-2</v>
      </c>
    </row>
    <row r="41" spans="1:16" x14ac:dyDescent="0.2">
      <c r="A41" t="s">
        <v>63</v>
      </c>
      <c r="B41" s="3">
        <v>447.8</v>
      </c>
      <c r="C41" s="3">
        <v>420.52745796400001</v>
      </c>
      <c r="D41" s="3">
        <v>411.79667281926879</v>
      </c>
      <c r="E41" s="3">
        <v>427.40293668600958</v>
      </c>
      <c r="F41" s="3">
        <v>386.36224652483497</v>
      </c>
      <c r="G41" s="3">
        <v>449.51178769900002</v>
      </c>
      <c r="H41" s="3">
        <v>292.45989247047908</v>
      </c>
      <c r="I41" s="3">
        <v>293.92520822019918</v>
      </c>
      <c r="J41" s="4">
        <f>AVERAGE(B41:G41)</f>
        <v>423.90018361551893</v>
      </c>
      <c r="K41" s="5" t="str">
        <f t="shared" si="1"/>
        <v>MISS</v>
      </c>
      <c r="O41" s="3">
        <f>B41*(1+-0.0385956207041344)</f>
        <v>430.51688104868862</v>
      </c>
      <c r="P41" s="6">
        <f t="shared" si="0"/>
        <v>-3.859562070413447E-2</v>
      </c>
    </row>
    <row r="42" spans="1:16" x14ac:dyDescent="0.2">
      <c r="A42" t="s">
        <v>64</v>
      </c>
      <c r="B42" s="3">
        <f>SUM(B37:B41)</f>
        <v>2895.6</v>
      </c>
      <c r="C42" s="3">
        <f>SUM(C37:C41)</f>
        <v>2904.9467859040001</v>
      </c>
      <c r="D42" s="3">
        <f t="shared" ref="D42:I42" si="12">SUM(D37:D41)</f>
        <v>2881.9536629571421</v>
      </c>
      <c r="E42" s="3">
        <f t="shared" si="12"/>
        <v>2936.7550517401323</v>
      </c>
      <c r="F42" s="3">
        <f t="shared" si="12"/>
        <v>2728.8325163720447</v>
      </c>
      <c r="G42" s="3">
        <f t="shared" si="12"/>
        <v>3098.2650922439998</v>
      </c>
      <c r="H42" s="3">
        <f t="shared" si="12"/>
        <v>1705.2756038014036</v>
      </c>
      <c r="I42" s="3">
        <f t="shared" si="12"/>
        <v>1708.425023142064</v>
      </c>
      <c r="J42" s="4">
        <f t="shared" si="3"/>
        <v>2607.5067170200982</v>
      </c>
      <c r="K42" s="5" t="str">
        <f t="shared" si="1"/>
        <v>MISS</v>
      </c>
      <c r="O42" s="3">
        <f>SUM(O37:O41)</f>
        <v>2912.1344719864769</v>
      </c>
      <c r="P42" s="6">
        <f t="shared" si="0"/>
        <v>5.7102058248643672E-3</v>
      </c>
    </row>
    <row r="43" spans="1:16" x14ac:dyDescent="0.2">
      <c r="A43" t="s">
        <v>65</v>
      </c>
      <c r="B43" s="3">
        <v>33.200000000000003</v>
      </c>
      <c r="C43" s="3">
        <v>31.465192646999999</v>
      </c>
      <c r="D43" s="3">
        <v>29.51609804268632</v>
      </c>
      <c r="E43" s="3">
        <v>30.026677127530292</v>
      </c>
      <c r="F43" s="3">
        <v>35.044626086046037</v>
      </c>
      <c r="G43" s="3">
        <v>34.525965995</v>
      </c>
      <c r="H43" s="3">
        <v>31.164404912518901</v>
      </c>
      <c r="I43" s="3">
        <v>31.86325836547142</v>
      </c>
      <c r="J43" s="4">
        <f>AVERAGE(B43:I43)</f>
        <v>32.100777897031627</v>
      </c>
      <c r="K43" s="5" t="str">
        <f t="shared" si="1"/>
        <v>MISS</v>
      </c>
      <c r="O43" s="3">
        <f>AVERAGE(D43,B43)</f>
        <v>31.358049021343163</v>
      </c>
      <c r="P43" s="6">
        <f t="shared" si="0"/>
        <v>-5.5480451164362621E-2</v>
      </c>
    </row>
    <row r="44" spans="1:16" x14ac:dyDescent="0.2">
      <c r="A44" t="s">
        <v>66</v>
      </c>
      <c r="B44" s="3">
        <v>1.8</v>
      </c>
      <c r="C44" s="3">
        <v>4.2287544429999997</v>
      </c>
      <c r="D44" s="3">
        <v>4.5772278276563076</v>
      </c>
      <c r="E44" s="3">
        <v>4.8377835481079581</v>
      </c>
      <c r="F44" s="3">
        <v>1.882853981145963</v>
      </c>
      <c r="G44" s="3">
        <v>3.3608941109999999</v>
      </c>
      <c r="H44" s="3">
        <v>1.1097019452678289</v>
      </c>
      <c r="I44" s="3">
        <v>1.1179716341208019</v>
      </c>
      <c r="J44" s="4">
        <f t="shared" si="3"/>
        <v>2.8643984362873578</v>
      </c>
      <c r="K44" s="5" t="str">
        <f t="shared" si="1"/>
        <v>BEAT</v>
      </c>
      <c r="O44" s="3">
        <f>F44</f>
        <v>1.882853981145963</v>
      </c>
      <c r="P44" s="6">
        <f t="shared" si="0"/>
        <v>4.6029989525534942E-2</v>
      </c>
    </row>
    <row r="45" spans="1:16" x14ac:dyDescent="0.2">
      <c r="A45" t="s">
        <v>67</v>
      </c>
      <c r="B45" s="3">
        <v>10.3</v>
      </c>
      <c r="C45" s="3">
        <v>9.8809493190000008</v>
      </c>
      <c r="D45" s="3">
        <v>9.7351028956045997</v>
      </c>
      <c r="E45" s="3">
        <v>10.107587613571511</v>
      </c>
      <c r="F45" s="3">
        <v>9.3644041734444947</v>
      </c>
      <c r="G45" s="3">
        <v>9.7698827399999999</v>
      </c>
      <c r="H45" s="3">
        <v>10.046415681572119</v>
      </c>
      <c r="I45" s="3">
        <v>10.299042934773439</v>
      </c>
      <c r="J45" s="4">
        <f t="shared" si="3"/>
        <v>9.9379231697457691</v>
      </c>
      <c r="K45" s="5" t="str">
        <f t="shared" si="1"/>
        <v>MISS</v>
      </c>
      <c r="O45" s="3">
        <f>F45</f>
        <v>9.3644041734444947</v>
      </c>
      <c r="P45" s="6">
        <f t="shared" si="0"/>
        <v>-9.0834546267524852E-2</v>
      </c>
    </row>
    <row r="46" spans="1:16" x14ac:dyDescent="0.2">
      <c r="A46" t="s">
        <v>68</v>
      </c>
      <c r="B46" s="3">
        <v>12.1</v>
      </c>
      <c r="C46" s="3">
        <f>SUM(C44:C45)</f>
        <v>14.109703762000001</v>
      </c>
      <c r="D46" s="3">
        <f t="shared" ref="D46:I46" si="13">SUM(D44:D45)</f>
        <v>14.312330723260906</v>
      </c>
      <c r="E46" s="3">
        <f t="shared" si="13"/>
        <v>14.945371161679468</v>
      </c>
      <c r="F46" s="3">
        <f t="shared" si="13"/>
        <v>11.247258154590458</v>
      </c>
      <c r="G46" s="3">
        <f t="shared" si="13"/>
        <v>13.130776851</v>
      </c>
      <c r="H46" s="3">
        <f t="shared" si="13"/>
        <v>11.156117626839949</v>
      </c>
      <c r="I46" s="3">
        <f t="shared" si="13"/>
        <v>11.417014568894242</v>
      </c>
      <c r="J46" s="4">
        <f t="shared" si="3"/>
        <v>12.802321606033129</v>
      </c>
      <c r="K46" s="5" t="str">
        <f t="shared" si="1"/>
        <v>BEAT</v>
      </c>
      <c r="O46" s="3">
        <f>SUM(O44:O45)</f>
        <v>11.247258154590458</v>
      </c>
      <c r="P46" s="6">
        <f t="shared" si="0"/>
        <v>-7.0474532678474477E-2</v>
      </c>
    </row>
    <row r="47" spans="1:16" x14ac:dyDescent="0.2">
      <c r="A47" t="s">
        <v>69</v>
      </c>
      <c r="B47" s="3">
        <v>25.6</v>
      </c>
      <c r="C47" s="3">
        <v>24.261918389000002</v>
      </c>
      <c r="D47" s="3">
        <v>21.96466521187903</v>
      </c>
      <c r="E47" s="3">
        <v>21.816033763665679</v>
      </c>
      <c r="F47" s="3">
        <v>23.506413116634029</v>
      </c>
      <c r="G47" s="3">
        <v>23.231351268000001</v>
      </c>
      <c r="H47" s="3">
        <v>16.81136467185539</v>
      </c>
      <c r="I47" s="3">
        <v>16.900042159156431</v>
      </c>
      <c r="J47" s="4">
        <f t="shared" ref="J47:J52" si="14">AVERAGE(B47:G47)</f>
        <v>23.396730291529792</v>
      </c>
      <c r="K47" s="5" t="str">
        <f t="shared" si="1"/>
        <v>MISS</v>
      </c>
      <c r="O47" s="3">
        <f>B47*(1+0.0274851249274061)</f>
        <v>26.3036191981416</v>
      </c>
      <c r="P47" s="6">
        <f t="shared" si="0"/>
        <v>2.7485124927406179E-2</v>
      </c>
    </row>
    <row r="48" spans="1:16" x14ac:dyDescent="0.2">
      <c r="A48" t="s">
        <v>70</v>
      </c>
      <c r="B48" s="3">
        <v>392.1</v>
      </c>
      <c r="C48" s="3">
        <v>401.04356703500002</v>
      </c>
      <c r="D48" s="3">
        <v>385.10470004988298</v>
      </c>
      <c r="E48" s="3">
        <v>393.76123024143868</v>
      </c>
      <c r="F48" s="3">
        <v>370.21388778442031</v>
      </c>
      <c r="G48" s="3">
        <v>382.99483615999998</v>
      </c>
      <c r="H48" s="3">
        <v>211.55744191216459</v>
      </c>
      <c r="I48" s="3">
        <v>213.03409761744149</v>
      </c>
      <c r="J48" s="4">
        <f t="shared" si="14"/>
        <v>387.53637021179037</v>
      </c>
      <c r="K48" s="5" t="str">
        <f t="shared" si="1"/>
        <v>MISS</v>
      </c>
      <c r="O48" s="3">
        <f>C48</f>
        <v>401.04356703500002</v>
      </c>
      <c r="P48" s="6">
        <f t="shared" si="0"/>
        <v>2.2809403302728848E-2</v>
      </c>
    </row>
    <row r="49" spans="1:16" x14ac:dyDescent="0.2">
      <c r="A49" t="s">
        <v>71</v>
      </c>
      <c r="B49" s="3">
        <v>253.6</v>
      </c>
      <c r="C49" s="3">
        <v>249.32510269299999</v>
      </c>
      <c r="D49" s="3">
        <v>245.56894757811199</v>
      </c>
      <c r="E49" s="3">
        <v>249.27046724448269</v>
      </c>
      <c r="F49" s="3">
        <v>230.3874417979913</v>
      </c>
      <c r="G49" s="3">
        <v>250.72030551200001</v>
      </c>
      <c r="H49" s="3">
        <v>143.88496706477781</v>
      </c>
      <c r="I49" s="3">
        <v>144.64742941244879</v>
      </c>
      <c r="J49" s="4">
        <f t="shared" si="14"/>
        <v>246.47871080426432</v>
      </c>
      <c r="K49" s="5" t="str">
        <f t="shared" si="1"/>
        <v>MISS</v>
      </c>
      <c r="O49" s="3">
        <f>AVERAGE(C49,B49)</f>
        <v>251.46255134649999</v>
      </c>
      <c r="P49" s="6">
        <f t="shared" si="0"/>
        <v>-8.4284252898264578E-3</v>
      </c>
    </row>
    <row r="50" spans="1:16" x14ac:dyDescent="0.2">
      <c r="A50" t="s">
        <v>72</v>
      </c>
      <c r="B50" s="3">
        <v>264.3</v>
      </c>
      <c r="C50" s="3">
        <v>254.6088091</v>
      </c>
      <c r="D50" s="3">
        <v>250.790040302752</v>
      </c>
      <c r="E50" s="3">
        <v>256.67999131453388</v>
      </c>
      <c r="F50" s="3">
        <v>231.73366732945789</v>
      </c>
      <c r="G50" s="3">
        <v>271.52655885899998</v>
      </c>
      <c r="H50" s="3">
        <v>129.8482479628058</v>
      </c>
      <c r="I50" s="3">
        <v>130.1571288253154</v>
      </c>
      <c r="J50" s="4">
        <f t="shared" si="14"/>
        <v>254.9398444842906</v>
      </c>
      <c r="K50" s="5" t="str">
        <f t="shared" si="1"/>
        <v>MISS</v>
      </c>
      <c r="O50" s="3">
        <f>AVERAGE(E50,B50)</f>
        <v>260.48999565726695</v>
      </c>
      <c r="P50" s="6">
        <f t="shared" si="0"/>
        <v>-1.441545343448003E-2</v>
      </c>
    </row>
    <row r="51" spans="1:16" x14ac:dyDescent="0.2">
      <c r="A51" t="s">
        <v>73</v>
      </c>
      <c r="B51" s="3">
        <f>SUM(B48:B49)</f>
        <v>645.70000000000005</v>
      </c>
      <c r="C51" s="3">
        <f>SUM(C48:C49)</f>
        <v>650.36866972799999</v>
      </c>
      <c r="D51" s="3">
        <f t="shared" ref="D51:I51" si="15">SUM(D48:D49)</f>
        <v>630.67364762799502</v>
      </c>
      <c r="E51" s="3">
        <f t="shared" si="15"/>
        <v>643.03169748592131</v>
      </c>
      <c r="F51" s="3">
        <f t="shared" si="15"/>
        <v>600.60132958241161</v>
      </c>
      <c r="G51" s="3">
        <f t="shared" si="15"/>
        <v>633.71514167199996</v>
      </c>
      <c r="H51" s="3">
        <f t="shared" si="15"/>
        <v>355.44240897694237</v>
      </c>
      <c r="I51" s="3">
        <f t="shared" si="15"/>
        <v>357.68152702989028</v>
      </c>
      <c r="J51" s="4">
        <f t="shared" si="14"/>
        <v>634.01508101605452</v>
      </c>
      <c r="K51" s="5" t="str">
        <f t="shared" si="1"/>
        <v>MISS</v>
      </c>
      <c r="O51" s="3">
        <f>SUM(O48:O49)</f>
        <v>652.50611838150007</v>
      </c>
      <c r="P51" s="6">
        <f>O51/B51-1</f>
        <v>1.0540682021836778E-2</v>
      </c>
    </row>
    <row r="52" spans="1:16" x14ac:dyDescent="0.2">
      <c r="A52" t="s">
        <v>74</v>
      </c>
      <c r="B52" s="3">
        <f>SUM(B48:B50)</f>
        <v>910</v>
      </c>
      <c r="C52" s="3">
        <f>SUM(C48:C50)</f>
        <v>904.97747882800002</v>
      </c>
      <c r="D52" s="3">
        <f t="shared" ref="D52:I52" si="16">SUM(D48:D50)</f>
        <v>881.46368793074703</v>
      </c>
      <c r="E52" s="3">
        <f t="shared" si="16"/>
        <v>899.71168880045525</v>
      </c>
      <c r="F52" s="3">
        <f t="shared" si="16"/>
        <v>832.33499691186944</v>
      </c>
      <c r="G52" s="3">
        <f t="shared" si="16"/>
        <v>905.24170053099988</v>
      </c>
      <c r="H52" s="3">
        <f t="shared" si="16"/>
        <v>485.29065693974815</v>
      </c>
      <c r="I52" s="3">
        <f t="shared" si="16"/>
        <v>487.83865585520567</v>
      </c>
      <c r="J52" s="4">
        <f t="shared" si="14"/>
        <v>888.95492550034533</v>
      </c>
      <c r="K52" s="5" t="str">
        <f t="shared" si="1"/>
        <v>MISS</v>
      </c>
      <c r="O52" s="3">
        <f>SUM(O48:O50)</f>
        <v>912.99611403876702</v>
      </c>
      <c r="P52" s="6">
        <f>O52/B52-1</f>
        <v>3.2924330096339993E-3</v>
      </c>
    </row>
  </sheetData>
  <conditionalFormatting sqref="K3:K52">
    <cfRule type="cellIs" dxfId="1" priority="1" operator="equal">
      <formula>"BEAT"</formula>
    </cfRule>
    <cfRule type="cellIs" dxfId="0" priority="2" operator="equal">
      <formula>"MISS"</formula>
    </cfRule>
  </conditionalFormatting>
  <conditionalFormatting sqref="P3:P5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{1585711A-AD2C-47BC-80A1-95657477BE7A}</x14:id>
        </ext>
      </extLst>
    </cfRule>
  </conditionalFormatting>
  <conditionalFormatting sqref="R3:R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{6EAD02DF-D65A-459F-A5F2-2913118EB489}</x14:id>
        </ext>
      </extLst>
    </cfRule>
  </conditionalFormatting>
  <conditionalFormatting sqref="T3:U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{89C7928C-F130-449B-A4F1-2099703D48E4}</x14:id>
        </ext>
      </extLst>
    </cfRule>
  </conditionalFormatting>
  <conditionalFormatting sqref="X3:X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{F70BA061-E68B-49A6-9951-9042690870FD}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85711A-AD2C-47BC-80A1-95657477BE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P3:P52</xm:sqref>
        </x14:conditionalFormatting>
        <x14:conditionalFormatting xmlns:xm="http://schemas.microsoft.com/office/excel/2006/main">
          <x14:cfRule type="dataBar" id="{6EAD02DF-D65A-459F-A5F2-2913118EB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R3:R5</xm:sqref>
        </x14:conditionalFormatting>
        <x14:conditionalFormatting xmlns:xm="http://schemas.microsoft.com/office/excel/2006/main">
          <x14:cfRule type="dataBar" id="{89C7928C-F130-449B-A4F1-2099703D48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T3:U5</xm:sqref>
        </x14:conditionalFormatting>
        <x14:conditionalFormatting xmlns:xm="http://schemas.microsoft.com/office/excel/2006/main">
          <x14:cfRule type="dataBar" id="{F70BA061-E68B-49A6-9951-904269087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Redmond Xia</dc:creator>
  <cp:lastModifiedBy>Redmond Xia</cp:lastModifiedBy>
  <dcterms:created xsi:type="dcterms:W3CDTF">2021-07-16T13:43:36Z</dcterms:created>
  <dcterms:modified xsi:type="dcterms:W3CDTF">2021-07-16T19:31:00Z</dcterms:modified>
</cp:coreProperties>
</file>