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NARI\"/>
    </mc:Choice>
  </mc:AlternateContent>
  <xr:revisionPtr revIDLastSave="0" documentId="13_ncr:1_{2EABD77C-5391-4B60-8065-EE8689A4D0BA}" xr6:coauthVersionLast="46" xr6:coauthVersionMax="46" xr10:uidLastSave="{00000000-0000-0000-0000-000000000000}"/>
  <bookViews>
    <workbookView xWindow="-120" yWindow="-120" windowWidth="29040" windowHeight="15840" activeTab="1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9" i="2" l="1"/>
  <c r="R30" i="2" s="1"/>
  <c r="Y26" i="1"/>
  <c r="Y25" i="1"/>
  <c r="X17" i="1"/>
  <c r="H10" i="1"/>
  <c r="X10" i="1"/>
  <c r="X18" i="1" l="1"/>
  <c r="D24" i="4"/>
  <c r="D28" i="4"/>
  <c r="O28" i="4"/>
  <c r="O27" i="4"/>
  <c r="D27" i="4" s="1"/>
  <c r="C37" i="4" s="1"/>
  <c r="O26" i="4"/>
  <c r="D26" i="4" s="1"/>
  <c r="O25" i="4"/>
  <c r="D25" i="4" s="1"/>
  <c r="O24" i="4"/>
  <c r="O23" i="4"/>
  <c r="D23" i="4" s="1"/>
  <c r="P28" i="4"/>
  <c r="E28" i="4" s="1"/>
  <c r="P27" i="4"/>
  <c r="E27" i="4" s="1"/>
  <c r="P26" i="4"/>
  <c r="E26" i="4" s="1"/>
  <c r="P25" i="4"/>
  <c r="E25" i="4" s="1"/>
  <c r="P24" i="4"/>
  <c r="E24" i="4" s="1"/>
  <c r="P23" i="4"/>
  <c r="E23" i="4" s="1"/>
  <c r="R22" i="2"/>
  <c r="W17" i="1"/>
  <c r="V17" i="1"/>
  <c r="U17" i="1"/>
  <c r="T17" i="1"/>
  <c r="S17" i="1"/>
  <c r="R17" i="1"/>
  <c r="Q17" i="1"/>
  <c r="P17" i="1"/>
  <c r="O17" i="1"/>
  <c r="N17" i="1"/>
  <c r="Y24" i="1" l="1"/>
  <c r="B7" i="1" s="1"/>
  <c r="D39" i="4"/>
  <c r="C2" i="4"/>
  <c r="K20" i="2" l="1"/>
  <c r="L20" i="2"/>
  <c r="M20" i="2"/>
  <c r="N20" i="2"/>
  <c r="O20" i="2"/>
  <c r="P20" i="2"/>
  <c r="Q20" i="2"/>
  <c r="A19" i="2"/>
  <c r="B19" i="2"/>
  <c r="C19" i="2"/>
  <c r="D19" i="2"/>
  <c r="E19" i="2"/>
  <c r="F19" i="2"/>
  <c r="G19" i="2"/>
  <c r="H19" i="2"/>
  <c r="I19" i="2"/>
  <c r="J19" i="2"/>
  <c r="R15" i="2" l="1"/>
  <c r="G26" i="2"/>
  <c r="E26" i="2"/>
  <c r="E25" i="2"/>
  <c r="E24" i="2"/>
  <c r="E23" i="2"/>
  <c r="E22" i="2"/>
  <c r="E21" i="2"/>
  <c r="Y18" i="1"/>
  <c r="J15" i="2" l="1"/>
  <c r="X13" i="1"/>
  <c r="R13" i="1"/>
  <c r="S13" i="1"/>
  <c r="T13" i="1"/>
  <c r="U13" i="1"/>
  <c r="V13" i="1"/>
  <c r="W13" i="1"/>
  <c r="Q21" i="2"/>
  <c r="P21" i="2"/>
  <c r="O21" i="2"/>
  <c r="N21" i="2"/>
  <c r="M21" i="2"/>
  <c r="L21" i="2"/>
  <c r="K21" i="2"/>
  <c r="A20" i="2"/>
  <c r="B20" i="2"/>
  <c r="C20" i="2"/>
  <c r="D20" i="2"/>
  <c r="E20" i="2"/>
  <c r="F20" i="2"/>
  <c r="G20" i="2"/>
  <c r="H20" i="2"/>
  <c r="I20" i="2"/>
  <c r="J20" i="2"/>
  <c r="Q15" i="2"/>
  <c r="P15" i="2"/>
  <c r="O15" i="2"/>
  <c r="N15" i="2"/>
  <c r="M15" i="2"/>
  <c r="L15" i="2"/>
  <c r="K15" i="2"/>
  <c r="I15" i="2"/>
  <c r="H15" i="2"/>
  <c r="G15" i="2"/>
  <c r="F15" i="2"/>
  <c r="E15" i="2"/>
  <c r="W20" i="1"/>
  <c r="V20" i="1"/>
  <c r="U20" i="1"/>
  <c r="T20" i="1"/>
  <c r="S20" i="1"/>
  <c r="R20" i="1"/>
  <c r="Q20" i="1"/>
  <c r="P20" i="1"/>
  <c r="W18" i="1"/>
  <c r="V18" i="1"/>
  <c r="J21" i="2"/>
  <c r="I21" i="2"/>
  <c r="H21" i="2"/>
  <c r="G21" i="2"/>
  <c r="F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B21" i="2"/>
  <c r="C21" i="2"/>
  <c r="D21" i="2"/>
  <c r="A21" i="2"/>
  <c r="I21" i="3"/>
  <c r="E21" i="3"/>
  <c r="Y20" i="1" l="1"/>
  <c r="C7" i="1"/>
  <c r="W22" i="1"/>
  <c r="V22" i="1"/>
  <c r="U22" i="1"/>
  <c r="T22" i="1"/>
  <c r="S22" i="1"/>
  <c r="R22" i="1"/>
  <c r="Q22" i="1"/>
  <c r="P22" i="1"/>
  <c r="Q18" i="1"/>
  <c r="P18" i="1"/>
  <c r="O18" i="1"/>
  <c r="N18" i="1"/>
  <c r="F17" i="3"/>
  <c r="S25" i="1" l="1"/>
  <c r="D40" i="4" s="1"/>
  <c r="P25" i="1"/>
  <c r="P24" i="1"/>
  <c r="S24" i="1"/>
  <c r="Y22" i="1"/>
  <c r="R26" i="2"/>
  <c r="R25" i="2"/>
  <c r="R24" i="2"/>
  <c r="R23" i="2"/>
  <c r="I2" i="1" l="1"/>
  <c r="J2" i="1"/>
  <c r="J3" i="1"/>
  <c r="I3" i="1"/>
  <c r="H17" i="3"/>
  <c r="K2" i="1" l="1"/>
  <c r="L2" i="1" s="1"/>
  <c r="K3" i="1"/>
  <c r="L3" i="1" s="1"/>
  <c r="R27" i="2" a="1"/>
  <c r="R27" i="2" s="1"/>
  <c r="K22" i="2"/>
  <c r="L22" i="2"/>
  <c r="M22" i="2"/>
  <c r="N22" i="2"/>
  <c r="O22" i="2"/>
  <c r="P22" i="2"/>
  <c r="Q22" i="2"/>
  <c r="K23" i="2"/>
  <c r="L23" i="2"/>
  <c r="M23" i="2"/>
  <c r="N23" i="2"/>
  <c r="O23" i="2"/>
  <c r="P23" i="2"/>
  <c r="Q23" i="2"/>
  <c r="K24" i="2"/>
  <c r="L24" i="2"/>
  <c r="M24" i="2"/>
  <c r="N24" i="2"/>
  <c r="O24" i="2"/>
  <c r="P24" i="2"/>
  <c r="Q24" i="2"/>
  <c r="K25" i="2"/>
  <c r="L25" i="2"/>
  <c r="M25" i="2"/>
  <c r="N25" i="2"/>
  <c r="O25" i="2"/>
  <c r="P25" i="2"/>
  <c r="Q25" i="2"/>
  <c r="K26" i="2"/>
  <c r="L26" i="2"/>
  <c r="M26" i="2"/>
  <c r="N26" i="2"/>
  <c r="O26" i="2"/>
  <c r="P26" i="2"/>
  <c r="Q26" i="2"/>
  <c r="F22" i="2"/>
  <c r="G22" i="2"/>
  <c r="H22" i="2"/>
  <c r="I22" i="2"/>
  <c r="J22" i="2"/>
  <c r="F23" i="2"/>
  <c r="G23" i="2"/>
  <c r="H23" i="2"/>
  <c r="I23" i="2"/>
  <c r="J23" i="2"/>
  <c r="F24" i="2"/>
  <c r="G24" i="2"/>
  <c r="H24" i="2"/>
  <c r="I24" i="2"/>
  <c r="J24" i="2"/>
  <c r="F25" i="2"/>
  <c r="G25" i="2"/>
  <c r="H25" i="2"/>
  <c r="I25" i="2"/>
  <c r="J25" i="2"/>
  <c r="F26" i="2"/>
  <c r="H26" i="2"/>
  <c r="I26" i="2"/>
  <c r="J26" i="2"/>
  <c r="G32" i="2" l="1"/>
  <c r="H32" i="2" s="1"/>
  <c r="I32" i="2" s="1"/>
  <c r="G31" i="2"/>
  <c r="H31" i="2" s="1"/>
  <c r="G33" i="2"/>
  <c r="H33" i="2" s="1"/>
  <c r="G34" i="2"/>
  <c r="H34" i="2" s="1"/>
  <c r="G29" i="2"/>
  <c r="H29" i="2" s="1"/>
  <c r="G30" i="2"/>
  <c r="H30" i="2" s="1"/>
  <c r="E27" i="2" a="1"/>
  <c r="E27" i="2" s="1"/>
  <c r="E28" i="2" a="1"/>
  <c r="E28" i="2" s="1"/>
  <c r="H28" i="2" a="1"/>
  <c r="H28" i="2" s="1"/>
  <c r="H27" i="2" a="1"/>
  <c r="H27" i="2" s="1"/>
  <c r="Q28" i="2" a="1"/>
  <c r="Q28" i="2" s="1"/>
  <c r="Q27" i="2" a="1"/>
  <c r="Q27" i="2" s="1"/>
  <c r="P27" i="2" a="1"/>
  <c r="P27" i="2" s="1"/>
  <c r="P28" i="2" a="1"/>
  <c r="P28" i="2" s="1"/>
  <c r="F27" i="2" a="1"/>
  <c r="F27" i="2" s="1"/>
  <c r="F28" i="2" a="1"/>
  <c r="F28" i="2" s="1"/>
  <c r="N28" i="2" a="1"/>
  <c r="N28" i="2" s="1"/>
  <c r="N27" i="2" a="1"/>
  <c r="N27" i="2" s="1"/>
  <c r="M28" i="2" a="1"/>
  <c r="M28" i="2" s="1"/>
  <c r="M27" i="2" a="1"/>
  <c r="M27" i="2" s="1"/>
  <c r="O28" i="2" a="1"/>
  <c r="O28" i="2" s="1"/>
  <c r="O27" i="2" a="1"/>
  <c r="O27" i="2" s="1"/>
  <c r="L27" i="2" a="1"/>
  <c r="L27" i="2" s="1"/>
  <c r="L28" i="2" a="1"/>
  <c r="L28" i="2" s="1"/>
  <c r="J27" i="2" a="1"/>
  <c r="J27" i="2" s="1"/>
  <c r="J28" i="2" a="1"/>
  <c r="J28" i="2" s="1"/>
  <c r="K28" i="2" a="1"/>
  <c r="K28" i="2" s="1"/>
  <c r="K27" i="2" a="1"/>
  <c r="K27" i="2" s="1"/>
  <c r="G28" i="2" a="1"/>
  <c r="G28" i="2" s="1"/>
  <c r="G27" i="2" a="1"/>
  <c r="G27" i="2" s="1"/>
  <c r="I27" i="2" a="1"/>
  <c r="I27" i="2" s="1"/>
  <c r="I28" i="2" a="1"/>
  <c r="I28" i="2" s="1"/>
  <c r="R28" i="2" a="1"/>
  <c r="R28" i="2" s="1"/>
  <c r="V21" i="1"/>
  <c r="W21" i="1"/>
  <c r="S21" i="1"/>
  <c r="W23" i="1"/>
  <c r="S23" i="1"/>
  <c r="V23" i="1"/>
  <c r="U23" i="1"/>
  <c r="T23" i="1"/>
  <c r="U21" i="1"/>
  <c r="T21" i="1"/>
  <c r="Y23" i="1" l="1"/>
  <c r="Y21" i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<sst xmlns="http://schemas.openxmlformats.org/spreadsheetml/2006/main" count="238" uniqueCount="168">
  <si>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</si>
  <si>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</si>
  <si>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</si>
  <si>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</si>
  <si>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</si>
  <si>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</si>
  <si>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</si>
  <si>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</si>
  <si>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</si>
  <si>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</si>
  <si>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</si>
  <si>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</si>
  <si>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</si>
  <si>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</si>
  <si>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</si>
  <si>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</si>
  <si>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</si>
  <si>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</si>
  <si>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</si>
  <si>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</si>
  <si>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</si>
  <si>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</si>
  <si>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</si>
  <si>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</si>
  <si>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</si>
  <si>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</si>
  <si>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</si>
  <si>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</si>
  <si>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</si>
  <si>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</si>
  <si>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</si>
  <si>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</si>
  <si>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</si>
  <si>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</si>
  <si>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</si>
  <si>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</si>
  <si>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</si>
  <si>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</si>
  <si>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</si>
  <si>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</si>
  <si>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</si>
  <si>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</si>
  <si>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</si>
  <si>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</si>
  <si>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</si>
  <si>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</si>
  <si>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</si>
  <si>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</si>
  <si>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</si>
  <si>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</si>
  <si>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</si>
  <si>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</si>
  <si>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</si>
  <si>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</si>
  <si>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</si>
  <si>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</si>
  <si>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</si>
  <si>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</si>
  <si>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</si>
  <si>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</si>
  <si>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</si>
  <si>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</si>
  <si>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</si>
  <si>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</si>
  <si>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</si>
  <si>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</si>
  <si>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</si>
  <si>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</si>
  <si>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</si>
  <si>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</si>
  <si>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</si>
  <si>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</si>
  <si>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</si>
  <si>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</si>
  <si>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</si>
  <si>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</si>
  <si>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</si>
  <si>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</si>
  <si>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</si>
  <si>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</si>
  <si>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</si>
  <si>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</si>
  <si>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</si>
  <si>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</si>
  <si>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</si>
  <si>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</si>
  <si>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</si>
  <si>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</si>
  <si>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</si>
  <si>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</si>
  <si>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</si>
  <si>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</si>
  <si>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</si>
  <si>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</si>
  <si>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</si>
  <si>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</si>
  <si>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</si>
  <si>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</si>
  <si>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</si>
  <si>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</si>
  <si>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</si>
  <si>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</si>
  <si>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</si>
  <si>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</si>
  <si>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</si>
  <si>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</si>
  <si>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</si>
  <si>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</si>
  <si>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</si>
  <si>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</si>
  <si>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</si>
  <si>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</si>
  <si>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</si>
  <si>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</si>
  <si>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</si>
  <si>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</si>
  <si>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</si>
  <si>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</si>
  <si>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</si>
  <si>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</si>
  <si>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</si>
  <si>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</si>
  <si>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</si>
  <si>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</si>
  <si>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</si>
  <si>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</si>
  <si>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</si>
  <si>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</si>
  <si>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</si>
  <si>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</si>
  <si>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</si>
  <si>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</si>
  <si>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</si>
  <si>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</si>
  <si>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</si>
  <si>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</si>
  <si>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</si>
  <si>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</si>
  <si>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</si>
  <si>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</si>
  <si>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</si>
  <si>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</si>
  <si>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</si>
  <si>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</si>
  <si>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</si>
  <si>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</si>
  <si>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</si>
  <si>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</si>
  <si>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</si>
  <si>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</si>
  <si>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</si>
  <si>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</si>
  <si>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</si>
  <si>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</si>
  <si>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</si>
  <si>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</si>
  <si>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</si>
  <si>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</si>
  <si>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</si>
  <si>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</si>
  <si>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t>which is not inline with the confidence interval in step1. If this value is unsatisfactory, use confidence interval.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</si>
  <si>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</t>
    </r>
    <r>
      <rPr>
        <sz val="10"/>
        <color theme="1"/>
        <rFont val="Arial"/>
        <family val="2"/>
      </rPr>
      <t>\{TICKER}</t>
    </r>
  </si>
  <si>
    <t>SILK</t>
  </si>
  <si>
    <t>NOT ENOUGH Data</t>
  </si>
  <si>
    <t>AVERAGE</t>
  </si>
  <si>
    <t>UNDERSHOOT AVG</t>
  </si>
  <si>
    <t>OVERSHOOT AVERAGE</t>
  </si>
  <si>
    <t>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</si>
</sst>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9C000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18" borderId="0" applyNumberFormat="0" applyBorder="0" applyAlignment="0" applyProtection="0"/>
  </cellStyleXfs>
  <cellXfs count="182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10" fontId="2" fillId="0" borderId="5" xfId="1" applyNumberFormat="1" applyFont="1" applyBorder="1"/>
    <xf numFmtId="10" fontId="2" fillId="0" borderId="10" xfId="1" applyNumberFormat="1" applyFont="1" applyBorder="1"/>
    <xf numFmtId="164" fontId="0" fillId="10" borderId="0" xfId="0" applyNumberFormat="1" applyFill="1" applyAlignment="1"/>
    <xf numFmtId="164" fontId="0" fillId="9" borderId="0" xfId="0" applyNumberFormat="1" applyFill="1" applyAlignment="1"/>
    <xf numFmtId="164" fontId="0" fillId="8" borderId="0" xfId="0" applyNumberFormat="1" applyFill="1" applyAlignment="1"/>
    <xf numFmtId="164" fontId="0" fillId="16" borderId="0" xfId="0" applyNumberFormat="1" applyFill="1" applyAlignment="1"/>
    <xf numFmtId="164" fontId="0" fillId="2" borderId="0" xfId="0" applyNumberFormat="1" applyFill="1" applyAlignment="1"/>
    <xf numFmtId="164" fontId="0" fillId="12" borderId="0" xfId="0" applyNumberFormat="1" applyFill="1" applyAlignment="1"/>
    <xf numFmtId="0" fontId="10" fillId="18" borderId="0" xfId="2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Z29"/>
  <sheetViews>
    <sheetView zoomScale="70" zoomScaleNormal="70" workbookViewId="0">
      <selection activeCell="S19" sqref="S19:W19"/>
    </sheetView>
  </sheetViews>
  <sheetFormatPr defaultRowHeight="12.75" x14ac:dyDescent="0.2"/>
  <cols>
    <col min="1" max="1" width="17.85546875" bestFit="1" customWidth="1"/>
    <col min="2" max="23" width="10.7109375" customWidth="1"/>
    <col min="24" max="24" width="17.85546875" customWidth="1"/>
    <col min="25" max="26" width="10.7109375" customWidth="1"/>
  </cols>
  <sheetData>
    <row r="1" spans="1:25" x14ac:dyDescent="0.2">
      <c r="A1" s="125" t="s">
        <v>162</v>
      </c>
      <c r="B1" s="126"/>
      <c r="C1" s="127"/>
      <c r="G1" s="134" t="s">
        <v>35</v>
      </c>
      <c r="H1" s="135"/>
      <c r="I1" s="59" t="s">
        <v>31</v>
      </c>
      <c r="J1" s="59" t="s">
        <v>32</v>
      </c>
      <c r="K1" s="4" t="s">
        <v>39</v>
      </c>
      <c r="L1" s="136" t="s">
        <v>41</v>
      </c>
      <c r="M1" s="137"/>
    </row>
    <row r="2" spans="1:25" x14ac:dyDescent="0.2">
      <c r="A2" s="128"/>
      <c r="B2" s="129"/>
      <c r="C2" s="130"/>
      <c r="G2" s="57" t="s">
        <v>37</v>
      </c>
      <c r="H2" s="58"/>
      <c r="I2" s="60">
        <f>$B$7*($Y$25-2*$Y$26)</f>
        <v>52.402264193594704</v>
      </c>
      <c r="J2" s="60">
        <f>$B$7*($Y$25+2*$Y$26)</f>
        <v>72.40026345253483</v>
      </c>
      <c r="K2" s="62">
        <f>AVERAGE(I2:J2)</f>
        <v>62.401263823064767</v>
      </c>
      <c r="L2" s="138">
        <f>$K$2/T14-1</f>
        <v>0.61243575770193193</v>
      </c>
      <c r="M2" s="139"/>
    </row>
    <row r="3" spans="1:25" x14ac:dyDescent="0.2">
      <c r="A3" s="131"/>
      <c r="B3" s="132"/>
      <c r="C3" s="133"/>
      <c r="G3" s="43" t="s">
        <v>38</v>
      </c>
      <c r="H3" s="18"/>
      <c r="I3" s="61">
        <f>$C$7*($Y$25-2*$Y$26)</f>
        <v>53.450309477466604</v>
      </c>
      <c r="J3" s="61">
        <f>$C$7*($Y$25+2*$Y$26)</f>
        <v>73.848268721585526</v>
      </c>
      <c r="K3" s="63">
        <f>AVERAGE(I3:J3)</f>
        <v>63.649289099526065</v>
      </c>
      <c r="L3" s="140">
        <f>$K$3/T15-1</f>
        <v>0.64468447285597064</v>
      </c>
      <c r="M3" s="141"/>
    </row>
    <row r="4" spans="1:25" x14ac:dyDescent="0.2">
      <c r="A4" s="48"/>
      <c r="B4" s="48"/>
      <c r="C4" s="48"/>
      <c r="J4" s="4" t="s">
        <v>40</v>
      </c>
      <c r="K4" s="63">
        <f>AVERAGE(K2:K3)</f>
        <v>63.025276461295419</v>
      </c>
      <c r="L4" s="140">
        <f>$K$4/T15-1</f>
        <v>0.62856011527895128</v>
      </c>
      <c r="M4" s="141"/>
    </row>
    <row r="5" spans="1:25" x14ac:dyDescent="0.2">
      <c r="A5" s="56" t="s">
        <v>34</v>
      </c>
      <c r="B5" s="46" t="s">
        <v>31</v>
      </c>
      <c r="C5" s="47" t="s">
        <v>32</v>
      </c>
      <c r="D5" s="84"/>
      <c r="E5" s="84"/>
    </row>
    <row r="6" spans="1:25" ht="15.75" x14ac:dyDescent="0.25">
      <c r="A6" s="50" t="s">
        <v>33</v>
      </c>
      <c r="B6" s="54">
        <v>250</v>
      </c>
      <c r="C6" s="55">
        <v>255</v>
      </c>
    </row>
    <row r="7" spans="1:25" ht="14.25" x14ac:dyDescent="0.2">
      <c r="A7" s="51" t="s">
        <v>36</v>
      </c>
      <c r="B7" s="52">
        <f>B6*$Y$24</f>
        <v>250</v>
      </c>
      <c r="C7" s="53">
        <f>C6*$Y$24</f>
        <v>255</v>
      </c>
    </row>
    <row r="10" spans="1:25" x14ac:dyDescent="0.2">
      <c r="F10" s="124" t="s">
        <v>15</v>
      </c>
      <c r="G10" s="124"/>
      <c r="H10" s="33">
        <f>AVERAGE(F13:X13)</f>
        <v>2.5506369989554663</v>
      </c>
      <c r="U10" s="124" t="s">
        <v>16</v>
      </c>
      <c r="V10" s="124"/>
      <c r="W10" s="124"/>
      <c r="X10" s="77">
        <f>AVERAGE(U13:X13)</f>
        <v>2.1753029791507061</v>
      </c>
    </row>
    <row r="11" spans="1:25" x14ac:dyDescent="0.2">
      <c r="A11" s="49" t="s">
        <v>6</v>
      </c>
      <c r="B11" s="114">
        <v>2013</v>
      </c>
      <c r="C11" s="115"/>
      <c r="D11" s="115"/>
      <c r="E11" s="116"/>
      <c r="F11" s="150">
        <v>2017</v>
      </c>
      <c r="G11" s="151"/>
      <c r="H11" s="151"/>
      <c r="I11" s="152"/>
      <c r="J11" s="163">
        <v>2018</v>
      </c>
      <c r="K11" s="164"/>
      <c r="L11" s="164"/>
      <c r="M11" s="165"/>
      <c r="N11" s="153">
        <v>2019</v>
      </c>
      <c r="O11" s="154"/>
      <c r="P11" s="154"/>
      <c r="Q11" s="155"/>
      <c r="R11" s="156">
        <v>2020</v>
      </c>
      <c r="S11" s="157"/>
      <c r="T11" s="157"/>
      <c r="U11" s="158"/>
      <c r="V11" s="159">
        <v>2021</v>
      </c>
      <c r="W11" s="160"/>
      <c r="X11" s="160"/>
      <c r="Y11" s="161"/>
    </row>
    <row r="12" spans="1:25" x14ac:dyDescent="0.2">
      <c r="A12" s="13" t="s">
        <v>19</v>
      </c>
      <c r="B12" s="78" t="s">
        <v>20</v>
      </c>
      <c r="C12" s="79" t="s">
        <v>3</v>
      </c>
      <c r="D12" s="79" t="s">
        <v>4</v>
      </c>
      <c r="E12" s="80" t="s">
        <v>5</v>
      </c>
      <c r="F12" s="20" t="s">
        <v>20</v>
      </c>
      <c r="G12" s="21" t="s">
        <v>3</v>
      </c>
      <c r="H12" s="21" t="s">
        <v>4</v>
      </c>
      <c r="I12" s="21" t="s">
        <v>5</v>
      </c>
      <c r="J12" s="22" t="s">
        <v>20</v>
      </c>
      <c r="K12" s="23" t="s">
        <v>3</v>
      </c>
      <c r="L12" s="23" t="s">
        <v>4</v>
      </c>
      <c r="M12" s="23" t="s">
        <v>5</v>
      </c>
      <c r="N12" s="24" t="s">
        <v>20</v>
      </c>
      <c r="O12" s="25" t="s">
        <v>3</v>
      </c>
      <c r="P12" s="25" t="s">
        <v>4</v>
      </c>
      <c r="Q12" s="25" t="s">
        <v>5</v>
      </c>
      <c r="R12" s="26" t="s">
        <v>20</v>
      </c>
      <c r="S12" s="19" t="s">
        <v>3</v>
      </c>
      <c r="T12" s="19" t="s">
        <v>4</v>
      </c>
      <c r="U12" s="19" t="s">
        <v>5</v>
      </c>
      <c r="V12" s="35" t="s">
        <v>20</v>
      </c>
      <c r="W12" s="36" t="s">
        <v>3</v>
      </c>
      <c r="X12" s="37" t="s">
        <v>21</v>
      </c>
      <c r="Y12" s="27" t="s">
        <v>22</v>
      </c>
    </row>
    <row r="13" spans="1:25" x14ac:dyDescent="0.2">
      <c r="A13" s="32" t="s">
        <v>2</v>
      </c>
      <c r="B13" s="28"/>
      <c r="C13" s="28"/>
      <c r="D13" s="28"/>
      <c r="E13" s="28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>
        <f t="shared" ref="R13:W13" si="0">R15/N15</f>
        <v>3.9130434782608692</v>
      </c>
      <c r="S13" s="83">
        <f t="shared" si="0"/>
        <v>2.5148514851485149</v>
      </c>
      <c r="T13" s="83">
        <f t="shared" si="0"/>
        <v>2.7253521126760565</v>
      </c>
      <c r="U13" s="83">
        <f t="shared" si="0"/>
        <v>2.442211055276382</v>
      </c>
      <c r="V13" s="83">
        <f t="shared" si="0"/>
        <v>2.1259259259259258</v>
      </c>
      <c r="W13" s="83">
        <f t="shared" si="0"/>
        <v>2.5</v>
      </c>
      <c r="X13" s="83">
        <f>X14/T14</f>
        <v>1.6330749354005167</v>
      </c>
      <c r="Y13" s="29"/>
    </row>
    <row r="14" spans="1:25" x14ac:dyDescent="0.2">
      <c r="A14" s="14" t="s">
        <v>0</v>
      </c>
      <c r="B14" s="7"/>
      <c r="C14" s="7"/>
      <c r="D14" s="7"/>
      <c r="E14" s="7"/>
      <c r="F14" s="9"/>
      <c r="G14" s="6"/>
      <c r="H14" s="6"/>
      <c r="I14" s="6"/>
      <c r="J14" s="9"/>
      <c r="K14" s="6"/>
      <c r="L14" s="6"/>
      <c r="M14" s="6"/>
      <c r="N14" s="9">
        <v>7</v>
      </c>
      <c r="O14" s="6">
        <v>10.1</v>
      </c>
      <c r="P14" s="6">
        <v>14.2</v>
      </c>
      <c r="Q14" s="6">
        <v>19.899999999999999</v>
      </c>
      <c r="R14" s="9">
        <v>27</v>
      </c>
      <c r="S14" s="6">
        <v>25.4</v>
      </c>
      <c r="T14" s="6">
        <v>38.700000000000003</v>
      </c>
      <c r="U14" s="6">
        <v>48.6</v>
      </c>
      <c r="V14" s="6">
        <v>57.4</v>
      </c>
      <c r="W14" s="6">
        <v>63.4</v>
      </c>
      <c r="X14" s="6">
        <v>63.2</v>
      </c>
      <c r="Y14" s="6">
        <v>69.099999999999994</v>
      </c>
    </row>
    <row r="15" spans="1:25" x14ac:dyDescent="0.2">
      <c r="A15" s="14" t="s">
        <v>1</v>
      </c>
      <c r="B15" s="6"/>
      <c r="C15" s="6"/>
      <c r="D15" s="6"/>
      <c r="E15" s="6"/>
      <c r="F15" s="9"/>
      <c r="G15" s="6"/>
      <c r="H15" s="6"/>
      <c r="I15" s="6"/>
      <c r="J15" s="9"/>
      <c r="K15" s="6"/>
      <c r="L15" s="6"/>
      <c r="M15" s="6"/>
      <c r="N15" s="9">
        <v>6.9</v>
      </c>
      <c r="O15" s="6">
        <v>10.1</v>
      </c>
      <c r="P15" s="6">
        <v>14.2</v>
      </c>
      <c r="Q15" s="6">
        <v>19.899999999999999</v>
      </c>
      <c r="R15" s="9">
        <v>27</v>
      </c>
      <c r="S15" s="6">
        <v>25.4</v>
      </c>
      <c r="T15" s="6">
        <v>38.700000000000003</v>
      </c>
      <c r="U15" s="6">
        <v>48.6</v>
      </c>
      <c r="V15" s="9">
        <v>57.4</v>
      </c>
      <c r="W15" s="6">
        <v>63.5</v>
      </c>
      <c r="X15" s="9"/>
      <c r="Y15" s="10"/>
    </row>
    <row r="16" spans="1:25" x14ac:dyDescent="0.2">
      <c r="A16" s="14" t="s">
        <v>151</v>
      </c>
      <c r="B16" s="9"/>
      <c r="C16" s="6"/>
      <c r="D16" s="6"/>
      <c r="E16" s="10"/>
      <c r="F16" s="9"/>
      <c r="G16" s="6"/>
      <c r="H16" s="6"/>
      <c r="I16" s="6"/>
      <c r="J16" s="9"/>
      <c r="K16" s="6"/>
      <c r="L16" s="6"/>
      <c r="M16" s="6"/>
      <c r="N16" s="9">
        <v>6.9</v>
      </c>
      <c r="O16" s="6">
        <v>10.1</v>
      </c>
      <c r="P16" s="6">
        <v>14.2</v>
      </c>
      <c r="Q16" s="6">
        <v>19.899999999999999</v>
      </c>
      <c r="R16" s="9">
        <v>27</v>
      </c>
      <c r="S16" s="6">
        <v>25.4</v>
      </c>
      <c r="T16" s="6">
        <v>38.700000000000003</v>
      </c>
      <c r="U16" s="6">
        <v>48.6</v>
      </c>
      <c r="V16" s="9">
        <v>57.4</v>
      </c>
      <c r="W16" s="6">
        <v>63.5</v>
      </c>
      <c r="X16" s="6">
        <v>63.2</v>
      </c>
      <c r="Y16" s="10"/>
    </row>
    <row r="17" spans="1:26" x14ac:dyDescent="0.2">
      <c r="A17" s="85" t="s">
        <v>18</v>
      </c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>
        <f t="shared" ref="N17:W17" si="1">N15/N16</f>
        <v>1</v>
      </c>
      <c r="O17" s="86">
        <f t="shared" si="1"/>
        <v>1</v>
      </c>
      <c r="P17" s="86">
        <f t="shared" si="1"/>
        <v>1</v>
      </c>
      <c r="Q17" s="86">
        <f t="shared" si="1"/>
        <v>1</v>
      </c>
      <c r="R17" s="86">
        <f t="shared" si="1"/>
        <v>1</v>
      </c>
      <c r="S17" s="86">
        <f t="shared" si="1"/>
        <v>1</v>
      </c>
      <c r="T17" s="86">
        <f t="shared" si="1"/>
        <v>1</v>
      </c>
      <c r="U17" s="86">
        <f t="shared" si="1"/>
        <v>1</v>
      </c>
      <c r="V17" s="86">
        <f t="shared" si="1"/>
        <v>1</v>
      </c>
      <c r="W17" s="86">
        <f t="shared" si="1"/>
        <v>1</v>
      </c>
      <c r="X17" s="87">
        <f>X14/X16</f>
        <v>1</v>
      </c>
      <c r="Y17" s="88"/>
    </row>
    <row r="18" spans="1:26" x14ac:dyDescent="0.2">
      <c r="A18" s="85" t="s">
        <v>24</v>
      </c>
      <c r="B18" s="86"/>
      <c r="C18" s="86"/>
      <c r="D18" s="86"/>
      <c r="E18" s="89"/>
      <c r="F18" s="86"/>
      <c r="G18" s="86"/>
      <c r="H18" s="86"/>
      <c r="I18" s="89"/>
      <c r="J18" s="86"/>
      <c r="K18" s="86"/>
      <c r="L18" s="86"/>
      <c r="M18" s="89"/>
      <c r="N18" s="86">
        <f>N15/SUM(N15:Q15)</f>
        <v>0.13502935420743642</v>
      </c>
      <c r="O18" s="86">
        <f>O15/SUM(N15:Q15)</f>
        <v>0.19765166340508808</v>
      </c>
      <c r="P18" s="86">
        <f>P15/SUM(N15:Q15)</f>
        <v>0.2778864970645793</v>
      </c>
      <c r="Q18" s="89">
        <f>Q15/SUM(N15:Q15)</f>
        <v>0.38943248532289632</v>
      </c>
      <c r="R18" s="86"/>
      <c r="S18" s="86"/>
      <c r="T18" s="86"/>
      <c r="U18" s="89"/>
      <c r="V18" s="86">
        <f>V15/SUM(V15:W15,X14:Y14)</f>
        <v>0.22669826224328593</v>
      </c>
      <c r="W18" s="86">
        <f>W15/SUM(V15:W15,X14:Y14)</f>
        <v>0.2507898894154818</v>
      </c>
      <c r="X18" s="86">
        <f>X14/SUM(V15:W15,X14:Y14)</f>
        <v>0.24960505529225907</v>
      </c>
      <c r="Y18" s="89">
        <f>Y14/SUM(V15:W15,X14:Y14)</f>
        <v>0.27290679304897308</v>
      </c>
      <c r="Z18" s="3"/>
    </row>
    <row r="19" spans="1:26" x14ac:dyDescent="0.2">
      <c r="A19" s="15" t="s">
        <v>17</v>
      </c>
      <c r="B19" s="11"/>
      <c r="C19" s="11"/>
      <c r="D19" s="11"/>
      <c r="E19" s="11"/>
      <c r="F19" s="81"/>
      <c r="G19" s="81"/>
      <c r="H19" s="81"/>
      <c r="I19" s="81"/>
      <c r="J19" s="81"/>
      <c r="K19" s="61"/>
      <c r="L19" s="61"/>
      <c r="M19" s="61"/>
      <c r="N19" s="81"/>
      <c r="O19" s="61"/>
      <c r="P19" s="61"/>
      <c r="Q19" s="61"/>
      <c r="R19" s="81"/>
      <c r="S19">
        <v>13.5</v>
      </c>
      <c r="T19">
        <v>27.9</v>
      </c>
      <c r="U19">
        <v>42.5</v>
      </c>
      <c r="V19">
        <v>55.3</v>
      </c>
      <c r="W19">
        <v>59.8</v>
      </c>
      <c r="X19" s="82"/>
      <c r="Y19" s="12"/>
    </row>
    <row r="20" spans="1:26" x14ac:dyDescent="0.2">
      <c r="H20" s="7"/>
      <c r="I20" s="7"/>
      <c r="J20" s="7"/>
      <c r="K20" s="7"/>
      <c r="L20" s="7"/>
      <c r="M20" s="7"/>
      <c r="N20" s="144" t="s">
        <v>7</v>
      </c>
      <c r="O20" s="162"/>
      <c r="P20" s="7">
        <f t="shared" ref="P20:W20" si="2">IF(P15&gt;P19,1,0)</f>
        <v>1</v>
      </c>
      <c r="Q20" s="7">
        <f t="shared" si="2"/>
        <v>1</v>
      </c>
      <c r="R20" s="7">
        <f t="shared" si="2"/>
        <v>1</v>
      </c>
      <c r="S20" s="7">
        <f t="shared" si="2"/>
        <v>1</v>
      </c>
      <c r="T20" s="7">
        <f t="shared" si="2"/>
        <v>1</v>
      </c>
      <c r="U20" s="7">
        <f t="shared" si="2"/>
        <v>1</v>
      </c>
      <c r="V20" s="7">
        <f t="shared" si="2"/>
        <v>1</v>
      </c>
      <c r="W20" s="8">
        <f t="shared" si="2"/>
        <v>1</v>
      </c>
      <c r="X20" s="43" t="s">
        <v>8</v>
      </c>
      <c r="Y20" s="40">
        <f>AVERAGE(P20:W20)</f>
        <v>1</v>
      </c>
    </row>
    <row r="21" spans="1:26" x14ac:dyDescent="0.2">
      <c r="H21" s="6"/>
      <c r="I21" s="6"/>
      <c r="J21" s="6"/>
      <c r="K21" s="6"/>
      <c r="L21" s="6"/>
      <c r="M21" s="6"/>
      <c r="N21" s="117" t="s">
        <v>9</v>
      </c>
      <c r="O21" s="118"/>
      <c r="P21" s="6"/>
      <c r="Q21" s="6"/>
      <c r="R21" s="6"/>
      <c r="S21" s="6">
        <f t="shared" ref="S21:W21" si="3">AVERAGE(P20:S20)</f>
        <v>1</v>
      </c>
      <c r="T21" s="6">
        <f t="shared" si="3"/>
        <v>1</v>
      </c>
      <c r="U21" s="6">
        <f t="shared" si="3"/>
        <v>1</v>
      </c>
      <c r="V21" s="6">
        <f>AVERAGE(S20:V20)</f>
        <v>1</v>
      </c>
      <c r="W21" s="10">
        <f t="shared" si="3"/>
        <v>1</v>
      </c>
      <c r="X21" s="39" t="s">
        <v>10</v>
      </c>
      <c r="Y21" s="40">
        <f>AVERAGE(S21:W21)</f>
        <v>1</v>
      </c>
    </row>
    <row r="22" spans="1:26" x14ac:dyDescent="0.2">
      <c r="H22" s="17"/>
      <c r="I22" s="17"/>
      <c r="J22" s="17"/>
      <c r="K22" s="17"/>
      <c r="L22" s="17"/>
      <c r="M22" s="17"/>
      <c r="N22" s="148" t="s">
        <v>11</v>
      </c>
      <c r="O22" s="149"/>
      <c r="P22" s="17" t="e">
        <f t="shared" ref="P22:W22" si="4">P15/P19-1</f>
        <v>#DIV/0!</v>
      </c>
      <c r="Q22" s="17" t="e">
        <f t="shared" si="4"/>
        <v>#DIV/0!</v>
      </c>
      <c r="R22" s="17" t="e">
        <f t="shared" si="4"/>
        <v>#DIV/0!</v>
      </c>
      <c r="S22" s="17">
        <f t="shared" si="4"/>
        <v>0.88148148148148131</v>
      </c>
      <c r="T22" s="17">
        <f t="shared" si="4"/>
        <v>0.38709677419354849</v>
      </c>
      <c r="U22" s="17">
        <f t="shared" si="4"/>
        <v>0.14352941176470591</v>
      </c>
      <c r="V22" s="17">
        <f t="shared" si="4"/>
        <v>3.7974683544303778E-2</v>
      </c>
      <c r="W22" s="38">
        <f t="shared" si="4"/>
        <v>6.1872909698996725E-2</v>
      </c>
      <c r="X22" s="39" t="s">
        <v>13</v>
      </c>
      <c r="Y22" s="41" t="e">
        <f>AVERAGE(P22:W22)</f>
        <v>#DIV/0!</v>
      </c>
    </row>
    <row r="23" spans="1:26" x14ac:dyDescent="0.2">
      <c r="H23" s="30"/>
      <c r="I23" s="30"/>
      <c r="J23" s="30"/>
      <c r="K23" s="30"/>
      <c r="L23" s="30"/>
      <c r="M23" s="30"/>
      <c r="N23" s="117" t="s">
        <v>12</v>
      </c>
      <c r="O23" s="118"/>
      <c r="P23" s="30"/>
      <c r="Q23" s="30"/>
      <c r="R23" s="30"/>
      <c r="S23" s="30" t="e">
        <f t="shared" ref="S23:W23" si="5">AVERAGE(P22:S22)</f>
        <v>#DIV/0!</v>
      </c>
      <c r="T23" s="30" t="e">
        <f t="shared" si="5"/>
        <v>#DIV/0!</v>
      </c>
      <c r="U23" s="30" t="e">
        <f t="shared" si="5"/>
        <v>#DIV/0!</v>
      </c>
      <c r="V23" s="30">
        <f t="shared" si="5"/>
        <v>0.36252058774600987</v>
      </c>
      <c r="W23" s="31">
        <f t="shared" si="5"/>
        <v>0.15761844480038872</v>
      </c>
      <c r="X23" s="18" t="s">
        <v>14</v>
      </c>
      <c r="Y23" s="31" t="e">
        <f>AVERAGE(S23:W23)</f>
        <v>#DIV/0!</v>
      </c>
    </row>
    <row r="24" spans="1:26" x14ac:dyDescent="0.2">
      <c r="N24" s="144" t="s">
        <v>25</v>
      </c>
      <c r="O24" s="162"/>
      <c r="P24" s="99" t="e">
        <f>AVERAGE(Q22:W22)</f>
        <v>#DIV/0!</v>
      </c>
      <c r="Q24" s="144" t="s">
        <v>29</v>
      </c>
      <c r="R24" s="145"/>
      <c r="S24" s="44" t="e">
        <f>MEDIAN(Q22:W22)</f>
        <v>#DIV/0!</v>
      </c>
      <c r="T24" s="3"/>
      <c r="U24" s="119" t="s">
        <v>23</v>
      </c>
      <c r="V24" s="120"/>
      <c r="W24" s="120"/>
      <c r="X24" s="121"/>
      <c r="Y24" s="42">
        <f>AVERAGE(T17:X17)</f>
        <v>1</v>
      </c>
    </row>
    <row r="25" spans="1:26" x14ac:dyDescent="0.2">
      <c r="N25" s="146" t="s">
        <v>26</v>
      </c>
      <c r="O25" s="166"/>
      <c r="P25" s="98" t="e">
        <f>AVERAGE(P22)</f>
        <v>#DIV/0!</v>
      </c>
      <c r="Q25" s="146" t="s">
        <v>30</v>
      </c>
      <c r="R25" s="147"/>
      <c r="S25" s="31" t="e">
        <f>MEDIAN(P22)</f>
        <v>#DIV/0!</v>
      </c>
      <c r="U25" s="122" t="s">
        <v>27</v>
      </c>
      <c r="V25" s="123"/>
      <c r="W25" s="123"/>
      <c r="X25" s="123"/>
      <c r="Y25" s="44">
        <f>X18</f>
        <v>0.24960505529225907</v>
      </c>
    </row>
    <row r="26" spans="1:26" x14ac:dyDescent="0.2">
      <c r="U26" s="142" t="s">
        <v>28</v>
      </c>
      <c r="V26" s="143"/>
      <c r="W26" s="143"/>
      <c r="X26" s="143"/>
      <c r="Y26" s="45">
        <f>_xlfn.STDEV.S(X18,P18)</f>
        <v>1.9997999258940122E-2</v>
      </c>
    </row>
    <row r="29" spans="1:26" ht="18" customHeight="1" x14ac:dyDescent="0.2"/>
  </sheetData>
  <mergeCells count="25">
    <mergeCell ref="L4:M4"/>
    <mergeCell ref="U26:X26"/>
    <mergeCell ref="Q24:R24"/>
    <mergeCell ref="Q25:R25"/>
    <mergeCell ref="N22:O22"/>
    <mergeCell ref="N11:Q11"/>
    <mergeCell ref="R11:U11"/>
    <mergeCell ref="V11:Y11"/>
    <mergeCell ref="N20:O20"/>
    <mergeCell ref="N21:O21"/>
    <mergeCell ref="J11:M11"/>
    <mergeCell ref="N24:O24"/>
    <mergeCell ref="N25:O25"/>
    <mergeCell ref="A1:C3"/>
    <mergeCell ref="G1:H1"/>
    <mergeCell ref="L1:M1"/>
    <mergeCell ref="L2:M2"/>
    <mergeCell ref="L3:M3"/>
    <mergeCell ref="B11:E11"/>
    <mergeCell ref="N23:O23"/>
    <mergeCell ref="U24:X24"/>
    <mergeCell ref="U25:X25"/>
    <mergeCell ref="F10:G10"/>
    <mergeCell ref="U10:W10"/>
    <mergeCell ref="F11:I11"/>
  </mergeCells>
  <conditionalFormatting sqref="H20:M20 P20:W20 Y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1:M21 P21:W21 Y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M22 P22:W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H23:M23 P23:W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Y22:Y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Y20:Y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Y20:Y21 Y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H22:M22 P22:W22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H23:M23 P23:W23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Y22:Y23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Y20:Y21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Y20:Y21 Y24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34"/>
  <sheetViews>
    <sheetView tabSelected="1" zoomScale="85" zoomScaleNormal="85" workbookViewId="0">
      <selection activeCell="B6" sqref="B6:B14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74</v>
      </c>
      <c r="B1" t="s">
        <v>75</v>
      </c>
    </row>
    <row r="4" spans="1:21" x14ac:dyDescent="0.2">
      <c r="A4" s="169" t="s">
        <v>70</v>
      </c>
      <c r="B4" s="169"/>
      <c r="T4" s="68" t="s">
        <v>159</v>
      </c>
    </row>
    <row r="5" spans="1:21" x14ac:dyDescent="0.2">
      <c r="A5" s="16" t="s">
        <v>50</v>
      </c>
      <c r="B5" s="16" t="s">
        <v>51</v>
      </c>
      <c r="C5" s="16" t="s">
        <v>62</v>
      </c>
      <c r="D5" s="16" t="s">
        <v>52</v>
      </c>
      <c r="E5" s="16" t="s">
        <v>53</v>
      </c>
      <c r="F5" s="16" t="s">
        <v>63</v>
      </c>
      <c r="G5" s="16" t="s">
        <v>54</v>
      </c>
      <c r="H5" s="16" t="s">
        <v>55</v>
      </c>
      <c r="I5" s="16" t="s">
        <v>64</v>
      </c>
      <c r="J5" s="16" t="s">
        <v>56</v>
      </c>
      <c r="K5" s="16" t="s">
        <v>57</v>
      </c>
      <c r="L5" s="16" t="s">
        <v>67</v>
      </c>
      <c r="M5" s="16" t="s">
        <v>58</v>
      </c>
      <c r="N5" s="16" t="s">
        <v>59</v>
      </c>
      <c r="O5" s="16" t="s">
        <v>68</v>
      </c>
      <c r="P5" s="16" t="s">
        <v>60</v>
      </c>
      <c r="Q5" s="16" t="s">
        <v>61</v>
      </c>
      <c r="R5" s="16" t="s">
        <v>0</v>
      </c>
      <c r="S5" s="16" t="s">
        <v>66</v>
      </c>
      <c r="T5" s="34" t="s">
        <v>0</v>
      </c>
      <c r="U5" s="34" t="s">
        <v>66</v>
      </c>
    </row>
    <row r="6" spans="1:21" x14ac:dyDescent="0.2">
      <c r="A6" t="s">
        <v>167</v>
      </c>
      <c r="C6" t="s">
        <v>42</v>
      </c>
      <c r="D6">
        <v>20191024</v>
      </c>
      <c r="S6" s="6">
        <v>14.2</v>
      </c>
      <c r="T6" s="91"/>
      <c r="U6" s="90"/>
    </row>
    <row r="7" spans="1:21" x14ac:dyDescent="0.2">
      <c r="A7" t="s">
        <v>167</v>
      </c>
      <c r="C7" t="s">
        <v>43</v>
      </c>
      <c r="D7">
        <v>20200220</v>
      </c>
      <c r="S7" s="6">
        <v>19.899999999999999</v>
      </c>
      <c r="T7" s="91"/>
      <c r="U7" s="90"/>
    </row>
    <row r="8" spans="1:21" x14ac:dyDescent="0.2">
      <c r="A8" t="s">
        <v>167</v>
      </c>
      <c r="C8" t="s">
        <v>44</v>
      </c>
      <c r="D8">
        <v>20200423</v>
      </c>
      <c r="S8" s="9">
        <v>27</v>
      </c>
      <c r="T8" s="9"/>
      <c r="U8" s="60"/>
    </row>
    <row r="9" spans="1:21" x14ac:dyDescent="0.2">
      <c r="A9" t="s">
        <v>167</v>
      </c>
      <c r="C9" t="s">
        <v>45</v>
      </c>
      <c r="D9">
        <v>20200730</v>
      </c>
      <c r="R9">
        <v>13.5</v>
      </c>
      <c r="S9" s="6">
        <v>25.4</v>
      </c>
      <c r="T9" s="9"/>
      <c r="U9" s="60"/>
    </row>
    <row r="10" spans="1:21" x14ac:dyDescent="0.2">
      <c r="A10" t="s">
        <v>167</v>
      </c>
      <c r="C10" t="s">
        <v>46</v>
      </c>
      <c r="D10">
        <v>20201105</v>
      </c>
      <c r="R10">
        <v>27.9</v>
      </c>
      <c r="S10" s="6">
        <v>38.700000000000003</v>
      </c>
      <c r="T10" s="9"/>
      <c r="U10" s="60"/>
    </row>
    <row r="11" spans="1:21" x14ac:dyDescent="0.2">
      <c r="A11" t="s">
        <v>167</v>
      </c>
      <c r="C11" t="s">
        <v>47</v>
      </c>
      <c r="D11">
        <v>20210218</v>
      </c>
      <c r="R11">
        <v>42.5</v>
      </c>
      <c r="S11" s="6">
        <v>48.6</v>
      </c>
      <c r="T11" s="9"/>
      <c r="U11" s="60"/>
    </row>
    <row r="12" spans="1:21" x14ac:dyDescent="0.2">
      <c r="A12" t="s">
        <v>167</v>
      </c>
      <c r="C12" t="s">
        <v>48</v>
      </c>
      <c r="D12">
        <v>20210429</v>
      </c>
      <c r="R12">
        <v>55.3</v>
      </c>
      <c r="S12" s="9">
        <v>57.4</v>
      </c>
      <c r="T12" s="9"/>
      <c r="U12" s="60"/>
    </row>
    <row r="13" spans="1:21" x14ac:dyDescent="0.2">
      <c r="A13" t="s">
        <v>167</v>
      </c>
      <c r="C13" t="s">
        <v>49</v>
      </c>
      <c r="D13">
        <v>20210722</v>
      </c>
      <c r="R13">
        <v>59.8</v>
      </c>
      <c r="S13" s="6">
        <v>63.5</v>
      </c>
      <c r="T13" s="9"/>
      <c r="U13" s="60"/>
    </row>
    <row r="14" spans="1:21" x14ac:dyDescent="0.2">
      <c r="A14" t="s">
        <v>167</v>
      </c>
      <c r="C14" t="s">
        <v>65</v>
      </c>
      <c r="D14" s="11">
        <v>20211104</v>
      </c>
      <c r="K14" s="92"/>
      <c r="L14" s="92"/>
      <c r="M14" s="92"/>
      <c r="N14" s="92"/>
      <c r="O14" s="92"/>
      <c r="P14" s="92"/>
      <c r="Q14" s="92"/>
      <c r="R14" s="6">
        <v>63.2</v>
      </c>
      <c r="S14" s="10"/>
    </row>
    <row r="15" spans="1:21" x14ac:dyDescent="0.2">
      <c r="A15" s="167" t="s">
        <v>69</v>
      </c>
      <c r="B15" s="168"/>
      <c r="C15" s="168"/>
      <c r="D15" s="168"/>
      <c r="E15" s="101" t="e">
        <f t="shared" ref="E15:R15" si="0">CORREL(E$7:E$13,$S$7:$S$13)</f>
        <v>#DIV/0!</v>
      </c>
      <c r="F15" s="101" t="e">
        <f t="shared" si="0"/>
        <v>#DIV/0!</v>
      </c>
      <c r="G15" s="102" t="e">
        <f t="shared" si="0"/>
        <v>#DIV/0!</v>
      </c>
      <c r="H15" s="101" t="e">
        <f t="shared" si="0"/>
        <v>#DIV/0!</v>
      </c>
      <c r="I15" s="101" t="e">
        <f t="shared" si="0"/>
        <v>#DIV/0!</v>
      </c>
      <c r="J15" s="102" t="e">
        <f t="shared" si="0"/>
        <v>#DIV/0!</v>
      </c>
      <c r="K15" s="101" t="e">
        <f t="shared" si="0"/>
        <v>#DIV/0!</v>
      </c>
      <c r="L15" s="101" t="e">
        <f t="shared" si="0"/>
        <v>#DIV/0!</v>
      </c>
      <c r="M15" s="101" t="e">
        <f t="shared" si="0"/>
        <v>#DIV/0!</v>
      </c>
      <c r="N15" s="101" t="e">
        <f t="shared" si="0"/>
        <v>#DIV/0!</v>
      </c>
      <c r="O15" s="101" t="e">
        <f t="shared" si="0"/>
        <v>#DIV/0!</v>
      </c>
      <c r="P15" s="101" t="e">
        <f t="shared" si="0"/>
        <v>#DIV/0!</v>
      </c>
      <c r="Q15" s="101" t="e">
        <f t="shared" si="0"/>
        <v>#DIV/0!</v>
      </c>
      <c r="R15" s="102">
        <f t="shared" si="0"/>
        <v>0.99692470939223043</v>
      </c>
      <c r="S15" s="5"/>
    </row>
    <row r="17" spans="1:18" x14ac:dyDescent="0.2">
      <c r="A17" s="170" t="s">
        <v>71</v>
      </c>
      <c r="B17" s="171"/>
    </row>
    <row r="18" spans="1:18" x14ac:dyDescent="0.2">
      <c r="A18" s="16" t="s">
        <v>50</v>
      </c>
      <c r="B18" s="16" t="s">
        <v>51</v>
      </c>
      <c r="C18" s="16" t="s">
        <v>62</v>
      </c>
      <c r="D18" s="16" t="s">
        <v>52</v>
      </c>
      <c r="E18" s="16" t="s">
        <v>53</v>
      </c>
      <c r="F18" s="16" t="s">
        <v>63</v>
      </c>
      <c r="G18" s="16" t="s">
        <v>54</v>
      </c>
      <c r="H18" s="16" t="s">
        <v>55</v>
      </c>
      <c r="I18" s="16" t="s">
        <v>64</v>
      </c>
      <c r="J18" s="16" t="s">
        <v>56</v>
      </c>
      <c r="K18" s="16" t="s">
        <v>57</v>
      </c>
      <c r="L18" s="16" t="s">
        <v>67</v>
      </c>
      <c r="M18" s="16" t="s">
        <v>58</v>
      </c>
      <c r="N18" s="16" t="s">
        <v>59</v>
      </c>
      <c r="O18" s="16" t="s">
        <v>68</v>
      </c>
      <c r="P18" s="16" t="s">
        <v>60</v>
      </c>
      <c r="Q18" s="16" t="s">
        <v>61</v>
      </c>
      <c r="R18" s="16" t="s">
        <v>0</v>
      </c>
    </row>
    <row r="19" spans="1:18" x14ac:dyDescent="0.2">
      <c r="A19" s="9" t="str">
        <f t="shared" ref="A19:D26" si="1">A6</f>
        <v>NARI</v>
      </c>
      <c r="B19" s="9">
        <f t="shared" si="1"/>
        <v>0</v>
      </c>
      <c r="C19" s="9" t="str">
        <f t="shared" si="1"/>
        <v>2019Q3</v>
      </c>
      <c r="D19" s="9">
        <f t="shared" si="1"/>
        <v>20191024</v>
      </c>
      <c r="E19" s="17" t="e">
        <f t="shared" ref="E19:J26" si="2">$S6/E6-1</f>
        <v>#DIV/0!</v>
      </c>
      <c r="F19" s="17" t="e">
        <f t="shared" si="2"/>
        <v>#DIV/0!</v>
      </c>
      <c r="G19" s="17" t="e">
        <f t="shared" si="2"/>
        <v>#DIV/0!</v>
      </c>
      <c r="H19" s="17" t="e">
        <f t="shared" si="2"/>
        <v>#DIV/0!</v>
      </c>
      <c r="I19" s="17" t="e">
        <f t="shared" si="2"/>
        <v>#DIV/0!</v>
      </c>
      <c r="J19" s="17" t="e">
        <f t="shared" si="2"/>
        <v>#DIV/0!</v>
      </c>
      <c r="K19" s="17"/>
      <c r="L19" s="17"/>
      <c r="M19" s="17"/>
      <c r="N19" s="17"/>
      <c r="O19" s="17"/>
      <c r="P19" s="17"/>
      <c r="Q19" s="17"/>
      <c r="R19" s="38"/>
    </row>
    <row r="20" spans="1:18" x14ac:dyDescent="0.2">
      <c r="A20" s="9" t="str">
        <f t="shared" si="1"/>
        <v>NARI</v>
      </c>
      <c r="B20" s="9">
        <f t="shared" si="1"/>
        <v>0</v>
      </c>
      <c r="C20" s="9" t="str">
        <f t="shared" si="1"/>
        <v>2019Q4</v>
      </c>
      <c r="D20" s="9">
        <f t="shared" si="1"/>
        <v>20200220</v>
      </c>
      <c r="E20" s="17" t="e">
        <f t="shared" si="2"/>
        <v>#DIV/0!</v>
      </c>
      <c r="F20" s="17" t="e">
        <f t="shared" si="2"/>
        <v>#DIV/0!</v>
      </c>
      <c r="G20" s="17" t="e">
        <f t="shared" si="2"/>
        <v>#DIV/0!</v>
      </c>
      <c r="H20" s="17" t="e">
        <f t="shared" si="2"/>
        <v>#DIV/0!</v>
      </c>
      <c r="I20" s="17" t="e">
        <f t="shared" si="2"/>
        <v>#DIV/0!</v>
      </c>
      <c r="J20" s="17" t="e">
        <f t="shared" si="2"/>
        <v>#DIV/0!</v>
      </c>
      <c r="K20" s="17" t="e">
        <f t="shared" ref="K20:Q26" si="3">$S7/K7-1</f>
        <v>#DIV/0!</v>
      </c>
      <c r="L20" s="17" t="e">
        <f t="shared" si="3"/>
        <v>#DIV/0!</v>
      </c>
      <c r="M20" s="17" t="e">
        <f t="shared" si="3"/>
        <v>#DIV/0!</v>
      </c>
      <c r="N20" s="17" t="e">
        <f t="shared" si="3"/>
        <v>#DIV/0!</v>
      </c>
      <c r="O20" s="17" t="e">
        <f t="shared" si="3"/>
        <v>#DIV/0!</v>
      </c>
      <c r="P20" s="17" t="e">
        <f t="shared" si="3"/>
        <v>#DIV/0!</v>
      </c>
      <c r="Q20" s="17" t="e">
        <f t="shared" si="3"/>
        <v>#DIV/0!</v>
      </c>
      <c r="R20" s="38"/>
    </row>
    <row r="21" spans="1:18" x14ac:dyDescent="0.2">
      <c r="A21" s="9" t="str">
        <f t="shared" si="1"/>
        <v>NARI</v>
      </c>
      <c r="B21" s="9">
        <f t="shared" si="1"/>
        <v>0</v>
      </c>
      <c r="C21" s="9" t="str">
        <f t="shared" si="1"/>
        <v>2020Q1</v>
      </c>
      <c r="D21" s="9">
        <f t="shared" si="1"/>
        <v>20200423</v>
      </c>
      <c r="E21" s="17" t="e">
        <f t="shared" si="2"/>
        <v>#DIV/0!</v>
      </c>
      <c r="F21" s="17" t="e">
        <f t="shared" si="2"/>
        <v>#DIV/0!</v>
      </c>
      <c r="G21" s="17" t="e">
        <f t="shared" si="2"/>
        <v>#DIV/0!</v>
      </c>
      <c r="H21" s="17" t="e">
        <f t="shared" si="2"/>
        <v>#DIV/0!</v>
      </c>
      <c r="I21" s="17" t="e">
        <f t="shared" si="2"/>
        <v>#DIV/0!</v>
      </c>
      <c r="J21" s="17" t="e">
        <f t="shared" si="2"/>
        <v>#DIV/0!</v>
      </c>
      <c r="K21" s="17" t="e">
        <f t="shared" si="3"/>
        <v>#DIV/0!</v>
      </c>
      <c r="L21" s="17" t="e">
        <f t="shared" si="3"/>
        <v>#DIV/0!</v>
      </c>
      <c r="M21" s="17" t="e">
        <f t="shared" si="3"/>
        <v>#DIV/0!</v>
      </c>
      <c r="N21" s="17" t="e">
        <f t="shared" si="3"/>
        <v>#DIV/0!</v>
      </c>
      <c r="O21" s="17" t="e">
        <f t="shared" si="3"/>
        <v>#DIV/0!</v>
      </c>
      <c r="P21" s="17" t="e">
        <f t="shared" si="3"/>
        <v>#DIV/0!</v>
      </c>
      <c r="Q21" s="17" t="e">
        <f t="shared" si="3"/>
        <v>#DIV/0!</v>
      </c>
      <c r="R21" s="38"/>
    </row>
    <row r="22" spans="1:18" x14ac:dyDescent="0.2">
      <c r="A22" s="9" t="str">
        <f t="shared" si="1"/>
        <v>NARI</v>
      </c>
      <c r="B22" s="9">
        <f t="shared" si="1"/>
        <v>0</v>
      </c>
      <c r="C22" s="9" t="str">
        <f t="shared" si="1"/>
        <v>2020Q2</v>
      </c>
      <c r="D22" s="9">
        <f t="shared" si="1"/>
        <v>20200730</v>
      </c>
      <c r="E22" s="17" t="e">
        <f t="shared" si="2"/>
        <v>#DIV/0!</v>
      </c>
      <c r="F22" s="17" t="e">
        <f t="shared" si="2"/>
        <v>#DIV/0!</v>
      </c>
      <c r="G22" s="17" t="e">
        <f t="shared" si="2"/>
        <v>#DIV/0!</v>
      </c>
      <c r="H22" s="17" t="e">
        <f t="shared" si="2"/>
        <v>#DIV/0!</v>
      </c>
      <c r="I22" s="17" t="e">
        <f t="shared" si="2"/>
        <v>#DIV/0!</v>
      </c>
      <c r="J22" s="17" t="e">
        <f t="shared" si="2"/>
        <v>#DIV/0!</v>
      </c>
      <c r="K22" s="17" t="e">
        <f t="shared" si="3"/>
        <v>#DIV/0!</v>
      </c>
      <c r="L22" s="17" t="e">
        <f t="shared" si="3"/>
        <v>#DIV/0!</v>
      </c>
      <c r="M22" s="17" t="e">
        <f t="shared" si="3"/>
        <v>#DIV/0!</v>
      </c>
      <c r="N22" s="17" t="e">
        <f t="shared" si="3"/>
        <v>#DIV/0!</v>
      </c>
      <c r="O22" s="17" t="e">
        <f t="shared" si="3"/>
        <v>#DIV/0!</v>
      </c>
      <c r="P22" s="17" t="e">
        <f t="shared" si="3"/>
        <v>#DIV/0!</v>
      </c>
      <c r="Q22" s="17" t="e">
        <f t="shared" si="3"/>
        <v>#DIV/0!</v>
      </c>
      <c r="R22" s="38">
        <f t="shared" ref="R22:R26" si="4">$S9/R9-1</f>
        <v>0.88148148148148131</v>
      </c>
    </row>
    <row r="23" spans="1:18" x14ac:dyDescent="0.2">
      <c r="A23" s="9" t="str">
        <f t="shared" si="1"/>
        <v>NARI</v>
      </c>
      <c r="B23" s="9">
        <f t="shared" si="1"/>
        <v>0</v>
      </c>
      <c r="C23" s="9" t="str">
        <f t="shared" si="1"/>
        <v>2020Q3</v>
      </c>
      <c r="D23" s="9">
        <f t="shared" si="1"/>
        <v>20201105</v>
      </c>
      <c r="E23" s="17" t="e">
        <f t="shared" si="2"/>
        <v>#DIV/0!</v>
      </c>
      <c r="F23" s="17" t="e">
        <f t="shared" si="2"/>
        <v>#DIV/0!</v>
      </c>
      <c r="G23" s="17" t="e">
        <f t="shared" si="2"/>
        <v>#DIV/0!</v>
      </c>
      <c r="H23" s="17" t="e">
        <f t="shared" si="2"/>
        <v>#DIV/0!</v>
      </c>
      <c r="I23" s="17" t="e">
        <f t="shared" si="2"/>
        <v>#DIV/0!</v>
      </c>
      <c r="J23" s="17" t="e">
        <f t="shared" si="2"/>
        <v>#DIV/0!</v>
      </c>
      <c r="K23" s="17" t="e">
        <f t="shared" si="3"/>
        <v>#DIV/0!</v>
      </c>
      <c r="L23" s="17" t="e">
        <f t="shared" si="3"/>
        <v>#DIV/0!</v>
      </c>
      <c r="M23" s="17" t="e">
        <f t="shared" si="3"/>
        <v>#DIV/0!</v>
      </c>
      <c r="N23" s="17" t="e">
        <f t="shared" si="3"/>
        <v>#DIV/0!</v>
      </c>
      <c r="O23" s="17" t="e">
        <f t="shared" si="3"/>
        <v>#DIV/0!</v>
      </c>
      <c r="P23" s="17" t="e">
        <f t="shared" si="3"/>
        <v>#DIV/0!</v>
      </c>
      <c r="Q23" s="17" t="e">
        <f t="shared" si="3"/>
        <v>#DIV/0!</v>
      </c>
      <c r="R23" s="38">
        <f t="shared" si="4"/>
        <v>0.38709677419354849</v>
      </c>
    </row>
    <row r="24" spans="1:18" x14ac:dyDescent="0.2">
      <c r="A24" s="9" t="str">
        <f t="shared" si="1"/>
        <v>NARI</v>
      </c>
      <c r="B24" s="9">
        <f t="shared" si="1"/>
        <v>0</v>
      </c>
      <c r="C24" s="9" t="str">
        <f t="shared" si="1"/>
        <v>2020Q4</v>
      </c>
      <c r="D24" s="9">
        <f t="shared" si="1"/>
        <v>20210218</v>
      </c>
      <c r="E24" s="17" t="e">
        <f t="shared" si="2"/>
        <v>#DIV/0!</v>
      </c>
      <c r="F24" s="17" t="e">
        <f t="shared" si="2"/>
        <v>#DIV/0!</v>
      </c>
      <c r="G24" s="17" t="e">
        <f t="shared" si="2"/>
        <v>#DIV/0!</v>
      </c>
      <c r="H24" s="17" t="e">
        <f t="shared" si="2"/>
        <v>#DIV/0!</v>
      </c>
      <c r="I24" s="17" t="e">
        <f t="shared" si="2"/>
        <v>#DIV/0!</v>
      </c>
      <c r="J24" s="17" t="e">
        <f t="shared" si="2"/>
        <v>#DIV/0!</v>
      </c>
      <c r="K24" s="17" t="e">
        <f t="shared" si="3"/>
        <v>#DIV/0!</v>
      </c>
      <c r="L24" s="17" t="e">
        <f t="shared" si="3"/>
        <v>#DIV/0!</v>
      </c>
      <c r="M24" s="17" t="e">
        <f t="shared" si="3"/>
        <v>#DIV/0!</v>
      </c>
      <c r="N24" s="17" t="e">
        <f t="shared" si="3"/>
        <v>#DIV/0!</v>
      </c>
      <c r="O24" s="17" t="e">
        <f t="shared" si="3"/>
        <v>#DIV/0!</v>
      </c>
      <c r="P24" s="17" t="e">
        <f t="shared" si="3"/>
        <v>#DIV/0!</v>
      </c>
      <c r="Q24" s="17" t="e">
        <f t="shared" si="3"/>
        <v>#DIV/0!</v>
      </c>
      <c r="R24" s="38">
        <f t="shared" si="4"/>
        <v>0.14352941176470591</v>
      </c>
    </row>
    <row r="25" spans="1:18" x14ac:dyDescent="0.2">
      <c r="A25" s="9" t="str">
        <f t="shared" si="1"/>
        <v>NARI</v>
      </c>
      <c r="B25" s="9">
        <f t="shared" si="1"/>
        <v>0</v>
      </c>
      <c r="C25" s="9" t="str">
        <f t="shared" si="1"/>
        <v>2021Q1</v>
      </c>
      <c r="D25" s="9">
        <f t="shared" si="1"/>
        <v>20210429</v>
      </c>
      <c r="E25" s="17" t="e">
        <f t="shared" si="2"/>
        <v>#DIV/0!</v>
      </c>
      <c r="F25" s="17" t="e">
        <f t="shared" si="2"/>
        <v>#DIV/0!</v>
      </c>
      <c r="G25" s="17" t="e">
        <f t="shared" si="2"/>
        <v>#DIV/0!</v>
      </c>
      <c r="H25" s="17" t="e">
        <f t="shared" si="2"/>
        <v>#DIV/0!</v>
      </c>
      <c r="I25" s="17" t="e">
        <f t="shared" si="2"/>
        <v>#DIV/0!</v>
      </c>
      <c r="J25" s="17" t="e">
        <f t="shared" si="2"/>
        <v>#DIV/0!</v>
      </c>
      <c r="K25" s="17" t="e">
        <f t="shared" si="3"/>
        <v>#DIV/0!</v>
      </c>
      <c r="L25" s="17" t="e">
        <f t="shared" si="3"/>
        <v>#DIV/0!</v>
      </c>
      <c r="M25" s="17" t="e">
        <f t="shared" si="3"/>
        <v>#DIV/0!</v>
      </c>
      <c r="N25" s="17" t="e">
        <f t="shared" si="3"/>
        <v>#DIV/0!</v>
      </c>
      <c r="O25" s="17" t="e">
        <f t="shared" si="3"/>
        <v>#DIV/0!</v>
      </c>
      <c r="P25" s="17" t="e">
        <f t="shared" si="3"/>
        <v>#DIV/0!</v>
      </c>
      <c r="Q25" s="17" t="e">
        <f t="shared" si="3"/>
        <v>#DIV/0!</v>
      </c>
      <c r="R25" s="38">
        <f t="shared" si="4"/>
        <v>3.7974683544303778E-2</v>
      </c>
    </row>
    <row r="26" spans="1:18" x14ac:dyDescent="0.2">
      <c r="A26" s="9" t="str">
        <f t="shared" si="1"/>
        <v>NARI</v>
      </c>
      <c r="B26" s="9">
        <f t="shared" si="1"/>
        <v>0</v>
      </c>
      <c r="C26" s="9" t="str">
        <f t="shared" si="1"/>
        <v>2021Q2</v>
      </c>
      <c r="D26" s="9">
        <f t="shared" si="1"/>
        <v>20210722</v>
      </c>
      <c r="E26" s="17" t="e">
        <f t="shared" si="2"/>
        <v>#DIV/0!</v>
      </c>
      <c r="F26" s="17" t="e">
        <f t="shared" si="2"/>
        <v>#DIV/0!</v>
      </c>
      <c r="G26" s="17" t="e">
        <f t="shared" si="2"/>
        <v>#DIV/0!</v>
      </c>
      <c r="H26" s="17" t="e">
        <f t="shared" si="2"/>
        <v>#DIV/0!</v>
      </c>
      <c r="I26" s="17" t="e">
        <f t="shared" si="2"/>
        <v>#DIV/0!</v>
      </c>
      <c r="J26" s="17" t="e">
        <f t="shared" si="2"/>
        <v>#DIV/0!</v>
      </c>
      <c r="K26" s="17" t="e">
        <f t="shared" si="3"/>
        <v>#DIV/0!</v>
      </c>
      <c r="L26" s="17" t="e">
        <f t="shared" si="3"/>
        <v>#DIV/0!</v>
      </c>
      <c r="M26" s="17" t="e">
        <f t="shared" si="3"/>
        <v>#DIV/0!</v>
      </c>
      <c r="N26" s="17" t="e">
        <f t="shared" si="3"/>
        <v>#DIV/0!</v>
      </c>
      <c r="O26" s="17" t="e">
        <f t="shared" si="3"/>
        <v>#DIV/0!</v>
      </c>
      <c r="P26" s="17" t="e">
        <f t="shared" si="3"/>
        <v>#DIV/0!</v>
      </c>
      <c r="Q26" s="17" t="e">
        <f t="shared" si="3"/>
        <v>#DIV/0!</v>
      </c>
      <c r="R26" s="38">
        <f t="shared" si="4"/>
        <v>6.1872909698996725E-2</v>
      </c>
    </row>
    <row r="27" spans="1:18" x14ac:dyDescent="0.2">
      <c r="A27" s="176" t="s">
        <v>72</v>
      </c>
      <c r="B27" s="176"/>
      <c r="C27" s="172"/>
      <c r="D27" s="173"/>
      <c r="E27" s="71" t="e" cm="1">
        <f t="array" ref="E27">SUM(ABS(E19:E26))/COUNT(E19:E26)</f>
        <v>#DIV/0!</v>
      </c>
      <c r="F27" s="71" t="e" cm="1">
        <f t="array" ref="F27">SUM(ABS(F19:F26))/COUNT(F19:F26)</f>
        <v>#DIV/0!</v>
      </c>
      <c r="G27" s="105" t="e" cm="1">
        <f t="array" ref="G27">SUM(ABS(G19:G26))/COUNT(G19:G26)</f>
        <v>#DIV/0!</v>
      </c>
      <c r="H27" s="71" t="e" cm="1">
        <f t="array" ref="H27">SUM(ABS(H19:H26))/COUNT(H19:H26)</f>
        <v>#DIV/0!</v>
      </c>
      <c r="I27" s="71" t="e" cm="1">
        <f t="array" ref="I27">SUM(ABS(I19:I26))/COUNT(I19:I26)</f>
        <v>#DIV/0!</v>
      </c>
      <c r="J27" s="105" t="e" cm="1">
        <f t="array" ref="J27">SUM(ABS(J19:J26))/COUNT(J19:J26)</f>
        <v>#DIV/0!</v>
      </c>
      <c r="K27" s="71" t="e" cm="1">
        <f t="array" ref="K27">SUM(ABS(K19:K26))/COUNT(K19:K26)</f>
        <v>#DIV/0!</v>
      </c>
      <c r="L27" s="71" t="e" cm="1">
        <f t="array" ref="L27">SUM(ABS(L19:L26))/COUNT(L19:L26)</f>
        <v>#DIV/0!</v>
      </c>
      <c r="M27" s="71" t="e" cm="1">
        <f t="array" ref="M27">SUM(ABS(M19:M26))/COUNT(M19:M26)</f>
        <v>#DIV/0!</v>
      </c>
      <c r="N27" s="71" t="e" cm="1">
        <f t="array" ref="N27">SUM(ABS(N19:N26))/COUNT(N19:N26)</f>
        <v>#DIV/0!</v>
      </c>
      <c r="O27" s="71" t="e" cm="1">
        <f t="array" ref="O27">SUM(ABS(O19:O26))/COUNT(O19:O26)</f>
        <v>#DIV/0!</v>
      </c>
      <c r="P27" s="71" t="e" cm="1">
        <f t="array" ref="P27">SUM(ABS(P19:P26))/COUNT(P19:P26)</f>
        <v>#DIV/0!</v>
      </c>
      <c r="Q27" s="71" t="e" cm="1">
        <f t="array" ref="Q27">SUM(ABS(Q19:Q26))/COUNT(Q19:Q26)</f>
        <v>#DIV/0!</v>
      </c>
      <c r="R27" s="105" cm="1">
        <f t="array" ref="R27">SUM(ABS(R19:R26))/COUNT(R19:R26)</f>
        <v>0.30239105213660722</v>
      </c>
    </row>
    <row r="28" spans="1:18" x14ac:dyDescent="0.2">
      <c r="A28" s="177" t="s">
        <v>73</v>
      </c>
      <c r="B28" s="177"/>
      <c r="C28" s="174"/>
      <c r="D28" s="175"/>
      <c r="E28" s="72" t="e" cm="1">
        <f t="array" ref="E28">SQRT(SUM(POWER(E19:E26,2))/COUNT(E19:E26))</f>
        <v>#DIV/0!</v>
      </c>
      <c r="F28" s="72" t="e" cm="1">
        <f t="array" ref="F28">SQRT(SUM(POWER(F19:F26,2))/COUNT(F19:F26))</f>
        <v>#DIV/0!</v>
      </c>
      <c r="G28" s="106" t="e" cm="1">
        <f t="array" ref="G28">SQRT(SUM(POWER(G19:G26,2))/COUNT(G19:G26))</f>
        <v>#DIV/0!</v>
      </c>
      <c r="H28" s="72" t="e" cm="1">
        <f t="array" ref="H28">SQRT(SUM(POWER(H19:H26,2))/COUNT(H19:H26))</f>
        <v>#DIV/0!</v>
      </c>
      <c r="I28" s="72" t="e" cm="1">
        <f t="array" ref="I28">SQRT(SUM(POWER(I19:I26,2))/COUNT(I19:I26))</f>
        <v>#DIV/0!</v>
      </c>
      <c r="J28" s="106" t="e" cm="1">
        <f t="array" ref="J28">SQRT(SUM(POWER(J19:J26,2))/COUNT(J19:J26))</f>
        <v>#DIV/0!</v>
      </c>
      <c r="K28" s="72" t="e" cm="1">
        <f t="array" ref="K28">SQRT(SUM(POWER(K19:K26,2))/COUNT(K19:K26))</f>
        <v>#DIV/0!</v>
      </c>
      <c r="L28" s="72" t="e" cm="1">
        <f t="array" ref="L28">SQRT(SUM(POWER(L19:L26,2))/COUNT(L19:L26))</f>
        <v>#DIV/0!</v>
      </c>
      <c r="M28" s="72" t="e" cm="1">
        <f t="array" ref="M28">SQRT(SUM(POWER(M19:M26,2))/COUNT(M19:M26))</f>
        <v>#DIV/0!</v>
      </c>
      <c r="N28" s="72" t="e" cm="1">
        <f t="array" ref="N28">SQRT(SUM(POWER(N19:N26,2))/COUNT(N19:N26))</f>
        <v>#DIV/0!</v>
      </c>
      <c r="O28" s="72" t="e" cm="1">
        <f t="array" ref="O28">SQRT(SUM(POWER(O19:O26,2))/COUNT(O19:O26))</f>
        <v>#DIV/0!</v>
      </c>
      <c r="P28" s="72" t="e" cm="1">
        <f t="array" ref="P28">SQRT(SUM(POWER(P19:P26,2))/COUNT(P19:P26))</f>
        <v>#DIV/0!</v>
      </c>
      <c r="Q28" s="72" t="e" cm="1">
        <f t="array" ref="Q28">SQRT(SUM(POWER(Q19:Q26,2))/COUNT(Q19:Q26))</f>
        <v>#DIV/0!</v>
      </c>
      <c r="R28" s="106" cm="1">
        <f t="array" ref="R28">SQRT(SUM(POWER(R19:R26,2))/COUNT(R19:R26))</f>
        <v>0.43651449927173575</v>
      </c>
    </row>
    <row r="29" spans="1:18" x14ac:dyDescent="0.2">
      <c r="F29" t="s">
        <v>164</v>
      </c>
      <c r="G29" s="3" t="e">
        <f>AVERAGE(G19:G26)</f>
        <v>#DIV/0!</v>
      </c>
      <c r="H29" t="e">
        <f>$G$14/(1+G29)</f>
        <v>#DIV/0!</v>
      </c>
      <c r="I29" s="3"/>
      <c r="J29" s="3"/>
      <c r="R29" s="3">
        <f>AVERAGE(R24:R26)</f>
        <v>8.1125668336002141E-2</v>
      </c>
    </row>
    <row r="30" spans="1:18" x14ac:dyDescent="0.2">
      <c r="B30" t="s">
        <v>152</v>
      </c>
      <c r="F30" t="s">
        <v>92</v>
      </c>
      <c r="G30" s="3" t="e">
        <f>MEDIAN(G19:G26)</f>
        <v>#DIV/0!</v>
      </c>
      <c r="H30" t="e">
        <f t="shared" ref="H30:H34" si="5">$G$14/(1+G30)</f>
        <v>#DIV/0!</v>
      </c>
      <c r="J30" s="3"/>
      <c r="R30">
        <f>R14*(1+R29)</f>
        <v>68.327142238835336</v>
      </c>
    </row>
    <row r="31" spans="1:18" x14ac:dyDescent="0.2">
      <c r="F31" t="s">
        <v>165</v>
      </c>
      <c r="G31" s="3" t="e">
        <f>AVERAGE(G23:G25,G20:G21)</f>
        <v>#DIV/0!</v>
      </c>
      <c r="H31" t="e">
        <f t="shared" si="5"/>
        <v>#DIV/0!</v>
      </c>
    </row>
    <row r="32" spans="1:18" x14ac:dyDescent="0.2">
      <c r="F32" t="s">
        <v>165</v>
      </c>
      <c r="G32" s="3" t="e">
        <f>MEDIAN(G23:G25,G20:G21)</f>
        <v>#DIV/0!</v>
      </c>
      <c r="H32" t="e">
        <f t="shared" si="5"/>
        <v>#DIV/0!</v>
      </c>
      <c r="I32" s="2" t="e">
        <f>H32/R14-1</f>
        <v>#DIV/0!</v>
      </c>
    </row>
    <row r="33" spans="6:8" x14ac:dyDescent="0.2">
      <c r="F33" t="s">
        <v>166</v>
      </c>
      <c r="G33" s="3" t="e">
        <f>AVERAGE(G26,G22,G19)</f>
        <v>#DIV/0!</v>
      </c>
      <c r="H33" t="e">
        <f t="shared" si="5"/>
        <v>#DIV/0!</v>
      </c>
    </row>
    <row r="34" spans="6:8" x14ac:dyDescent="0.2">
      <c r="F34" t="s">
        <v>166</v>
      </c>
      <c r="G34" s="3" t="e">
        <f>MEDIAN(G26,G22,G19)</f>
        <v>#DIV/0!</v>
      </c>
      <c r="H34" t="e">
        <f t="shared" si="5"/>
        <v>#DIV/0!</v>
      </c>
    </row>
  </sheetData>
  <mergeCells count="7">
    <mergeCell ref="A15:D15"/>
    <mergeCell ref="A4:B4"/>
    <mergeCell ref="A17:B17"/>
    <mergeCell ref="C27:D27"/>
    <mergeCell ref="C28:D28"/>
    <mergeCell ref="A27:B27"/>
    <mergeCell ref="A28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37"/>
  <sheetViews>
    <sheetView zoomScale="85" zoomScaleNormal="85" workbookViewId="0">
      <selection activeCell="B9" sqref="B9"/>
    </sheetView>
  </sheetViews>
  <sheetFormatPr defaultRowHeight="12.75" x14ac:dyDescent="0.2"/>
  <cols>
    <col min="1" max="1" width="9.140625" style="65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5" t="s">
        <v>98</v>
      </c>
      <c r="B1" t="s">
        <v>78</v>
      </c>
    </row>
    <row r="2" spans="1:17" x14ac:dyDescent="0.2">
      <c r="A2" s="65" t="s">
        <v>93</v>
      </c>
      <c r="B2" t="s">
        <v>76</v>
      </c>
    </row>
    <row r="3" spans="1:17" x14ac:dyDescent="0.2">
      <c r="A3" s="65" t="s">
        <v>94</v>
      </c>
      <c r="B3" t="s">
        <v>141</v>
      </c>
    </row>
    <row r="4" spans="1:17" x14ac:dyDescent="0.2">
      <c r="A4" s="65" t="s">
        <v>95</v>
      </c>
      <c r="B4" t="s">
        <v>161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5" t="s">
        <v>96</v>
      </c>
      <c r="B7" s="178" t="s">
        <v>77</v>
      </c>
      <c r="C7" s="178"/>
      <c r="D7" s="178" t="s">
        <v>106</v>
      </c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6"/>
      <c r="P7" s="6"/>
      <c r="Q7" s="6"/>
    </row>
    <row r="8" spans="1:17" x14ac:dyDescent="0.2">
      <c r="B8" t="s">
        <v>163</v>
      </c>
      <c r="O8" s="6"/>
      <c r="P8" s="6"/>
      <c r="Q8" s="6"/>
    </row>
    <row r="9" spans="1:17" x14ac:dyDescent="0.2">
      <c r="O9" s="6"/>
      <c r="P9" s="6"/>
      <c r="Q9" s="6"/>
    </row>
    <row r="10" spans="1:17" x14ac:dyDescent="0.2">
      <c r="O10" s="6"/>
      <c r="P10" s="6"/>
      <c r="Q10" s="6"/>
    </row>
    <row r="11" spans="1:17" x14ac:dyDescent="0.2">
      <c r="O11" s="6"/>
      <c r="P11" s="6"/>
      <c r="Q11" s="6"/>
    </row>
    <row r="12" spans="1:17" x14ac:dyDescent="0.2">
      <c r="A12" s="65" t="s">
        <v>97</v>
      </c>
      <c r="B12" t="s">
        <v>133</v>
      </c>
      <c r="O12" s="6"/>
      <c r="P12" s="6"/>
      <c r="Q12" s="6"/>
    </row>
    <row r="13" spans="1:17" x14ac:dyDescent="0.2">
      <c r="B13" t="s">
        <v>134</v>
      </c>
      <c r="H13" s="66" t="s">
        <v>100</v>
      </c>
      <c r="O13" s="6"/>
      <c r="P13" s="6"/>
      <c r="Q13" s="6"/>
    </row>
    <row r="14" spans="1:17" x14ac:dyDescent="0.2">
      <c r="H14" s="66"/>
      <c r="O14" s="6"/>
      <c r="P14" s="6"/>
      <c r="Q14" s="6"/>
    </row>
    <row r="15" spans="1:17" x14ac:dyDescent="0.2">
      <c r="O15" s="6"/>
      <c r="P15" s="6"/>
      <c r="Q15" s="6"/>
    </row>
    <row r="16" spans="1:17" x14ac:dyDescent="0.2">
      <c r="O16" s="6"/>
      <c r="P16" s="6"/>
      <c r="Q16" s="6"/>
    </row>
    <row r="17" spans="1:17" x14ac:dyDescent="0.2">
      <c r="A17" s="65" t="s">
        <v>99</v>
      </c>
      <c r="B17" s="179" t="s">
        <v>102</v>
      </c>
      <c r="C17" s="179"/>
      <c r="D17" s="179"/>
      <c r="E17" s="179"/>
      <c r="F17" s="64" t="e">
        <f>#REF!+#REF!*'2. Past Proj &amp; Candidate Model'!#REF!</f>
        <v>#REF!</v>
      </c>
      <c r="G17" s="67" t="s">
        <v>103</v>
      </c>
      <c r="H17" s="2" t="e">
        <f>'2. Past Proj &amp; Candidate Model'!#REF!/'3. Improved Alpha Model'!F17-1</f>
        <v>#REF!</v>
      </c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B21" s="180" t="s">
        <v>153</v>
      </c>
      <c r="C21" s="180"/>
      <c r="D21" s="180"/>
      <c r="E21" s="3" t="e">
        <f>#REF!</f>
        <v>#REF!</v>
      </c>
      <c r="F21" t="s">
        <v>104</v>
      </c>
      <c r="G21" s="180" t="s">
        <v>105</v>
      </c>
      <c r="H21" s="180"/>
      <c r="I21" s="3" t="e">
        <f>#REF!</f>
        <v>#REF!</v>
      </c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A24" s="65" t="s">
        <v>101</v>
      </c>
      <c r="B24" t="s">
        <v>107</v>
      </c>
      <c r="O24" s="6"/>
      <c r="P24" s="6"/>
      <c r="Q24" s="6"/>
    </row>
    <row r="25" spans="1:17" x14ac:dyDescent="0.2">
      <c r="B25" t="s">
        <v>108</v>
      </c>
      <c r="O25" s="6"/>
      <c r="P25" s="6"/>
      <c r="Q25" s="6"/>
    </row>
    <row r="26" spans="1:17" x14ac:dyDescent="0.2">
      <c r="B26" t="s">
        <v>109</v>
      </c>
      <c r="O26" s="6"/>
      <c r="P26" s="6"/>
      <c r="Q26" s="6"/>
    </row>
    <row r="27" spans="1:17" x14ac:dyDescent="0.2">
      <c r="B27" t="s">
        <v>110</v>
      </c>
      <c r="O27" s="6"/>
      <c r="P27" s="6"/>
      <c r="Q27" s="6"/>
    </row>
    <row r="28" spans="1:17" x14ac:dyDescent="0.2">
      <c r="B28" t="s">
        <v>111</v>
      </c>
      <c r="O28" s="6"/>
      <c r="P28" s="6"/>
      <c r="Q28" s="6"/>
    </row>
    <row r="29" spans="1:17" x14ac:dyDescent="0.2">
      <c r="B29" t="s">
        <v>112</v>
      </c>
      <c r="O29" s="6"/>
      <c r="P29" s="6"/>
      <c r="Q29" s="6"/>
    </row>
    <row r="30" spans="1:17" x14ac:dyDescent="0.2">
      <c r="B30" t="s">
        <v>113</v>
      </c>
      <c r="O30" s="6"/>
      <c r="P30" s="6"/>
      <c r="Q30" s="6"/>
    </row>
    <row r="31" spans="1:17" x14ac:dyDescent="0.2">
      <c r="B31" t="s">
        <v>114</v>
      </c>
      <c r="O31" s="6"/>
      <c r="P31" s="6"/>
      <c r="Q31" s="6"/>
    </row>
    <row r="32" spans="1:17" x14ac:dyDescent="0.2">
      <c r="B32" t="s">
        <v>115</v>
      </c>
      <c r="O32" s="6"/>
      <c r="P32" s="6"/>
      <c r="Q32" s="6"/>
    </row>
    <row r="33" spans="2:17" x14ac:dyDescent="0.2">
      <c r="B33" t="s">
        <v>116</v>
      </c>
      <c r="O33" s="6"/>
      <c r="P33" s="6"/>
      <c r="Q33" s="6"/>
    </row>
    <row r="34" spans="2:17" x14ac:dyDescent="0.2">
      <c r="O34" s="6"/>
      <c r="P34" s="6"/>
      <c r="Q34" s="6"/>
    </row>
    <row r="35" spans="2:17" x14ac:dyDescent="0.2">
      <c r="O35" s="6"/>
      <c r="P35" s="6"/>
      <c r="Q35" s="6"/>
    </row>
    <row r="36" spans="2:17" x14ac:dyDescent="0.2">
      <c r="O36" s="6"/>
      <c r="P36" s="6"/>
    </row>
    <row r="37" spans="2:17" x14ac:dyDescent="0.2">
      <c r="O37" s="6"/>
      <c r="P37" s="6"/>
    </row>
  </sheetData>
  <mergeCells count="5">
    <mergeCell ref="D7:N7"/>
    <mergeCell ref="B7:C7"/>
    <mergeCell ref="B17:E17"/>
    <mergeCell ref="B21:D21"/>
    <mergeCell ref="G21:H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0"/>
  <sheetViews>
    <sheetView zoomScale="85" zoomScaleNormal="85" workbookViewId="0">
      <selection activeCell="B14" sqref="B14:Y22"/>
    </sheetView>
  </sheetViews>
  <sheetFormatPr defaultRowHeight="12.75" x14ac:dyDescent="0.2"/>
  <cols>
    <col min="1" max="1" width="9.140625" style="65"/>
    <col min="3" max="3" width="18.5703125" customWidth="1"/>
    <col min="4" max="13" width="14.7109375" customWidth="1"/>
    <col min="18" max="18" width="15.42578125" customWidth="1"/>
    <col min="23" max="23" width="22.5703125" customWidth="1"/>
  </cols>
  <sheetData>
    <row r="1" spans="1:25" x14ac:dyDescent="0.2">
      <c r="A1" s="65" t="s">
        <v>118</v>
      </c>
      <c r="B1" t="s">
        <v>78</v>
      </c>
    </row>
    <row r="2" spans="1:25" x14ac:dyDescent="0.2">
      <c r="A2" s="65" t="s">
        <v>93</v>
      </c>
      <c r="B2" s="73" t="s">
        <v>154</v>
      </c>
      <c r="C2" s="74" t="str">
        <f>F5</f>
        <v>LR_CON</v>
      </c>
      <c r="D2" t="s">
        <v>155</v>
      </c>
    </row>
    <row r="4" spans="1:25" x14ac:dyDescent="0.2">
      <c r="A4" s="65" t="s">
        <v>94</v>
      </c>
      <c r="B4" t="s">
        <v>117</v>
      </c>
    </row>
    <row r="5" spans="1:25" ht="15" x14ac:dyDescent="0.2">
      <c r="C5" s="69" t="s">
        <v>79</v>
      </c>
      <c r="D5" s="69" t="s">
        <v>80</v>
      </c>
      <c r="E5" s="69" t="s">
        <v>81</v>
      </c>
      <c r="F5" s="69" t="s">
        <v>82</v>
      </c>
      <c r="G5" s="69" t="s">
        <v>83</v>
      </c>
      <c r="H5" s="69" t="s">
        <v>84</v>
      </c>
      <c r="I5" s="69" t="s">
        <v>85</v>
      </c>
      <c r="J5" s="69" t="s">
        <v>86</v>
      </c>
      <c r="K5" s="69" t="s">
        <v>87</v>
      </c>
      <c r="L5" s="69" t="s">
        <v>88</v>
      </c>
      <c r="M5" s="69" t="s">
        <v>89</v>
      </c>
    </row>
    <row r="6" spans="1:25" ht="15" x14ac:dyDescent="0.2">
      <c r="B6" s="69" t="s">
        <v>90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25" ht="15" x14ac:dyDescent="0.2">
      <c r="B7" s="69" t="s">
        <v>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25" ht="15" x14ac:dyDescent="0.2">
      <c r="B8" s="69" t="s">
        <v>92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10" spans="1:25" ht="15" x14ac:dyDescent="0.2">
      <c r="A10" s="65" t="s">
        <v>95</v>
      </c>
      <c r="B10" s="70" t="s">
        <v>156</v>
      </c>
    </row>
    <row r="12" spans="1:25" x14ac:dyDescent="0.2">
      <c r="A12" s="65" t="s">
        <v>96</v>
      </c>
      <c r="B12" t="s">
        <v>132</v>
      </c>
    </row>
    <row r="13" spans="1:25" ht="15" x14ac:dyDescent="0.2">
      <c r="B13" s="69" t="s">
        <v>119</v>
      </c>
      <c r="C13" s="69" t="s">
        <v>120</v>
      </c>
      <c r="D13" s="69" t="s">
        <v>79</v>
      </c>
      <c r="E13" s="69" t="s">
        <v>80</v>
      </c>
      <c r="F13" s="69" t="s">
        <v>81</v>
      </c>
      <c r="G13" s="69" t="s">
        <v>82</v>
      </c>
      <c r="H13" s="69" t="s">
        <v>83</v>
      </c>
      <c r="I13" s="69" t="s">
        <v>84</v>
      </c>
      <c r="J13" s="69" t="s">
        <v>85</v>
      </c>
      <c r="K13" s="69" t="s">
        <v>86</v>
      </c>
      <c r="L13" s="69" t="s">
        <v>87</v>
      </c>
      <c r="M13" s="69" t="s">
        <v>88</v>
      </c>
      <c r="N13" s="69" t="s">
        <v>89</v>
      </c>
      <c r="O13" s="69" t="s">
        <v>121</v>
      </c>
      <c r="P13" s="69" t="s">
        <v>122</v>
      </c>
      <c r="Q13" s="69" t="s">
        <v>123</v>
      </c>
      <c r="R13" s="69" t="s">
        <v>124</v>
      </c>
      <c r="S13" s="69" t="s">
        <v>125</v>
      </c>
      <c r="T13" s="69" t="s">
        <v>126</v>
      </c>
      <c r="U13" s="69" t="s">
        <v>127</v>
      </c>
      <c r="V13" s="69" t="s">
        <v>128</v>
      </c>
      <c r="W13" s="69" t="s">
        <v>129</v>
      </c>
      <c r="X13" s="69" t="s">
        <v>130</v>
      </c>
      <c r="Y13" s="69" t="s">
        <v>131</v>
      </c>
    </row>
    <row r="14" spans="1:25" x14ac:dyDescent="0.2">
      <c r="O14" s="2"/>
      <c r="P14" s="2"/>
    </row>
    <row r="15" spans="1:25" x14ac:dyDescent="0.2">
      <c r="O15" s="2"/>
      <c r="P15" s="2"/>
    </row>
    <row r="16" spans="1:25" x14ac:dyDescent="0.2">
      <c r="O16" s="2"/>
      <c r="P16" s="2"/>
    </row>
    <row r="17" spans="1:25" x14ac:dyDescent="0.2">
      <c r="O17" s="2"/>
      <c r="P17" s="2"/>
    </row>
    <row r="18" spans="1:25" x14ac:dyDescent="0.2">
      <c r="O18" s="2"/>
      <c r="P18" s="2"/>
    </row>
    <row r="19" spans="1:25" x14ac:dyDescent="0.2"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B23" s="104" t="s">
        <v>142</v>
      </c>
      <c r="C23" s="104"/>
      <c r="D23" t="e">
        <f>$D$22/(1+O23)</f>
        <v>#DIV/0!</v>
      </c>
      <c r="E23" t="e">
        <f t="shared" ref="E23:E28" si="0">E$22/(1+P23)</f>
        <v>#DIV/0!</v>
      </c>
      <c r="L23" s="103" t="s">
        <v>135</v>
      </c>
      <c r="M23" s="103"/>
      <c r="N23" s="103"/>
      <c r="O23" s="107" t="e">
        <f>AVERAGE(O14:O21)</f>
        <v>#DIV/0!</v>
      </c>
      <c r="P23" s="3" t="e">
        <f>AVERAGE(P14:P21)</f>
        <v>#DIV/0!</v>
      </c>
    </row>
    <row r="24" spans="1:25" x14ac:dyDescent="0.2">
      <c r="B24" s="93" t="s">
        <v>143</v>
      </c>
      <c r="C24" s="93"/>
      <c r="D24" t="e">
        <f t="shared" ref="D24:D28" si="1">$D$22/(1+O24)</f>
        <v>#NUM!</v>
      </c>
      <c r="E24" t="e">
        <f t="shared" si="0"/>
        <v>#NUM!</v>
      </c>
      <c r="I24" s="3"/>
      <c r="L24" s="93" t="s">
        <v>137</v>
      </c>
      <c r="M24" s="93"/>
      <c r="N24" s="93"/>
      <c r="O24" s="108" t="e">
        <f>MEDIAN(O14:O21)</f>
        <v>#NUM!</v>
      </c>
      <c r="P24" s="1" t="e">
        <f>MEDIAN(P14:P22)</f>
        <v>#NUM!</v>
      </c>
    </row>
    <row r="25" spans="1:25" x14ac:dyDescent="0.2">
      <c r="B25" s="94" t="s">
        <v>144</v>
      </c>
      <c r="C25" s="94"/>
      <c r="D25" s="113" t="e">
        <f t="shared" si="1"/>
        <v>#DIV/0!</v>
      </c>
      <c r="E25" s="113" t="e">
        <f t="shared" si="0"/>
        <v>#DIV/0!</v>
      </c>
      <c r="L25" s="94" t="s">
        <v>136</v>
      </c>
      <c r="M25" s="94"/>
      <c r="N25" s="94"/>
      <c r="O25" s="109" t="e">
        <f>AVERAGE(O20:O21,O14:O16)</f>
        <v>#DIV/0!</v>
      </c>
      <c r="P25" s="1" t="e">
        <f>AVERAGE(P21:P22,P17,P14)</f>
        <v>#DIV/0!</v>
      </c>
    </row>
    <row r="26" spans="1:25" x14ac:dyDescent="0.2">
      <c r="B26" s="95" t="s">
        <v>145</v>
      </c>
      <c r="C26" s="95"/>
      <c r="D26" s="113" t="e">
        <f t="shared" si="1"/>
        <v>#NUM!</v>
      </c>
      <c r="E26" s="113" t="e">
        <f t="shared" si="0"/>
        <v>#NUM!</v>
      </c>
      <c r="H26" s="3"/>
      <c r="L26" s="95" t="s">
        <v>138</v>
      </c>
      <c r="M26" s="95"/>
      <c r="N26" s="95"/>
      <c r="O26" s="110" t="e">
        <f>MEDIAN(O20:O21,O14:O16)</f>
        <v>#NUM!</v>
      </c>
      <c r="P26" s="1" t="e">
        <f>MEDIAN(P21:P22,P17,P14)</f>
        <v>#NUM!</v>
      </c>
    </row>
    <row r="27" spans="1:25" x14ac:dyDescent="0.2">
      <c r="B27" s="96" t="s">
        <v>146</v>
      </c>
      <c r="C27" s="96"/>
      <c r="D27" t="e">
        <f t="shared" si="1"/>
        <v>#DIV/0!</v>
      </c>
      <c r="E27" t="e">
        <f t="shared" si="0"/>
        <v>#DIV/0!</v>
      </c>
      <c r="I27" s="100"/>
      <c r="L27" s="96" t="s">
        <v>139</v>
      </c>
      <c r="M27" s="96"/>
      <c r="N27" s="96"/>
      <c r="O27" s="111" t="e">
        <f>AVERAGE(O18:O19)</f>
        <v>#DIV/0!</v>
      </c>
      <c r="P27" s="1" t="e">
        <f>AVERAGE(P18:P20,P15:P16)</f>
        <v>#DIV/0!</v>
      </c>
    </row>
    <row r="28" spans="1:25" x14ac:dyDescent="0.2">
      <c r="B28" s="97" t="s">
        <v>147</v>
      </c>
      <c r="C28" s="97"/>
      <c r="D28" t="e">
        <f t="shared" si="1"/>
        <v>#NUM!</v>
      </c>
      <c r="E28" t="e">
        <f t="shared" si="0"/>
        <v>#NUM!</v>
      </c>
      <c r="L28" s="97" t="s">
        <v>140</v>
      </c>
      <c r="M28" s="97"/>
      <c r="N28" s="97"/>
      <c r="O28" s="112" t="e">
        <f>MEDIAN(O18:O19)</f>
        <v>#NUM!</v>
      </c>
      <c r="P28" s="1" t="e">
        <f>MEDIAN(P18:P20,P15:P16)</f>
        <v>#NUM!</v>
      </c>
    </row>
    <row r="30" spans="1:25" x14ac:dyDescent="0.2">
      <c r="A30" s="65" t="s">
        <v>97</v>
      </c>
      <c r="B30" t="s">
        <v>148</v>
      </c>
    </row>
    <row r="31" spans="1:25" x14ac:dyDescent="0.2">
      <c r="B31" t="s">
        <v>149</v>
      </c>
    </row>
    <row r="37" spans="1:4" x14ac:dyDescent="0.2">
      <c r="A37" s="65" t="s">
        <v>99</v>
      </c>
      <c r="B37" s="75" t="s">
        <v>150</v>
      </c>
      <c r="C37" s="76" t="e">
        <f>D27</f>
        <v>#DIV/0!</v>
      </c>
      <c r="D37" t="s">
        <v>160</v>
      </c>
    </row>
    <row r="39" spans="1:4" x14ac:dyDescent="0.2">
      <c r="B39" s="181" t="s">
        <v>158</v>
      </c>
      <c r="C39" s="181"/>
      <c r="D39" s="2" t="e">
        <f>C37/D22-1</f>
        <v>#DIV/0!</v>
      </c>
    </row>
    <row r="40" spans="1:4" x14ac:dyDescent="0.2">
      <c r="B40" s="169" t="s">
        <v>157</v>
      </c>
      <c r="C40" s="169"/>
      <c r="D40" s="2" t="e">
        <f>'1. Data &amp; Confidence Interval'!S25</f>
        <v>#DIV/0!</v>
      </c>
    </row>
  </sheetData>
  <mergeCells count="2">
    <mergeCell ref="B40:C40"/>
    <mergeCell ref="B39:C39"/>
  </mergeCells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24:P28 S22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3:P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9:W21 Q16:W1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2021-11-04T16:50:13Z</dcterms:modified>
</cp:coreProperties>
</file>