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repos\MetaDisease\"/>
    </mc:Choice>
  </mc:AlternateContent>
  <xr:revisionPtr revIDLastSave="0" documentId="13_ncr:1_{C53E4B76-0924-4EC4-8336-8EE69B43DBFA}" xr6:coauthVersionLast="47" xr6:coauthVersionMax="47" xr10:uidLastSave="{00000000-0000-0000-0000-000000000000}"/>
  <bookViews>
    <workbookView xWindow="-120" yWindow="-120" windowWidth="24240" windowHeight="13020" xr2:uid="{FA5DE44C-DA56-4EB2-992C-9D9CEF12A138}"/>
  </bookViews>
  <sheets>
    <sheet name="PerDay" sheetId="1" r:id="rId1"/>
    <sheet name="PerSeas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2" i="1"/>
  <c r="G6" i="2"/>
  <c r="G6" i="1"/>
  <c r="E7" i="2"/>
  <c r="E6" i="2"/>
  <c r="E5" i="2"/>
  <c r="E2" i="2"/>
  <c r="E2" i="1"/>
  <c r="E7" i="1"/>
  <c r="E6" i="1"/>
  <c r="E5" i="1"/>
</calcChain>
</file>

<file path=xl/sharedStrings.xml><?xml version="1.0" encoding="utf-8"?>
<sst xmlns="http://schemas.openxmlformats.org/spreadsheetml/2006/main" count="110" uniqueCount="44">
  <si>
    <t>Species</t>
  </si>
  <si>
    <t>P. regilla</t>
  </si>
  <si>
    <t>A. boreas</t>
  </si>
  <si>
    <t>R. catesbeiana</t>
  </si>
  <si>
    <t>R. draytonii</t>
  </si>
  <si>
    <t>T. torosa</t>
  </si>
  <si>
    <t>T. granulosa</t>
  </si>
  <si>
    <t>Birth rate</t>
  </si>
  <si>
    <t>Citation</t>
  </si>
  <si>
    <t>Death rate</t>
  </si>
  <si>
    <t>Recovery rate</t>
  </si>
  <si>
    <t>citation</t>
  </si>
  <si>
    <t>Dispersal</t>
  </si>
  <si>
    <t>Note: these needs to be per day IF I want to do an example over a 90 field season</t>
  </si>
  <si>
    <t>Pilliod 2010</t>
  </si>
  <si>
    <t>Howell 2020</t>
  </si>
  <si>
    <t>Feller 2017</t>
  </si>
  <si>
    <t>Jameson 1956</t>
  </si>
  <si>
    <t>between P. regilla and A. boreas</t>
  </si>
  <si>
    <t>Johnson et al 2013 + assumptions of dilution effect</t>
  </si>
  <si>
    <t>B/c it's closely related too T. torosa</t>
  </si>
  <si>
    <t>If I wanted to do a birth rate, could do 0.5 * num eggs * survival p of eggs</t>
  </si>
  <si>
    <t>Daszak 2004</t>
  </si>
  <si>
    <t>Should be high b/c it's a newt, need citation though</t>
  </si>
  <si>
    <t>Assumptions</t>
  </si>
  <si>
    <t>Recovery rate will be lower in more abundant species</t>
  </si>
  <si>
    <t>Rank abundance</t>
  </si>
  <si>
    <t>should be lower than RCAT</t>
  </si>
  <si>
    <t>should be lowest</t>
  </si>
  <si>
    <t>Should be highest?</t>
  </si>
  <si>
    <t>Dispersal assumptions</t>
  </si>
  <si>
    <t>Occupancy and colonization are proportional</t>
  </si>
  <si>
    <t>disperal = p(colonization) * 1/N</t>
  </si>
  <si>
    <t>Could do a multi-season model</t>
  </si>
  <si>
    <t>Could do a comparison of multiple communities</t>
  </si>
  <si>
    <t>should be between T torosa and RCAT?</t>
  </si>
  <si>
    <t>Halstead 2018</t>
  </si>
  <si>
    <t>Occupancy</t>
  </si>
  <si>
    <t>Colonization*(1/N)</t>
  </si>
  <si>
    <t>disease induced mortality</t>
  </si>
  <si>
    <t>???</t>
  </si>
  <si>
    <t>McMahon 2023</t>
  </si>
  <si>
    <t>Carey et al 2006</t>
  </si>
  <si>
    <t>Padgett Flohr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</si>
</sst>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18438-9C45-4FFD-AEEC-D117EBEF019E}">
  <dimension ref="A1:M17"/>
  <sheetViews>
    <sheetView tabSelected="1" topLeftCell="B1" workbookViewId="0">
      <selection activeCell="G6" sqref="G6"/>
    </sheetView>
  </sheetViews>
  <sheetFormatPr defaultRowHeight="15" x14ac:dyDescent="0.25"/>
  <cols>
    <col min="1" max="1" width="14.140625" bestFit="1" customWidth="1"/>
    <col min="2" max="2" width="14.140625" customWidth="1"/>
    <col min="5" max="5" width="29.7109375" bestFit="1" customWidth="1"/>
    <col min="6" max="6" width="46.28515625" bestFit="1" customWidth="1"/>
    <col min="7" max="7" width="46.7109375" bestFit="1" customWidth="1"/>
    <col min="8" max="8" width="11.85546875" bestFit="1" customWidth="1"/>
    <col min="9" max="9" width="32.5703125" bestFit="1" customWidth="1"/>
    <col min="10" max="10" width="32.5703125" customWidth="1"/>
    <col min="11" max="11" width="13.42578125" bestFit="1" customWidth="1"/>
    <col min="12" max="12" width="24.140625" bestFit="1" customWidth="1"/>
  </cols>
  <sheetData>
    <row r="1" spans="1:13" x14ac:dyDescent="0.25">
      <c r="A1" t="s">
        <v>0</v>
      </c>
      <c r="B1" t="s">
        <v>26</v>
      </c>
      <c r="C1" t="s">
        <v>7</v>
      </c>
      <c r="D1" t="s">
        <v>8</v>
      </c>
      <c r="E1" t="s">
        <v>9</v>
      </c>
      <c r="F1" t="s">
        <v>8</v>
      </c>
      <c r="G1" t="s">
        <v>10</v>
      </c>
      <c r="H1" t="s">
        <v>11</v>
      </c>
      <c r="I1" t="s">
        <v>37</v>
      </c>
      <c r="J1" t="s">
        <v>12</v>
      </c>
      <c r="K1" t="s">
        <v>8</v>
      </c>
      <c r="L1" t="s">
        <v>39</v>
      </c>
      <c r="M1" t="s">
        <v>8</v>
      </c>
    </row>
    <row r="2" spans="1:13" x14ac:dyDescent="0.25">
      <c r="A2" t="s">
        <v>1</v>
      </c>
      <c r="B2">
        <v>1</v>
      </c>
      <c r="E2">
        <f>1-(0.11^(1/365))</f>
        <v>6.029080241110707E-3</v>
      </c>
      <c r="F2" t="s">
        <v>17</v>
      </c>
      <c r="G2" t="s">
        <v>28</v>
      </c>
      <c r="I2">
        <v>0.83</v>
      </c>
      <c r="J2" t="s">
        <v>38</v>
      </c>
      <c r="K2" t="s">
        <v>36</v>
      </c>
      <c r="L2">
        <f>-LOG(1-0.13)/14</f>
        <v>4.3200533843843914E-3</v>
      </c>
      <c r="M2" t="s">
        <v>41</v>
      </c>
    </row>
    <row r="3" spans="1:13" x14ac:dyDescent="0.25">
      <c r="A3" t="s">
        <v>6</v>
      </c>
      <c r="B3">
        <v>2</v>
      </c>
      <c r="E3" t="s">
        <v>18</v>
      </c>
      <c r="F3" t="s">
        <v>20</v>
      </c>
      <c r="G3" t="s">
        <v>23</v>
      </c>
      <c r="I3">
        <v>0.62</v>
      </c>
      <c r="K3" t="s">
        <v>36</v>
      </c>
      <c r="L3" t="s">
        <v>40</v>
      </c>
    </row>
    <row r="4" spans="1:13" x14ac:dyDescent="0.25">
      <c r="A4" t="s">
        <v>5</v>
      </c>
      <c r="B4">
        <v>3</v>
      </c>
      <c r="E4" t="s">
        <v>18</v>
      </c>
      <c r="F4" t="s">
        <v>19</v>
      </c>
      <c r="G4" t="s">
        <v>23</v>
      </c>
      <c r="I4">
        <v>0.14000000000000001</v>
      </c>
      <c r="K4" t="s">
        <v>36</v>
      </c>
      <c r="L4" t="s">
        <v>40</v>
      </c>
    </row>
    <row r="5" spans="1:13" x14ac:dyDescent="0.25">
      <c r="A5" t="s">
        <v>2</v>
      </c>
      <c r="B5">
        <v>4</v>
      </c>
      <c r="E5">
        <f>1-(0.77^(1/365))</f>
        <v>7.1581153154620658E-4</v>
      </c>
      <c r="F5" t="s">
        <v>14</v>
      </c>
      <c r="G5" t="s">
        <v>27</v>
      </c>
      <c r="I5" t="s">
        <v>35</v>
      </c>
      <c r="L5">
        <f>-LOG(0.5)/42</f>
        <v>7.1673808491424093E-3</v>
      </c>
      <c r="M5" t="s">
        <v>42</v>
      </c>
    </row>
    <row r="6" spans="1:13" x14ac:dyDescent="0.25">
      <c r="A6" t="s">
        <v>3</v>
      </c>
      <c r="B6">
        <v>5</v>
      </c>
      <c r="E6">
        <f>1-(((0.37+0.17)/2)^(1/365))</f>
        <v>3.5807882076431818E-3</v>
      </c>
      <c r="F6" t="s">
        <v>15</v>
      </c>
      <c r="G6">
        <f>1 - ((4+2+1+4)/(15+4+4+11))^((1/365))</f>
        <v>3.0869112829463585E-3</v>
      </c>
      <c r="H6" t="s">
        <v>22</v>
      </c>
      <c r="I6">
        <v>0.12</v>
      </c>
      <c r="K6" t="s">
        <v>36</v>
      </c>
      <c r="L6">
        <v>0</v>
      </c>
      <c r="M6" t="s">
        <v>22</v>
      </c>
    </row>
    <row r="7" spans="1:13" x14ac:dyDescent="0.25">
      <c r="A7" t="s">
        <v>4</v>
      </c>
      <c r="B7">
        <v>6</v>
      </c>
      <c r="E7">
        <f>1-(0.0263^(1/365))</f>
        <v>9.9181215889143637E-3</v>
      </c>
      <c r="F7" t="s">
        <v>16</v>
      </c>
      <c r="G7" t="s">
        <v>29</v>
      </c>
      <c r="I7">
        <v>0.64</v>
      </c>
      <c r="K7" t="s">
        <v>36</v>
      </c>
      <c r="L7">
        <v>0</v>
      </c>
      <c r="M7" t="s">
        <v>43</v>
      </c>
    </row>
    <row r="9" spans="1:13" x14ac:dyDescent="0.25">
      <c r="A9" t="s">
        <v>13</v>
      </c>
    </row>
    <row r="10" spans="1:13" x14ac:dyDescent="0.25">
      <c r="A10" t="s">
        <v>21</v>
      </c>
    </row>
    <row r="11" spans="1:13" x14ac:dyDescent="0.25">
      <c r="A11" t="s">
        <v>33</v>
      </c>
    </row>
    <row r="12" spans="1:13" x14ac:dyDescent="0.25">
      <c r="A12" t="s">
        <v>34</v>
      </c>
    </row>
    <row r="13" spans="1:13" x14ac:dyDescent="0.25">
      <c r="A13" t="s">
        <v>24</v>
      </c>
    </row>
    <row r="14" spans="1:13" x14ac:dyDescent="0.25">
      <c r="A14" t="s">
        <v>25</v>
      </c>
    </row>
    <row r="15" spans="1:13" x14ac:dyDescent="0.25">
      <c r="A15" s="1" t="s">
        <v>30</v>
      </c>
    </row>
    <row r="16" spans="1:13" x14ac:dyDescent="0.25">
      <c r="A16" t="s">
        <v>31</v>
      </c>
    </row>
    <row r="17" spans="1:1" x14ac:dyDescent="0.25">
      <c r="A17" t="s">
        <v>32</v>
      </c>
    </row>
  </sheetData>
  <sortState xmlns:xlrd2="http://schemas.microsoft.com/office/spreadsheetml/2017/richdata2" ref="A2:K7">
    <sortCondition ref="B2:B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E2E86-A394-4241-BDAC-A29C04F4FD59}">
  <dimension ref="A1:M17"/>
  <sheetViews>
    <sheetView topLeftCell="E1" workbookViewId="0">
      <selection activeCell="L1" sqref="L1:M1048576"/>
    </sheetView>
  </sheetViews>
  <sheetFormatPr defaultRowHeight="15" x14ac:dyDescent="0.25"/>
  <cols>
    <col min="5" max="5" width="29.7109375" bestFit="1" customWidth="1"/>
    <col min="6" max="6" width="46.28515625" bestFit="1" customWidth="1"/>
    <col min="7" max="7" width="46.7109375" bestFit="1" customWidth="1"/>
    <col min="8" max="8" width="11.85546875" bestFit="1" customWidth="1"/>
    <col min="9" max="9" width="35.5703125" bestFit="1" customWidth="1"/>
    <col min="10" max="10" width="18" bestFit="1" customWidth="1"/>
    <col min="11" max="11" width="13.42578125" bestFit="1" customWidth="1"/>
    <col min="12" max="12" width="24.140625" bestFit="1" customWidth="1"/>
  </cols>
  <sheetData>
    <row r="1" spans="1:13" x14ac:dyDescent="0.25">
      <c r="A1" t="s">
        <v>0</v>
      </c>
      <c r="B1" t="s">
        <v>26</v>
      </c>
      <c r="C1" t="s">
        <v>7</v>
      </c>
      <c r="D1" t="s">
        <v>8</v>
      </c>
      <c r="E1" t="s">
        <v>9</v>
      </c>
      <c r="F1" t="s">
        <v>8</v>
      </c>
      <c r="G1" t="s">
        <v>10</v>
      </c>
      <c r="H1" t="s">
        <v>11</v>
      </c>
      <c r="I1" t="s">
        <v>37</v>
      </c>
      <c r="J1" t="s">
        <v>12</v>
      </c>
      <c r="K1" t="s">
        <v>8</v>
      </c>
      <c r="L1" t="s">
        <v>39</v>
      </c>
      <c r="M1" t="s">
        <v>8</v>
      </c>
    </row>
    <row r="2" spans="1:13" x14ac:dyDescent="0.25">
      <c r="A2" t="s">
        <v>1</v>
      </c>
      <c r="B2">
        <v>1</v>
      </c>
      <c r="E2">
        <f>1-(0.11^(1/90))</f>
        <v>2.4226975825790698E-2</v>
      </c>
      <c r="F2" t="s">
        <v>17</v>
      </c>
      <c r="G2" t="s">
        <v>28</v>
      </c>
      <c r="I2">
        <v>0.83</v>
      </c>
      <c r="J2" t="s">
        <v>38</v>
      </c>
      <c r="K2" t="s">
        <v>36</v>
      </c>
      <c r="L2">
        <v>0.13</v>
      </c>
      <c r="M2" t="s">
        <v>41</v>
      </c>
    </row>
    <row r="3" spans="1:13" x14ac:dyDescent="0.25">
      <c r="A3" t="s">
        <v>6</v>
      </c>
      <c r="B3">
        <v>2</v>
      </c>
      <c r="E3" t="s">
        <v>18</v>
      </c>
      <c r="F3" t="s">
        <v>20</v>
      </c>
      <c r="G3" t="s">
        <v>23</v>
      </c>
      <c r="I3">
        <v>0.62</v>
      </c>
      <c r="K3" t="s">
        <v>36</v>
      </c>
      <c r="L3" t="s">
        <v>40</v>
      </c>
    </row>
    <row r="4" spans="1:13" x14ac:dyDescent="0.25">
      <c r="A4" t="s">
        <v>5</v>
      </c>
      <c r="B4">
        <v>3</v>
      </c>
      <c r="E4" t="s">
        <v>18</v>
      </c>
      <c r="F4" t="s">
        <v>19</v>
      </c>
      <c r="G4" t="s">
        <v>23</v>
      </c>
      <c r="I4">
        <v>0.14000000000000001</v>
      </c>
      <c r="K4" t="s">
        <v>36</v>
      </c>
      <c r="L4" t="s">
        <v>40</v>
      </c>
    </row>
    <row r="5" spans="1:13" x14ac:dyDescent="0.25">
      <c r="A5" t="s">
        <v>2</v>
      </c>
      <c r="B5">
        <v>4</v>
      </c>
      <c r="E5">
        <f>1-(0.77^(1/90))</f>
        <v>2.8998402520405975E-3</v>
      </c>
      <c r="F5" t="s">
        <v>14</v>
      </c>
      <c r="G5" t="s">
        <v>27</v>
      </c>
      <c r="I5" t="s">
        <v>35</v>
      </c>
      <c r="L5">
        <v>1</v>
      </c>
      <c r="M5" t="s">
        <v>42</v>
      </c>
    </row>
    <row r="6" spans="1:13" x14ac:dyDescent="0.25">
      <c r="A6" t="s">
        <v>3</v>
      </c>
      <c r="B6">
        <v>5</v>
      </c>
      <c r="E6">
        <f>1-(((0.37+0.17)/2)^(1/90))</f>
        <v>1.4442835016211797E-2</v>
      </c>
      <c r="F6" t="s">
        <v>15</v>
      </c>
      <c r="G6">
        <f>1 - ((4+2+1+4)/(15+4+4+11))^((1/90))</f>
        <v>1.2460223282640404E-2</v>
      </c>
      <c r="H6" t="s">
        <v>22</v>
      </c>
      <c r="I6">
        <v>0.12</v>
      </c>
      <c r="K6" t="s">
        <v>36</v>
      </c>
      <c r="L6">
        <v>0</v>
      </c>
      <c r="M6" t="s">
        <v>22</v>
      </c>
    </row>
    <row r="7" spans="1:13" x14ac:dyDescent="0.25">
      <c r="A7" t="s">
        <v>4</v>
      </c>
      <c r="B7">
        <v>6</v>
      </c>
      <c r="E7">
        <f>1-(0.0263^(1/90))</f>
        <v>3.9618130288291642E-2</v>
      </c>
      <c r="F7" t="s">
        <v>16</v>
      </c>
      <c r="G7" t="s">
        <v>29</v>
      </c>
      <c r="I7">
        <v>0.64</v>
      </c>
      <c r="K7" t="s">
        <v>36</v>
      </c>
      <c r="L7">
        <v>0</v>
      </c>
      <c r="M7" t="s">
        <v>43</v>
      </c>
    </row>
    <row r="9" spans="1:13" x14ac:dyDescent="0.25">
      <c r="A9" t="s">
        <v>13</v>
      </c>
    </row>
    <row r="10" spans="1:13" x14ac:dyDescent="0.25">
      <c r="A10" t="s">
        <v>21</v>
      </c>
    </row>
    <row r="11" spans="1:13" x14ac:dyDescent="0.25">
      <c r="A11" t="s">
        <v>33</v>
      </c>
    </row>
    <row r="12" spans="1:13" x14ac:dyDescent="0.25">
      <c r="A12" t="s">
        <v>34</v>
      </c>
    </row>
    <row r="13" spans="1:13" x14ac:dyDescent="0.25">
      <c r="A13" t="s">
        <v>24</v>
      </c>
    </row>
    <row r="14" spans="1:13" x14ac:dyDescent="0.25">
      <c r="A14" t="s">
        <v>25</v>
      </c>
    </row>
    <row r="15" spans="1:13" x14ac:dyDescent="0.25">
      <c r="A15" s="1" t="s">
        <v>30</v>
      </c>
    </row>
    <row r="16" spans="1:13" x14ac:dyDescent="0.25">
      <c r="A16" t="s">
        <v>31</v>
      </c>
    </row>
    <row r="17" spans="1:1" x14ac:dyDescent="0.25">
      <c r="A17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PerDay</vt:lpstr>
      <vt:lpstr>PerSeason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</dc:creator>
  <cp:lastModifiedBy>Reed</cp:lastModifiedBy>
  <dcterms:created xsi:type="dcterms:W3CDTF">2024-12-11T20:33:12Z</dcterms:created>
  <dcterms:modified xsi:type="dcterms:W3CDTF">2025-06-03T21:13:07Z</dcterms:modified>
</cp:coreProperties>
</file>