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mue\OneDrive\Desktop\QMB\"/>
    </mc:Choice>
  </mc:AlternateContent>
  <xr:revisionPtr revIDLastSave="0" documentId="13_ncr:1_{D75F92E7-69C3-4F51-8143-8E579F05BE28}" xr6:coauthVersionLast="47" xr6:coauthVersionMax="47" xr10:uidLastSave="{00000000-0000-0000-0000-000000000000}"/>
  <bookViews>
    <workbookView xWindow="22455" yWindow="945" windowWidth="29415" windowHeight="18870" firstSheet="9" activeTab="27" xr2:uid="{13233CED-26E6-5740-B538-4B2C8FF05356}"/>
  </bookViews>
  <sheets>
    <sheet name="MISC" sheetId="4" r:id="rId1"/>
    <sheet name="P1" sheetId="1" r:id="rId2"/>
    <sheet name="P2" sheetId="2" r:id="rId3"/>
    <sheet name="P4" sheetId="3" r:id="rId4"/>
    <sheet name="P3" sheetId="5" r:id="rId5"/>
    <sheet name="Q1" sheetId="6" r:id="rId6"/>
    <sheet name="1" sheetId="7" r:id="rId7"/>
    <sheet name="5" sheetId="8" r:id="rId8"/>
    <sheet name="6" sheetId="9" r:id="rId9"/>
    <sheet name="7" sheetId="10" r:id="rId10"/>
    <sheet name="8" sheetId="11" r:id="rId11"/>
    <sheet name="9" sheetId="12" r:id="rId12"/>
    <sheet name="Sheet8" sheetId="13" r:id="rId13"/>
    <sheet name="10" sheetId="14" r:id="rId14"/>
    <sheet name="11" sheetId="15" r:id="rId15"/>
    <sheet name="14" sheetId="16" r:id="rId16"/>
    <sheet name="Q5" sheetId="17" r:id="rId17"/>
    <sheet name="5_1" sheetId="18" r:id="rId18"/>
    <sheet name="5_2" sheetId="19" r:id="rId19"/>
    <sheet name="5_2 (2)" sheetId="20" r:id="rId20"/>
    <sheet name="Q2_1" sheetId="21" r:id="rId21"/>
    <sheet name="Sheet17" sheetId="22" r:id="rId22"/>
    <sheet name="Q2_2" sheetId="23" r:id="rId23"/>
    <sheet name="Q23" sheetId="24" r:id="rId24"/>
    <sheet name="Q2_4" sheetId="25" r:id="rId25"/>
    <sheet name="Q2_5" sheetId="27" r:id="rId26"/>
    <sheet name="Q2_6" sheetId="28" r:id="rId27"/>
    <sheet name="Q2_4_01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9" l="1"/>
  <c r="B17" i="29"/>
  <c r="B13" i="29"/>
  <c r="B12" i="29"/>
  <c r="B10" i="29"/>
  <c r="B9" i="29"/>
  <c r="B8" i="29"/>
  <c r="G23" i="28"/>
  <c r="H23" i="28" s="1"/>
  <c r="G22" i="28"/>
  <c r="H22" i="28" s="1"/>
  <c r="I22" i="28" s="1"/>
  <c r="H21" i="28"/>
  <c r="H20" i="28"/>
  <c r="I20" i="28" s="1"/>
  <c r="J20" i="28" s="1"/>
  <c r="G18" i="28"/>
  <c r="H18" i="28" s="1"/>
  <c r="G17" i="28"/>
  <c r="H17" i="28" s="1"/>
  <c r="I17" i="28" s="1"/>
  <c r="H16" i="28"/>
  <c r="H15" i="28"/>
  <c r="I15" i="28" s="1"/>
  <c r="J15" i="28" s="1"/>
  <c r="G13" i="28"/>
  <c r="H13" i="28" s="1"/>
  <c r="G12" i="28"/>
  <c r="H12" i="28" s="1"/>
  <c r="I12" i="28" s="1"/>
  <c r="H11" i="28"/>
  <c r="I10" i="28" s="1"/>
  <c r="H10" i="28"/>
  <c r="H8" i="28"/>
  <c r="G23" i="27"/>
  <c r="H23" i="27" s="1"/>
  <c r="G22" i="27"/>
  <c r="H22" i="27" s="1"/>
  <c r="I22" i="27" s="1"/>
  <c r="H21" i="27"/>
  <c r="H20" i="27"/>
  <c r="G18" i="27"/>
  <c r="H18" i="27" s="1"/>
  <c r="G17" i="27"/>
  <c r="H17" i="27" s="1"/>
  <c r="I17" i="27" s="1"/>
  <c r="H16" i="27"/>
  <c r="I15" i="27"/>
  <c r="J15" i="27" s="1"/>
  <c r="H15" i="27"/>
  <c r="G13" i="27"/>
  <c r="H13" i="27" s="1"/>
  <c r="G12" i="27"/>
  <c r="H12" i="27" s="1"/>
  <c r="H11" i="27"/>
  <c r="H10" i="27"/>
  <c r="H8" i="27"/>
  <c r="G23" i="25"/>
  <c r="H23" i="25" s="1"/>
  <c r="G22" i="25"/>
  <c r="H22" i="25" s="1"/>
  <c r="H21" i="25"/>
  <c r="H20" i="25"/>
  <c r="I20" i="25" s="1"/>
  <c r="G18" i="25"/>
  <c r="H18" i="25" s="1"/>
  <c r="G17" i="25"/>
  <c r="H17" i="25" s="1"/>
  <c r="H16" i="25"/>
  <c r="H15" i="25"/>
  <c r="G13" i="25"/>
  <c r="H13" i="25" s="1"/>
  <c r="G12" i="25"/>
  <c r="H12" i="25" s="1"/>
  <c r="I12" i="25" s="1"/>
  <c r="H11" i="25"/>
  <c r="H10" i="25"/>
  <c r="I10" i="25" s="1"/>
  <c r="H8" i="25"/>
  <c r="K10" i="24"/>
  <c r="H8" i="24"/>
  <c r="J20" i="24"/>
  <c r="J15" i="24"/>
  <c r="J10" i="24"/>
  <c r="G23" i="24"/>
  <c r="H23" i="24" s="1"/>
  <c r="G22" i="24"/>
  <c r="H22" i="24" s="1"/>
  <c r="H21" i="24"/>
  <c r="H20" i="24"/>
  <c r="G18" i="24"/>
  <c r="H18" i="24" s="1"/>
  <c r="G17" i="24"/>
  <c r="H17" i="24" s="1"/>
  <c r="H16" i="24"/>
  <c r="H15" i="24"/>
  <c r="G13" i="24"/>
  <c r="H13" i="24" s="1"/>
  <c r="G12" i="24"/>
  <c r="H12" i="24" s="1"/>
  <c r="H11" i="24"/>
  <c r="H10" i="24"/>
  <c r="C5" i="21"/>
  <c r="G23" i="23"/>
  <c r="H23" i="23" s="1"/>
  <c r="G22" i="23"/>
  <c r="H22" i="23" s="1"/>
  <c r="H21" i="23"/>
  <c r="H20" i="23"/>
  <c r="G18" i="23"/>
  <c r="H18" i="23" s="1"/>
  <c r="G17" i="23"/>
  <c r="H17" i="23" s="1"/>
  <c r="H16" i="23"/>
  <c r="H15" i="23"/>
  <c r="G13" i="23"/>
  <c r="H13" i="23" s="1"/>
  <c r="G12" i="23"/>
  <c r="H12" i="23" s="1"/>
  <c r="H11" i="23"/>
  <c r="H10" i="23"/>
  <c r="C3" i="20"/>
  <c r="C2" i="20"/>
  <c r="E5" i="20" s="1"/>
  <c r="C4" i="20"/>
  <c r="C5" i="20"/>
  <c r="C9" i="19"/>
  <c r="C8" i="19"/>
  <c r="C7" i="19"/>
  <c r="C6" i="19"/>
  <c r="C5" i="19"/>
  <c r="C5" i="18"/>
  <c r="C6" i="18"/>
  <c r="C7" i="18"/>
  <c r="C8" i="18"/>
  <c r="C9" i="18"/>
  <c r="J70" i="16"/>
  <c r="J68" i="16"/>
  <c r="J62" i="16"/>
  <c r="J60" i="16"/>
  <c r="G20" i="16"/>
  <c r="G19" i="16"/>
  <c r="F27" i="16"/>
  <c r="F94" i="16"/>
  <c r="H89" i="16"/>
  <c r="G89" i="16"/>
  <c r="G88" i="16"/>
  <c r="H88" i="16" s="1"/>
  <c r="I88" i="16" s="1"/>
  <c r="H87" i="16"/>
  <c r="G87" i="16"/>
  <c r="G86" i="16"/>
  <c r="H86" i="16" s="1"/>
  <c r="I86" i="16" s="1"/>
  <c r="K87" i="16"/>
  <c r="G79" i="16"/>
  <c r="H79" i="16" s="1"/>
  <c r="I78" i="16" s="1"/>
  <c r="H78" i="16"/>
  <c r="G78" i="16"/>
  <c r="H77" i="16"/>
  <c r="H76" i="16"/>
  <c r="I76" i="16" s="1"/>
  <c r="G71" i="16"/>
  <c r="H71" i="16" s="1"/>
  <c r="G70" i="16"/>
  <c r="H70" i="16" s="1"/>
  <c r="H69" i="16"/>
  <c r="H68" i="16"/>
  <c r="F84" i="16"/>
  <c r="H84" i="16" s="1"/>
  <c r="G63" i="16"/>
  <c r="H63" i="16" s="1"/>
  <c r="G62" i="16"/>
  <c r="H62" i="16" s="1"/>
  <c r="H61" i="16"/>
  <c r="H60" i="16"/>
  <c r="K53" i="16"/>
  <c r="F53" i="16"/>
  <c r="L53" i="16" s="1"/>
  <c r="L52" i="16"/>
  <c r="M52" i="16" s="1"/>
  <c r="K52" i="16"/>
  <c r="K51" i="16"/>
  <c r="L51" i="16" s="1"/>
  <c r="K50" i="16"/>
  <c r="L50" i="16" s="1"/>
  <c r="M50" i="16" s="1"/>
  <c r="L49" i="16"/>
  <c r="M48" i="16" s="1"/>
  <c r="L48" i="16"/>
  <c r="G41" i="16"/>
  <c r="G40" i="16"/>
  <c r="H40" i="16" s="1"/>
  <c r="G39" i="16"/>
  <c r="H39" i="16" s="1"/>
  <c r="G38" i="16"/>
  <c r="H38" i="16" s="1"/>
  <c r="H37" i="16"/>
  <c r="H36" i="16"/>
  <c r="G32" i="16"/>
  <c r="H32" i="16" s="1"/>
  <c r="F32" i="16"/>
  <c r="F41" i="16" s="1"/>
  <c r="G31" i="16"/>
  <c r="F31" i="16"/>
  <c r="G30" i="16"/>
  <c r="H30" i="16" s="1"/>
  <c r="F30" i="16"/>
  <c r="G29" i="16"/>
  <c r="F29" i="16"/>
  <c r="F28" i="16"/>
  <c r="H28" i="16" s="1"/>
  <c r="H27" i="16"/>
  <c r="I27" i="16" s="1"/>
  <c r="F23" i="16"/>
  <c r="E23" i="16"/>
  <c r="G21" i="16"/>
  <c r="G15" i="16"/>
  <c r="K21" i="16" s="1"/>
  <c r="G14" i="16"/>
  <c r="G13" i="16"/>
  <c r="C3" i="15"/>
  <c r="D8" i="15" s="1"/>
  <c r="C3" i="14"/>
  <c r="D6" i="14" s="1"/>
  <c r="F6" i="13"/>
  <c r="C2" i="13"/>
  <c r="D6" i="13"/>
  <c r="D7" i="13"/>
  <c r="D8" i="13"/>
  <c r="D5" i="13"/>
  <c r="E6" i="13" s="1"/>
  <c r="F94" i="12"/>
  <c r="G89" i="12"/>
  <c r="H89" i="12" s="1"/>
  <c r="G88" i="12"/>
  <c r="H88" i="12" s="1"/>
  <c r="I88" i="12" s="1"/>
  <c r="G87" i="12"/>
  <c r="H87" i="12" s="1"/>
  <c r="G86" i="12"/>
  <c r="H86" i="12" s="1"/>
  <c r="I86" i="12" s="1"/>
  <c r="H81" i="12"/>
  <c r="G81" i="12"/>
  <c r="G80" i="12"/>
  <c r="H80" i="12" s="1"/>
  <c r="I80" i="12" s="1"/>
  <c r="K87" i="12" s="1"/>
  <c r="G79" i="12"/>
  <c r="H79" i="12" s="1"/>
  <c r="G78" i="12"/>
  <c r="H78" i="12" s="1"/>
  <c r="I78" i="12" s="1"/>
  <c r="H77" i="12"/>
  <c r="H76" i="12"/>
  <c r="I76" i="12" s="1"/>
  <c r="G73" i="12"/>
  <c r="H73" i="12" s="1"/>
  <c r="G72" i="12"/>
  <c r="H72" i="12" s="1"/>
  <c r="I72" i="12" s="1"/>
  <c r="G71" i="12"/>
  <c r="H71" i="12" s="1"/>
  <c r="G70" i="12"/>
  <c r="H70" i="12" s="1"/>
  <c r="H69" i="12"/>
  <c r="I68" i="12"/>
  <c r="H68" i="12"/>
  <c r="H65" i="12"/>
  <c r="G65" i="12"/>
  <c r="G64" i="12"/>
  <c r="H64" i="12" s="1"/>
  <c r="I64" i="12" s="1"/>
  <c r="F84" i="12" s="1"/>
  <c r="H84" i="12" s="1"/>
  <c r="H63" i="12"/>
  <c r="G63" i="12"/>
  <c r="G62" i="12"/>
  <c r="H62" i="12" s="1"/>
  <c r="I62" i="12" s="1"/>
  <c r="H61" i="12"/>
  <c r="H60" i="12"/>
  <c r="I60" i="12" s="1"/>
  <c r="K53" i="12"/>
  <c r="F53" i="12"/>
  <c r="L53" i="12" s="1"/>
  <c r="K52" i="12"/>
  <c r="L52" i="12" s="1"/>
  <c r="M52" i="12" s="1"/>
  <c r="K51" i="12"/>
  <c r="L51" i="12" s="1"/>
  <c r="L50" i="12"/>
  <c r="M50" i="12" s="1"/>
  <c r="K50" i="12"/>
  <c r="L49" i="12"/>
  <c r="L48" i="12"/>
  <c r="M48" i="12" s="1"/>
  <c r="G41" i="12"/>
  <c r="H40" i="12"/>
  <c r="G40" i="12"/>
  <c r="G39" i="12"/>
  <c r="H39" i="12" s="1"/>
  <c r="G38" i="12"/>
  <c r="H38" i="12" s="1"/>
  <c r="H37" i="12"/>
  <c r="H36" i="12"/>
  <c r="I36" i="12" s="1"/>
  <c r="G32" i="12"/>
  <c r="F32" i="12"/>
  <c r="F41" i="12" s="1"/>
  <c r="H41" i="12" s="1"/>
  <c r="G31" i="12"/>
  <c r="F31" i="12"/>
  <c r="H31" i="12" s="1"/>
  <c r="H30" i="12"/>
  <c r="G30" i="12"/>
  <c r="F30" i="12"/>
  <c r="G29" i="12"/>
  <c r="F29" i="12"/>
  <c r="H29" i="12" s="1"/>
  <c r="I29" i="12" s="1"/>
  <c r="H28" i="12"/>
  <c r="F28" i="12"/>
  <c r="F27" i="12"/>
  <c r="H27" i="12" s="1"/>
  <c r="I27" i="12" s="1"/>
  <c r="F23" i="12"/>
  <c r="E23" i="12"/>
  <c r="G23" i="12" s="1"/>
  <c r="K20" i="12" s="1"/>
  <c r="G21" i="12"/>
  <c r="G20" i="12"/>
  <c r="G19" i="12"/>
  <c r="G15" i="12"/>
  <c r="K21" i="12" s="1"/>
  <c r="G14" i="12"/>
  <c r="G13" i="12"/>
  <c r="H4" i="11"/>
  <c r="I10" i="11"/>
  <c r="I11" i="11"/>
  <c r="H11" i="11"/>
  <c r="H10" i="11"/>
  <c r="G22" i="11"/>
  <c r="G19" i="11"/>
  <c r="G18" i="11"/>
  <c r="H18" i="11"/>
  <c r="F19" i="11"/>
  <c r="E19" i="11"/>
  <c r="D19" i="11"/>
  <c r="C19" i="11"/>
  <c r="F18" i="11"/>
  <c r="F22" i="11" s="1"/>
  <c r="E18" i="11"/>
  <c r="E22" i="11" s="1"/>
  <c r="D18" i="11"/>
  <c r="D22" i="11" s="1"/>
  <c r="C18" i="11"/>
  <c r="F16" i="11"/>
  <c r="E16" i="11"/>
  <c r="D16" i="11"/>
  <c r="H19" i="11"/>
  <c r="F19" i="10"/>
  <c r="E19" i="10"/>
  <c r="D19" i="10"/>
  <c r="C19" i="10"/>
  <c r="F18" i="10"/>
  <c r="F22" i="10" s="1"/>
  <c r="E18" i="10"/>
  <c r="D18" i="10"/>
  <c r="D22" i="10" s="1"/>
  <c r="C18" i="10"/>
  <c r="F16" i="10"/>
  <c r="E16" i="10"/>
  <c r="D16" i="10"/>
  <c r="H11" i="10"/>
  <c r="G4" i="10" s="1"/>
  <c r="G11" i="10"/>
  <c r="H10" i="10"/>
  <c r="G10" i="10"/>
  <c r="F20" i="9"/>
  <c r="E20" i="9"/>
  <c r="D20" i="9"/>
  <c r="C20" i="9"/>
  <c r="F19" i="9"/>
  <c r="E19" i="9"/>
  <c r="D19" i="9"/>
  <c r="C19" i="9"/>
  <c r="F18" i="9"/>
  <c r="F22" i="9" s="1"/>
  <c r="E18" i="9"/>
  <c r="D18" i="9"/>
  <c r="C18" i="9"/>
  <c r="F16" i="9"/>
  <c r="E16" i="9"/>
  <c r="D16" i="9"/>
  <c r="H12" i="9"/>
  <c r="G12" i="9"/>
  <c r="H11" i="9"/>
  <c r="G4" i="9" s="1"/>
  <c r="G11" i="9"/>
  <c r="H10" i="9"/>
  <c r="G10" i="9"/>
  <c r="F20" i="8"/>
  <c r="E20" i="8"/>
  <c r="D20" i="8"/>
  <c r="G20" i="8" s="1"/>
  <c r="C20" i="8"/>
  <c r="G19" i="8"/>
  <c r="F19" i="8"/>
  <c r="E19" i="8"/>
  <c r="D19" i="8"/>
  <c r="C19" i="8"/>
  <c r="F18" i="8"/>
  <c r="F22" i="8" s="1"/>
  <c r="E18" i="8"/>
  <c r="E22" i="8" s="1"/>
  <c r="D18" i="8"/>
  <c r="D22" i="8" s="1"/>
  <c r="G22" i="8" s="1"/>
  <c r="G3" i="8" s="1"/>
  <c r="G5" i="8" s="1"/>
  <c r="C18" i="8"/>
  <c r="F16" i="8"/>
  <c r="E16" i="8"/>
  <c r="D16" i="8"/>
  <c r="H12" i="8"/>
  <c r="G12" i="8"/>
  <c r="H11" i="8"/>
  <c r="G11" i="8"/>
  <c r="H10" i="8"/>
  <c r="G10" i="8"/>
  <c r="G4" i="8"/>
  <c r="F20" i="2"/>
  <c r="F19" i="2"/>
  <c r="F18" i="2"/>
  <c r="E20" i="2"/>
  <c r="E19" i="2"/>
  <c r="E18" i="2"/>
  <c r="D20" i="2"/>
  <c r="D19" i="2"/>
  <c r="D18" i="2"/>
  <c r="C20" i="2"/>
  <c r="C19" i="2"/>
  <c r="C18" i="2"/>
  <c r="F16" i="2"/>
  <c r="E16" i="2"/>
  <c r="D16" i="2"/>
  <c r="E23" i="7"/>
  <c r="E22" i="7"/>
  <c r="E24" i="7"/>
  <c r="C24" i="7"/>
  <c r="C23" i="7"/>
  <c r="C22" i="7"/>
  <c r="F18" i="7"/>
  <c r="F23" i="7" s="1"/>
  <c r="E18" i="7"/>
  <c r="D18" i="7"/>
  <c r="D24" i="7" s="1"/>
  <c r="E9" i="7"/>
  <c r="E10" i="7"/>
  <c r="E8" i="7"/>
  <c r="E4" i="7"/>
  <c r="E3" i="7"/>
  <c r="E2" i="7"/>
  <c r="E5" i="7" s="1"/>
  <c r="F5" i="7" s="1"/>
  <c r="G7" i="6"/>
  <c r="F7" i="6"/>
  <c r="F13" i="6" s="1"/>
  <c r="E7" i="6"/>
  <c r="E13" i="6" s="1"/>
  <c r="D7" i="6"/>
  <c r="D13" i="6" s="1"/>
  <c r="C3" i="5"/>
  <c r="E8" i="5" s="1"/>
  <c r="D3" i="5"/>
  <c r="E7" i="5" s="1"/>
  <c r="F94" i="3"/>
  <c r="G89" i="3"/>
  <c r="H89" i="3" s="1"/>
  <c r="G88" i="3"/>
  <c r="H88" i="3" s="1"/>
  <c r="G87" i="3"/>
  <c r="H87" i="3" s="1"/>
  <c r="G86" i="3"/>
  <c r="H86" i="3" s="1"/>
  <c r="I86" i="3" s="1"/>
  <c r="G81" i="3"/>
  <c r="H81" i="3" s="1"/>
  <c r="G80" i="3"/>
  <c r="H80" i="3" s="1"/>
  <c r="G79" i="3"/>
  <c r="H79" i="3" s="1"/>
  <c r="G78" i="3"/>
  <c r="H78" i="3" s="1"/>
  <c r="H77" i="3"/>
  <c r="H76" i="3"/>
  <c r="I76" i="3" s="1"/>
  <c r="G73" i="3"/>
  <c r="H73" i="3" s="1"/>
  <c r="G72" i="3"/>
  <c r="H72" i="3" s="1"/>
  <c r="G71" i="3"/>
  <c r="H71" i="3" s="1"/>
  <c r="G70" i="3"/>
  <c r="H70" i="3" s="1"/>
  <c r="H69" i="3"/>
  <c r="H68" i="3"/>
  <c r="G65" i="3"/>
  <c r="H65" i="3" s="1"/>
  <c r="G64" i="3"/>
  <c r="H64" i="3" s="1"/>
  <c r="G63" i="3"/>
  <c r="H63" i="3" s="1"/>
  <c r="G62" i="3"/>
  <c r="H62" i="3" s="1"/>
  <c r="H61" i="3"/>
  <c r="H60" i="3"/>
  <c r="K53" i="3"/>
  <c r="F53" i="3"/>
  <c r="K52" i="3"/>
  <c r="L52" i="3" s="1"/>
  <c r="K51" i="3"/>
  <c r="L51" i="3" s="1"/>
  <c r="K50" i="3"/>
  <c r="L50" i="3" s="1"/>
  <c r="L49" i="3"/>
  <c r="L48" i="3"/>
  <c r="M48" i="3" s="1"/>
  <c r="F23" i="3"/>
  <c r="E23" i="3"/>
  <c r="G23" i="3" s="1"/>
  <c r="K20" i="3" s="1"/>
  <c r="G21" i="3"/>
  <c r="G20" i="3"/>
  <c r="G19" i="3"/>
  <c r="G41" i="3"/>
  <c r="G40" i="3"/>
  <c r="G39" i="3"/>
  <c r="G38" i="3"/>
  <c r="H36" i="3"/>
  <c r="G30" i="3"/>
  <c r="G32" i="3"/>
  <c r="G31" i="3"/>
  <c r="G29" i="3"/>
  <c r="F32" i="3"/>
  <c r="F41" i="3" s="1"/>
  <c r="F31" i="3"/>
  <c r="F30" i="3"/>
  <c r="H37" i="3" s="1"/>
  <c r="F29" i="3"/>
  <c r="F28" i="3"/>
  <c r="H28" i="3" s="1"/>
  <c r="F27" i="3"/>
  <c r="H27" i="3" s="1"/>
  <c r="M21" i="1"/>
  <c r="G14" i="3"/>
  <c r="G15" i="3"/>
  <c r="K21" i="3" s="1"/>
  <c r="G13" i="3"/>
  <c r="F22" i="2"/>
  <c r="D22" i="2"/>
  <c r="H11" i="2"/>
  <c r="G4" i="2" s="1"/>
  <c r="L26" i="1"/>
  <c r="L27" i="1" s="1"/>
  <c r="L23" i="1"/>
  <c r="M23" i="1"/>
  <c r="E11" i="1"/>
  <c r="E7" i="1"/>
  <c r="E12" i="1" s="1"/>
  <c r="F7" i="1"/>
  <c r="F12" i="1" s="1"/>
  <c r="D7" i="1"/>
  <c r="D13" i="1" s="1"/>
  <c r="J10" i="28" l="1"/>
  <c r="K10" i="28" s="1"/>
  <c r="I20" i="27"/>
  <c r="J20" i="27" s="1"/>
  <c r="I12" i="27"/>
  <c r="I10" i="27"/>
  <c r="J10" i="27" s="1"/>
  <c r="K10" i="27" s="1"/>
  <c r="I15" i="25"/>
  <c r="I22" i="25"/>
  <c r="J20" i="25" s="1"/>
  <c r="I17" i="25"/>
  <c r="I10" i="24"/>
  <c r="I20" i="24"/>
  <c r="I15" i="24"/>
  <c r="I17" i="24"/>
  <c r="I12" i="24"/>
  <c r="I22" i="24"/>
  <c r="I20" i="23"/>
  <c r="I22" i="23"/>
  <c r="I15" i="23"/>
  <c r="I17" i="23"/>
  <c r="I10" i="23"/>
  <c r="I12" i="23"/>
  <c r="I62" i="16"/>
  <c r="I70" i="16"/>
  <c r="F85" i="16" s="1"/>
  <c r="H85" i="16" s="1"/>
  <c r="I68" i="16"/>
  <c r="I60" i="16"/>
  <c r="G23" i="16"/>
  <c r="K20" i="16" s="1"/>
  <c r="K22" i="16" s="1"/>
  <c r="H29" i="16"/>
  <c r="I38" i="16"/>
  <c r="I36" i="16"/>
  <c r="H41" i="16"/>
  <c r="I40" i="16" s="1"/>
  <c r="I29" i="16"/>
  <c r="H31" i="16"/>
  <c r="I31" i="16" s="1"/>
  <c r="I84" i="16"/>
  <c r="K86" i="16" s="1"/>
  <c r="K88" i="16" s="1"/>
  <c r="E92" i="16" s="1"/>
  <c r="G94" i="16" s="1"/>
  <c r="D6" i="15"/>
  <c r="D7" i="15"/>
  <c r="D8" i="14"/>
  <c r="D7" i="14"/>
  <c r="I38" i="12"/>
  <c r="I40" i="12"/>
  <c r="I70" i="12"/>
  <c r="F85" i="12" s="1"/>
  <c r="H85" i="12" s="1"/>
  <c r="I84" i="12" s="1"/>
  <c r="K86" i="12" s="1"/>
  <c r="K88" i="12" s="1"/>
  <c r="E92" i="12" s="1"/>
  <c r="G94" i="12" s="1"/>
  <c r="K22" i="12"/>
  <c r="H32" i="12"/>
  <c r="I31" i="12" s="1"/>
  <c r="H22" i="11"/>
  <c r="H3" i="11" s="1"/>
  <c r="H5" i="11" s="1"/>
  <c r="E22" i="10"/>
  <c r="G19" i="10"/>
  <c r="G22" i="10"/>
  <c r="G3" i="10" s="1"/>
  <c r="G5" i="10" s="1"/>
  <c r="G18" i="10"/>
  <c r="G20" i="9"/>
  <c r="G18" i="9"/>
  <c r="E22" i="9"/>
  <c r="G19" i="9"/>
  <c r="D22" i="9"/>
  <c r="G22" i="9" s="1"/>
  <c r="G3" i="9" s="1"/>
  <c r="G5" i="9" s="1"/>
  <c r="G18" i="8"/>
  <c r="E22" i="2"/>
  <c r="G22" i="2" s="1"/>
  <c r="G3" i="2" s="1"/>
  <c r="G5" i="2" s="1"/>
  <c r="F22" i="7"/>
  <c r="F24" i="7"/>
  <c r="G24" i="7" s="1"/>
  <c r="D22" i="7"/>
  <c r="D23" i="7"/>
  <c r="G23" i="7" s="1"/>
  <c r="E11" i="7"/>
  <c r="F11" i="7" s="1"/>
  <c r="F11" i="6"/>
  <c r="E12" i="6"/>
  <c r="D12" i="6"/>
  <c r="D11" i="6"/>
  <c r="G13" i="6"/>
  <c r="E11" i="6"/>
  <c r="G11" i="6" s="1"/>
  <c r="F12" i="6"/>
  <c r="E9" i="5"/>
  <c r="I88" i="3"/>
  <c r="I78" i="3"/>
  <c r="K22" i="3"/>
  <c r="I64" i="3"/>
  <c r="F84" i="3" s="1"/>
  <c r="H84" i="3" s="1"/>
  <c r="I84" i="3" s="1"/>
  <c r="K86" i="3" s="1"/>
  <c r="K88" i="3" s="1"/>
  <c r="E92" i="3" s="1"/>
  <c r="G94" i="3" s="1"/>
  <c r="I60" i="3"/>
  <c r="I68" i="3"/>
  <c r="I80" i="3"/>
  <c r="K87" i="3" s="1"/>
  <c r="I70" i="3"/>
  <c r="F85" i="3" s="1"/>
  <c r="H85" i="3" s="1"/>
  <c r="I72" i="3"/>
  <c r="I62" i="3"/>
  <c r="H41" i="3"/>
  <c r="L53" i="3"/>
  <c r="M52" i="3" s="1"/>
  <c r="M50" i="3"/>
  <c r="H38" i="3"/>
  <c r="H39" i="3"/>
  <c r="H40" i="3"/>
  <c r="I40" i="3" s="1"/>
  <c r="H29" i="3"/>
  <c r="H31" i="3"/>
  <c r="I27" i="3"/>
  <c r="H32" i="3"/>
  <c r="I36" i="3"/>
  <c r="H30" i="3"/>
  <c r="G18" i="2"/>
  <c r="G19" i="2"/>
  <c r="G20" i="2"/>
  <c r="G10" i="2"/>
  <c r="H10" i="2"/>
  <c r="G12" i="2"/>
  <c r="H12" i="2"/>
  <c r="G11" i="2"/>
  <c r="D12" i="1"/>
  <c r="G12" i="1" s="1"/>
  <c r="E13" i="1"/>
  <c r="F11" i="1"/>
  <c r="F13" i="1"/>
  <c r="D11" i="1"/>
  <c r="J15" i="25" l="1"/>
  <c r="K10" i="25" s="1"/>
  <c r="G22" i="7"/>
  <c r="G12" i="6"/>
  <c r="G13" i="1"/>
  <c r="I31" i="3"/>
  <c r="I38" i="3"/>
  <c r="I29" i="3"/>
  <c r="G11" i="1"/>
</calcChain>
</file>

<file path=xl/sharedStrings.xml><?xml version="1.0" encoding="utf-8"?>
<sst xmlns="http://schemas.openxmlformats.org/spreadsheetml/2006/main" count="672" uniqueCount="111">
  <si>
    <t>Stable</t>
  </si>
  <si>
    <t>Down</t>
  </si>
  <si>
    <t>mini</t>
  </si>
  <si>
    <t>max</t>
  </si>
  <si>
    <t>reg</t>
  </si>
  <si>
    <t>States of Nature [Economic Condition]</t>
  </si>
  <si>
    <t>Dec</t>
  </si>
  <si>
    <t>MF</t>
  </si>
  <si>
    <t>ST</t>
  </si>
  <si>
    <t>SA</t>
  </si>
  <si>
    <t>Regret Table</t>
  </si>
  <si>
    <t>Up</t>
  </si>
  <si>
    <t>mini max regret = best decision</t>
  </si>
  <si>
    <t>625 lose on both ends</t>
  </si>
  <si>
    <t>-600 +25</t>
  </si>
  <si>
    <t>P1</t>
  </si>
  <si>
    <t>P2</t>
  </si>
  <si>
    <t>Decision Theory</t>
  </si>
  <si>
    <t>EV w/o PI</t>
  </si>
  <si>
    <t>Expected value w/o perferct information</t>
  </si>
  <si>
    <t>Focus on</t>
  </si>
  <si>
    <t>Weighted average</t>
  </si>
  <si>
    <t>EV w/ PI</t>
  </si>
  <si>
    <t>EV of PI</t>
  </si>
  <si>
    <t>Decision</t>
  </si>
  <si>
    <t>exp value</t>
  </si>
  <si>
    <t>(sumproduct)</t>
  </si>
  <si>
    <t>won't ever make exactly this it's just the avg over time</t>
  </si>
  <si>
    <t>is the best decision using EV approach</t>
  </si>
  <si>
    <t>Final Values</t>
  </si>
  <si>
    <t>-EV w/o PI</t>
  </si>
  <si>
    <t>Most to pay for a good forecast?</t>
  </si>
  <si>
    <t>Opportunity losses</t>
  </si>
  <si>
    <t>P3</t>
  </si>
  <si>
    <t>min</t>
  </si>
  <si>
    <t>miles till</t>
  </si>
  <si>
    <t>=</t>
  </si>
  <si>
    <t>mph</t>
  </si>
  <si>
    <t>Decision Theory: Decision Trees</t>
  </si>
  <si>
    <t>P4</t>
  </si>
  <si>
    <t>Calc</t>
  </si>
  <si>
    <t>stat of nature</t>
  </si>
  <si>
    <t>dec node</t>
  </si>
  <si>
    <t>backward pass, read left to right</t>
  </si>
  <si>
    <t>Small Comp (d1)</t>
  </si>
  <si>
    <t>Med Comp (d2)</t>
  </si>
  <si>
    <t>Large Comp (d3)</t>
  </si>
  <si>
    <t>Strong Demand s1</t>
  </si>
  <si>
    <t>Weak Demand s2</t>
  </si>
  <si>
    <t>square and circle still a node</t>
  </si>
  <si>
    <t>node</t>
  </si>
  <si>
    <t>Large = best descision</t>
  </si>
  <si>
    <t>Value = number</t>
  </si>
  <si>
    <t>F</t>
  </si>
  <si>
    <t>U</t>
  </si>
  <si>
    <t>EV with sample INFO</t>
  </si>
  <si>
    <t>EV of Sample</t>
  </si>
  <si>
    <t>Efficiency of Sample Info</t>
  </si>
  <si>
    <t>Prosperity</t>
  </si>
  <si>
    <t>Recession</t>
  </si>
  <si>
    <t>A</t>
  </si>
  <si>
    <t>C</t>
  </si>
  <si>
    <t>B</t>
  </si>
  <si>
    <t>States of Nature</t>
  </si>
  <si>
    <t>P</t>
  </si>
  <si>
    <t>1-p</t>
  </si>
  <si>
    <t xml:space="preserve">Decision </t>
  </si>
  <si>
    <t>s1</t>
  </si>
  <si>
    <t>s2</t>
  </si>
  <si>
    <t>Expected Value</t>
  </si>
  <si>
    <t>Warm</t>
  </si>
  <si>
    <t>Avg</t>
  </si>
  <si>
    <t>Cold</t>
  </si>
  <si>
    <t>D</t>
  </si>
  <si>
    <t>Design</t>
  </si>
  <si>
    <t>Max</t>
  </si>
  <si>
    <t>cautious approach</t>
  </si>
  <si>
    <t>optimistic approach</t>
  </si>
  <si>
    <t>highest value you would pay for a highly reliable forecast</t>
  </si>
  <si>
    <t>Calculate the highest value you would pay for a highly reliable forecast. (Hint: EV of PI)</t>
  </si>
  <si>
    <t>The minimum expected opportunity loss is $6,500, corresponding to Design B.
This value is equal to the Expected Value of Perfect Information (EVPI).</t>
  </si>
  <si>
    <t>ADJUST TO GREEN</t>
  </si>
  <si>
    <t>1 - P</t>
  </si>
  <si>
    <t>EV(A) and EV(B)</t>
  </si>
  <si>
    <t>Country</t>
  </si>
  <si>
    <t>Trade Bill Passes</t>
  </si>
  <si>
    <t>Trade Bill Fails</t>
  </si>
  <si>
    <t>Probability of Passing</t>
  </si>
  <si>
    <t>Probability of Failing</t>
  </si>
  <si>
    <t>Week</t>
  </si>
  <si>
    <t>Income</t>
  </si>
  <si>
    <t>2-week Simple Moving Average</t>
  </si>
  <si>
    <t>Forecast (Exponential)</t>
  </si>
  <si>
    <t>α = 0.10</t>
  </si>
  <si>
    <t>Forecast Diff</t>
  </si>
  <si>
    <t>Large Comp (d1)</t>
  </si>
  <si>
    <t>Small Comp (d2)</t>
  </si>
  <si>
    <t>EV with SI</t>
  </si>
  <si>
    <t>EV without SI</t>
  </si>
  <si>
    <t>EV with PI</t>
  </si>
  <si>
    <t>EV without PI</t>
  </si>
  <si>
    <t>Efficiency of SI</t>
  </si>
  <si>
    <t>Q2</t>
  </si>
  <si>
    <t>Favorable</t>
  </si>
  <si>
    <t>Unfavorable</t>
  </si>
  <si>
    <t xml:space="preserve">Favorable = </t>
  </si>
  <si>
    <t>EV with SI</t>
  </si>
  <si>
    <t>No Review</t>
  </si>
  <si>
    <t>Q4</t>
  </si>
  <si>
    <t>Q5</t>
  </si>
  <si>
    <t>Unemployment rates were negatively related to the popularity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</si>
</sst>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8" formatCode="0.0"/>
    <numFmt numFmtId="194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  <font>
      <sz val="12"/>
      <color rgb="FF2D3B45"/>
      <name val="Lato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164" fontId="4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9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1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right" vertical="center"/>
    </xf>
    <xf numFmtId="2" fontId="0" fillId="2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6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165" fontId="0" fillId="5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168" fontId="0" fillId="9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12" fontId="6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94" fontId="0" fillId="2" borderId="0" xfId="0" applyNumberForma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8" fillId="0" borderId="0" xfId="0" applyFont="1"/>
    <xf numFmtId="1" fontId="0" fillId="0" borderId="0" xfId="0" applyNumberForma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C4DAD7-6949-4BC0-7CD2-B01A9AB60414}"/>
            </a:ext>
          </a:extLst>
        </xdr:cNvPr>
        <xdr:cNvSpPr/>
      </xdr:nvSpPr>
      <xdr:spPr>
        <a:xfrm>
          <a:off x="2897187" y="357188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4457348-992E-D0C8-EF6C-66DAC3251C01}"/>
            </a:ext>
          </a:extLst>
        </xdr:cNvPr>
        <xdr:cNvSpPr/>
      </xdr:nvSpPr>
      <xdr:spPr>
        <a:xfrm>
          <a:off x="2889251" y="761998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27</xdr:row>
      <xdr:rowOff>168275</xdr:rowOff>
    </xdr:from>
    <xdr:to>
      <xdr:col>2</xdr:col>
      <xdr:colOff>675022</xdr:colOff>
      <xdr:row>29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34496FD-50D4-944F-AFEC-D89E4EC08261}"/>
            </a:ext>
          </a:extLst>
        </xdr:cNvPr>
        <xdr:cNvSpPr/>
      </xdr:nvSpPr>
      <xdr:spPr>
        <a:xfrm>
          <a:off x="2017713" y="4089400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25</xdr:row>
      <xdr:rowOff>144461</xdr:rowOff>
    </xdr:from>
    <xdr:to>
      <xdr:col>4</xdr:col>
      <xdr:colOff>1152526</xdr:colOff>
      <xdr:row>27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99CC8D3-A208-384C-87C7-C06093A1807D}"/>
            </a:ext>
          </a:extLst>
        </xdr:cNvPr>
        <xdr:cNvSpPr/>
      </xdr:nvSpPr>
      <xdr:spPr>
        <a:xfrm>
          <a:off x="4438651" y="3652836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27</xdr:row>
      <xdr:rowOff>169861</xdr:rowOff>
    </xdr:from>
    <xdr:to>
      <xdr:col>4</xdr:col>
      <xdr:colOff>1154114</xdr:colOff>
      <xdr:row>29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2F3BB41-C8CA-184E-A371-60877C218B05}"/>
            </a:ext>
          </a:extLst>
        </xdr:cNvPr>
        <xdr:cNvSpPr/>
      </xdr:nvSpPr>
      <xdr:spPr>
        <a:xfrm>
          <a:off x="4440239" y="4090986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29</xdr:row>
      <xdr:rowOff>195260</xdr:rowOff>
    </xdr:from>
    <xdr:to>
      <xdr:col>4</xdr:col>
      <xdr:colOff>1155701</xdr:colOff>
      <xdr:row>31</xdr:row>
      <xdr:rowOff>123823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0C5AA78-57BC-2C44-AF9C-94A1E3E59336}"/>
            </a:ext>
          </a:extLst>
        </xdr:cNvPr>
        <xdr:cNvSpPr/>
      </xdr:nvSpPr>
      <xdr:spPr>
        <a:xfrm>
          <a:off x="4441826" y="4529135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36</xdr:row>
      <xdr:rowOff>168275</xdr:rowOff>
    </xdr:from>
    <xdr:to>
      <xdr:col>2</xdr:col>
      <xdr:colOff>675022</xdr:colOff>
      <xdr:row>38</xdr:row>
      <xdr:rowOff>41275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98CDCFE-906C-4549-A776-D17FF45DD6A6}"/>
            </a:ext>
          </a:extLst>
        </xdr:cNvPr>
        <xdr:cNvSpPr/>
      </xdr:nvSpPr>
      <xdr:spPr>
        <a:xfrm>
          <a:off x="2017713" y="4089400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34</xdr:row>
      <xdr:rowOff>144461</xdr:rowOff>
    </xdr:from>
    <xdr:to>
      <xdr:col>4</xdr:col>
      <xdr:colOff>1152526</xdr:colOff>
      <xdr:row>36</xdr:row>
      <xdr:rowOff>73024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44D1CA8-D004-3B42-92BB-77FB46CB95C5}"/>
            </a:ext>
          </a:extLst>
        </xdr:cNvPr>
        <xdr:cNvSpPr/>
      </xdr:nvSpPr>
      <xdr:spPr>
        <a:xfrm>
          <a:off x="4438651" y="3652836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36</xdr:row>
      <xdr:rowOff>169861</xdr:rowOff>
    </xdr:from>
    <xdr:to>
      <xdr:col>4</xdr:col>
      <xdr:colOff>1154114</xdr:colOff>
      <xdr:row>38</xdr:row>
      <xdr:rowOff>98424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2B78867-1733-2241-A39D-32168D79C011}"/>
            </a:ext>
          </a:extLst>
        </xdr:cNvPr>
        <xdr:cNvSpPr/>
      </xdr:nvSpPr>
      <xdr:spPr>
        <a:xfrm>
          <a:off x="4440239" y="4090986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38</xdr:row>
      <xdr:rowOff>195260</xdr:rowOff>
    </xdr:from>
    <xdr:to>
      <xdr:col>4</xdr:col>
      <xdr:colOff>1155701</xdr:colOff>
      <xdr:row>40</xdr:row>
      <xdr:rowOff>123823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74BD423-ACAF-234F-A031-67980DCFD88D}"/>
            </a:ext>
          </a:extLst>
        </xdr:cNvPr>
        <xdr:cNvSpPr/>
      </xdr:nvSpPr>
      <xdr:spPr>
        <a:xfrm>
          <a:off x="4441826" y="4529135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48</xdr:row>
      <xdr:rowOff>168275</xdr:rowOff>
    </xdr:from>
    <xdr:to>
      <xdr:col>2</xdr:col>
      <xdr:colOff>675022</xdr:colOff>
      <xdr:row>50</xdr:row>
      <xdr:rowOff>41275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790E4CE-2E31-8D47-AD88-ABD44AF669C7}"/>
            </a:ext>
          </a:extLst>
        </xdr:cNvPr>
        <xdr:cNvSpPr/>
      </xdr:nvSpPr>
      <xdr:spPr>
        <a:xfrm>
          <a:off x="2017713" y="7597775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46</xdr:row>
      <xdr:rowOff>144461</xdr:rowOff>
    </xdr:from>
    <xdr:to>
      <xdr:col>4</xdr:col>
      <xdr:colOff>1152526</xdr:colOff>
      <xdr:row>48</xdr:row>
      <xdr:rowOff>73024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D1520E7-8550-0540-8E7F-637C14DAEEA6}"/>
            </a:ext>
          </a:extLst>
        </xdr:cNvPr>
        <xdr:cNvSpPr/>
      </xdr:nvSpPr>
      <xdr:spPr>
        <a:xfrm>
          <a:off x="4438651" y="716121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48</xdr:row>
      <xdr:rowOff>169861</xdr:rowOff>
    </xdr:from>
    <xdr:to>
      <xdr:col>4</xdr:col>
      <xdr:colOff>1154114</xdr:colOff>
      <xdr:row>50</xdr:row>
      <xdr:rowOff>98424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375E931-1AFE-FC4C-9229-B15D9DA8A3A1}"/>
            </a:ext>
          </a:extLst>
        </xdr:cNvPr>
        <xdr:cNvSpPr/>
      </xdr:nvSpPr>
      <xdr:spPr>
        <a:xfrm>
          <a:off x="4440239" y="759936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50</xdr:row>
      <xdr:rowOff>195260</xdr:rowOff>
    </xdr:from>
    <xdr:to>
      <xdr:col>4</xdr:col>
      <xdr:colOff>1155701</xdr:colOff>
      <xdr:row>52</xdr:row>
      <xdr:rowOff>123823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FFEACB1-1DCD-B944-8A23-036A4649F2B5}"/>
            </a:ext>
          </a:extLst>
        </xdr:cNvPr>
        <xdr:cNvSpPr/>
      </xdr:nvSpPr>
      <xdr:spPr>
        <a:xfrm>
          <a:off x="4441826" y="8037510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60</xdr:row>
      <xdr:rowOff>168275</xdr:rowOff>
    </xdr:from>
    <xdr:to>
      <xdr:col>2</xdr:col>
      <xdr:colOff>675022</xdr:colOff>
      <xdr:row>62</xdr:row>
      <xdr:rowOff>41275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BF18E52-7200-4B43-AD6E-4ECB7C9E21A6}"/>
            </a:ext>
          </a:extLst>
        </xdr:cNvPr>
        <xdr:cNvSpPr/>
      </xdr:nvSpPr>
      <xdr:spPr>
        <a:xfrm>
          <a:off x="2017713" y="7597775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58</xdr:row>
      <xdr:rowOff>144461</xdr:rowOff>
    </xdr:from>
    <xdr:to>
      <xdr:col>4</xdr:col>
      <xdr:colOff>1152526</xdr:colOff>
      <xdr:row>60</xdr:row>
      <xdr:rowOff>73024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56A119A-CC35-B245-9905-28343016F415}"/>
            </a:ext>
          </a:extLst>
        </xdr:cNvPr>
        <xdr:cNvSpPr/>
      </xdr:nvSpPr>
      <xdr:spPr>
        <a:xfrm>
          <a:off x="4438651" y="716121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60</xdr:row>
      <xdr:rowOff>169861</xdr:rowOff>
    </xdr:from>
    <xdr:to>
      <xdr:col>4</xdr:col>
      <xdr:colOff>1154114</xdr:colOff>
      <xdr:row>62</xdr:row>
      <xdr:rowOff>98424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9EF8882-BB2C-604B-B0AD-9E046A63B3B7}"/>
            </a:ext>
          </a:extLst>
        </xdr:cNvPr>
        <xdr:cNvSpPr/>
      </xdr:nvSpPr>
      <xdr:spPr>
        <a:xfrm>
          <a:off x="4440239" y="759936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62</xdr:row>
      <xdr:rowOff>195260</xdr:rowOff>
    </xdr:from>
    <xdr:to>
      <xdr:col>4</xdr:col>
      <xdr:colOff>1155701</xdr:colOff>
      <xdr:row>64</xdr:row>
      <xdr:rowOff>123823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61F735B-33D5-294C-94DB-7CC6788C319A}"/>
            </a:ext>
          </a:extLst>
        </xdr:cNvPr>
        <xdr:cNvSpPr/>
      </xdr:nvSpPr>
      <xdr:spPr>
        <a:xfrm>
          <a:off x="4441826" y="8037510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68</xdr:row>
      <xdr:rowOff>168275</xdr:rowOff>
    </xdr:from>
    <xdr:to>
      <xdr:col>2</xdr:col>
      <xdr:colOff>675022</xdr:colOff>
      <xdr:row>70</xdr:row>
      <xdr:rowOff>41275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2B08C2B-D91E-F942-9ADE-DF18909F7256}"/>
            </a:ext>
          </a:extLst>
        </xdr:cNvPr>
        <xdr:cNvSpPr/>
      </xdr:nvSpPr>
      <xdr:spPr>
        <a:xfrm>
          <a:off x="2017713" y="12550775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66</xdr:row>
      <xdr:rowOff>144461</xdr:rowOff>
    </xdr:from>
    <xdr:to>
      <xdr:col>4</xdr:col>
      <xdr:colOff>1152526</xdr:colOff>
      <xdr:row>68</xdr:row>
      <xdr:rowOff>73024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5ACCF69-EADB-A845-A7E1-1E4DD07D6D38}"/>
            </a:ext>
          </a:extLst>
        </xdr:cNvPr>
        <xdr:cNvSpPr/>
      </xdr:nvSpPr>
      <xdr:spPr>
        <a:xfrm>
          <a:off x="4438651" y="1211421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68</xdr:row>
      <xdr:rowOff>169861</xdr:rowOff>
    </xdr:from>
    <xdr:to>
      <xdr:col>4</xdr:col>
      <xdr:colOff>1154114</xdr:colOff>
      <xdr:row>70</xdr:row>
      <xdr:rowOff>98424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B088BDC-0E81-D141-9790-4DD71240C622}"/>
            </a:ext>
          </a:extLst>
        </xdr:cNvPr>
        <xdr:cNvSpPr/>
      </xdr:nvSpPr>
      <xdr:spPr>
        <a:xfrm>
          <a:off x="4440239" y="1255236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70</xdr:row>
      <xdr:rowOff>195260</xdr:rowOff>
    </xdr:from>
    <xdr:to>
      <xdr:col>4</xdr:col>
      <xdr:colOff>1155701</xdr:colOff>
      <xdr:row>72</xdr:row>
      <xdr:rowOff>123823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B0D2472-23D6-1740-A339-97F682C7A03A}"/>
            </a:ext>
          </a:extLst>
        </xdr:cNvPr>
        <xdr:cNvSpPr/>
      </xdr:nvSpPr>
      <xdr:spPr>
        <a:xfrm>
          <a:off x="4441826" y="12990510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76</xdr:row>
      <xdr:rowOff>168275</xdr:rowOff>
    </xdr:from>
    <xdr:to>
      <xdr:col>2</xdr:col>
      <xdr:colOff>675022</xdr:colOff>
      <xdr:row>78</xdr:row>
      <xdr:rowOff>41275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FD4C439-8862-A042-A997-DC60BCC89F8C}"/>
            </a:ext>
          </a:extLst>
        </xdr:cNvPr>
        <xdr:cNvSpPr/>
      </xdr:nvSpPr>
      <xdr:spPr>
        <a:xfrm>
          <a:off x="2017713" y="14201775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74</xdr:row>
      <xdr:rowOff>144461</xdr:rowOff>
    </xdr:from>
    <xdr:to>
      <xdr:col>4</xdr:col>
      <xdr:colOff>1152526</xdr:colOff>
      <xdr:row>76</xdr:row>
      <xdr:rowOff>73024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0B3CADD-771B-B247-B775-D76F9FC380FE}"/>
            </a:ext>
          </a:extLst>
        </xdr:cNvPr>
        <xdr:cNvSpPr/>
      </xdr:nvSpPr>
      <xdr:spPr>
        <a:xfrm>
          <a:off x="4438651" y="1376521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76</xdr:row>
      <xdr:rowOff>169861</xdr:rowOff>
    </xdr:from>
    <xdr:to>
      <xdr:col>4</xdr:col>
      <xdr:colOff>1154114</xdr:colOff>
      <xdr:row>78</xdr:row>
      <xdr:rowOff>98424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FF5D72AC-7363-E348-8286-57A07CE24D6C}"/>
            </a:ext>
          </a:extLst>
        </xdr:cNvPr>
        <xdr:cNvSpPr/>
      </xdr:nvSpPr>
      <xdr:spPr>
        <a:xfrm>
          <a:off x="4440239" y="1420336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78</xdr:row>
      <xdr:rowOff>195260</xdr:rowOff>
    </xdr:from>
    <xdr:to>
      <xdr:col>4</xdr:col>
      <xdr:colOff>1155701</xdr:colOff>
      <xdr:row>80</xdr:row>
      <xdr:rowOff>123823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4695A26A-6148-E347-AD41-D376FFE3B7DD}"/>
            </a:ext>
          </a:extLst>
        </xdr:cNvPr>
        <xdr:cNvSpPr/>
      </xdr:nvSpPr>
      <xdr:spPr>
        <a:xfrm>
          <a:off x="4441826" y="14641510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84</xdr:row>
      <xdr:rowOff>168275</xdr:rowOff>
    </xdr:from>
    <xdr:to>
      <xdr:col>2</xdr:col>
      <xdr:colOff>675022</xdr:colOff>
      <xdr:row>86</xdr:row>
      <xdr:rowOff>41275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5A7DDCA-90E7-B640-B057-1B69340FB6C4}"/>
            </a:ext>
          </a:extLst>
        </xdr:cNvPr>
        <xdr:cNvSpPr/>
      </xdr:nvSpPr>
      <xdr:spPr>
        <a:xfrm>
          <a:off x="2017713" y="15852775"/>
          <a:ext cx="308309" cy="2857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82</xdr:row>
      <xdr:rowOff>144461</xdr:rowOff>
    </xdr:from>
    <xdr:to>
      <xdr:col>4</xdr:col>
      <xdr:colOff>1152526</xdr:colOff>
      <xdr:row>84</xdr:row>
      <xdr:rowOff>73024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5577BFAC-403F-A74C-93CF-E29DC402C9D8}"/>
            </a:ext>
          </a:extLst>
        </xdr:cNvPr>
        <xdr:cNvSpPr/>
      </xdr:nvSpPr>
      <xdr:spPr>
        <a:xfrm>
          <a:off x="4438651" y="1541621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84</xdr:row>
      <xdr:rowOff>169861</xdr:rowOff>
    </xdr:from>
    <xdr:to>
      <xdr:col>4</xdr:col>
      <xdr:colOff>1154114</xdr:colOff>
      <xdr:row>86</xdr:row>
      <xdr:rowOff>98424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2B26E2B-E7CC-6941-9C10-DC7CCDDF3FD8}"/>
            </a:ext>
          </a:extLst>
        </xdr:cNvPr>
        <xdr:cNvSpPr/>
      </xdr:nvSpPr>
      <xdr:spPr>
        <a:xfrm>
          <a:off x="4440239" y="15854361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86</xdr:row>
      <xdr:rowOff>195260</xdr:rowOff>
    </xdr:from>
    <xdr:to>
      <xdr:col>4</xdr:col>
      <xdr:colOff>1155701</xdr:colOff>
      <xdr:row>88</xdr:row>
      <xdr:rowOff>123823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F1CF09E-C9D6-B946-8ED2-FB0EB5DA5A54}"/>
            </a:ext>
          </a:extLst>
        </xdr:cNvPr>
        <xdr:cNvSpPr/>
      </xdr:nvSpPr>
      <xdr:spPr>
        <a:xfrm>
          <a:off x="4441826" y="16292510"/>
          <a:ext cx="341313" cy="3413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91FCE3E-F77A-432B-95DD-DCA866F33E52}"/>
            </a:ext>
          </a:extLst>
        </xdr:cNvPr>
        <xdr:cNvSpPr/>
      </xdr:nvSpPr>
      <xdr:spPr>
        <a:xfrm>
          <a:off x="2905124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DE260A7-AB5D-41B2-80FE-15736CE41F35}"/>
            </a:ext>
          </a:extLst>
        </xdr:cNvPr>
        <xdr:cNvSpPr/>
      </xdr:nvSpPr>
      <xdr:spPr>
        <a:xfrm>
          <a:off x="2897188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27</xdr:row>
      <xdr:rowOff>168275</xdr:rowOff>
    </xdr:from>
    <xdr:to>
      <xdr:col>2</xdr:col>
      <xdr:colOff>675022</xdr:colOff>
      <xdr:row>29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F7020C-226D-4281-BC13-ED6A72BE322A}"/>
            </a:ext>
          </a:extLst>
        </xdr:cNvPr>
        <xdr:cNvSpPr/>
      </xdr:nvSpPr>
      <xdr:spPr>
        <a:xfrm>
          <a:off x="2024063" y="55689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25</xdr:row>
      <xdr:rowOff>144461</xdr:rowOff>
    </xdr:from>
    <xdr:to>
      <xdr:col>4</xdr:col>
      <xdr:colOff>1152526</xdr:colOff>
      <xdr:row>27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4946DEA-8D0A-4E49-B61A-02AA7A116A1A}"/>
            </a:ext>
          </a:extLst>
        </xdr:cNvPr>
        <xdr:cNvSpPr/>
      </xdr:nvSpPr>
      <xdr:spPr>
        <a:xfrm>
          <a:off x="4449763" y="51450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27</xdr:row>
      <xdr:rowOff>169861</xdr:rowOff>
    </xdr:from>
    <xdr:to>
      <xdr:col>4</xdr:col>
      <xdr:colOff>1154114</xdr:colOff>
      <xdr:row>29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69D956E-2814-4FBD-A479-6D977236F988}"/>
            </a:ext>
          </a:extLst>
        </xdr:cNvPr>
        <xdr:cNvSpPr/>
      </xdr:nvSpPr>
      <xdr:spPr>
        <a:xfrm>
          <a:off x="4451351" y="55705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29</xdr:row>
      <xdr:rowOff>195260</xdr:rowOff>
    </xdr:from>
    <xdr:to>
      <xdr:col>4</xdr:col>
      <xdr:colOff>1155701</xdr:colOff>
      <xdr:row>31</xdr:row>
      <xdr:rowOff>123823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60CAA76-AF57-4721-880A-EB5F967C794C}"/>
            </a:ext>
          </a:extLst>
        </xdr:cNvPr>
        <xdr:cNvSpPr/>
      </xdr:nvSpPr>
      <xdr:spPr>
        <a:xfrm>
          <a:off x="4452938" y="5995985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36</xdr:row>
      <xdr:rowOff>168275</xdr:rowOff>
    </xdr:from>
    <xdr:to>
      <xdr:col>2</xdr:col>
      <xdr:colOff>675022</xdr:colOff>
      <xdr:row>38</xdr:row>
      <xdr:rowOff>41275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5E35080-85C4-4E05-AAFE-780B72D7737B}"/>
            </a:ext>
          </a:extLst>
        </xdr:cNvPr>
        <xdr:cNvSpPr/>
      </xdr:nvSpPr>
      <xdr:spPr>
        <a:xfrm>
          <a:off x="2024063" y="73691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34</xdr:row>
      <xdr:rowOff>144461</xdr:rowOff>
    </xdr:from>
    <xdr:to>
      <xdr:col>4</xdr:col>
      <xdr:colOff>1152526</xdr:colOff>
      <xdr:row>36</xdr:row>
      <xdr:rowOff>73024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A4954FE-8492-40FF-9FD7-4D99794DDE95}"/>
            </a:ext>
          </a:extLst>
        </xdr:cNvPr>
        <xdr:cNvSpPr/>
      </xdr:nvSpPr>
      <xdr:spPr>
        <a:xfrm>
          <a:off x="4449763" y="69453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36</xdr:row>
      <xdr:rowOff>169861</xdr:rowOff>
    </xdr:from>
    <xdr:to>
      <xdr:col>4</xdr:col>
      <xdr:colOff>1154114</xdr:colOff>
      <xdr:row>38</xdr:row>
      <xdr:rowOff>98424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F47253C-44C7-4C9E-B9CB-7729F9CCDBF6}"/>
            </a:ext>
          </a:extLst>
        </xdr:cNvPr>
        <xdr:cNvSpPr/>
      </xdr:nvSpPr>
      <xdr:spPr>
        <a:xfrm>
          <a:off x="4451351" y="73707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38</xdr:row>
      <xdr:rowOff>195260</xdr:rowOff>
    </xdr:from>
    <xdr:to>
      <xdr:col>4</xdr:col>
      <xdr:colOff>1155701</xdr:colOff>
      <xdr:row>40</xdr:row>
      <xdr:rowOff>123823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317C64C-A7AA-44D4-A6B8-8B2F40D2AC4E}"/>
            </a:ext>
          </a:extLst>
        </xdr:cNvPr>
        <xdr:cNvSpPr/>
      </xdr:nvSpPr>
      <xdr:spPr>
        <a:xfrm>
          <a:off x="4452938" y="77962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48</xdr:row>
      <xdr:rowOff>168275</xdr:rowOff>
    </xdr:from>
    <xdr:to>
      <xdr:col>2</xdr:col>
      <xdr:colOff>675022</xdr:colOff>
      <xdr:row>50</xdr:row>
      <xdr:rowOff>41275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2B109C0-13E5-4D5A-B465-0AFC5BDE0AAB}"/>
            </a:ext>
          </a:extLst>
        </xdr:cNvPr>
        <xdr:cNvSpPr/>
      </xdr:nvSpPr>
      <xdr:spPr>
        <a:xfrm>
          <a:off x="2024063" y="97694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46</xdr:row>
      <xdr:rowOff>144461</xdr:rowOff>
    </xdr:from>
    <xdr:to>
      <xdr:col>4</xdr:col>
      <xdr:colOff>1152526</xdr:colOff>
      <xdr:row>48</xdr:row>
      <xdr:rowOff>73024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24518A2-1943-48AA-BAEF-D35007F659DA}"/>
            </a:ext>
          </a:extLst>
        </xdr:cNvPr>
        <xdr:cNvSpPr/>
      </xdr:nvSpPr>
      <xdr:spPr>
        <a:xfrm>
          <a:off x="4449763" y="93456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48</xdr:row>
      <xdr:rowOff>169861</xdr:rowOff>
    </xdr:from>
    <xdr:to>
      <xdr:col>4</xdr:col>
      <xdr:colOff>1154114</xdr:colOff>
      <xdr:row>50</xdr:row>
      <xdr:rowOff>98424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57E179BE-804F-4753-AA41-64DA27DAB8B7}"/>
            </a:ext>
          </a:extLst>
        </xdr:cNvPr>
        <xdr:cNvSpPr/>
      </xdr:nvSpPr>
      <xdr:spPr>
        <a:xfrm>
          <a:off x="4451351" y="97710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50</xdr:row>
      <xdr:rowOff>195260</xdr:rowOff>
    </xdr:from>
    <xdr:to>
      <xdr:col>4</xdr:col>
      <xdr:colOff>1155701</xdr:colOff>
      <xdr:row>52</xdr:row>
      <xdr:rowOff>123823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BB25228-E85E-4D27-84C0-3E289CF09F3E}"/>
            </a:ext>
          </a:extLst>
        </xdr:cNvPr>
        <xdr:cNvSpPr/>
      </xdr:nvSpPr>
      <xdr:spPr>
        <a:xfrm>
          <a:off x="4452938" y="101965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60</xdr:row>
      <xdr:rowOff>168275</xdr:rowOff>
    </xdr:from>
    <xdr:to>
      <xdr:col>2</xdr:col>
      <xdr:colOff>675022</xdr:colOff>
      <xdr:row>62</xdr:row>
      <xdr:rowOff>41275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8AA2E71-E5F3-43A4-9445-ED643429EDB5}"/>
            </a:ext>
          </a:extLst>
        </xdr:cNvPr>
        <xdr:cNvSpPr/>
      </xdr:nvSpPr>
      <xdr:spPr>
        <a:xfrm>
          <a:off x="2024063" y="12169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58</xdr:row>
      <xdr:rowOff>144461</xdr:rowOff>
    </xdr:from>
    <xdr:to>
      <xdr:col>4</xdr:col>
      <xdr:colOff>1152526</xdr:colOff>
      <xdr:row>60</xdr:row>
      <xdr:rowOff>73024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320890B-4464-4ECD-B704-F124C809A2BE}"/>
            </a:ext>
          </a:extLst>
        </xdr:cNvPr>
        <xdr:cNvSpPr/>
      </xdr:nvSpPr>
      <xdr:spPr>
        <a:xfrm>
          <a:off x="4449763" y="11745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60</xdr:row>
      <xdr:rowOff>169861</xdr:rowOff>
    </xdr:from>
    <xdr:to>
      <xdr:col>4</xdr:col>
      <xdr:colOff>1154114</xdr:colOff>
      <xdr:row>62</xdr:row>
      <xdr:rowOff>98424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5891DEC-FDEF-460E-852D-79A3FBBA4C9D}"/>
            </a:ext>
          </a:extLst>
        </xdr:cNvPr>
        <xdr:cNvSpPr/>
      </xdr:nvSpPr>
      <xdr:spPr>
        <a:xfrm>
          <a:off x="4451351" y="12171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62</xdr:row>
      <xdr:rowOff>195260</xdr:rowOff>
    </xdr:from>
    <xdr:to>
      <xdr:col>4</xdr:col>
      <xdr:colOff>1155701</xdr:colOff>
      <xdr:row>64</xdr:row>
      <xdr:rowOff>123823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3EAEA1E-8BCE-4D59-B102-1C9553FC8BCB}"/>
            </a:ext>
          </a:extLst>
        </xdr:cNvPr>
        <xdr:cNvSpPr/>
      </xdr:nvSpPr>
      <xdr:spPr>
        <a:xfrm>
          <a:off x="4452938" y="125968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68</xdr:row>
      <xdr:rowOff>168275</xdr:rowOff>
    </xdr:from>
    <xdr:to>
      <xdr:col>2</xdr:col>
      <xdr:colOff>675022</xdr:colOff>
      <xdr:row>70</xdr:row>
      <xdr:rowOff>41275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2425511-07CC-48FF-A3E5-BCD0790A89D3}"/>
            </a:ext>
          </a:extLst>
        </xdr:cNvPr>
        <xdr:cNvSpPr/>
      </xdr:nvSpPr>
      <xdr:spPr>
        <a:xfrm>
          <a:off x="2024063" y="137699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66</xdr:row>
      <xdr:rowOff>144461</xdr:rowOff>
    </xdr:from>
    <xdr:to>
      <xdr:col>4</xdr:col>
      <xdr:colOff>1152526</xdr:colOff>
      <xdr:row>68</xdr:row>
      <xdr:rowOff>73024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870066C1-45B9-4ED5-B64A-68891DF50CBC}"/>
            </a:ext>
          </a:extLst>
        </xdr:cNvPr>
        <xdr:cNvSpPr/>
      </xdr:nvSpPr>
      <xdr:spPr>
        <a:xfrm>
          <a:off x="4449763" y="13346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68</xdr:row>
      <xdr:rowOff>169861</xdr:rowOff>
    </xdr:from>
    <xdr:to>
      <xdr:col>4</xdr:col>
      <xdr:colOff>1154114</xdr:colOff>
      <xdr:row>70</xdr:row>
      <xdr:rowOff>98424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819FF45-C101-4F28-BEF4-A0B6A2A7DD40}"/>
            </a:ext>
          </a:extLst>
        </xdr:cNvPr>
        <xdr:cNvSpPr/>
      </xdr:nvSpPr>
      <xdr:spPr>
        <a:xfrm>
          <a:off x="4451351" y="137715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70</xdr:row>
      <xdr:rowOff>195260</xdr:rowOff>
    </xdr:from>
    <xdr:to>
      <xdr:col>4</xdr:col>
      <xdr:colOff>1155701</xdr:colOff>
      <xdr:row>72</xdr:row>
      <xdr:rowOff>123823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52686FB-0C90-4E4F-813E-5C8BC82BF33F}"/>
            </a:ext>
          </a:extLst>
        </xdr:cNvPr>
        <xdr:cNvSpPr/>
      </xdr:nvSpPr>
      <xdr:spPr>
        <a:xfrm>
          <a:off x="4452938" y="141970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76</xdr:row>
      <xdr:rowOff>168275</xdr:rowOff>
    </xdr:from>
    <xdr:to>
      <xdr:col>2</xdr:col>
      <xdr:colOff>675022</xdr:colOff>
      <xdr:row>78</xdr:row>
      <xdr:rowOff>41275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21D50CB-EE4B-46FE-BBF3-A4EE300B064A}"/>
            </a:ext>
          </a:extLst>
        </xdr:cNvPr>
        <xdr:cNvSpPr/>
      </xdr:nvSpPr>
      <xdr:spPr>
        <a:xfrm>
          <a:off x="2024063" y="153701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74</xdr:row>
      <xdr:rowOff>144461</xdr:rowOff>
    </xdr:from>
    <xdr:to>
      <xdr:col>4</xdr:col>
      <xdr:colOff>1152526</xdr:colOff>
      <xdr:row>76</xdr:row>
      <xdr:rowOff>73024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EE44920-F25F-43CD-BBDC-E862902E6ADE}"/>
            </a:ext>
          </a:extLst>
        </xdr:cNvPr>
        <xdr:cNvSpPr/>
      </xdr:nvSpPr>
      <xdr:spPr>
        <a:xfrm>
          <a:off x="4449763" y="149463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76</xdr:row>
      <xdr:rowOff>169861</xdr:rowOff>
    </xdr:from>
    <xdr:to>
      <xdr:col>4</xdr:col>
      <xdr:colOff>1154114</xdr:colOff>
      <xdr:row>78</xdr:row>
      <xdr:rowOff>98424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E4C4B5E-BAE3-4D7E-91FB-0C2775B57722}"/>
            </a:ext>
          </a:extLst>
        </xdr:cNvPr>
        <xdr:cNvSpPr/>
      </xdr:nvSpPr>
      <xdr:spPr>
        <a:xfrm>
          <a:off x="4451351" y="153717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78</xdr:row>
      <xdr:rowOff>195260</xdr:rowOff>
    </xdr:from>
    <xdr:to>
      <xdr:col>4</xdr:col>
      <xdr:colOff>1155701</xdr:colOff>
      <xdr:row>80</xdr:row>
      <xdr:rowOff>123823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472337EF-ACE9-49C8-9DAE-0DADA0817A6F}"/>
            </a:ext>
          </a:extLst>
        </xdr:cNvPr>
        <xdr:cNvSpPr/>
      </xdr:nvSpPr>
      <xdr:spPr>
        <a:xfrm>
          <a:off x="4452938" y="157972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84</xdr:row>
      <xdr:rowOff>168275</xdr:rowOff>
    </xdr:from>
    <xdr:to>
      <xdr:col>2</xdr:col>
      <xdr:colOff>675022</xdr:colOff>
      <xdr:row>86</xdr:row>
      <xdr:rowOff>41275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EB011A4-30C6-4F4D-956E-18EC33ED5497}"/>
            </a:ext>
          </a:extLst>
        </xdr:cNvPr>
        <xdr:cNvSpPr/>
      </xdr:nvSpPr>
      <xdr:spPr>
        <a:xfrm>
          <a:off x="2024063" y="169703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82</xdr:row>
      <xdr:rowOff>144461</xdr:rowOff>
    </xdr:from>
    <xdr:to>
      <xdr:col>4</xdr:col>
      <xdr:colOff>1152526</xdr:colOff>
      <xdr:row>84</xdr:row>
      <xdr:rowOff>73024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BD14BD01-AB20-428F-ADE1-8401062BEF98}"/>
            </a:ext>
          </a:extLst>
        </xdr:cNvPr>
        <xdr:cNvSpPr/>
      </xdr:nvSpPr>
      <xdr:spPr>
        <a:xfrm>
          <a:off x="4449763" y="165465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84</xdr:row>
      <xdr:rowOff>169861</xdr:rowOff>
    </xdr:from>
    <xdr:to>
      <xdr:col>4</xdr:col>
      <xdr:colOff>1154114</xdr:colOff>
      <xdr:row>86</xdr:row>
      <xdr:rowOff>98424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DCC0705-F05C-40D3-8C33-A6D570C142AD}"/>
            </a:ext>
          </a:extLst>
        </xdr:cNvPr>
        <xdr:cNvSpPr/>
      </xdr:nvSpPr>
      <xdr:spPr>
        <a:xfrm>
          <a:off x="4451351" y="169719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86</xdr:row>
      <xdr:rowOff>195260</xdr:rowOff>
    </xdr:from>
    <xdr:to>
      <xdr:col>4</xdr:col>
      <xdr:colOff>1155701</xdr:colOff>
      <xdr:row>88</xdr:row>
      <xdr:rowOff>123823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A923D13-0A2C-4C82-91D6-028180546781}"/>
            </a:ext>
          </a:extLst>
        </xdr:cNvPr>
        <xdr:cNvSpPr/>
      </xdr:nvSpPr>
      <xdr:spPr>
        <a:xfrm>
          <a:off x="4452938" y="173974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5C40E9-E603-48E9-8BAA-4F8037DB8A22}"/>
            </a:ext>
          </a:extLst>
        </xdr:cNvPr>
        <xdr:cNvSpPr/>
      </xdr:nvSpPr>
      <xdr:spPr>
        <a:xfrm>
          <a:off x="2905124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BFD7301-005F-4CDE-A390-973C60B755B7}"/>
            </a:ext>
          </a:extLst>
        </xdr:cNvPr>
        <xdr:cNvSpPr/>
      </xdr:nvSpPr>
      <xdr:spPr>
        <a:xfrm>
          <a:off x="2897188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27</xdr:row>
      <xdr:rowOff>168275</xdr:rowOff>
    </xdr:from>
    <xdr:to>
      <xdr:col>2</xdr:col>
      <xdr:colOff>675022</xdr:colOff>
      <xdr:row>29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3D9A06-CF7A-4547-B2ED-DAA61486F8BC}"/>
            </a:ext>
          </a:extLst>
        </xdr:cNvPr>
        <xdr:cNvSpPr/>
      </xdr:nvSpPr>
      <xdr:spPr>
        <a:xfrm>
          <a:off x="2024063" y="55689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25</xdr:row>
      <xdr:rowOff>144461</xdr:rowOff>
    </xdr:from>
    <xdr:to>
      <xdr:col>4</xdr:col>
      <xdr:colOff>1152526</xdr:colOff>
      <xdr:row>27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F7A48CB-3FFB-4ECC-9765-0C674A0B7A5C}"/>
            </a:ext>
          </a:extLst>
        </xdr:cNvPr>
        <xdr:cNvSpPr/>
      </xdr:nvSpPr>
      <xdr:spPr>
        <a:xfrm>
          <a:off x="4449763" y="51450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27</xdr:row>
      <xdr:rowOff>169861</xdr:rowOff>
    </xdr:from>
    <xdr:to>
      <xdr:col>4</xdr:col>
      <xdr:colOff>1154114</xdr:colOff>
      <xdr:row>29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9930E5E-2798-4DA4-9082-4B855B8299C7}"/>
            </a:ext>
          </a:extLst>
        </xdr:cNvPr>
        <xdr:cNvSpPr/>
      </xdr:nvSpPr>
      <xdr:spPr>
        <a:xfrm>
          <a:off x="4451351" y="55705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29</xdr:row>
      <xdr:rowOff>195260</xdr:rowOff>
    </xdr:from>
    <xdr:to>
      <xdr:col>4</xdr:col>
      <xdr:colOff>1155701</xdr:colOff>
      <xdr:row>31</xdr:row>
      <xdr:rowOff>123823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C3A1F1E-DA02-4CF0-BDB7-AE765B45844B}"/>
            </a:ext>
          </a:extLst>
        </xdr:cNvPr>
        <xdr:cNvSpPr/>
      </xdr:nvSpPr>
      <xdr:spPr>
        <a:xfrm>
          <a:off x="4452938" y="5995985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36</xdr:row>
      <xdr:rowOff>168275</xdr:rowOff>
    </xdr:from>
    <xdr:to>
      <xdr:col>2</xdr:col>
      <xdr:colOff>675022</xdr:colOff>
      <xdr:row>38</xdr:row>
      <xdr:rowOff>41275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2DFFAB-4ED9-4B0A-AE01-1A9CA3090C32}"/>
            </a:ext>
          </a:extLst>
        </xdr:cNvPr>
        <xdr:cNvSpPr/>
      </xdr:nvSpPr>
      <xdr:spPr>
        <a:xfrm>
          <a:off x="2024063" y="73691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34</xdr:row>
      <xdr:rowOff>144461</xdr:rowOff>
    </xdr:from>
    <xdr:to>
      <xdr:col>4</xdr:col>
      <xdr:colOff>1152526</xdr:colOff>
      <xdr:row>36</xdr:row>
      <xdr:rowOff>73024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BDA2070-6F13-4B15-9EB5-5E3B1E348CEB}"/>
            </a:ext>
          </a:extLst>
        </xdr:cNvPr>
        <xdr:cNvSpPr/>
      </xdr:nvSpPr>
      <xdr:spPr>
        <a:xfrm>
          <a:off x="4449763" y="69453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36</xdr:row>
      <xdr:rowOff>169861</xdr:rowOff>
    </xdr:from>
    <xdr:to>
      <xdr:col>4</xdr:col>
      <xdr:colOff>1154114</xdr:colOff>
      <xdr:row>38</xdr:row>
      <xdr:rowOff>98424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970650B-6C81-4018-A9C1-62EAC8FD7A8B}"/>
            </a:ext>
          </a:extLst>
        </xdr:cNvPr>
        <xdr:cNvSpPr/>
      </xdr:nvSpPr>
      <xdr:spPr>
        <a:xfrm>
          <a:off x="4451351" y="73707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38</xdr:row>
      <xdr:rowOff>195260</xdr:rowOff>
    </xdr:from>
    <xdr:to>
      <xdr:col>4</xdr:col>
      <xdr:colOff>1155701</xdr:colOff>
      <xdr:row>40</xdr:row>
      <xdr:rowOff>123823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8554872-1E51-4ED6-B2E5-2FCF596931A3}"/>
            </a:ext>
          </a:extLst>
        </xdr:cNvPr>
        <xdr:cNvSpPr/>
      </xdr:nvSpPr>
      <xdr:spPr>
        <a:xfrm>
          <a:off x="4452938" y="77962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48</xdr:row>
      <xdr:rowOff>168275</xdr:rowOff>
    </xdr:from>
    <xdr:to>
      <xdr:col>2</xdr:col>
      <xdr:colOff>675022</xdr:colOff>
      <xdr:row>50</xdr:row>
      <xdr:rowOff>41275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20F3376-5C6C-41E7-AFBA-1C59C96BBD88}"/>
            </a:ext>
          </a:extLst>
        </xdr:cNvPr>
        <xdr:cNvSpPr/>
      </xdr:nvSpPr>
      <xdr:spPr>
        <a:xfrm>
          <a:off x="2024063" y="97694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46</xdr:row>
      <xdr:rowOff>144461</xdr:rowOff>
    </xdr:from>
    <xdr:to>
      <xdr:col>4</xdr:col>
      <xdr:colOff>1152526</xdr:colOff>
      <xdr:row>48</xdr:row>
      <xdr:rowOff>73024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642F23A-AE3F-4492-98E6-CB74B83B877A}"/>
            </a:ext>
          </a:extLst>
        </xdr:cNvPr>
        <xdr:cNvSpPr/>
      </xdr:nvSpPr>
      <xdr:spPr>
        <a:xfrm>
          <a:off x="4449763" y="93456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48</xdr:row>
      <xdr:rowOff>169861</xdr:rowOff>
    </xdr:from>
    <xdr:to>
      <xdr:col>4</xdr:col>
      <xdr:colOff>1154114</xdr:colOff>
      <xdr:row>50</xdr:row>
      <xdr:rowOff>98424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57C7EC3-D10A-4891-BA1A-44A80ADE2C17}"/>
            </a:ext>
          </a:extLst>
        </xdr:cNvPr>
        <xdr:cNvSpPr/>
      </xdr:nvSpPr>
      <xdr:spPr>
        <a:xfrm>
          <a:off x="4451351" y="97710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50</xdr:row>
      <xdr:rowOff>195260</xdr:rowOff>
    </xdr:from>
    <xdr:to>
      <xdr:col>4</xdr:col>
      <xdr:colOff>1155701</xdr:colOff>
      <xdr:row>52</xdr:row>
      <xdr:rowOff>123823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64B5A38-798B-484B-8E4B-0B6861D1F3C6}"/>
            </a:ext>
          </a:extLst>
        </xdr:cNvPr>
        <xdr:cNvSpPr/>
      </xdr:nvSpPr>
      <xdr:spPr>
        <a:xfrm>
          <a:off x="4452938" y="101965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60</xdr:row>
      <xdr:rowOff>168275</xdr:rowOff>
    </xdr:from>
    <xdr:to>
      <xdr:col>2</xdr:col>
      <xdr:colOff>675022</xdr:colOff>
      <xdr:row>62</xdr:row>
      <xdr:rowOff>41275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CF1F360-239D-4F6E-8802-D2EEF4E33BDE}"/>
            </a:ext>
          </a:extLst>
        </xdr:cNvPr>
        <xdr:cNvSpPr/>
      </xdr:nvSpPr>
      <xdr:spPr>
        <a:xfrm>
          <a:off x="2024063" y="12169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58</xdr:row>
      <xdr:rowOff>144461</xdr:rowOff>
    </xdr:from>
    <xdr:to>
      <xdr:col>4</xdr:col>
      <xdr:colOff>1152526</xdr:colOff>
      <xdr:row>60</xdr:row>
      <xdr:rowOff>73024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7BB374-531F-4542-902C-F3FCB4C5E3E5}"/>
            </a:ext>
          </a:extLst>
        </xdr:cNvPr>
        <xdr:cNvSpPr/>
      </xdr:nvSpPr>
      <xdr:spPr>
        <a:xfrm>
          <a:off x="4449763" y="11745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60</xdr:row>
      <xdr:rowOff>169861</xdr:rowOff>
    </xdr:from>
    <xdr:to>
      <xdr:col>4</xdr:col>
      <xdr:colOff>1154114</xdr:colOff>
      <xdr:row>62</xdr:row>
      <xdr:rowOff>98424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6F3E11B-1828-496C-A4D2-67E7528FFCD8}"/>
            </a:ext>
          </a:extLst>
        </xdr:cNvPr>
        <xdr:cNvSpPr/>
      </xdr:nvSpPr>
      <xdr:spPr>
        <a:xfrm>
          <a:off x="4451351" y="12171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62</xdr:row>
      <xdr:rowOff>195260</xdr:rowOff>
    </xdr:from>
    <xdr:to>
      <xdr:col>4</xdr:col>
      <xdr:colOff>1155701</xdr:colOff>
      <xdr:row>64</xdr:row>
      <xdr:rowOff>123823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9C67719-4A66-43B1-BC45-6F221031ACB6}"/>
            </a:ext>
          </a:extLst>
        </xdr:cNvPr>
        <xdr:cNvSpPr/>
      </xdr:nvSpPr>
      <xdr:spPr>
        <a:xfrm>
          <a:off x="4452938" y="125968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68</xdr:row>
      <xdr:rowOff>168275</xdr:rowOff>
    </xdr:from>
    <xdr:to>
      <xdr:col>2</xdr:col>
      <xdr:colOff>675022</xdr:colOff>
      <xdr:row>70</xdr:row>
      <xdr:rowOff>41275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8B263FB-16D1-45E2-9E4D-F051A0BEBBEB}"/>
            </a:ext>
          </a:extLst>
        </xdr:cNvPr>
        <xdr:cNvSpPr/>
      </xdr:nvSpPr>
      <xdr:spPr>
        <a:xfrm>
          <a:off x="2024063" y="137699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66</xdr:row>
      <xdr:rowOff>144461</xdr:rowOff>
    </xdr:from>
    <xdr:to>
      <xdr:col>4</xdr:col>
      <xdr:colOff>1152526</xdr:colOff>
      <xdr:row>68</xdr:row>
      <xdr:rowOff>73024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8F56CF2-6D7A-478E-956C-D44ED146E53C}"/>
            </a:ext>
          </a:extLst>
        </xdr:cNvPr>
        <xdr:cNvSpPr/>
      </xdr:nvSpPr>
      <xdr:spPr>
        <a:xfrm>
          <a:off x="4449763" y="13346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68</xdr:row>
      <xdr:rowOff>169861</xdr:rowOff>
    </xdr:from>
    <xdr:to>
      <xdr:col>4</xdr:col>
      <xdr:colOff>1154114</xdr:colOff>
      <xdr:row>70</xdr:row>
      <xdr:rowOff>98424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ACBF933-9949-4BF5-AC77-332BE5585A11}"/>
            </a:ext>
          </a:extLst>
        </xdr:cNvPr>
        <xdr:cNvSpPr/>
      </xdr:nvSpPr>
      <xdr:spPr>
        <a:xfrm>
          <a:off x="4451351" y="137715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70</xdr:row>
      <xdr:rowOff>195260</xdr:rowOff>
    </xdr:from>
    <xdr:to>
      <xdr:col>4</xdr:col>
      <xdr:colOff>1155701</xdr:colOff>
      <xdr:row>72</xdr:row>
      <xdr:rowOff>123823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A629313-D7D7-4A61-B7F1-CA9F11D263CE}"/>
            </a:ext>
          </a:extLst>
        </xdr:cNvPr>
        <xdr:cNvSpPr/>
      </xdr:nvSpPr>
      <xdr:spPr>
        <a:xfrm>
          <a:off x="4452938" y="141970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76</xdr:row>
      <xdr:rowOff>168275</xdr:rowOff>
    </xdr:from>
    <xdr:to>
      <xdr:col>2</xdr:col>
      <xdr:colOff>675022</xdr:colOff>
      <xdr:row>78</xdr:row>
      <xdr:rowOff>41275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A071B18-6EBA-461D-AA51-67821D667B76}"/>
            </a:ext>
          </a:extLst>
        </xdr:cNvPr>
        <xdr:cNvSpPr/>
      </xdr:nvSpPr>
      <xdr:spPr>
        <a:xfrm>
          <a:off x="2024063" y="153701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74</xdr:row>
      <xdr:rowOff>144461</xdr:rowOff>
    </xdr:from>
    <xdr:to>
      <xdr:col>4</xdr:col>
      <xdr:colOff>1152526</xdr:colOff>
      <xdr:row>76</xdr:row>
      <xdr:rowOff>73024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C8D2094D-76D7-4056-8C8E-E4AC4FB027BF}"/>
            </a:ext>
          </a:extLst>
        </xdr:cNvPr>
        <xdr:cNvSpPr/>
      </xdr:nvSpPr>
      <xdr:spPr>
        <a:xfrm>
          <a:off x="4449763" y="149463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76</xdr:row>
      <xdr:rowOff>169861</xdr:rowOff>
    </xdr:from>
    <xdr:to>
      <xdr:col>4</xdr:col>
      <xdr:colOff>1154114</xdr:colOff>
      <xdr:row>78</xdr:row>
      <xdr:rowOff>98424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62C515F-4A27-4BB8-9FBE-F12D30BF244A}"/>
            </a:ext>
          </a:extLst>
        </xdr:cNvPr>
        <xdr:cNvSpPr/>
      </xdr:nvSpPr>
      <xdr:spPr>
        <a:xfrm>
          <a:off x="4451351" y="153717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78</xdr:row>
      <xdr:rowOff>195260</xdr:rowOff>
    </xdr:from>
    <xdr:to>
      <xdr:col>4</xdr:col>
      <xdr:colOff>1155701</xdr:colOff>
      <xdr:row>80</xdr:row>
      <xdr:rowOff>123823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8D13670-D147-4583-9B37-066C72EDDAAC}"/>
            </a:ext>
          </a:extLst>
        </xdr:cNvPr>
        <xdr:cNvSpPr/>
      </xdr:nvSpPr>
      <xdr:spPr>
        <a:xfrm>
          <a:off x="4452938" y="157972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84</xdr:row>
      <xdr:rowOff>168275</xdr:rowOff>
    </xdr:from>
    <xdr:to>
      <xdr:col>2</xdr:col>
      <xdr:colOff>675022</xdr:colOff>
      <xdr:row>86</xdr:row>
      <xdr:rowOff>41275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B524D8C-7500-44AD-AD2E-E36B0751F0C7}"/>
            </a:ext>
          </a:extLst>
        </xdr:cNvPr>
        <xdr:cNvSpPr/>
      </xdr:nvSpPr>
      <xdr:spPr>
        <a:xfrm>
          <a:off x="2024063" y="169703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82</xdr:row>
      <xdr:rowOff>144461</xdr:rowOff>
    </xdr:from>
    <xdr:to>
      <xdr:col>4</xdr:col>
      <xdr:colOff>1152526</xdr:colOff>
      <xdr:row>84</xdr:row>
      <xdr:rowOff>73024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6035D776-6FBA-4A83-B46C-8673E2F149FE}"/>
            </a:ext>
          </a:extLst>
        </xdr:cNvPr>
        <xdr:cNvSpPr/>
      </xdr:nvSpPr>
      <xdr:spPr>
        <a:xfrm>
          <a:off x="4449763" y="165465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84</xdr:row>
      <xdr:rowOff>169861</xdr:rowOff>
    </xdr:from>
    <xdr:to>
      <xdr:col>4</xdr:col>
      <xdr:colOff>1154114</xdr:colOff>
      <xdr:row>86</xdr:row>
      <xdr:rowOff>98424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E4B30636-D333-455B-88F3-966E5980031B}"/>
            </a:ext>
          </a:extLst>
        </xdr:cNvPr>
        <xdr:cNvSpPr/>
      </xdr:nvSpPr>
      <xdr:spPr>
        <a:xfrm>
          <a:off x="4451351" y="169719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814388</xdr:colOff>
      <xdr:row>86</xdr:row>
      <xdr:rowOff>195260</xdr:rowOff>
    </xdr:from>
    <xdr:to>
      <xdr:col>4</xdr:col>
      <xdr:colOff>1155701</xdr:colOff>
      <xdr:row>88</xdr:row>
      <xdr:rowOff>123823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56FCA406-70EF-420D-B1F7-D63F1589EC6E}"/>
            </a:ext>
          </a:extLst>
        </xdr:cNvPr>
        <xdr:cNvSpPr/>
      </xdr:nvSpPr>
      <xdr:spPr>
        <a:xfrm>
          <a:off x="4452938" y="17397410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42474F-86A2-4972-A70D-EB0730357444}"/>
            </a:ext>
          </a:extLst>
        </xdr:cNvPr>
        <xdr:cNvSpPr/>
      </xdr:nvSpPr>
      <xdr:spPr>
        <a:xfrm>
          <a:off x="2905124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2C2C30B-D6B3-4E7C-8D87-77C152FDEBB0}"/>
            </a:ext>
          </a:extLst>
        </xdr:cNvPr>
        <xdr:cNvSpPr/>
      </xdr:nvSpPr>
      <xdr:spPr>
        <a:xfrm>
          <a:off x="2897188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10</xdr:row>
      <xdr:rowOff>168275</xdr:rowOff>
    </xdr:from>
    <xdr:to>
      <xdr:col>2</xdr:col>
      <xdr:colOff>675022</xdr:colOff>
      <xdr:row>12</xdr:row>
      <xdr:rowOff>41275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8968918-D850-4205-8D7F-5B5981651A71}"/>
            </a:ext>
          </a:extLst>
        </xdr:cNvPr>
        <xdr:cNvSpPr/>
      </xdr:nvSpPr>
      <xdr:spPr>
        <a:xfrm>
          <a:off x="2021682" y="12312650"/>
          <a:ext cx="308309" cy="277813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</xdr:row>
      <xdr:rowOff>144461</xdr:rowOff>
    </xdr:from>
    <xdr:to>
      <xdr:col>4</xdr:col>
      <xdr:colOff>1152526</xdr:colOff>
      <xdr:row>10</xdr:row>
      <xdr:rowOff>73024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502001A-6545-4021-89EF-AB3D2E418706}"/>
            </a:ext>
          </a:extLst>
        </xdr:cNvPr>
        <xdr:cNvSpPr/>
      </xdr:nvSpPr>
      <xdr:spPr>
        <a:xfrm>
          <a:off x="4448572" y="11884024"/>
          <a:ext cx="341313" cy="3333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10</xdr:row>
      <xdr:rowOff>169861</xdr:rowOff>
    </xdr:from>
    <xdr:to>
      <xdr:col>4</xdr:col>
      <xdr:colOff>1154114</xdr:colOff>
      <xdr:row>12</xdr:row>
      <xdr:rowOff>98424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396787A-D3DB-4090-8B11-336C101BBFCC}"/>
            </a:ext>
          </a:extLst>
        </xdr:cNvPr>
        <xdr:cNvSpPr/>
      </xdr:nvSpPr>
      <xdr:spPr>
        <a:xfrm>
          <a:off x="4450160" y="12314236"/>
          <a:ext cx="341313" cy="333376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15</xdr:row>
      <xdr:rowOff>168275</xdr:rowOff>
    </xdr:from>
    <xdr:to>
      <xdr:col>2</xdr:col>
      <xdr:colOff>675022</xdr:colOff>
      <xdr:row>17</xdr:row>
      <xdr:rowOff>41275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BFE638CA-E748-48CE-B221-8C6AD6760BF6}"/>
            </a:ext>
          </a:extLst>
        </xdr:cNvPr>
        <xdr:cNvSpPr/>
      </xdr:nvSpPr>
      <xdr:spPr>
        <a:xfrm>
          <a:off x="2021682" y="19801681"/>
          <a:ext cx="308309" cy="277813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13</xdr:row>
      <xdr:rowOff>144461</xdr:rowOff>
    </xdr:from>
    <xdr:to>
      <xdr:col>4</xdr:col>
      <xdr:colOff>1152526</xdr:colOff>
      <xdr:row>15</xdr:row>
      <xdr:rowOff>73024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F61B5FA-6FD3-4936-91D5-0D7A4652A231}"/>
            </a:ext>
          </a:extLst>
        </xdr:cNvPr>
        <xdr:cNvSpPr/>
      </xdr:nvSpPr>
      <xdr:spPr>
        <a:xfrm>
          <a:off x="4448572" y="19373055"/>
          <a:ext cx="341313" cy="3333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15</xdr:row>
      <xdr:rowOff>169861</xdr:rowOff>
    </xdr:from>
    <xdr:to>
      <xdr:col>4</xdr:col>
      <xdr:colOff>1154114</xdr:colOff>
      <xdr:row>17</xdr:row>
      <xdr:rowOff>98424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D3F03731-FEF5-4027-8D52-EA4BAC414090}"/>
            </a:ext>
          </a:extLst>
        </xdr:cNvPr>
        <xdr:cNvSpPr/>
      </xdr:nvSpPr>
      <xdr:spPr>
        <a:xfrm>
          <a:off x="4450160" y="19803267"/>
          <a:ext cx="341313" cy="333376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20</xdr:row>
      <xdr:rowOff>168275</xdr:rowOff>
    </xdr:from>
    <xdr:to>
      <xdr:col>2</xdr:col>
      <xdr:colOff>675022</xdr:colOff>
      <xdr:row>22</xdr:row>
      <xdr:rowOff>41275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9565F53-DDB3-47B5-9546-005F6F2A1379}"/>
            </a:ext>
          </a:extLst>
        </xdr:cNvPr>
        <xdr:cNvSpPr/>
      </xdr:nvSpPr>
      <xdr:spPr>
        <a:xfrm>
          <a:off x="2021682" y="19801681"/>
          <a:ext cx="308309" cy="277813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18</xdr:row>
      <xdr:rowOff>144461</xdr:rowOff>
    </xdr:from>
    <xdr:to>
      <xdr:col>4</xdr:col>
      <xdr:colOff>1152526</xdr:colOff>
      <xdr:row>20</xdr:row>
      <xdr:rowOff>73024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C9389D2-3DD4-42BE-AA7A-08A0BA4D49D5}"/>
            </a:ext>
          </a:extLst>
        </xdr:cNvPr>
        <xdr:cNvSpPr/>
      </xdr:nvSpPr>
      <xdr:spPr>
        <a:xfrm>
          <a:off x="4448572" y="19373055"/>
          <a:ext cx="341313" cy="3333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20</xdr:row>
      <xdr:rowOff>169861</xdr:rowOff>
    </xdr:from>
    <xdr:to>
      <xdr:col>4</xdr:col>
      <xdr:colOff>1154114</xdr:colOff>
      <xdr:row>22</xdr:row>
      <xdr:rowOff>98424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FC3A554-8E58-4CD5-8344-A1F11192947D}"/>
            </a:ext>
          </a:extLst>
        </xdr:cNvPr>
        <xdr:cNvSpPr/>
      </xdr:nvSpPr>
      <xdr:spPr>
        <a:xfrm>
          <a:off x="4450160" y="19803267"/>
          <a:ext cx="341313" cy="333376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F5A36E-13DA-4DAB-B928-3533F91928CA}"/>
            </a:ext>
          </a:extLst>
        </xdr:cNvPr>
        <xdr:cNvSpPr/>
      </xdr:nvSpPr>
      <xdr:spPr>
        <a:xfrm>
          <a:off x="2905124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D0BD1AD-538F-4318-ACCB-51C051DECB86}"/>
            </a:ext>
          </a:extLst>
        </xdr:cNvPr>
        <xdr:cNvSpPr/>
      </xdr:nvSpPr>
      <xdr:spPr>
        <a:xfrm>
          <a:off x="2897188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10</xdr:row>
      <xdr:rowOff>168275</xdr:rowOff>
    </xdr:from>
    <xdr:to>
      <xdr:col>2</xdr:col>
      <xdr:colOff>675022</xdr:colOff>
      <xdr:row>12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3F777C2-ECDD-4C94-BB7F-6E77B2BD9A2C}"/>
            </a:ext>
          </a:extLst>
        </xdr:cNvPr>
        <xdr:cNvSpPr/>
      </xdr:nvSpPr>
      <xdr:spPr>
        <a:xfrm>
          <a:off x="2024063" y="216852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</xdr:row>
      <xdr:rowOff>144461</xdr:rowOff>
    </xdr:from>
    <xdr:to>
      <xdr:col>4</xdr:col>
      <xdr:colOff>1152526</xdr:colOff>
      <xdr:row>10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A18C9A-7F55-4C3B-8E65-5F6671FA4F07}"/>
            </a:ext>
          </a:extLst>
        </xdr:cNvPr>
        <xdr:cNvSpPr/>
      </xdr:nvSpPr>
      <xdr:spPr>
        <a:xfrm>
          <a:off x="4449763" y="17446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10</xdr:row>
      <xdr:rowOff>169861</xdr:rowOff>
    </xdr:from>
    <xdr:to>
      <xdr:col>4</xdr:col>
      <xdr:colOff>1154114</xdr:colOff>
      <xdr:row>12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4453818-4029-4EF2-A991-79F9E8E3050D}"/>
            </a:ext>
          </a:extLst>
        </xdr:cNvPr>
        <xdr:cNvSpPr/>
      </xdr:nvSpPr>
      <xdr:spPr>
        <a:xfrm>
          <a:off x="4451351" y="2170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15</xdr:row>
      <xdr:rowOff>168275</xdr:rowOff>
    </xdr:from>
    <xdr:to>
      <xdr:col>2</xdr:col>
      <xdr:colOff>675022</xdr:colOff>
      <xdr:row>17</xdr:row>
      <xdr:rowOff>41275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D51B28F-291C-40C7-93A2-056A283DCD8F}"/>
            </a:ext>
          </a:extLst>
        </xdr:cNvPr>
        <xdr:cNvSpPr/>
      </xdr:nvSpPr>
      <xdr:spPr>
        <a:xfrm>
          <a:off x="2024063" y="31686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13</xdr:row>
      <xdr:rowOff>144461</xdr:rowOff>
    </xdr:from>
    <xdr:to>
      <xdr:col>4</xdr:col>
      <xdr:colOff>1152526</xdr:colOff>
      <xdr:row>15</xdr:row>
      <xdr:rowOff>73024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A1CC1F0-8B05-42D3-AFE5-9691FF59C982}"/>
            </a:ext>
          </a:extLst>
        </xdr:cNvPr>
        <xdr:cNvSpPr/>
      </xdr:nvSpPr>
      <xdr:spPr>
        <a:xfrm>
          <a:off x="4449763" y="27447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15</xdr:row>
      <xdr:rowOff>169861</xdr:rowOff>
    </xdr:from>
    <xdr:to>
      <xdr:col>4</xdr:col>
      <xdr:colOff>1154114</xdr:colOff>
      <xdr:row>17</xdr:row>
      <xdr:rowOff>98424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4D88B34-D95A-43CC-8503-B36602DC1847}"/>
            </a:ext>
          </a:extLst>
        </xdr:cNvPr>
        <xdr:cNvSpPr/>
      </xdr:nvSpPr>
      <xdr:spPr>
        <a:xfrm>
          <a:off x="4451351" y="31702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20</xdr:row>
      <xdr:rowOff>168275</xdr:rowOff>
    </xdr:from>
    <xdr:to>
      <xdr:col>2</xdr:col>
      <xdr:colOff>675022</xdr:colOff>
      <xdr:row>22</xdr:row>
      <xdr:rowOff>41275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2A07712-BB0B-48A2-8770-61604D60DCF2}"/>
            </a:ext>
          </a:extLst>
        </xdr:cNvPr>
        <xdr:cNvSpPr/>
      </xdr:nvSpPr>
      <xdr:spPr>
        <a:xfrm>
          <a:off x="2024063" y="4168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18</xdr:row>
      <xdr:rowOff>144461</xdr:rowOff>
    </xdr:from>
    <xdr:to>
      <xdr:col>4</xdr:col>
      <xdr:colOff>1152526</xdr:colOff>
      <xdr:row>20</xdr:row>
      <xdr:rowOff>73024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67D25DA-5483-47A6-BCAA-35DDCC7845D4}"/>
            </a:ext>
          </a:extLst>
        </xdr:cNvPr>
        <xdr:cNvSpPr/>
      </xdr:nvSpPr>
      <xdr:spPr>
        <a:xfrm>
          <a:off x="4449763" y="3744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20</xdr:row>
      <xdr:rowOff>169861</xdr:rowOff>
    </xdr:from>
    <xdr:to>
      <xdr:col>4</xdr:col>
      <xdr:colOff>1154114</xdr:colOff>
      <xdr:row>22</xdr:row>
      <xdr:rowOff>98424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432FDE2-E4DB-4C92-8753-5A29E44742DF}"/>
            </a:ext>
          </a:extLst>
        </xdr:cNvPr>
        <xdr:cNvSpPr/>
      </xdr:nvSpPr>
      <xdr:spPr>
        <a:xfrm>
          <a:off x="4451351" y="4170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59532</xdr:colOff>
      <xdr:row>24</xdr:row>
      <xdr:rowOff>148829</xdr:rowOff>
    </xdr:from>
    <xdr:to>
      <xdr:col>9</xdr:col>
      <xdr:colOff>119062</xdr:colOff>
      <xdr:row>31</xdr:row>
      <xdr:rowOff>129148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F37F3A-4158-31B7-8A80-5D1D90D6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6188" y="5006579"/>
          <a:ext cx="5078015" cy="13971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9E9CB9-0B69-4E2C-8A91-074FC3A80D92}"/>
            </a:ext>
          </a:extLst>
        </xdr:cNvPr>
        <xdr:cNvSpPr/>
      </xdr:nvSpPr>
      <xdr:spPr>
        <a:xfrm>
          <a:off x="2990849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8B5D1BE-3127-4295-B4AA-96F65B7B00DE}"/>
            </a:ext>
          </a:extLst>
        </xdr:cNvPr>
        <xdr:cNvSpPr/>
      </xdr:nvSpPr>
      <xdr:spPr>
        <a:xfrm>
          <a:off x="2982913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10</xdr:row>
      <xdr:rowOff>168275</xdr:rowOff>
    </xdr:from>
    <xdr:to>
      <xdr:col>2</xdr:col>
      <xdr:colOff>675022</xdr:colOff>
      <xdr:row>12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C2C63E-DC56-479B-96F1-A46A69D11582}"/>
            </a:ext>
          </a:extLst>
        </xdr:cNvPr>
        <xdr:cNvSpPr/>
      </xdr:nvSpPr>
      <xdr:spPr>
        <a:xfrm>
          <a:off x="2109788" y="216852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</xdr:row>
      <xdr:rowOff>144461</xdr:rowOff>
    </xdr:from>
    <xdr:to>
      <xdr:col>4</xdr:col>
      <xdr:colOff>1152526</xdr:colOff>
      <xdr:row>10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9AA15A8-C0C8-4171-A815-7E13E193DD33}"/>
            </a:ext>
          </a:extLst>
        </xdr:cNvPr>
        <xdr:cNvSpPr/>
      </xdr:nvSpPr>
      <xdr:spPr>
        <a:xfrm>
          <a:off x="4535488" y="17446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10</xdr:row>
      <xdr:rowOff>169861</xdr:rowOff>
    </xdr:from>
    <xdr:to>
      <xdr:col>4</xdr:col>
      <xdr:colOff>1154114</xdr:colOff>
      <xdr:row>12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E6623FE-36ED-4D95-AC01-7F20AB895A86}"/>
            </a:ext>
          </a:extLst>
        </xdr:cNvPr>
        <xdr:cNvSpPr/>
      </xdr:nvSpPr>
      <xdr:spPr>
        <a:xfrm>
          <a:off x="4537076" y="2170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15</xdr:row>
      <xdr:rowOff>168275</xdr:rowOff>
    </xdr:from>
    <xdr:to>
      <xdr:col>2</xdr:col>
      <xdr:colOff>675022</xdr:colOff>
      <xdr:row>17</xdr:row>
      <xdr:rowOff>41275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1E32731-624E-4A6A-A6FE-F2B46117FB44}"/>
            </a:ext>
          </a:extLst>
        </xdr:cNvPr>
        <xdr:cNvSpPr/>
      </xdr:nvSpPr>
      <xdr:spPr>
        <a:xfrm>
          <a:off x="2109788" y="31686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13</xdr:row>
      <xdr:rowOff>144461</xdr:rowOff>
    </xdr:from>
    <xdr:to>
      <xdr:col>4</xdr:col>
      <xdr:colOff>1152526</xdr:colOff>
      <xdr:row>15</xdr:row>
      <xdr:rowOff>73024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A12D68-36C7-48F9-B6FB-8C84A45CB997}"/>
            </a:ext>
          </a:extLst>
        </xdr:cNvPr>
        <xdr:cNvSpPr/>
      </xdr:nvSpPr>
      <xdr:spPr>
        <a:xfrm>
          <a:off x="4535488" y="27447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15</xdr:row>
      <xdr:rowOff>169861</xdr:rowOff>
    </xdr:from>
    <xdr:to>
      <xdr:col>4</xdr:col>
      <xdr:colOff>1154114</xdr:colOff>
      <xdr:row>17</xdr:row>
      <xdr:rowOff>98424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67CEBA8-7176-4121-B676-7A089C9721AA}"/>
            </a:ext>
          </a:extLst>
        </xdr:cNvPr>
        <xdr:cNvSpPr/>
      </xdr:nvSpPr>
      <xdr:spPr>
        <a:xfrm>
          <a:off x="4537076" y="31702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20</xdr:row>
      <xdr:rowOff>168275</xdr:rowOff>
    </xdr:from>
    <xdr:to>
      <xdr:col>2</xdr:col>
      <xdr:colOff>675022</xdr:colOff>
      <xdr:row>22</xdr:row>
      <xdr:rowOff>41275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889D0BC-325F-4FB7-8C5E-F46995477581}"/>
            </a:ext>
          </a:extLst>
        </xdr:cNvPr>
        <xdr:cNvSpPr/>
      </xdr:nvSpPr>
      <xdr:spPr>
        <a:xfrm>
          <a:off x="2109788" y="4168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18</xdr:row>
      <xdr:rowOff>144461</xdr:rowOff>
    </xdr:from>
    <xdr:to>
      <xdr:col>4</xdr:col>
      <xdr:colOff>1152526</xdr:colOff>
      <xdr:row>20</xdr:row>
      <xdr:rowOff>73024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F69C1BD-D45B-42E7-9AD4-215A8860812A}"/>
            </a:ext>
          </a:extLst>
        </xdr:cNvPr>
        <xdr:cNvSpPr/>
      </xdr:nvSpPr>
      <xdr:spPr>
        <a:xfrm>
          <a:off x="4535488" y="3744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20</xdr:row>
      <xdr:rowOff>169861</xdr:rowOff>
    </xdr:from>
    <xdr:to>
      <xdr:col>4</xdr:col>
      <xdr:colOff>1154114</xdr:colOff>
      <xdr:row>22</xdr:row>
      <xdr:rowOff>98424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31997BE-DA60-463B-80E2-ABC6A61BAECA}"/>
            </a:ext>
          </a:extLst>
        </xdr:cNvPr>
        <xdr:cNvSpPr/>
      </xdr:nvSpPr>
      <xdr:spPr>
        <a:xfrm>
          <a:off x="4537076" y="4170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E296CC-BFA3-4184-AFD6-4D57E30BAEFE}"/>
            </a:ext>
          </a:extLst>
        </xdr:cNvPr>
        <xdr:cNvSpPr/>
      </xdr:nvSpPr>
      <xdr:spPr>
        <a:xfrm>
          <a:off x="2990849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B07A826-89BE-4091-8652-13214AE91DC7}"/>
            </a:ext>
          </a:extLst>
        </xdr:cNvPr>
        <xdr:cNvSpPr/>
      </xdr:nvSpPr>
      <xdr:spPr>
        <a:xfrm>
          <a:off x="2982913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10</xdr:row>
      <xdr:rowOff>168275</xdr:rowOff>
    </xdr:from>
    <xdr:to>
      <xdr:col>2</xdr:col>
      <xdr:colOff>675022</xdr:colOff>
      <xdr:row>12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FC9E8A1-9D64-4660-BCCC-54CA69AE9F34}"/>
            </a:ext>
          </a:extLst>
        </xdr:cNvPr>
        <xdr:cNvSpPr/>
      </xdr:nvSpPr>
      <xdr:spPr>
        <a:xfrm>
          <a:off x="2109788" y="216852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</xdr:row>
      <xdr:rowOff>144461</xdr:rowOff>
    </xdr:from>
    <xdr:to>
      <xdr:col>4</xdr:col>
      <xdr:colOff>1152526</xdr:colOff>
      <xdr:row>10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9670AB2-3D12-4A0B-94C1-6C15E7207A59}"/>
            </a:ext>
          </a:extLst>
        </xdr:cNvPr>
        <xdr:cNvSpPr/>
      </xdr:nvSpPr>
      <xdr:spPr>
        <a:xfrm>
          <a:off x="4535488" y="17446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10</xdr:row>
      <xdr:rowOff>169861</xdr:rowOff>
    </xdr:from>
    <xdr:to>
      <xdr:col>4</xdr:col>
      <xdr:colOff>1154114</xdr:colOff>
      <xdr:row>12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E94764-C866-4140-97CA-57F2C6042D27}"/>
            </a:ext>
          </a:extLst>
        </xdr:cNvPr>
        <xdr:cNvSpPr/>
      </xdr:nvSpPr>
      <xdr:spPr>
        <a:xfrm>
          <a:off x="4537076" y="2170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15</xdr:row>
      <xdr:rowOff>168275</xdr:rowOff>
    </xdr:from>
    <xdr:to>
      <xdr:col>2</xdr:col>
      <xdr:colOff>675022</xdr:colOff>
      <xdr:row>17</xdr:row>
      <xdr:rowOff>41275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D8785C0-49FE-447C-BA4B-7F73014E1F7B}"/>
            </a:ext>
          </a:extLst>
        </xdr:cNvPr>
        <xdr:cNvSpPr/>
      </xdr:nvSpPr>
      <xdr:spPr>
        <a:xfrm>
          <a:off x="2109788" y="31686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13</xdr:row>
      <xdr:rowOff>144461</xdr:rowOff>
    </xdr:from>
    <xdr:to>
      <xdr:col>4</xdr:col>
      <xdr:colOff>1152526</xdr:colOff>
      <xdr:row>15</xdr:row>
      <xdr:rowOff>73024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E9D66E8-983E-49B9-ADF8-01B0E5205335}"/>
            </a:ext>
          </a:extLst>
        </xdr:cNvPr>
        <xdr:cNvSpPr/>
      </xdr:nvSpPr>
      <xdr:spPr>
        <a:xfrm>
          <a:off x="4535488" y="27447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15</xdr:row>
      <xdr:rowOff>169861</xdr:rowOff>
    </xdr:from>
    <xdr:to>
      <xdr:col>4</xdr:col>
      <xdr:colOff>1154114</xdr:colOff>
      <xdr:row>17</xdr:row>
      <xdr:rowOff>98424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82A7E70-9B7E-4DB8-8178-CFD54CD6901D}"/>
            </a:ext>
          </a:extLst>
        </xdr:cNvPr>
        <xdr:cNvSpPr/>
      </xdr:nvSpPr>
      <xdr:spPr>
        <a:xfrm>
          <a:off x="4537076" y="31702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20</xdr:row>
      <xdr:rowOff>168275</xdr:rowOff>
    </xdr:from>
    <xdr:to>
      <xdr:col>2</xdr:col>
      <xdr:colOff>675022</xdr:colOff>
      <xdr:row>22</xdr:row>
      <xdr:rowOff>41275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3BF750C-F887-4BE3-A12D-C052B20F8F59}"/>
            </a:ext>
          </a:extLst>
        </xdr:cNvPr>
        <xdr:cNvSpPr/>
      </xdr:nvSpPr>
      <xdr:spPr>
        <a:xfrm>
          <a:off x="2109788" y="4168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18</xdr:row>
      <xdr:rowOff>144461</xdr:rowOff>
    </xdr:from>
    <xdr:to>
      <xdr:col>4</xdr:col>
      <xdr:colOff>1152526</xdr:colOff>
      <xdr:row>20</xdr:row>
      <xdr:rowOff>73024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E65A825-621D-4E8B-BDFC-F14739EA42C9}"/>
            </a:ext>
          </a:extLst>
        </xdr:cNvPr>
        <xdr:cNvSpPr/>
      </xdr:nvSpPr>
      <xdr:spPr>
        <a:xfrm>
          <a:off x="4535488" y="3744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20</xdr:row>
      <xdr:rowOff>169861</xdr:rowOff>
    </xdr:from>
    <xdr:to>
      <xdr:col>4</xdr:col>
      <xdr:colOff>1154114</xdr:colOff>
      <xdr:row>22</xdr:row>
      <xdr:rowOff>98424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C7F0F8F-87C9-46DF-BBEE-3A3E5CFCFA74}"/>
            </a:ext>
          </a:extLst>
        </xdr:cNvPr>
        <xdr:cNvSpPr/>
      </xdr:nvSpPr>
      <xdr:spPr>
        <a:xfrm>
          <a:off x="4537076" y="4170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150813</xdr:rowOff>
    </xdr:from>
    <xdr:to>
      <xdr:col>3</xdr:col>
      <xdr:colOff>641683</xdr:colOff>
      <xdr:row>3</xdr:row>
      <xdr:rowOff>23813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A1640D-0BB7-482D-9B6A-6358ABE9DA0A}"/>
            </a:ext>
          </a:extLst>
        </xdr:cNvPr>
        <xdr:cNvSpPr/>
      </xdr:nvSpPr>
      <xdr:spPr>
        <a:xfrm>
          <a:off x="2990849" y="350838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325438</xdr:colOff>
      <xdr:row>3</xdr:row>
      <xdr:rowOff>142873</xdr:rowOff>
    </xdr:from>
    <xdr:to>
      <xdr:col>3</xdr:col>
      <xdr:colOff>666751</xdr:colOff>
      <xdr:row>5</xdr:row>
      <xdr:rowOff>71436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C282DDA-930B-4E41-B54C-2CD78394DE05}"/>
            </a:ext>
          </a:extLst>
        </xdr:cNvPr>
        <xdr:cNvSpPr/>
      </xdr:nvSpPr>
      <xdr:spPr>
        <a:xfrm>
          <a:off x="2982913" y="742948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10</xdr:row>
      <xdr:rowOff>168275</xdr:rowOff>
    </xdr:from>
    <xdr:to>
      <xdr:col>2</xdr:col>
      <xdr:colOff>675022</xdr:colOff>
      <xdr:row>12</xdr:row>
      <xdr:rowOff>41275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9EDF399-9129-4476-99BB-168A60C69865}"/>
            </a:ext>
          </a:extLst>
        </xdr:cNvPr>
        <xdr:cNvSpPr/>
      </xdr:nvSpPr>
      <xdr:spPr>
        <a:xfrm>
          <a:off x="2109788" y="216852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8</xdr:row>
      <xdr:rowOff>144461</xdr:rowOff>
    </xdr:from>
    <xdr:to>
      <xdr:col>4</xdr:col>
      <xdr:colOff>1152526</xdr:colOff>
      <xdr:row>10</xdr:row>
      <xdr:rowOff>73024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24B2413-BBDC-43C9-9DFF-4D12B20BD810}"/>
            </a:ext>
          </a:extLst>
        </xdr:cNvPr>
        <xdr:cNvSpPr/>
      </xdr:nvSpPr>
      <xdr:spPr>
        <a:xfrm>
          <a:off x="4535488" y="17446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10</xdr:row>
      <xdr:rowOff>169861</xdr:rowOff>
    </xdr:from>
    <xdr:to>
      <xdr:col>4</xdr:col>
      <xdr:colOff>1154114</xdr:colOff>
      <xdr:row>12</xdr:row>
      <xdr:rowOff>98424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4F0B0EB-FE87-48D3-800D-2989008FFF17}"/>
            </a:ext>
          </a:extLst>
        </xdr:cNvPr>
        <xdr:cNvSpPr/>
      </xdr:nvSpPr>
      <xdr:spPr>
        <a:xfrm>
          <a:off x="4537076" y="21701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15</xdr:row>
      <xdr:rowOff>168275</xdr:rowOff>
    </xdr:from>
    <xdr:to>
      <xdr:col>2</xdr:col>
      <xdr:colOff>675022</xdr:colOff>
      <xdr:row>17</xdr:row>
      <xdr:rowOff>41275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108F37-EA0A-408E-9247-6B69B8B12439}"/>
            </a:ext>
          </a:extLst>
        </xdr:cNvPr>
        <xdr:cNvSpPr/>
      </xdr:nvSpPr>
      <xdr:spPr>
        <a:xfrm>
          <a:off x="2109788" y="3168650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13</xdr:row>
      <xdr:rowOff>144461</xdr:rowOff>
    </xdr:from>
    <xdr:to>
      <xdr:col>4</xdr:col>
      <xdr:colOff>1152526</xdr:colOff>
      <xdr:row>15</xdr:row>
      <xdr:rowOff>73024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AB31576-4DBD-4BEB-9ECE-F63DBB4FAD22}"/>
            </a:ext>
          </a:extLst>
        </xdr:cNvPr>
        <xdr:cNvSpPr/>
      </xdr:nvSpPr>
      <xdr:spPr>
        <a:xfrm>
          <a:off x="4535488" y="274478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15</xdr:row>
      <xdr:rowOff>169861</xdr:rowOff>
    </xdr:from>
    <xdr:to>
      <xdr:col>4</xdr:col>
      <xdr:colOff>1154114</xdr:colOff>
      <xdr:row>17</xdr:row>
      <xdr:rowOff>98424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09B2203-C7C7-4D22-8EDA-2B77B4E1C75D}"/>
            </a:ext>
          </a:extLst>
        </xdr:cNvPr>
        <xdr:cNvSpPr/>
      </xdr:nvSpPr>
      <xdr:spPr>
        <a:xfrm>
          <a:off x="4537076" y="3170236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366713</xdr:colOff>
      <xdr:row>20</xdr:row>
      <xdr:rowOff>168275</xdr:rowOff>
    </xdr:from>
    <xdr:to>
      <xdr:col>2</xdr:col>
      <xdr:colOff>675022</xdr:colOff>
      <xdr:row>22</xdr:row>
      <xdr:rowOff>41275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A833C0-C2E3-4AE2-9348-B7019F3ED0FA}"/>
            </a:ext>
          </a:extLst>
        </xdr:cNvPr>
        <xdr:cNvSpPr/>
      </xdr:nvSpPr>
      <xdr:spPr>
        <a:xfrm>
          <a:off x="2109788" y="4168775"/>
          <a:ext cx="308309" cy="27305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811213</xdr:colOff>
      <xdr:row>18</xdr:row>
      <xdr:rowOff>144461</xdr:rowOff>
    </xdr:from>
    <xdr:to>
      <xdr:col>4</xdr:col>
      <xdr:colOff>1152526</xdr:colOff>
      <xdr:row>20</xdr:row>
      <xdr:rowOff>73024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05820CD-025B-42D3-83EA-A8A32D03B9E2}"/>
            </a:ext>
          </a:extLst>
        </xdr:cNvPr>
        <xdr:cNvSpPr/>
      </xdr:nvSpPr>
      <xdr:spPr>
        <a:xfrm>
          <a:off x="4535488" y="374491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812801</xdr:colOff>
      <xdr:row>20</xdr:row>
      <xdr:rowOff>169861</xdr:rowOff>
    </xdr:from>
    <xdr:to>
      <xdr:col>4</xdr:col>
      <xdr:colOff>1154114</xdr:colOff>
      <xdr:row>22</xdr:row>
      <xdr:rowOff>98424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C7B85F8-734E-467D-9886-1B06C1A460CB}"/>
            </a:ext>
          </a:extLst>
        </xdr:cNvPr>
        <xdr:cNvSpPr/>
      </xdr:nvSpPr>
      <xdr:spPr>
        <a:xfrm>
          <a:off x="4537076" y="4170361"/>
          <a:ext cx="341313" cy="328613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799E-B770-9C42-908A-AB4293153611}">
  <dimension ref="A1:G4"/>
  <sheetViews>
    <sheetView zoomScale="160" zoomScaleNormal="160" workbookViewId="0">
      <selection activeCell="E17" sqref="E17"/>
    </sheetView>
  </sheetViews>
  <sheetFormatPr defaultColWidth="11" defaultRowHeight="15.75"/>
  <sheetData>
    <row r="1" spans="1:7">
      <c r="A1" s="1">
        <v>10</v>
      </c>
      <c r="B1" s="1" t="s">
        <v>35</v>
      </c>
      <c r="C1" s="1"/>
      <c r="D1" s="1"/>
      <c r="E1" s="1"/>
      <c r="F1" s="1"/>
      <c r="G1" s="1"/>
    </row>
    <row r="2" spans="1:7">
      <c r="A2" s="1">
        <v>18</v>
      </c>
      <c r="B2" s="1">
        <v>20</v>
      </c>
      <c r="C2" s="1" t="s">
        <v>34</v>
      </c>
      <c r="D2" s="1"/>
      <c r="E2" s="1"/>
      <c r="F2" s="1"/>
      <c r="G2" s="1"/>
    </row>
    <row r="3" spans="1:7">
      <c r="A3" s="1"/>
      <c r="B3" s="1"/>
      <c r="C3" s="1"/>
      <c r="D3" s="1">
        <v>10</v>
      </c>
      <c r="E3" s="24" t="s">
        <v>36</v>
      </c>
      <c r="F3" s="1">
        <v>40</v>
      </c>
      <c r="G3" s="1" t="s">
        <v>37</v>
      </c>
    </row>
    <row r="4" spans="1:7">
      <c r="A4" s="1"/>
      <c r="B4" s="1"/>
      <c r="C4" s="1"/>
      <c r="D4" s="1"/>
      <c r="E4" s="1"/>
      <c r="F4" s="1"/>
      <c r="G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9346-1449-47B1-AFA1-D67B6B271D36}">
  <dimension ref="A1:M24"/>
  <sheetViews>
    <sheetView zoomScale="160" zoomScaleNormal="160" workbookViewId="0">
      <selection activeCell="I15" sqref="I15"/>
    </sheetView>
  </sheetViews>
  <sheetFormatPr defaultColWidth="10.875" defaultRowHeight="15.75"/>
  <cols>
    <col min="1" max="2" width="10.875" style="1"/>
    <col min="3" max="3" width="12" style="4" customWidth="1"/>
    <col min="4" max="6" width="10.875" style="4"/>
    <col min="7" max="7" width="11" style="12" customWidth="1"/>
    <col min="8" max="8" width="12.125" style="4" bestFit="1" customWidth="1"/>
    <col min="9" max="9" width="10.875" style="4"/>
    <col min="10" max="16384" width="10.875" style="1"/>
  </cols>
  <sheetData>
    <row r="1" spans="1:13">
      <c r="A1" s="23" t="s">
        <v>16</v>
      </c>
      <c r="D1" s="30"/>
    </row>
    <row r="2" spans="1:13">
      <c r="A2" s="1" t="s">
        <v>17</v>
      </c>
      <c r="G2" s="12" t="s">
        <v>29</v>
      </c>
      <c r="I2" s="60"/>
    </row>
    <row r="3" spans="1:13">
      <c r="D3" s="20"/>
      <c r="E3" s="20"/>
      <c r="F3" s="31" t="s">
        <v>22</v>
      </c>
      <c r="G3" s="59">
        <f>G22</f>
        <v>120</v>
      </c>
    </row>
    <row r="4" spans="1:13">
      <c r="A4" s="1" t="s">
        <v>18</v>
      </c>
      <c r="B4" s="1" t="s">
        <v>19</v>
      </c>
      <c r="D4" s="20"/>
      <c r="E4" s="20"/>
      <c r="F4" s="31" t="s">
        <v>30</v>
      </c>
      <c r="G4" s="59">
        <f>H11</f>
        <v>91</v>
      </c>
    </row>
    <row r="5" spans="1:13">
      <c r="A5" s="1" t="s">
        <v>20</v>
      </c>
      <c r="B5" s="1" t="s">
        <v>21</v>
      </c>
      <c r="D5" s="20"/>
      <c r="E5" s="20"/>
      <c r="F5" s="4" t="s">
        <v>23</v>
      </c>
      <c r="G5" s="59">
        <f>G3-G4</f>
        <v>29</v>
      </c>
      <c r="H5" s="13" t="s">
        <v>31</v>
      </c>
      <c r="K5" s="1" t="s">
        <v>32</v>
      </c>
    </row>
    <row r="6" spans="1:13">
      <c r="D6" s="20"/>
      <c r="E6" s="20"/>
      <c r="F6" s="20"/>
      <c r="H6" s="13" t="s">
        <v>78</v>
      </c>
    </row>
    <row r="7" spans="1:13" ht="21">
      <c r="C7" s="32" t="s">
        <v>18</v>
      </c>
      <c r="D7" s="12"/>
      <c r="E7" s="12"/>
      <c r="F7" s="12"/>
    </row>
    <row r="8" spans="1:13">
      <c r="A8" s="1" t="s">
        <v>18</v>
      </c>
      <c r="D8" s="58">
        <v>0.1</v>
      </c>
      <c r="E8" s="58">
        <v>0.5</v>
      </c>
      <c r="F8" s="58">
        <v>0.4</v>
      </c>
    </row>
    <row r="9" spans="1:13">
      <c r="A9" s="1" t="s">
        <v>22</v>
      </c>
      <c r="C9" s="4" t="s">
        <v>24</v>
      </c>
      <c r="D9" s="5" t="s">
        <v>11</v>
      </c>
      <c r="E9" s="6" t="s">
        <v>0</v>
      </c>
      <c r="F9" s="7" t="s">
        <v>1</v>
      </c>
      <c r="G9" s="12" t="s">
        <v>25</v>
      </c>
      <c r="H9" s="17" t="s">
        <v>26</v>
      </c>
    </row>
    <row r="10" spans="1:13">
      <c r="A10" s="1" t="s">
        <v>23</v>
      </c>
      <c r="C10" s="4" t="s">
        <v>60</v>
      </c>
      <c r="D10" s="49">
        <v>150</v>
      </c>
      <c r="E10" s="49">
        <v>130</v>
      </c>
      <c r="F10" s="51">
        <v>40</v>
      </c>
      <c r="G10" s="50">
        <f>(D10*$D$8)+(E10*$E$8)+(F10*$F$8)</f>
        <v>96</v>
      </c>
      <c r="H10" s="57">
        <f>SUMPRODUCT(D10:F10,$D$8:$F$8)</f>
        <v>96</v>
      </c>
    </row>
    <row r="11" spans="1:13">
      <c r="C11" s="4" t="s">
        <v>62</v>
      </c>
      <c r="D11" s="49">
        <v>60</v>
      </c>
      <c r="E11" s="49">
        <v>90</v>
      </c>
      <c r="F11" s="51">
        <v>100</v>
      </c>
      <c r="G11" s="50">
        <f t="shared" ref="G11:G12" si="0">(D11*$D$8)+(E11*$E$8)+(F11*$F$8)</f>
        <v>91</v>
      </c>
      <c r="H11" s="39">
        <f t="shared" ref="H11:H12" si="1">SUMPRODUCT(D11:F11,$D$8:$F$8)</f>
        <v>91</v>
      </c>
      <c r="I11" s="5" t="s">
        <v>18</v>
      </c>
      <c r="J11" s="1" t="s">
        <v>28</v>
      </c>
      <c r="M11" s="1" t="s">
        <v>27</v>
      </c>
    </row>
    <row r="12" spans="1:13">
      <c r="D12" s="49"/>
      <c r="E12" s="49"/>
      <c r="F12" s="49"/>
      <c r="G12" s="50"/>
      <c r="H12" s="57"/>
    </row>
    <row r="13" spans="1:13">
      <c r="D13" s="21"/>
      <c r="E13" s="21"/>
      <c r="F13" s="21"/>
    </row>
    <row r="14" spans="1:13">
      <c r="A14" s="24"/>
      <c r="D14" s="21"/>
      <c r="E14" s="21"/>
      <c r="F14" s="21"/>
      <c r="L14" s="25"/>
      <c r="M14" s="26"/>
    </row>
    <row r="15" spans="1:13" ht="21">
      <c r="C15" s="32" t="s">
        <v>22</v>
      </c>
    </row>
    <row r="16" spans="1:13">
      <c r="D16" s="28">
        <f>D8</f>
        <v>0.1</v>
      </c>
      <c r="E16" s="28">
        <f>E8</f>
        <v>0.5</v>
      </c>
      <c r="F16" s="28">
        <f>F8</f>
        <v>0.4</v>
      </c>
      <c r="M16" s="26"/>
    </row>
    <row r="17" spans="3:13">
      <c r="C17" s="4" t="s">
        <v>24</v>
      </c>
      <c r="D17" s="5" t="s">
        <v>11</v>
      </c>
      <c r="E17" s="6" t="s">
        <v>0</v>
      </c>
      <c r="F17" s="7" t="s">
        <v>1</v>
      </c>
      <c r="G17" s="12" t="s">
        <v>25</v>
      </c>
      <c r="M17" s="26"/>
    </row>
    <row r="18" spans="3:13">
      <c r="C18" s="4" t="str">
        <f>C10</f>
        <v>A</v>
      </c>
      <c r="D18" s="49">
        <f>D10</f>
        <v>150</v>
      </c>
      <c r="E18" s="49">
        <f>E10</f>
        <v>130</v>
      </c>
      <c r="F18" s="51">
        <f>F10</f>
        <v>40</v>
      </c>
      <c r="G18" s="50">
        <f>(D18*$D$8)+(E18*$E$8)+(F18*$F$8)</f>
        <v>96</v>
      </c>
    </row>
    <row r="19" spans="3:13">
      <c r="C19" s="4" t="str">
        <f t="shared" ref="C19:F20" si="2">C11</f>
        <v>B</v>
      </c>
      <c r="D19" s="49">
        <f t="shared" si="2"/>
        <v>60</v>
      </c>
      <c r="E19" s="49">
        <f t="shared" si="2"/>
        <v>90</v>
      </c>
      <c r="F19" s="51">
        <f t="shared" si="2"/>
        <v>100</v>
      </c>
      <c r="G19" s="50">
        <f t="shared" ref="G19:G20" si="3">(D19*$D$8)+(E19*$E$8)+(F19*$F$8)</f>
        <v>91</v>
      </c>
    </row>
    <row r="20" spans="3:13">
      <c r="D20" s="49"/>
      <c r="E20" s="49"/>
      <c r="F20" s="51"/>
      <c r="G20" s="50"/>
    </row>
    <row r="21" spans="3:13">
      <c r="D21" s="50"/>
      <c r="E21" s="50"/>
      <c r="F21" s="50"/>
      <c r="G21" s="50"/>
    </row>
    <row r="22" spans="3:13">
      <c r="C22" s="4" t="s">
        <v>3</v>
      </c>
      <c r="D22" s="50">
        <f>MAX(D18:D20)</f>
        <v>150</v>
      </c>
      <c r="E22" s="50">
        <f t="shared" ref="E22:F22" si="4">MAX(E18:E20)</f>
        <v>130</v>
      </c>
      <c r="F22" s="50">
        <f t="shared" si="4"/>
        <v>100</v>
      </c>
      <c r="G22" s="39">
        <f>SUMPRODUCT(D22:F22,$D$16:$F$16)</f>
        <v>120</v>
      </c>
      <c r="H22" s="2" t="s">
        <v>22</v>
      </c>
    </row>
    <row r="24" spans="3:13">
      <c r="C24" s="13"/>
    </row>
  </sheetData>
  <conditionalFormatting sqref="H10:H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3235-8FE1-4338-B2D1-AE569162A3D8}">
  <dimension ref="A1:N24"/>
  <sheetViews>
    <sheetView zoomScale="160" zoomScaleNormal="160" workbookViewId="0">
      <selection activeCell="J15" sqref="J15"/>
    </sheetView>
  </sheetViews>
  <sheetFormatPr defaultColWidth="10.875" defaultRowHeight="15.75"/>
  <cols>
    <col min="1" max="2" width="10.875" style="1"/>
    <col min="3" max="3" width="12" style="4" customWidth="1"/>
    <col min="4" max="7" width="10.875" style="4"/>
    <col min="8" max="8" width="11" style="12" customWidth="1"/>
    <col min="9" max="9" width="12.125" style="4" bestFit="1" customWidth="1"/>
    <col min="10" max="10" width="10.875" style="4"/>
    <col min="11" max="16384" width="10.875" style="1"/>
  </cols>
  <sheetData>
    <row r="1" spans="1:14">
      <c r="A1" s="23" t="s">
        <v>16</v>
      </c>
      <c r="D1" s="30"/>
    </row>
    <row r="2" spans="1:14">
      <c r="A2" s="1" t="s">
        <v>17</v>
      </c>
      <c r="H2" s="12" t="s">
        <v>29</v>
      </c>
      <c r="J2" s="60"/>
    </row>
    <row r="3" spans="1:14">
      <c r="D3" s="20"/>
      <c r="E3" s="20"/>
      <c r="F3" s="31" t="s">
        <v>22</v>
      </c>
      <c r="G3" s="31"/>
      <c r="H3" s="59">
        <f>H22</f>
        <v>7.5</v>
      </c>
    </row>
    <row r="4" spans="1:14">
      <c r="A4" s="1" t="s">
        <v>18</v>
      </c>
      <c r="B4" s="1" t="s">
        <v>19</v>
      </c>
      <c r="D4" s="20"/>
      <c r="E4" s="20"/>
      <c r="F4" s="31" t="s">
        <v>30</v>
      </c>
      <c r="G4" s="31"/>
      <c r="H4" s="64">
        <f>I10</f>
        <v>3.5</v>
      </c>
      <c r="I4" s="61" t="s">
        <v>81</v>
      </c>
      <c r="J4" s="62"/>
    </row>
    <row r="5" spans="1:14">
      <c r="A5" s="1" t="s">
        <v>20</v>
      </c>
      <c r="B5" s="1" t="s">
        <v>21</v>
      </c>
      <c r="D5" s="20"/>
      <c r="E5" s="20"/>
      <c r="F5" s="4" t="s">
        <v>23</v>
      </c>
      <c r="H5" s="59">
        <f>H3-H4</f>
        <v>4</v>
      </c>
      <c r="I5" s="13" t="s">
        <v>31</v>
      </c>
      <c r="L5" s="1" t="s">
        <v>32</v>
      </c>
    </row>
    <row r="6" spans="1:14">
      <c r="D6" s="20"/>
      <c r="E6" s="20"/>
      <c r="F6" s="20"/>
      <c r="G6" s="20"/>
      <c r="I6" s="13" t="s">
        <v>78</v>
      </c>
    </row>
    <row r="7" spans="1:14" ht="21">
      <c r="C7" s="32" t="s">
        <v>18</v>
      </c>
      <c r="D7" s="12"/>
      <c r="E7" s="12"/>
      <c r="F7" s="12"/>
      <c r="G7" s="12"/>
    </row>
    <row r="8" spans="1:14">
      <c r="A8" s="1" t="s">
        <v>18</v>
      </c>
      <c r="D8" s="58">
        <v>0.3</v>
      </c>
      <c r="E8" s="58">
        <v>0.1</v>
      </c>
      <c r="F8" s="58">
        <v>0.4</v>
      </c>
      <c r="G8" s="58">
        <v>0.2</v>
      </c>
    </row>
    <row r="9" spans="1:14">
      <c r="A9" s="1" t="s">
        <v>22</v>
      </c>
      <c r="C9" s="4" t="s">
        <v>24</v>
      </c>
      <c r="D9" s="5" t="s">
        <v>11</v>
      </c>
      <c r="E9" s="6" t="s">
        <v>0</v>
      </c>
      <c r="F9" s="7" t="s">
        <v>1</v>
      </c>
      <c r="G9" s="7"/>
      <c r="H9" s="12" t="s">
        <v>25</v>
      </c>
      <c r="I9" s="17" t="s">
        <v>26</v>
      </c>
    </row>
    <row r="10" spans="1:14">
      <c r="A10" s="1" t="s">
        <v>23</v>
      </c>
      <c r="C10" s="4" t="s">
        <v>60</v>
      </c>
      <c r="D10" s="49">
        <v>-30</v>
      </c>
      <c r="E10" s="49">
        <v>5</v>
      </c>
      <c r="F10" s="51">
        <v>25</v>
      </c>
      <c r="G10" s="51">
        <v>10</v>
      </c>
      <c r="H10" s="50">
        <f>(D10*$D$8)+(E10*$E$8)+(F10*$F$8)+(G8*$G$10)</f>
        <v>3.5</v>
      </c>
      <c r="I10" s="57">
        <f>SUMPRODUCT(D10:G10,$D$8:$G$8)</f>
        <v>3.5</v>
      </c>
      <c r="J10" s="61" t="s">
        <v>81</v>
      </c>
      <c r="K10" s="63"/>
    </row>
    <row r="11" spans="1:14">
      <c r="C11" s="4" t="s">
        <v>62</v>
      </c>
      <c r="D11" s="49">
        <v>-45</v>
      </c>
      <c r="E11" s="49">
        <v>3</v>
      </c>
      <c r="F11" s="51">
        <v>35</v>
      </c>
      <c r="G11" s="51">
        <v>5</v>
      </c>
      <c r="H11" s="50">
        <f>(D11*$D$8)+(E11*$E$8)+(F11*$F$8)+(G8*$G$11)</f>
        <v>1.8000000000000007</v>
      </c>
      <c r="I11" s="39">
        <f>SUMPRODUCT(D11:G11,$D$8:$G$8)</f>
        <v>1.8000000000000007</v>
      </c>
      <c r="J11" s="5" t="s">
        <v>18</v>
      </c>
      <c r="K11" s="1" t="s">
        <v>28</v>
      </c>
      <c r="N11" s="1" t="s">
        <v>27</v>
      </c>
    </row>
    <row r="12" spans="1:14">
      <c r="D12" s="49"/>
      <c r="E12" s="49"/>
      <c r="F12" s="49"/>
      <c r="G12" s="49"/>
      <c r="H12" s="50"/>
      <c r="I12" s="57"/>
    </row>
    <row r="13" spans="1:14">
      <c r="D13" s="21"/>
      <c r="E13" s="21"/>
      <c r="F13" s="21"/>
      <c r="G13" s="21"/>
    </row>
    <row r="14" spans="1:14">
      <c r="A14" s="24"/>
      <c r="D14" s="21"/>
      <c r="E14" s="21"/>
      <c r="F14" s="21"/>
      <c r="G14" s="21"/>
      <c r="M14" s="25"/>
      <c r="N14" s="26"/>
    </row>
    <row r="15" spans="1:14" ht="21">
      <c r="C15" s="32" t="s">
        <v>22</v>
      </c>
    </row>
    <row r="16" spans="1:14">
      <c r="D16" s="28">
        <f>D8</f>
        <v>0.3</v>
      </c>
      <c r="E16" s="28">
        <f>E8</f>
        <v>0.1</v>
      </c>
      <c r="F16" s="28">
        <f>F8</f>
        <v>0.4</v>
      </c>
      <c r="G16" s="28">
        <v>0.2</v>
      </c>
      <c r="N16" s="26"/>
    </row>
    <row r="17" spans="3:14">
      <c r="C17" s="4" t="s">
        <v>24</v>
      </c>
      <c r="D17" s="5" t="s">
        <v>11</v>
      </c>
      <c r="E17" s="6" t="s">
        <v>0</v>
      </c>
      <c r="F17" s="7" t="s">
        <v>1</v>
      </c>
      <c r="G17" s="7"/>
      <c r="H17" s="12" t="s">
        <v>25</v>
      </c>
      <c r="N17" s="26"/>
    </row>
    <row r="18" spans="3:14">
      <c r="C18" s="4" t="str">
        <f>C10</f>
        <v>A</v>
      </c>
      <c r="D18" s="49">
        <f>D10</f>
        <v>-30</v>
      </c>
      <c r="E18" s="49">
        <f>E10</f>
        <v>5</v>
      </c>
      <c r="F18" s="51">
        <f>F10</f>
        <v>25</v>
      </c>
      <c r="G18" s="51">
        <f>G10</f>
        <v>10</v>
      </c>
      <c r="H18" s="50">
        <f>H10</f>
        <v>3.5</v>
      </c>
    </row>
    <row r="19" spans="3:14">
      <c r="C19" s="4" t="str">
        <f t="shared" ref="C19:F19" si="0">C11</f>
        <v>B</v>
      </c>
      <c r="D19" s="49">
        <f t="shared" si="0"/>
        <v>-45</v>
      </c>
      <c r="E19" s="49">
        <f t="shared" si="0"/>
        <v>3</v>
      </c>
      <c r="F19" s="51">
        <f t="shared" si="0"/>
        <v>35</v>
      </c>
      <c r="G19" s="51">
        <f>G11</f>
        <v>5</v>
      </c>
      <c r="H19" s="50">
        <f>H11</f>
        <v>1.8000000000000007</v>
      </c>
    </row>
    <row r="20" spans="3:14">
      <c r="D20" s="49"/>
      <c r="E20" s="49"/>
      <c r="F20" s="51"/>
      <c r="G20" s="51"/>
      <c r="H20" s="50"/>
    </row>
    <row r="21" spans="3:14">
      <c r="D21" s="50"/>
      <c r="E21" s="50"/>
      <c r="F21" s="50"/>
      <c r="G21" s="50"/>
      <c r="H21" s="50"/>
    </row>
    <row r="22" spans="3:14">
      <c r="C22" s="4" t="s">
        <v>3</v>
      </c>
      <c r="D22" s="50">
        <f>MAX(D18:D20)</f>
        <v>-30</v>
      </c>
      <c r="E22" s="50">
        <f t="shared" ref="E22:G22" si="1">MAX(E18:E20)</f>
        <v>5</v>
      </c>
      <c r="F22" s="50">
        <f t="shared" si="1"/>
        <v>35</v>
      </c>
      <c r="G22" s="50">
        <f t="shared" si="1"/>
        <v>10</v>
      </c>
      <c r="H22" s="39">
        <f>SUMPRODUCT(D22:G22,$D$16:$G$16)</f>
        <v>7.5</v>
      </c>
      <c r="I22" s="2" t="s">
        <v>22</v>
      </c>
    </row>
    <row r="24" spans="3:14">
      <c r="C24" s="13"/>
    </row>
  </sheetData>
  <conditionalFormatting sqref="I10:I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B546-AD3B-4C81-B00C-A69D39CC478B}">
  <dimension ref="A1:M94"/>
  <sheetViews>
    <sheetView topLeftCell="A88" zoomScale="160" zoomScaleNormal="160" workbookViewId="0">
      <selection activeCell="D32" sqref="D32"/>
    </sheetView>
  </sheetViews>
  <sheetFormatPr defaultColWidth="10.875" defaultRowHeight="15.75"/>
  <cols>
    <col min="1" max="2" width="10.875" style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9">
      <c r="A1" s="23" t="s">
        <v>39</v>
      </c>
      <c r="D1" s="30"/>
    </row>
    <row r="2" spans="1:9">
      <c r="A2" s="1" t="s">
        <v>38</v>
      </c>
    </row>
    <row r="3" spans="1:9">
      <c r="C3" s="1"/>
      <c r="D3" s="1"/>
      <c r="E3" s="13" t="s">
        <v>6</v>
      </c>
      <c r="F3" s="13" t="s">
        <v>42</v>
      </c>
      <c r="G3" s="1"/>
      <c r="H3" s="1"/>
      <c r="I3" s="1"/>
    </row>
    <row r="4" spans="1:9">
      <c r="F4" s="13"/>
    </row>
    <row r="5" spans="1:9">
      <c r="E5" s="13" t="s">
        <v>40</v>
      </c>
      <c r="F5" s="13" t="s">
        <v>41</v>
      </c>
    </row>
    <row r="7" spans="1:9">
      <c r="D7" s="13" t="s">
        <v>43</v>
      </c>
    </row>
    <row r="8" spans="1:9">
      <c r="C8" s="1"/>
      <c r="D8" s="1"/>
      <c r="F8" s="1"/>
      <c r="G8" s="1"/>
      <c r="H8" s="1"/>
      <c r="I8" s="1"/>
    </row>
    <row r="9" spans="1:9">
      <c r="C9" s="1"/>
      <c r="H9" s="1"/>
      <c r="I9" s="1"/>
    </row>
    <row r="10" spans="1:9">
      <c r="C10" s="1"/>
      <c r="H10" s="1"/>
      <c r="I10" s="1"/>
    </row>
    <row r="11" spans="1:9">
      <c r="C11" s="1"/>
      <c r="E11" s="13">
        <v>0.8</v>
      </c>
      <c r="F11" s="4">
        <v>0.2</v>
      </c>
      <c r="H11" s="1"/>
      <c r="I11" s="1"/>
    </row>
    <row r="12" spans="1:9">
      <c r="C12" s="1"/>
      <c r="E12" s="15" t="s">
        <v>47</v>
      </c>
      <c r="F12" s="15" t="s">
        <v>48</v>
      </c>
      <c r="H12" s="1"/>
      <c r="I12" s="1"/>
    </row>
    <row r="13" spans="1:9">
      <c r="C13" s="1"/>
      <c r="D13" s="16" t="s">
        <v>44</v>
      </c>
      <c r="E13" s="1">
        <v>8</v>
      </c>
      <c r="F13" s="1">
        <v>7</v>
      </c>
      <c r="G13" s="38">
        <f>(E13*$E$11)+(F13*$F$11)</f>
        <v>7.8000000000000007</v>
      </c>
      <c r="H13" s="1"/>
      <c r="I13" s="1"/>
    </row>
    <row r="14" spans="1:9">
      <c r="C14" s="1"/>
      <c r="D14" s="16" t="s">
        <v>45</v>
      </c>
      <c r="E14" s="1">
        <v>14</v>
      </c>
      <c r="F14" s="1">
        <v>5</v>
      </c>
      <c r="G14" s="38">
        <f t="shared" ref="G14:G15" si="0">(E14*$E$11)+(F14*$F$11)</f>
        <v>12.200000000000001</v>
      </c>
      <c r="H14" s="1"/>
      <c r="I14" s="1"/>
    </row>
    <row r="15" spans="1:9">
      <c r="C15" s="1"/>
      <c r="D15" s="16" t="s">
        <v>46</v>
      </c>
      <c r="E15" s="1">
        <v>20</v>
      </c>
      <c r="F15" s="1">
        <v>-9</v>
      </c>
      <c r="G15" s="2">
        <f t="shared" si="0"/>
        <v>14.2</v>
      </c>
      <c r="H15" s="5" t="s">
        <v>18</v>
      </c>
      <c r="I15" s="1"/>
    </row>
    <row r="16" spans="1:9">
      <c r="C16" s="1"/>
      <c r="D16" s="1"/>
      <c r="F16" s="1"/>
      <c r="G16" s="1"/>
      <c r="H16" s="1"/>
      <c r="I16" s="1"/>
    </row>
    <row r="17" spans="2:11">
      <c r="C17" s="1"/>
      <c r="E17" s="13">
        <v>0.8</v>
      </c>
      <c r="F17" s="4">
        <v>0.2</v>
      </c>
      <c r="H17" s="1"/>
      <c r="I17" s="1"/>
    </row>
    <row r="18" spans="2:11">
      <c r="C18" s="1"/>
      <c r="E18" s="15" t="s">
        <v>47</v>
      </c>
      <c r="F18" s="15" t="s">
        <v>48</v>
      </c>
      <c r="H18" s="1"/>
      <c r="I18" s="1"/>
    </row>
    <row r="19" spans="2:11">
      <c r="C19" s="1"/>
      <c r="D19" s="16" t="s">
        <v>44</v>
      </c>
      <c r="E19" s="1">
        <v>8</v>
      </c>
      <c r="F19" s="1">
        <v>7</v>
      </c>
      <c r="G19" s="38">
        <f>(E19*$E$11)+(F19*$F$11)</f>
        <v>7.8000000000000007</v>
      </c>
      <c r="H19" s="1"/>
      <c r="I19" s="1"/>
      <c r="J19" s="4"/>
      <c r="K19" s="12" t="s">
        <v>29</v>
      </c>
    </row>
    <row r="20" spans="2:11">
      <c r="C20" s="1"/>
      <c r="D20" s="16" t="s">
        <v>45</v>
      </c>
      <c r="E20" s="1">
        <v>14</v>
      </c>
      <c r="F20" s="1">
        <v>5</v>
      </c>
      <c r="G20" s="38">
        <f t="shared" ref="G20:G21" si="1">(E20*$E$11)+(F20*$F$11)</f>
        <v>12.200000000000001</v>
      </c>
      <c r="H20" s="1"/>
      <c r="I20" s="1"/>
      <c r="J20" s="31" t="s">
        <v>22</v>
      </c>
      <c r="K20" s="29">
        <f>G23</f>
        <v>17.399999999999999</v>
      </c>
    </row>
    <row r="21" spans="2:11">
      <c r="C21" s="1"/>
      <c r="D21" s="16" t="s">
        <v>46</v>
      </c>
      <c r="E21" s="1">
        <v>20</v>
      </c>
      <c r="F21" s="1">
        <v>-9</v>
      </c>
      <c r="G21" s="2">
        <f t="shared" si="1"/>
        <v>14.2</v>
      </c>
      <c r="H21" s="5" t="s">
        <v>18</v>
      </c>
      <c r="I21" s="1"/>
      <c r="J21" s="31" t="s">
        <v>30</v>
      </c>
      <c r="K21" s="29">
        <f>G15</f>
        <v>14.2</v>
      </c>
    </row>
    <row r="22" spans="2:11">
      <c r="C22" s="1"/>
      <c r="D22" s="1"/>
      <c r="F22" s="1"/>
      <c r="G22" s="1"/>
      <c r="H22" s="1"/>
      <c r="I22" s="1"/>
      <c r="J22" s="4" t="s">
        <v>23</v>
      </c>
      <c r="K22" s="29">
        <f>K20-K21</f>
        <v>3.1999999999999993</v>
      </c>
    </row>
    <row r="23" spans="2:11">
      <c r="C23" s="1"/>
      <c r="D23" s="4" t="s">
        <v>3</v>
      </c>
      <c r="E23" s="14">
        <f>MAX(E19:E21)</f>
        <v>20</v>
      </c>
      <c r="F23" s="14">
        <f t="shared" ref="F23" si="2">MAX(F19:F21)</f>
        <v>7</v>
      </c>
      <c r="G23" s="39">
        <f>SUMPRODUCT(E23:F23,E17:F17)</f>
        <v>17.399999999999999</v>
      </c>
      <c r="H23" s="2" t="s">
        <v>22</v>
      </c>
    </row>
    <row r="24" spans="2:11">
      <c r="C24" s="1"/>
      <c r="D24" s="1"/>
      <c r="F24" s="1"/>
      <c r="G24" s="1"/>
      <c r="H24" s="1"/>
      <c r="I24" s="1"/>
    </row>
    <row r="25" spans="2:11">
      <c r="C25" s="1"/>
      <c r="D25" s="1"/>
      <c r="E25" s="1"/>
      <c r="F25" s="1"/>
      <c r="G25" s="1"/>
      <c r="H25" s="1"/>
      <c r="I25" s="1"/>
    </row>
    <row r="26" spans="2:11">
      <c r="B26" s="1" t="s">
        <v>49</v>
      </c>
      <c r="C26" s="1"/>
      <c r="D26" s="1"/>
      <c r="E26" s="4" t="s">
        <v>50</v>
      </c>
      <c r="F26" s="1"/>
      <c r="G26" s="1"/>
      <c r="H26" s="1"/>
      <c r="I26" s="1"/>
      <c r="K26" s="1" t="s">
        <v>52</v>
      </c>
    </row>
    <row r="27" spans="2:11">
      <c r="C27" s="1"/>
      <c r="D27" s="16" t="s">
        <v>44</v>
      </c>
      <c r="E27" s="4">
        <v>2</v>
      </c>
      <c r="F27" s="1">
        <f>E13</f>
        <v>8</v>
      </c>
      <c r="G27" s="34">
        <v>0.8</v>
      </c>
      <c r="H27" s="1">
        <f>F27*G27</f>
        <v>6.4</v>
      </c>
      <c r="I27" s="3">
        <f>SUM(H27:H28)</f>
        <v>7.8000000000000007</v>
      </c>
      <c r="K27" s="1" t="s">
        <v>51</v>
      </c>
    </row>
    <row r="28" spans="2:11">
      <c r="B28" s="33" t="s">
        <v>50</v>
      </c>
      <c r="C28" s="1"/>
      <c r="D28" s="1"/>
      <c r="E28" s="4"/>
      <c r="F28" s="1">
        <f>F13</f>
        <v>7</v>
      </c>
      <c r="G28" s="34">
        <v>0.2</v>
      </c>
      <c r="H28" s="1">
        <f t="shared" ref="H28:H32" si="3">F28*G28</f>
        <v>1.4000000000000001</v>
      </c>
      <c r="I28" s="1"/>
    </row>
    <row r="29" spans="2:11">
      <c r="B29" s="1">
        <v>1</v>
      </c>
      <c r="C29" s="1"/>
      <c r="D29" s="16" t="s">
        <v>45</v>
      </c>
      <c r="E29" s="4">
        <v>3</v>
      </c>
      <c r="F29" s="1">
        <f>E14</f>
        <v>14</v>
      </c>
      <c r="G29" s="35">
        <f>G27</f>
        <v>0.8</v>
      </c>
      <c r="H29" s="1">
        <f t="shared" si="3"/>
        <v>11.200000000000001</v>
      </c>
      <c r="I29" s="3">
        <f>SUM(H29:H30)</f>
        <v>12.200000000000001</v>
      </c>
    </row>
    <row r="30" spans="2:11">
      <c r="C30" s="1"/>
      <c r="D30" s="1"/>
      <c r="E30" s="4"/>
      <c r="F30" s="1">
        <f>F14</f>
        <v>5</v>
      </c>
      <c r="G30" s="35">
        <f>G28</f>
        <v>0.2</v>
      </c>
      <c r="H30" s="1">
        <f t="shared" si="3"/>
        <v>1</v>
      </c>
      <c r="I30" s="1"/>
    </row>
    <row r="31" spans="2:11">
      <c r="C31" s="1"/>
      <c r="D31" s="16" t="s">
        <v>46</v>
      </c>
      <c r="E31" s="4">
        <v>4</v>
      </c>
      <c r="F31" s="1">
        <f>E15</f>
        <v>20</v>
      </c>
      <c r="G31" s="35">
        <f>G27</f>
        <v>0.8</v>
      </c>
      <c r="H31" s="1">
        <f t="shared" si="3"/>
        <v>16</v>
      </c>
      <c r="I31" s="2">
        <f>SUM(H31:H32)</f>
        <v>14.2</v>
      </c>
      <c r="J31" s="5" t="s">
        <v>18</v>
      </c>
    </row>
    <row r="32" spans="2:11">
      <c r="C32" s="1"/>
      <c r="D32" s="1"/>
      <c r="F32" s="1">
        <f>F15</f>
        <v>-9</v>
      </c>
      <c r="G32" s="35">
        <f>G28</f>
        <v>0.2</v>
      </c>
      <c r="H32" s="1">
        <f t="shared" si="3"/>
        <v>-1.8</v>
      </c>
      <c r="I32" s="1"/>
    </row>
    <row r="33" spans="2:13">
      <c r="C33" s="1"/>
      <c r="D33" s="1"/>
      <c r="F33" s="1"/>
      <c r="G33" s="1"/>
      <c r="H33" s="1"/>
      <c r="I33" s="1"/>
    </row>
    <row r="34" spans="2:13">
      <c r="C34" s="1"/>
      <c r="D34" s="1"/>
      <c r="G34" s="1"/>
      <c r="H34" s="1"/>
      <c r="I34" s="1"/>
    </row>
    <row r="35" spans="2:13">
      <c r="C35" s="1"/>
      <c r="D35" s="1"/>
      <c r="E35" s="4" t="s">
        <v>50</v>
      </c>
      <c r="G35" s="1"/>
      <c r="H35" s="1"/>
      <c r="I35" s="1"/>
    </row>
    <row r="36" spans="2:13">
      <c r="C36" s="1"/>
      <c r="D36" s="16" t="s">
        <v>44</v>
      </c>
      <c r="E36" s="4">
        <v>2</v>
      </c>
      <c r="F36" s="36">
        <v>8</v>
      </c>
      <c r="G36" s="34">
        <v>0.94</v>
      </c>
      <c r="H36" s="1">
        <f>F36*G36</f>
        <v>7.52</v>
      </c>
      <c r="I36" s="3">
        <f>SUM(H36:H37)</f>
        <v>7.9399999999999995</v>
      </c>
    </row>
    <row r="37" spans="2:13">
      <c r="B37" s="33" t="s">
        <v>50</v>
      </c>
      <c r="C37" s="1"/>
      <c r="D37" s="1"/>
      <c r="E37" s="4"/>
      <c r="F37" s="37">
        <v>7</v>
      </c>
      <c r="G37" s="34">
        <v>0.06</v>
      </c>
      <c r="H37" s="1">
        <f t="shared" ref="H37:H41" si="4">F37*G37</f>
        <v>0.42</v>
      </c>
      <c r="I37" s="1"/>
    </row>
    <row r="38" spans="2:13">
      <c r="B38" s="1">
        <v>1</v>
      </c>
      <c r="C38" s="1"/>
      <c r="D38" s="16" t="s">
        <v>45</v>
      </c>
      <c r="E38" s="4">
        <v>3</v>
      </c>
      <c r="F38" s="36">
        <v>14</v>
      </c>
      <c r="G38" s="35">
        <f>G36</f>
        <v>0.94</v>
      </c>
      <c r="H38" s="1">
        <f t="shared" si="4"/>
        <v>13.16</v>
      </c>
      <c r="I38" s="3">
        <f>SUM(H38:H39)</f>
        <v>13.46</v>
      </c>
    </row>
    <row r="39" spans="2:13">
      <c r="C39" s="1"/>
      <c r="D39" s="1"/>
      <c r="E39" s="4"/>
      <c r="F39" s="37">
        <v>5</v>
      </c>
      <c r="G39" s="35">
        <f>G37</f>
        <v>0.06</v>
      </c>
      <c r="H39" s="1">
        <f t="shared" si="4"/>
        <v>0.3</v>
      </c>
      <c r="I39" s="1"/>
    </row>
    <row r="40" spans="2:13">
      <c r="C40" s="1"/>
      <c r="D40" s="16" t="s">
        <v>46</v>
      </c>
      <c r="E40" s="4">
        <v>4</v>
      </c>
      <c r="F40" s="36">
        <v>20</v>
      </c>
      <c r="G40" s="35">
        <f>G36</f>
        <v>0.94</v>
      </c>
      <c r="H40" s="1">
        <f t="shared" si="4"/>
        <v>18.799999999999997</v>
      </c>
      <c r="I40" s="2">
        <f>SUM(H40:H41)</f>
        <v>18.259999999999998</v>
      </c>
      <c r="J40" s="4"/>
    </row>
    <row r="41" spans="2:13">
      <c r="C41" s="1"/>
      <c r="D41" s="1"/>
      <c r="F41" s="37">
        <f>F32</f>
        <v>-9</v>
      </c>
      <c r="G41" s="35">
        <f>G37</f>
        <v>0.06</v>
      </c>
      <c r="H41" s="1">
        <f t="shared" si="4"/>
        <v>-0.54</v>
      </c>
      <c r="I41" s="1"/>
    </row>
    <row r="43" spans="2:13">
      <c r="F43" s="36">
        <v>1</v>
      </c>
    </row>
    <row r="44" spans="2:13">
      <c r="F44" s="37">
        <v>2</v>
      </c>
    </row>
    <row r="46" spans="2:13">
      <c r="H46" s="12"/>
      <c r="J46" s="4"/>
    </row>
    <row r="47" spans="2:13">
      <c r="C47" s="1"/>
      <c r="D47" s="1"/>
      <c r="E47" s="4" t="s">
        <v>50</v>
      </c>
      <c r="H47" s="1"/>
      <c r="I47" s="1"/>
    </row>
    <row r="48" spans="2:13">
      <c r="C48" s="1"/>
      <c r="D48" s="16" t="s">
        <v>44</v>
      </c>
      <c r="E48" s="4">
        <v>2</v>
      </c>
      <c r="F48" s="36">
        <v>8</v>
      </c>
      <c r="K48" s="34">
        <v>0.8</v>
      </c>
      <c r="L48" s="1">
        <f t="shared" ref="L48:L53" si="5">F48*K48</f>
        <v>6.4</v>
      </c>
      <c r="M48" s="3">
        <f>SUM(L48:L49)</f>
        <v>7.8000000000000007</v>
      </c>
    </row>
    <row r="49" spans="2:13">
      <c r="B49" s="33" t="s">
        <v>50</v>
      </c>
      <c r="C49" s="1"/>
      <c r="D49" s="1"/>
      <c r="E49" s="4"/>
      <c r="F49" s="37">
        <v>7</v>
      </c>
      <c r="K49" s="34">
        <v>0.2</v>
      </c>
      <c r="L49" s="1">
        <f t="shared" si="5"/>
        <v>1.4000000000000001</v>
      </c>
    </row>
    <row r="50" spans="2:13">
      <c r="B50" s="1">
        <v>1</v>
      </c>
      <c r="C50" s="1"/>
      <c r="D50" s="16" t="s">
        <v>45</v>
      </c>
      <c r="E50" s="4">
        <v>3</v>
      </c>
      <c r="F50" s="36">
        <v>14</v>
      </c>
      <c r="K50" s="35">
        <f>K48</f>
        <v>0.8</v>
      </c>
      <c r="L50" s="1">
        <f t="shared" si="5"/>
        <v>11.200000000000001</v>
      </c>
      <c r="M50" s="3">
        <f>SUM(L50:L51)</f>
        <v>12.200000000000001</v>
      </c>
    </row>
    <row r="51" spans="2:13">
      <c r="C51" s="1"/>
      <c r="D51" s="1"/>
      <c r="E51" s="4"/>
      <c r="F51" s="37">
        <v>5</v>
      </c>
      <c r="K51" s="35">
        <f>K49</f>
        <v>0.2</v>
      </c>
      <c r="L51" s="1">
        <f t="shared" si="5"/>
        <v>1</v>
      </c>
    </row>
    <row r="52" spans="2:13">
      <c r="C52" s="1"/>
      <c r="D52" s="16" t="s">
        <v>46</v>
      </c>
      <c r="E52" s="4">
        <v>4</v>
      </c>
      <c r="F52" s="36">
        <v>20</v>
      </c>
      <c r="K52" s="35">
        <f>K48</f>
        <v>0.8</v>
      </c>
      <c r="L52" s="1">
        <f t="shared" si="5"/>
        <v>16</v>
      </c>
      <c r="M52" s="2">
        <f>SUM(L52:L53)</f>
        <v>16.399999999999999</v>
      </c>
    </row>
    <row r="53" spans="2:13">
      <c r="C53" s="1"/>
      <c r="D53" s="1"/>
      <c r="F53" s="37">
        <f>F44</f>
        <v>2</v>
      </c>
      <c r="K53" s="35">
        <f>K49</f>
        <v>0.2</v>
      </c>
      <c r="L53" s="1">
        <f t="shared" si="5"/>
        <v>0.4</v>
      </c>
    </row>
    <row r="54" spans="2:13">
      <c r="C54" s="4" t="s">
        <v>53</v>
      </c>
      <c r="D54" s="5">
        <v>0.77</v>
      </c>
      <c r="H54" s="12"/>
      <c r="J54" s="4"/>
    </row>
    <row r="55" spans="2:13">
      <c r="C55" s="4" t="s">
        <v>54</v>
      </c>
      <c r="D55" s="17">
        <v>0.23</v>
      </c>
      <c r="F55" s="36">
        <v>1</v>
      </c>
      <c r="H55" s="12"/>
      <c r="J55" s="4"/>
    </row>
    <row r="56" spans="2:13">
      <c r="F56" s="37">
        <v>2</v>
      </c>
      <c r="H56" s="12"/>
      <c r="J56" s="4"/>
    </row>
    <row r="57" spans="2:13">
      <c r="H57" s="12"/>
      <c r="J57" s="4"/>
    </row>
    <row r="59" spans="2:13">
      <c r="C59" s="1"/>
      <c r="D59" s="1"/>
      <c r="E59" s="4" t="s">
        <v>50</v>
      </c>
      <c r="G59" s="1"/>
      <c r="H59" s="1"/>
      <c r="I59" s="1"/>
      <c r="J59" s="4" t="s">
        <v>50</v>
      </c>
    </row>
    <row r="60" spans="2:13">
      <c r="C60" s="1"/>
      <c r="D60" s="16" t="s">
        <v>44</v>
      </c>
      <c r="E60" s="4">
        <v>6</v>
      </c>
      <c r="F60" s="36">
        <v>8</v>
      </c>
      <c r="G60" s="34">
        <v>0.94</v>
      </c>
      <c r="H60" s="1">
        <f>F60*G60</f>
        <v>7.52</v>
      </c>
      <c r="I60" s="3">
        <f>SUM(H60:H61)</f>
        <v>7.9399999999999995</v>
      </c>
      <c r="J60" s="13">
        <v>6</v>
      </c>
    </row>
    <row r="61" spans="2:13">
      <c r="B61" s="33" t="s">
        <v>50</v>
      </c>
      <c r="C61" s="1"/>
      <c r="D61" s="1"/>
      <c r="E61" s="4"/>
      <c r="F61" s="37">
        <v>7</v>
      </c>
      <c r="G61" s="34">
        <v>0.06</v>
      </c>
      <c r="H61" s="1">
        <f t="shared" ref="H61:H65" si="6">F61*G61</f>
        <v>0.42</v>
      </c>
      <c r="I61" s="1"/>
      <c r="J61" s="13"/>
    </row>
    <row r="62" spans="2:13">
      <c r="B62" s="1">
        <v>3</v>
      </c>
      <c r="C62" s="1"/>
      <c r="D62" s="16" t="s">
        <v>45</v>
      </c>
      <c r="E62" s="4">
        <v>7</v>
      </c>
      <c r="F62" s="36">
        <v>14</v>
      </c>
      <c r="G62" s="35">
        <f>G60</f>
        <v>0.94</v>
      </c>
      <c r="H62" s="1">
        <f t="shared" si="6"/>
        <v>13.16</v>
      </c>
      <c r="I62" s="3">
        <f>SUM(H62:H63)</f>
        <v>13.46</v>
      </c>
      <c r="J62" s="13">
        <v>7</v>
      </c>
    </row>
    <row r="63" spans="2:13">
      <c r="C63" s="1"/>
      <c r="D63" s="1"/>
      <c r="E63" s="4"/>
      <c r="F63" s="37">
        <v>5</v>
      </c>
      <c r="G63" s="35">
        <f>G61</f>
        <v>0.06</v>
      </c>
      <c r="H63" s="1">
        <f t="shared" si="6"/>
        <v>0.3</v>
      </c>
      <c r="I63" s="1"/>
      <c r="J63" s="13"/>
    </row>
    <row r="64" spans="2:13">
      <c r="C64" s="1"/>
      <c r="D64" s="16" t="s">
        <v>46</v>
      </c>
      <c r="E64" s="4">
        <v>8</v>
      </c>
      <c r="F64" s="36">
        <v>20</v>
      </c>
      <c r="G64" s="35">
        <f>G60</f>
        <v>0.94</v>
      </c>
      <c r="H64" s="1">
        <f t="shared" si="6"/>
        <v>18.799999999999997</v>
      </c>
      <c r="I64" s="2">
        <f>SUM(H64:H65)</f>
        <v>18.259999999999998</v>
      </c>
      <c r="J64" s="13">
        <v>8</v>
      </c>
      <c r="K64" s="2" t="s">
        <v>53</v>
      </c>
    </row>
    <row r="65" spans="2:11">
      <c r="C65" s="1"/>
      <c r="D65" s="1"/>
      <c r="F65" s="37">
        <v>-9</v>
      </c>
      <c r="G65" s="35">
        <f>G61</f>
        <v>0.06</v>
      </c>
      <c r="H65" s="1">
        <f t="shared" si="6"/>
        <v>-0.54</v>
      </c>
      <c r="I65" s="1"/>
      <c r="J65" s="13"/>
    </row>
    <row r="66" spans="2:11">
      <c r="J66" s="13"/>
    </row>
    <row r="67" spans="2:11">
      <c r="C67" s="1"/>
      <c r="D67" s="1"/>
      <c r="E67" s="4" t="s">
        <v>50</v>
      </c>
      <c r="G67" s="1"/>
      <c r="H67" s="1"/>
      <c r="I67" s="1"/>
      <c r="J67" s="13"/>
    </row>
    <row r="68" spans="2:11">
      <c r="C68" s="1"/>
      <c r="D68" s="16" t="s">
        <v>44</v>
      </c>
      <c r="E68" s="4">
        <v>9</v>
      </c>
      <c r="F68" s="36">
        <v>8</v>
      </c>
      <c r="G68" s="34">
        <v>0.35</v>
      </c>
      <c r="H68" s="1">
        <f>F68*G68</f>
        <v>2.8</v>
      </c>
      <c r="I68" s="3">
        <f>SUM(H68:H69)</f>
        <v>7.35</v>
      </c>
      <c r="J68" s="13">
        <v>9</v>
      </c>
    </row>
    <row r="69" spans="2:11">
      <c r="B69" s="33" t="s">
        <v>50</v>
      </c>
      <c r="C69" s="1"/>
      <c r="D69" s="1"/>
      <c r="E69" s="4"/>
      <c r="F69" s="37">
        <v>7</v>
      </c>
      <c r="G69" s="34">
        <v>0.65</v>
      </c>
      <c r="H69" s="1">
        <f t="shared" ref="H69:H73" si="7">F69*G69</f>
        <v>4.55</v>
      </c>
      <c r="I69" s="1"/>
      <c r="J69" s="13"/>
    </row>
    <row r="70" spans="2:11">
      <c r="B70" s="1">
        <v>4</v>
      </c>
      <c r="C70" s="1"/>
      <c r="D70" s="16" t="s">
        <v>45</v>
      </c>
      <c r="E70" s="4">
        <v>10</v>
      </c>
      <c r="F70" s="36">
        <v>14</v>
      </c>
      <c r="G70" s="35">
        <f>G68</f>
        <v>0.35</v>
      </c>
      <c r="H70" s="1">
        <f t="shared" si="7"/>
        <v>4.8999999999999995</v>
      </c>
      <c r="I70" s="3">
        <f>SUM(H70:H71)</f>
        <v>8.1499999999999986</v>
      </c>
      <c r="J70" s="13">
        <v>10</v>
      </c>
      <c r="K70" s="2" t="s">
        <v>54</v>
      </c>
    </row>
    <row r="71" spans="2:11">
      <c r="C71" s="1"/>
      <c r="D71" s="1"/>
      <c r="E71" s="4"/>
      <c r="F71" s="37">
        <v>5</v>
      </c>
      <c r="G71" s="35">
        <f>G69</f>
        <v>0.65</v>
      </c>
      <c r="H71" s="1">
        <f t="shared" si="7"/>
        <v>3.25</v>
      </c>
      <c r="I71" s="1"/>
      <c r="J71" s="13"/>
    </row>
    <row r="72" spans="2:11">
      <c r="C72" s="1"/>
      <c r="D72" s="16" t="s">
        <v>46</v>
      </c>
      <c r="E72" s="4">
        <v>11</v>
      </c>
      <c r="F72" s="36">
        <v>20</v>
      </c>
      <c r="G72" s="35">
        <f>G68</f>
        <v>0.35</v>
      </c>
      <c r="H72" s="1">
        <f t="shared" si="7"/>
        <v>7</v>
      </c>
      <c r="I72" s="2">
        <f>SUM(H72:H73)</f>
        <v>1.1499999999999995</v>
      </c>
      <c r="J72" s="13">
        <v>11</v>
      </c>
    </row>
    <row r="73" spans="2:11">
      <c r="C73" s="1"/>
      <c r="D73" s="1"/>
      <c r="F73" s="37">
        <v>-9</v>
      </c>
      <c r="G73" s="35">
        <f>G69</f>
        <v>0.65</v>
      </c>
      <c r="H73" s="1">
        <f t="shared" si="7"/>
        <v>-5.8500000000000005</v>
      </c>
      <c r="I73" s="1"/>
    </row>
    <row r="75" spans="2:11">
      <c r="C75" s="1"/>
      <c r="D75" s="1"/>
      <c r="E75" s="4" t="s">
        <v>50</v>
      </c>
      <c r="G75" s="1"/>
      <c r="H75" s="1"/>
      <c r="I75" s="1"/>
      <c r="J75" s="13"/>
    </row>
    <row r="76" spans="2:11">
      <c r="C76" s="1"/>
      <c r="D76" s="16" t="s">
        <v>44</v>
      </c>
      <c r="E76" s="4">
        <v>12</v>
      </c>
      <c r="F76" s="36">
        <v>8</v>
      </c>
      <c r="G76" s="40">
        <v>0.8</v>
      </c>
      <c r="H76" s="1">
        <f>F76*G76</f>
        <v>6.4</v>
      </c>
      <c r="I76" s="3">
        <f>SUM(H76:H77)</f>
        <v>7.8000000000000007</v>
      </c>
      <c r="J76" s="13">
        <v>12</v>
      </c>
    </row>
    <row r="77" spans="2:11">
      <c r="B77" s="33" t="s">
        <v>50</v>
      </c>
      <c r="C77" s="1"/>
      <c r="D77" s="1"/>
      <c r="E77" s="4"/>
      <c r="F77" s="37">
        <v>7</v>
      </c>
      <c r="G77" s="40">
        <v>0.2</v>
      </c>
      <c r="H77" s="1">
        <f t="shared" ref="H77:H81" si="8">F77*G77</f>
        <v>1.4000000000000001</v>
      </c>
      <c r="I77" s="1"/>
      <c r="J77" s="13"/>
    </row>
    <row r="78" spans="2:11">
      <c r="B78" s="1">
        <v>5</v>
      </c>
      <c r="C78" s="1"/>
      <c r="D78" s="16" t="s">
        <v>45</v>
      </c>
      <c r="E78" s="4">
        <v>13</v>
      </c>
      <c r="F78" s="36">
        <v>14</v>
      </c>
      <c r="G78" s="35">
        <f>G76</f>
        <v>0.8</v>
      </c>
      <c r="H78" s="1">
        <f t="shared" si="8"/>
        <v>11.200000000000001</v>
      </c>
      <c r="I78" s="3">
        <f>SUM(H78:H79)</f>
        <v>12.200000000000001</v>
      </c>
      <c r="J78" s="13">
        <v>13</v>
      </c>
    </row>
    <row r="79" spans="2:11">
      <c r="C79" s="1"/>
      <c r="D79" s="1"/>
      <c r="E79" s="4"/>
      <c r="F79" s="37">
        <v>5</v>
      </c>
      <c r="G79" s="35">
        <f>G77</f>
        <v>0.2</v>
      </c>
      <c r="H79" s="1">
        <f t="shared" si="8"/>
        <v>1</v>
      </c>
      <c r="I79" s="1"/>
      <c r="J79" s="13"/>
    </row>
    <row r="80" spans="2:11">
      <c r="C80" s="1"/>
      <c r="D80" s="16" t="s">
        <v>46</v>
      </c>
      <c r="E80" s="4">
        <v>14</v>
      </c>
      <c r="F80" s="36">
        <v>20</v>
      </c>
      <c r="G80" s="35">
        <f>G76</f>
        <v>0.8</v>
      </c>
      <c r="H80" s="1">
        <f t="shared" si="8"/>
        <v>16</v>
      </c>
      <c r="I80" s="2">
        <f>SUM(H80:H81)</f>
        <v>14.2</v>
      </c>
      <c r="J80" s="13">
        <v>14</v>
      </c>
    </row>
    <row r="81" spans="2:11">
      <c r="C81" s="1"/>
      <c r="D81" s="1"/>
      <c r="F81" s="37">
        <v>-9</v>
      </c>
      <c r="G81" s="35">
        <f>G77</f>
        <v>0.2</v>
      </c>
      <c r="H81" s="1">
        <f t="shared" si="8"/>
        <v>-1.8</v>
      </c>
      <c r="I81" s="1"/>
    </row>
    <row r="83" spans="2:11">
      <c r="C83" s="1"/>
      <c r="D83" s="1"/>
      <c r="E83" s="4" t="s">
        <v>50</v>
      </c>
      <c r="G83" s="1"/>
      <c r="H83" s="1"/>
      <c r="I83" s="1"/>
      <c r="J83" s="13"/>
    </row>
    <row r="84" spans="2:11">
      <c r="C84" s="1"/>
      <c r="D84" s="16" t="s">
        <v>44</v>
      </c>
      <c r="E84" s="4"/>
      <c r="F84" s="36">
        <f>I64</f>
        <v>18.259999999999998</v>
      </c>
      <c r="G84" s="40">
        <v>0.77</v>
      </c>
      <c r="H84" s="1">
        <f>F84*G84</f>
        <v>14.060199999999998</v>
      </c>
      <c r="I84" s="41">
        <f>SUM(H84:H85)</f>
        <v>15.934699999999998</v>
      </c>
      <c r="J84" s="2" t="s">
        <v>55</v>
      </c>
      <c r="K84" s="2"/>
    </row>
    <row r="85" spans="2:11">
      <c r="B85" s="33" t="s">
        <v>50</v>
      </c>
      <c r="C85" s="1"/>
      <c r="D85" s="1"/>
      <c r="E85" s="4"/>
      <c r="F85" s="37">
        <f>I70</f>
        <v>8.1499999999999986</v>
      </c>
      <c r="G85" s="40">
        <v>0.23</v>
      </c>
      <c r="H85" s="1">
        <f t="shared" ref="H85:H89" si="9">F85*G85</f>
        <v>1.8744999999999998</v>
      </c>
      <c r="I85" s="1"/>
      <c r="J85" s="13"/>
    </row>
    <row r="86" spans="2:11">
      <c r="B86" s="1">
        <v>2</v>
      </c>
      <c r="C86" s="1"/>
      <c r="D86" s="16" t="s">
        <v>45</v>
      </c>
      <c r="E86" s="4">
        <v>0</v>
      </c>
      <c r="F86" s="36">
        <v>14</v>
      </c>
      <c r="G86" s="35">
        <f>G84</f>
        <v>0.77</v>
      </c>
      <c r="H86" s="1">
        <f t="shared" si="9"/>
        <v>10.780000000000001</v>
      </c>
      <c r="I86" s="43">
        <f>SUM(H86:H87)</f>
        <v>11.930000000000001</v>
      </c>
      <c r="J86" s="13"/>
      <c r="K86" s="42">
        <f>I84</f>
        <v>15.934699999999998</v>
      </c>
    </row>
    <row r="87" spans="2:11">
      <c r="C87" s="1"/>
      <c r="D87" s="1"/>
      <c r="E87" s="4"/>
      <c r="F87" s="37">
        <v>5</v>
      </c>
      <c r="G87" s="35">
        <f>G85</f>
        <v>0.23</v>
      </c>
      <c r="H87" s="1">
        <f t="shared" si="9"/>
        <v>1.1500000000000001</v>
      </c>
      <c r="I87" s="1"/>
      <c r="J87" s="13"/>
      <c r="K87" s="1">
        <f>I80</f>
        <v>14.2</v>
      </c>
    </row>
    <row r="88" spans="2:11">
      <c r="C88" s="1"/>
      <c r="D88" s="16" t="s">
        <v>46</v>
      </c>
      <c r="E88" s="4">
        <v>0</v>
      </c>
      <c r="F88" s="36">
        <v>20</v>
      </c>
      <c r="G88" s="35">
        <f>G84</f>
        <v>0.77</v>
      </c>
      <c r="H88" s="1">
        <f t="shared" si="9"/>
        <v>15.4</v>
      </c>
      <c r="I88" s="43">
        <f>SUM(H88:H89)</f>
        <v>13.33</v>
      </c>
      <c r="J88" s="13"/>
      <c r="K88" s="41">
        <f>K86-K87</f>
        <v>1.7346999999999984</v>
      </c>
    </row>
    <row r="89" spans="2:11">
      <c r="C89" s="1"/>
      <c r="D89" s="1"/>
      <c r="F89" s="37">
        <v>-9</v>
      </c>
      <c r="G89" s="35">
        <f>G85</f>
        <v>0.23</v>
      </c>
      <c r="H89" s="1">
        <f t="shared" si="9"/>
        <v>-2.0700000000000003</v>
      </c>
      <c r="I89" s="1"/>
      <c r="K89" s="1" t="s">
        <v>56</v>
      </c>
    </row>
    <row r="92" spans="2:11">
      <c r="B92" s="1" t="s">
        <v>57</v>
      </c>
      <c r="E92" s="44">
        <f>K88</f>
        <v>1.7346999999999984</v>
      </c>
      <c r="F92" s="4">
        <v>17.399999999999999</v>
      </c>
    </row>
    <row r="93" spans="2:11">
      <c r="F93" s="4">
        <v>-14.2</v>
      </c>
    </row>
    <row r="94" spans="2:11">
      <c r="F94" s="45">
        <f>SUM(F92:F93)</f>
        <v>3.1999999999999993</v>
      </c>
      <c r="G94" s="46">
        <f>E92/F94</f>
        <v>0.5420937499999996</v>
      </c>
    </row>
  </sheetData>
  <conditionalFormatting sqref="F27 F29 F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 F28 F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0:I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6:I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7350-7987-42C0-8D6C-89A16741A2E7}">
  <dimension ref="A1:G8"/>
  <sheetViews>
    <sheetView zoomScale="150" zoomScaleNormal="150" workbookViewId="0">
      <selection sqref="A1:G8"/>
    </sheetView>
  </sheetViews>
  <sheetFormatPr defaultRowHeight="15.75"/>
  <sheetData>
    <row r="1" spans="1:7">
      <c r="A1" s="66"/>
      <c r="B1" s="67" t="s">
        <v>64</v>
      </c>
      <c r="C1" s="67" t="s">
        <v>82</v>
      </c>
      <c r="D1" s="66"/>
    </row>
    <row r="2" spans="1:7">
      <c r="A2" s="66"/>
      <c r="B2" s="66">
        <v>0.5</v>
      </c>
      <c r="C2" s="68">
        <f>1-B2</f>
        <v>0.5</v>
      </c>
      <c r="D2" s="66"/>
    </row>
    <row r="3" spans="1:7">
      <c r="A3" s="66"/>
      <c r="B3" s="66"/>
      <c r="C3" s="66"/>
      <c r="D3" s="66"/>
    </row>
    <row r="4" spans="1:7" ht="47.25">
      <c r="A4" s="67" t="s">
        <v>24</v>
      </c>
      <c r="B4" s="67" t="s">
        <v>67</v>
      </c>
      <c r="C4" s="67" t="s">
        <v>68</v>
      </c>
      <c r="D4" s="67" t="s">
        <v>69</v>
      </c>
      <c r="E4" s="67" t="s">
        <v>83</v>
      </c>
    </row>
    <row r="5" spans="1:7">
      <c r="A5" s="67" t="s">
        <v>60</v>
      </c>
      <c r="B5" s="66">
        <v>20</v>
      </c>
      <c r="C5" s="66">
        <v>4</v>
      </c>
      <c r="D5" s="66">
        <f>(B$2*B5) + (B$2*C5)</f>
        <v>12</v>
      </c>
    </row>
    <row r="6" spans="1:7">
      <c r="A6" s="67" t="s">
        <v>62</v>
      </c>
      <c r="B6" s="66">
        <v>7</v>
      </c>
      <c r="C6" s="66">
        <v>15</v>
      </c>
      <c r="D6" s="66">
        <f t="shared" ref="D6:D8" si="0">(B$2*B6) + (B$2*C6)</f>
        <v>11</v>
      </c>
      <c r="E6">
        <f>D5-D6</f>
        <v>1</v>
      </c>
      <c r="F6">
        <f>16* 0.4583 + 4</f>
        <v>11.332799999999999</v>
      </c>
      <c r="G6">
        <v>0.40739999999999998</v>
      </c>
    </row>
    <row r="7" spans="1:7">
      <c r="A7" s="67" t="s">
        <v>61</v>
      </c>
      <c r="B7" s="66">
        <v>15</v>
      </c>
      <c r="C7" s="66">
        <v>5</v>
      </c>
      <c r="D7" s="66">
        <f t="shared" si="0"/>
        <v>10</v>
      </c>
    </row>
    <row r="8" spans="1:7">
      <c r="A8" s="67" t="s">
        <v>73</v>
      </c>
      <c r="B8" s="66">
        <v>8</v>
      </c>
      <c r="C8" s="66">
        <v>10</v>
      </c>
      <c r="D8" s="66">
        <f t="shared" si="0"/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752C-957F-40EC-B6CB-6E888223D10B}">
  <dimension ref="A1:D8"/>
  <sheetViews>
    <sheetView zoomScale="150" zoomScaleNormal="150" workbookViewId="0">
      <selection activeCell="F22" sqref="F22"/>
    </sheetView>
  </sheetViews>
  <sheetFormatPr defaultRowHeight="15.75"/>
  <cols>
    <col min="2" max="2" width="14.75" bestFit="1" customWidth="1"/>
    <col min="3" max="3" width="12.875" bestFit="1" customWidth="1"/>
  </cols>
  <sheetData>
    <row r="1" spans="1:4">
      <c r="A1" s="65" t="s">
        <v>60</v>
      </c>
      <c r="B1" s="65" t="s">
        <v>62</v>
      </c>
      <c r="C1" s="65" t="s">
        <v>61</v>
      </c>
      <c r="D1" s="65" t="s">
        <v>73</v>
      </c>
    </row>
    <row r="2" spans="1:4" ht="47.25">
      <c r="A2" s="66"/>
      <c r="B2" s="67" t="s">
        <v>87</v>
      </c>
      <c r="C2" s="67" t="s">
        <v>88</v>
      </c>
      <c r="D2" s="66"/>
    </row>
    <row r="3" spans="1:4">
      <c r="A3" s="66"/>
      <c r="B3" s="69">
        <v>0.8</v>
      </c>
      <c r="C3" s="70">
        <f>1 - B3</f>
        <v>0.19999999999999996</v>
      </c>
      <c r="D3" s="66"/>
    </row>
    <row r="4" spans="1:4">
      <c r="A4" s="66"/>
      <c r="B4" s="66"/>
      <c r="C4" s="66"/>
      <c r="D4" s="66"/>
    </row>
    <row r="5" spans="1:4" ht="31.5">
      <c r="A5" s="67" t="s">
        <v>84</v>
      </c>
      <c r="B5" s="67" t="s">
        <v>85</v>
      </c>
      <c r="C5" s="67" t="s">
        <v>86</v>
      </c>
      <c r="D5" s="67" t="s">
        <v>69</v>
      </c>
    </row>
    <row r="6" spans="1:4">
      <c r="A6" s="67" t="s">
        <v>60</v>
      </c>
      <c r="B6" s="67">
        <v>200</v>
      </c>
      <c r="C6" s="67">
        <v>40</v>
      </c>
      <c r="D6" s="68">
        <f>(B$3*B6) + (C$3*C6)</f>
        <v>168</v>
      </c>
    </row>
    <row r="7" spans="1:4">
      <c r="A7" s="67" t="s">
        <v>62</v>
      </c>
      <c r="B7" s="67">
        <v>100</v>
      </c>
      <c r="C7" s="67">
        <v>300</v>
      </c>
      <c r="D7" s="68">
        <f t="shared" ref="D7:D8" si="0">B$3*B7 + C$3*C7</f>
        <v>140</v>
      </c>
    </row>
    <row r="8" spans="1:4">
      <c r="A8" s="67" t="s">
        <v>61</v>
      </c>
      <c r="B8" s="67">
        <v>140</v>
      </c>
      <c r="C8" s="67">
        <v>150</v>
      </c>
      <c r="D8" s="68">
        <f t="shared" si="0"/>
        <v>142</v>
      </c>
    </row>
  </sheetData>
  <conditionalFormatting sqref="D6:D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9298-06AF-414E-AF88-D0A212BE53A3}">
  <dimension ref="A1:D8"/>
  <sheetViews>
    <sheetView zoomScale="150" zoomScaleNormal="150" workbookViewId="0">
      <selection activeCell="H7" sqref="H7"/>
    </sheetView>
  </sheetViews>
  <sheetFormatPr defaultRowHeight="15.75"/>
  <cols>
    <col min="2" max="2" width="14.75" bestFit="1" customWidth="1"/>
    <col min="3" max="3" width="12.875" bestFit="1" customWidth="1"/>
  </cols>
  <sheetData>
    <row r="1" spans="1:4">
      <c r="A1" s="65" t="s">
        <v>60</v>
      </c>
      <c r="B1" s="65" t="s">
        <v>62</v>
      </c>
      <c r="C1" s="65" t="s">
        <v>61</v>
      </c>
      <c r="D1" s="65" t="s">
        <v>73</v>
      </c>
    </row>
    <row r="2" spans="1:4" ht="47.25">
      <c r="A2" s="66"/>
      <c r="B2" s="67" t="s">
        <v>87</v>
      </c>
      <c r="C2" s="67" t="s">
        <v>88</v>
      </c>
      <c r="D2" s="66"/>
    </row>
    <row r="3" spans="1:4">
      <c r="A3" s="66"/>
      <c r="B3" s="69">
        <v>0.8</v>
      </c>
      <c r="C3" s="70">
        <f>1 - B3</f>
        <v>0.19999999999999996</v>
      </c>
      <c r="D3" s="66"/>
    </row>
    <row r="4" spans="1:4">
      <c r="A4" s="66"/>
      <c r="B4" s="66"/>
      <c r="C4" s="66"/>
      <c r="D4" s="66"/>
    </row>
    <row r="5" spans="1:4" ht="31.5">
      <c r="A5" s="67" t="s">
        <v>84</v>
      </c>
      <c r="B5" s="67" t="s">
        <v>85</v>
      </c>
      <c r="C5" s="67" t="s">
        <v>86</v>
      </c>
      <c r="D5" s="67" t="s">
        <v>69</v>
      </c>
    </row>
    <row r="6" spans="1:4">
      <c r="A6" s="67" t="s">
        <v>60</v>
      </c>
      <c r="B6" s="67">
        <v>2</v>
      </c>
      <c r="C6" s="67">
        <v>10</v>
      </c>
      <c r="D6" s="68">
        <f>(B$3*B6) + (C$3*C6)</f>
        <v>3.5999999999999996</v>
      </c>
    </row>
    <row r="7" spans="1:4">
      <c r="A7" s="67" t="s">
        <v>62</v>
      </c>
      <c r="B7" s="67">
        <v>9</v>
      </c>
      <c r="C7" s="67">
        <v>12</v>
      </c>
      <c r="D7" s="71">
        <f t="shared" ref="D7:D8" si="0">B$3*B7 + C$3*C7</f>
        <v>9.6</v>
      </c>
    </row>
    <row r="8" spans="1:4">
      <c r="A8" s="67" t="s">
        <v>61</v>
      </c>
      <c r="B8" s="67">
        <v>5</v>
      </c>
      <c r="C8" s="67">
        <v>6</v>
      </c>
      <c r="D8" s="68">
        <f t="shared" si="0"/>
        <v>5.1999999999999993</v>
      </c>
    </row>
  </sheetData>
  <conditionalFormatting sqref="D6:D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A5D2-039E-4343-B7D3-914BFB1AE602}">
  <dimension ref="A1:M94"/>
  <sheetViews>
    <sheetView topLeftCell="A73" zoomScale="160" zoomScaleNormal="160" workbookViewId="0">
      <selection activeCell="J86" sqref="J86"/>
    </sheetView>
  </sheetViews>
  <sheetFormatPr defaultColWidth="10.875" defaultRowHeight="15.75"/>
  <cols>
    <col min="1" max="2" width="10.875" style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9">
      <c r="A1" s="23" t="s">
        <v>39</v>
      </c>
      <c r="D1" s="30"/>
    </row>
    <row r="2" spans="1:9">
      <c r="A2" s="1" t="s">
        <v>38</v>
      </c>
    </row>
    <row r="3" spans="1:9">
      <c r="C3" s="1"/>
      <c r="D3" s="1"/>
      <c r="E3" s="13" t="s">
        <v>6</v>
      </c>
      <c r="F3" s="13" t="s">
        <v>42</v>
      </c>
      <c r="G3" s="1"/>
      <c r="H3" s="1"/>
      <c r="I3" s="1"/>
    </row>
    <row r="4" spans="1:9">
      <c r="F4" s="13"/>
    </row>
    <row r="5" spans="1:9">
      <c r="E5" s="13" t="s">
        <v>40</v>
      </c>
      <c r="F5" s="13" t="s">
        <v>41</v>
      </c>
    </row>
    <row r="7" spans="1:9">
      <c r="D7" s="13" t="s">
        <v>43</v>
      </c>
    </row>
    <row r="8" spans="1:9">
      <c r="C8" s="1"/>
      <c r="D8" s="1"/>
      <c r="F8" s="1"/>
      <c r="G8" s="1"/>
      <c r="H8" s="1"/>
      <c r="I8" s="1"/>
    </row>
    <row r="9" spans="1:9">
      <c r="C9" s="1"/>
      <c r="H9" s="1"/>
      <c r="I9" s="1"/>
    </row>
    <row r="10" spans="1:9">
      <c r="C10" s="1"/>
      <c r="H10" s="1"/>
      <c r="I10" s="1"/>
    </row>
    <row r="11" spans="1:9">
      <c r="C11" s="1"/>
      <c r="E11" s="13">
        <v>0.9</v>
      </c>
      <c r="F11" s="4">
        <v>0.1</v>
      </c>
      <c r="H11" s="1"/>
      <c r="I11" s="1"/>
    </row>
    <row r="12" spans="1:9">
      <c r="C12" s="1"/>
      <c r="E12" s="15" t="s">
        <v>47</v>
      </c>
      <c r="F12" s="15" t="s">
        <v>48</v>
      </c>
      <c r="H12" s="1"/>
      <c r="I12" s="1"/>
    </row>
    <row r="13" spans="1:9">
      <c r="C13" s="1"/>
      <c r="D13" s="16" t="s">
        <v>44</v>
      </c>
      <c r="E13" s="1">
        <v>16</v>
      </c>
      <c r="F13" s="1">
        <v>2</v>
      </c>
      <c r="G13" s="38">
        <f>(E13*$E$11)+(F13*$F$11)</f>
        <v>14.6</v>
      </c>
      <c r="H13" s="1"/>
      <c r="I13" s="1"/>
    </row>
    <row r="14" spans="1:9">
      <c r="C14" s="1"/>
      <c r="D14" s="16" t="s">
        <v>45</v>
      </c>
      <c r="E14" s="1">
        <v>10</v>
      </c>
      <c r="F14" s="1">
        <v>5</v>
      </c>
      <c r="G14" s="38">
        <f t="shared" ref="G14:G15" si="0">(E14*$E$11)+(F14*$F$11)</f>
        <v>9.5</v>
      </c>
      <c r="H14" s="1"/>
      <c r="I14" s="1"/>
    </row>
    <row r="15" spans="1:9">
      <c r="C15" s="1"/>
      <c r="D15" s="16" t="s">
        <v>46</v>
      </c>
      <c r="E15" s="1">
        <v>20</v>
      </c>
      <c r="F15" s="1">
        <v>-9</v>
      </c>
      <c r="G15" s="2">
        <f t="shared" si="0"/>
        <v>17.100000000000001</v>
      </c>
      <c r="H15" s="5" t="s">
        <v>18</v>
      </c>
      <c r="I15" s="1"/>
    </row>
    <row r="16" spans="1:9">
      <c r="C16" s="1"/>
      <c r="D16" s="1"/>
      <c r="F16" s="1"/>
      <c r="G16" s="1"/>
      <c r="H16" s="1"/>
      <c r="I16" s="1"/>
    </row>
    <row r="17" spans="2:11">
      <c r="C17" s="1"/>
      <c r="E17" s="13">
        <v>0.4</v>
      </c>
      <c r="F17" s="4">
        <v>0.6</v>
      </c>
      <c r="H17" s="1"/>
      <c r="I17" s="1"/>
    </row>
    <row r="18" spans="2:11">
      <c r="C18" s="1"/>
      <c r="E18" s="15" t="s">
        <v>47</v>
      </c>
      <c r="F18" s="15" t="s">
        <v>48</v>
      </c>
      <c r="H18" s="1"/>
      <c r="I18" s="1"/>
    </row>
    <row r="19" spans="2:11">
      <c r="C19" s="1"/>
      <c r="D19" s="16" t="s">
        <v>44</v>
      </c>
      <c r="E19" s="1">
        <v>16</v>
      </c>
      <c r="F19" s="1">
        <v>2</v>
      </c>
      <c r="G19" s="38">
        <f>(E19*$E$17)+(F19*$F$17)</f>
        <v>7.6000000000000005</v>
      </c>
      <c r="H19" s="1"/>
      <c r="I19" s="1"/>
      <c r="J19" s="4"/>
      <c r="K19" s="12" t="s">
        <v>29</v>
      </c>
    </row>
    <row r="20" spans="2:11">
      <c r="C20" s="1"/>
      <c r="D20" s="16" t="s">
        <v>45</v>
      </c>
      <c r="E20" s="1">
        <v>10</v>
      </c>
      <c r="F20" s="1">
        <v>5</v>
      </c>
      <c r="G20" s="38">
        <f>(E20*$E$17)+(F20*$F$17)</f>
        <v>7</v>
      </c>
      <c r="H20" s="1"/>
      <c r="I20" s="1"/>
      <c r="J20" s="31" t="s">
        <v>22</v>
      </c>
      <c r="K20" s="29">
        <f>G23</f>
        <v>11</v>
      </c>
    </row>
    <row r="21" spans="2:11">
      <c r="C21" s="1"/>
      <c r="D21" s="16" t="s">
        <v>46</v>
      </c>
      <c r="E21" s="1">
        <v>20</v>
      </c>
      <c r="F21" s="1">
        <v>-9</v>
      </c>
      <c r="G21" s="2">
        <f t="shared" ref="G20:G21" si="1">(E21*$E$11)+(F21*$F$11)</f>
        <v>17.100000000000001</v>
      </c>
      <c r="H21" s="5" t="s">
        <v>18</v>
      </c>
      <c r="I21" s="1"/>
      <c r="J21" s="31" t="s">
        <v>30</v>
      </c>
      <c r="K21" s="29">
        <f>G15</f>
        <v>17.100000000000001</v>
      </c>
    </row>
    <row r="22" spans="2:11">
      <c r="C22" s="1"/>
      <c r="D22" s="1"/>
      <c r="F22" s="1"/>
      <c r="G22" s="1"/>
      <c r="H22" s="1"/>
      <c r="I22" s="1"/>
      <c r="J22" s="4" t="s">
        <v>23</v>
      </c>
      <c r="K22" s="29">
        <f>K20-K21</f>
        <v>-6.1000000000000014</v>
      </c>
    </row>
    <row r="23" spans="2:11">
      <c r="C23" s="1"/>
      <c r="D23" s="4" t="s">
        <v>3</v>
      </c>
      <c r="E23" s="14">
        <f>MAX(E19:E21)</f>
        <v>20</v>
      </c>
      <c r="F23" s="14">
        <f t="shared" ref="F23" si="2">MAX(F19:F21)</f>
        <v>5</v>
      </c>
      <c r="G23" s="39">
        <f>SUMPRODUCT(E23:F23,E17:F17)</f>
        <v>11</v>
      </c>
      <c r="H23" s="2" t="s">
        <v>22</v>
      </c>
    </row>
    <row r="24" spans="2:11">
      <c r="C24" s="1"/>
      <c r="D24" s="1"/>
      <c r="F24" s="1"/>
      <c r="G24" s="1"/>
      <c r="H24" s="1"/>
      <c r="I24" s="1"/>
    </row>
    <row r="25" spans="2:11">
      <c r="C25" s="1"/>
      <c r="D25" s="1"/>
      <c r="E25" s="1"/>
      <c r="F25" s="1"/>
      <c r="G25" s="1"/>
      <c r="H25" s="1"/>
      <c r="I25" s="1"/>
    </row>
    <row r="26" spans="2:11">
      <c r="B26" s="1" t="s">
        <v>49</v>
      </c>
      <c r="C26" s="1"/>
      <c r="D26" s="1"/>
      <c r="E26" s="4" t="s">
        <v>50</v>
      </c>
      <c r="F26" s="1"/>
      <c r="G26" s="1"/>
      <c r="H26" s="1"/>
      <c r="I26" s="1"/>
      <c r="K26" s="1" t="s">
        <v>52</v>
      </c>
    </row>
    <row r="27" spans="2:11">
      <c r="C27" s="1"/>
      <c r="D27" s="16" t="s">
        <v>44</v>
      </c>
      <c r="E27" s="4">
        <v>6</v>
      </c>
      <c r="F27" s="1">
        <f>E13</f>
        <v>16</v>
      </c>
      <c r="G27" s="34">
        <v>0.9</v>
      </c>
      <c r="H27" s="1">
        <f>F27*G27</f>
        <v>14.4</v>
      </c>
      <c r="I27" s="3">
        <f>SUM(H27:H28)</f>
        <v>14.6</v>
      </c>
      <c r="K27" s="1" t="s">
        <v>51</v>
      </c>
    </row>
    <row r="28" spans="2:11">
      <c r="B28" s="33" t="s">
        <v>50</v>
      </c>
      <c r="C28" s="1"/>
      <c r="D28" s="1"/>
      <c r="E28" s="4"/>
      <c r="F28" s="1">
        <f>F13</f>
        <v>2</v>
      </c>
      <c r="G28" s="34">
        <v>0.1</v>
      </c>
      <c r="H28" s="1">
        <f t="shared" ref="H28:H32" si="3">F28*G28</f>
        <v>0.2</v>
      </c>
      <c r="I28" s="1"/>
    </row>
    <row r="29" spans="2:11">
      <c r="B29" s="1">
        <v>3</v>
      </c>
      <c r="C29" s="1"/>
      <c r="D29" s="16" t="s">
        <v>45</v>
      </c>
      <c r="E29" s="4">
        <v>7</v>
      </c>
      <c r="F29" s="1">
        <f>E14</f>
        <v>10</v>
      </c>
      <c r="G29" s="35">
        <f>G27</f>
        <v>0.9</v>
      </c>
      <c r="H29" s="1">
        <f t="shared" si="3"/>
        <v>9</v>
      </c>
      <c r="I29" s="3">
        <f>SUM(H29:H30)</f>
        <v>9.5</v>
      </c>
    </row>
    <row r="30" spans="2:11">
      <c r="C30" s="1"/>
      <c r="D30" s="1"/>
      <c r="E30" s="4"/>
      <c r="F30" s="1">
        <f>F14</f>
        <v>5</v>
      </c>
      <c r="G30" s="35">
        <f>G28</f>
        <v>0.1</v>
      </c>
      <c r="H30" s="1">
        <f t="shared" si="3"/>
        <v>0.5</v>
      </c>
      <c r="I30" s="1"/>
    </row>
    <row r="31" spans="2:11">
      <c r="C31" s="1"/>
      <c r="D31" s="16" t="s">
        <v>46</v>
      </c>
      <c r="E31" s="4">
        <v>4</v>
      </c>
      <c r="F31" s="1">
        <f>E15</f>
        <v>20</v>
      </c>
      <c r="G31" s="35">
        <f>G27</f>
        <v>0.9</v>
      </c>
      <c r="H31" s="1">
        <f t="shared" si="3"/>
        <v>18</v>
      </c>
      <c r="I31" s="2">
        <f>SUM(H31:H32)</f>
        <v>17.100000000000001</v>
      </c>
      <c r="J31" s="5" t="s">
        <v>18</v>
      </c>
    </row>
    <row r="32" spans="2:11">
      <c r="C32" s="1"/>
      <c r="D32" s="1"/>
      <c r="F32" s="1">
        <f>F15</f>
        <v>-9</v>
      </c>
      <c r="G32" s="35">
        <f>G28</f>
        <v>0.1</v>
      </c>
      <c r="H32" s="1">
        <f t="shared" si="3"/>
        <v>-0.9</v>
      </c>
      <c r="I32" s="1"/>
    </row>
    <row r="33" spans="2:13">
      <c r="C33" s="1"/>
      <c r="D33" s="1"/>
      <c r="F33" s="1"/>
      <c r="G33" s="1"/>
      <c r="H33" s="1"/>
      <c r="I33" s="1"/>
    </row>
    <row r="34" spans="2:13">
      <c r="C34" s="1"/>
      <c r="D34" s="1"/>
      <c r="G34" s="1"/>
      <c r="H34" s="1"/>
      <c r="I34" s="1"/>
    </row>
    <row r="35" spans="2:13">
      <c r="C35" s="1"/>
      <c r="D35" s="1"/>
      <c r="E35" s="4" t="s">
        <v>50</v>
      </c>
      <c r="G35" s="1"/>
      <c r="H35" s="1"/>
      <c r="I35" s="1"/>
    </row>
    <row r="36" spans="2:13">
      <c r="C36" s="1"/>
      <c r="D36" s="16" t="s">
        <v>44</v>
      </c>
      <c r="E36" s="4">
        <v>8</v>
      </c>
      <c r="F36" s="36">
        <v>8</v>
      </c>
      <c r="G36" s="34">
        <v>0.4</v>
      </c>
      <c r="H36" s="1">
        <f>F36*G36</f>
        <v>3.2</v>
      </c>
      <c r="I36" s="3">
        <f>SUM(H36:H37)</f>
        <v>7.4</v>
      </c>
    </row>
    <row r="37" spans="2:13">
      <c r="B37" s="33" t="s">
        <v>50</v>
      </c>
      <c r="C37" s="1"/>
      <c r="D37" s="1"/>
      <c r="E37" s="4"/>
      <c r="F37" s="37">
        <v>7</v>
      </c>
      <c r="G37" s="34">
        <v>0.6</v>
      </c>
      <c r="H37" s="1">
        <f t="shared" ref="H37:H41" si="4">F37*G37</f>
        <v>4.2</v>
      </c>
      <c r="I37" s="1"/>
    </row>
    <row r="38" spans="2:13">
      <c r="B38" s="1">
        <v>4</v>
      </c>
      <c r="C38" s="1"/>
      <c r="D38" s="16" t="s">
        <v>45</v>
      </c>
      <c r="E38" s="4">
        <v>9</v>
      </c>
      <c r="F38" s="36">
        <v>14</v>
      </c>
      <c r="G38" s="35">
        <f>G36</f>
        <v>0.4</v>
      </c>
      <c r="H38" s="1">
        <f t="shared" si="4"/>
        <v>5.6000000000000005</v>
      </c>
      <c r="I38" s="3">
        <f>SUM(H38:H39)</f>
        <v>8.6000000000000014</v>
      </c>
    </row>
    <row r="39" spans="2:13">
      <c r="C39" s="1"/>
      <c r="D39" s="1"/>
      <c r="E39" s="4"/>
      <c r="F39" s="37">
        <v>5</v>
      </c>
      <c r="G39" s="35">
        <f>G37</f>
        <v>0.6</v>
      </c>
      <c r="H39" s="1">
        <f t="shared" si="4"/>
        <v>3</v>
      </c>
      <c r="I39" s="1"/>
    </row>
    <row r="40" spans="2:13">
      <c r="C40" s="1"/>
      <c r="D40" s="16" t="s">
        <v>46</v>
      </c>
      <c r="E40" s="4">
        <v>4</v>
      </c>
      <c r="F40" s="36">
        <v>20</v>
      </c>
      <c r="G40" s="35">
        <f>G36</f>
        <v>0.4</v>
      </c>
      <c r="H40" s="1">
        <f t="shared" si="4"/>
        <v>8</v>
      </c>
      <c r="I40" s="2">
        <f>SUM(H40:H41)</f>
        <v>2.6000000000000005</v>
      </c>
      <c r="J40" s="4"/>
    </row>
    <row r="41" spans="2:13">
      <c r="C41" s="1"/>
      <c r="D41" s="1"/>
      <c r="F41" s="37">
        <f>F32</f>
        <v>-9</v>
      </c>
      <c r="G41" s="35">
        <f>G37</f>
        <v>0.6</v>
      </c>
      <c r="H41" s="1">
        <f t="shared" si="4"/>
        <v>-5.3999999999999995</v>
      </c>
      <c r="I41" s="1"/>
    </row>
    <row r="43" spans="2:13">
      <c r="F43" s="36">
        <v>1</v>
      </c>
    </row>
    <row r="44" spans="2:13">
      <c r="F44" s="37">
        <v>2</v>
      </c>
    </row>
    <row r="46" spans="2:13">
      <c r="H46" s="12"/>
      <c r="J46" s="4"/>
    </row>
    <row r="47" spans="2:13">
      <c r="C47" s="1"/>
      <c r="D47" s="1"/>
      <c r="E47" s="4" t="s">
        <v>50</v>
      </c>
      <c r="H47" s="1"/>
      <c r="I47" s="1"/>
    </row>
    <row r="48" spans="2:13">
      <c r="C48" s="1"/>
      <c r="D48" s="16" t="s">
        <v>44</v>
      </c>
      <c r="E48" s="4">
        <v>2</v>
      </c>
      <c r="F48" s="36">
        <v>8</v>
      </c>
      <c r="K48" s="34">
        <v>0.8</v>
      </c>
      <c r="L48" s="1">
        <f t="shared" ref="L48:L53" si="5">F48*K48</f>
        <v>6.4</v>
      </c>
      <c r="M48" s="3">
        <f>SUM(L48:L49)</f>
        <v>7.8000000000000007</v>
      </c>
    </row>
    <row r="49" spans="2:13">
      <c r="B49" s="33" t="s">
        <v>50</v>
      </c>
      <c r="C49" s="1"/>
      <c r="D49" s="1"/>
      <c r="E49" s="4"/>
      <c r="F49" s="37">
        <v>7</v>
      </c>
      <c r="K49" s="34">
        <v>0.2</v>
      </c>
      <c r="L49" s="1">
        <f t="shared" si="5"/>
        <v>1.4000000000000001</v>
      </c>
    </row>
    <row r="50" spans="2:13">
      <c r="B50" s="1">
        <v>1</v>
      </c>
      <c r="C50" s="1"/>
      <c r="D50" s="16" t="s">
        <v>45</v>
      </c>
      <c r="E50" s="4">
        <v>3</v>
      </c>
      <c r="F50" s="36">
        <v>14</v>
      </c>
      <c r="K50" s="35">
        <f>K48</f>
        <v>0.8</v>
      </c>
      <c r="L50" s="1">
        <f t="shared" si="5"/>
        <v>11.200000000000001</v>
      </c>
      <c r="M50" s="3">
        <f>SUM(L50:L51)</f>
        <v>12.200000000000001</v>
      </c>
    </row>
    <row r="51" spans="2:13">
      <c r="C51" s="1"/>
      <c r="D51" s="1"/>
      <c r="E51" s="4"/>
      <c r="F51" s="37">
        <v>5</v>
      </c>
      <c r="K51" s="35">
        <f>K49</f>
        <v>0.2</v>
      </c>
      <c r="L51" s="1">
        <f t="shared" si="5"/>
        <v>1</v>
      </c>
    </row>
    <row r="52" spans="2:13">
      <c r="C52" s="1"/>
      <c r="D52" s="16" t="s">
        <v>46</v>
      </c>
      <c r="E52" s="4">
        <v>4</v>
      </c>
      <c r="F52" s="36">
        <v>20</v>
      </c>
      <c r="K52" s="35">
        <f>K48</f>
        <v>0.8</v>
      </c>
      <c r="L52" s="1">
        <f t="shared" si="5"/>
        <v>16</v>
      </c>
      <c r="M52" s="2">
        <f>SUM(L52:L53)</f>
        <v>16.399999999999999</v>
      </c>
    </row>
    <row r="53" spans="2:13">
      <c r="C53" s="1"/>
      <c r="D53" s="1"/>
      <c r="F53" s="37">
        <f>F44</f>
        <v>2</v>
      </c>
      <c r="K53" s="35">
        <f>K49</f>
        <v>0.2</v>
      </c>
      <c r="L53" s="1">
        <f t="shared" si="5"/>
        <v>0.4</v>
      </c>
    </row>
    <row r="54" spans="2:13">
      <c r="C54" s="4" t="s">
        <v>53</v>
      </c>
      <c r="D54" s="5">
        <v>0.77</v>
      </c>
      <c r="H54" s="12"/>
      <c r="J54" s="4"/>
    </row>
    <row r="55" spans="2:13">
      <c r="C55" s="4" t="s">
        <v>54</v>
      </c>
      <c r="D55" s="17">
        <v>0.23</v>
      </c>
      <c r="F55" s="36">
        <v>1</v>
      </c>
      <c r="H55" s="12"/>
      <c r="J55" s="4"/>
    </row>
    <row r="56" spans="2:13">
      <c r="F56" s="37">
        <v>2</v>
      </c>
      <c r="H56" s="12"/>
      <c r="J56" s="4"/>
    </row>
    <row r="57" spans="2:13">
      <c r="H57" s="12"/>
      <c r="J57" s="4"/>
    </row>
    <row r="59" spans="2:13">
      <c r="C59" s="1"/>
      <c r="D59" s="1"/>
      <c r="E59" s="4" t="s">
        <v>50</v>
      </c>
      <c r="G59" s="1"/>
      <c r="H59" s="1"/>
      <c r="I59" s="1"/>
      <c r="J59" s="4" t="s">
        <v>50</v>
      </c>
    </row>
    <row r="60" spans="2:13">
      <c r="C60" s="1"/>
      <c r="D60" s="16" t="s">
        <v>44</v>
      </c>
      <c r="E60" s="4">
        <v>6</v>
      </c>
      <c r="F60" s="36">
        <v>16</v>
      </c>
      <c r="G60" s="34">
        <v>0.9</v>
      </c>
      <c r="H60" s="1">
        <f>F60*G60</f>
        <v>14.4</v>
      </c>
      <c r="I60" s="3">
        <f>SUM(H60:H61)</f>
        <v>14.6</v>
      </c>
      <c r="J60" s="13">
        <f>E60</f>
        <v>6</v>
      </c>
    </row>
    <row r="61" spans="2:13">
      <c r="B61" s="33" t="s">
        <v>50</v>
      </c>
      <c r="C61" s="1"/>
      <c r="D61" s="1"/>
      <c r="E61" s="4"/>
      <c r="F61" s="37">
        <v>2</v>
      </c>
      <c r="G61" s="34">
        <v>0.1</v>
      </c>
      <c r="H61" s="1">
        <f t="shared" ref="H61:H65" si="6">F61*G61</f>
        <v>0.2</v>
      </c>
      <c r="I61" s="1"/>
    </row>
    <row r="62" spans="2:13">
      <c r="B62" s="1">
        <v>3</v>
      </c>
      <c r="C62" s="1"/>
      <c r="D62" s="16" t="s">
        <v>45</v>
      </c>
      <c r="E62" s="4">
        <v>7</v>
      </c>
      <c r="F62" s="36">
        <v>10</v>
      </c>
      <c r="G62" s="35">
        <f>G60</f>
        <v>0.9</v>
      </c>
      <c r="H62" s="1">
        <f t="shared" si="6"/>
        <v>9</v>
      </c>
      <c r="I62" s="3">
        <f>SUM(H62:H63)</f>
        <v>9.5</v>
      </c>
      <c r="J62" s="13">
        <f>E62</f>
        <v>7</v>
      </c>
    </row>
    <row r="63" spans="2:13">
      <c r="C63" s="1"/>
      <c r="D63" s="1"/>
      <c r="E63" s="4"/>
      <c r="F63" s="37">
        <v>5</v>
      </c>
      <c r="G63" s="35">
        <f>G61</f>
        <v>0.1</v>
      </c>
      <c r="H63" s="1">
        <f t="shared" si="6"/>
        <v>0.5</v>
      </c>
      <c r="I63" s="1"/>
      <c r="J63" s="13"/>
    </row>
    <row r="64" spans="2:13">
      <c r="C64" s="1"/>
      <c r="D64" s="16" t="s">
        <v>46</v>
      </c>
      <c r="E64" s="4"/>
      <c r="F64" s="36"/>
      <c r="G64" s="35"/>
      <c r="H64" s="1"/>
      <c r="I64" s="2"/>
      <c r="J64" s="13"/>
      <c r="K64" s="2" t="s">
        <v>53</v>
      </c>
    </row>
    <row r="65" spans="2:11">
      <c r="C65" s="1"/>
      <c r="D65" s="1"/>
      <c r="F65" s="37"/>
      <c r="G65" s="35"/>
      <c r="H65" s="1"/>
      <c r="I65" s="1"/>
      <c r="J65" s="13"/>
    </row>
    <row r="66" spans="2:11">
      <c r="J66" s="13"/>
    </row>
    <row r="67" spans="2:11">
      <c r="C67" s="1"/>
      <c r="D67" s="1"/>
      <c r="E67" s="4" t="s">
        <v>50</v>
      </c>
      <c r="G67" s="1"/>
      <c r="H67" s="1"/>
      <c r="I67" s="1"/>
      <c r="J67" s="13"/>
    </row>
    <row r="68" spans="2:11">
      <c r="C68" s="1"/>
      <c r="D68" s="16" t="s">
        <v>44</v>
      </c>
      <c r="E68" s="4">
        <v>8</v>
      </c>
      <c r="F68" s="36">
        <v>16</v>
      </c>
      <c r="G68" s="34">
        <v>0.4</v>
      </c>
      <c r="H68" s="1">
        <f>F68*G68</f>
        <v>6.4</v>
      </c>
      <c r="I68" s="3">
        <f>SUM(H68:H69)</f>
        <v>7.6000000000000005</v>
      </c>
      <c r="J68" s="13">
        <f>E68</f>
        <v>8</v>
      </c>
    </row>
    <row r="69" spans="2:11">
      <c r="B69" s="33" t="s">
        <v>50</v>
      </c>
      <c r="C69" s="1"/>
      <c r="D69" s="1"/>
      <c r="E69" s="4"/>
      <c r="F69" s="37">
        <v>2</v>
      </c>
      <c r="G69" s="34">
        <v>0.6</v>
      </c>
      <c r="H69" s="1">
        <f t="shared" ref="H69:H73" si="7">F69*G69</f>
        <v>1.2</v>
      </c>
      <c r="I69" s="1"/>
      <c r="J69" s="13"/>
    </row>
    <row r="70" spans="2:11">
      <c r="B70" s="1">
        <v>4</v>
      </c>
      <c r="C70" s="1"/>
      <c r="D70" s="16" t="s">
        <v>45</v>
      </c>
      <c r="E70" s="4">
        <v>9</v>
      </c>
      <c r="F70" s="36">
        <v>10</v>
      </c>
      <c r="G70" s="35">
        <f>G68</f>
        <v>0.4</v>
      </c>
      <c r="H70" s="1">
        <f t="shared" si="7"/>
        <v>4</v>
      </c>
      <c r="I70" s="3">
        <f>SUM(H70:H71)</f>
        <v>7</v>
      </c>
      <c r="J70" s="13">
        <f>E70</f>
        <v>9</v>
      </c>
      <c r="K70" s="2" t="s">
        <v>54</v>
      </c>
    </row>
    <row r="71" spans="2:11">
      <c r="C71" s="1"/>
      <c r="D71" s="1"/>
      <c r="E71" s="4"/>
      <c r="F71" s="37">
        <v>5</v>
      </c>
      <c r="G71" s="35">
        <f>G69</f>
        <v>0.6</v>
      </c>
      <c r="H71" s="1">
        <f t="shared" si="7"/>
        <v>3</v>
      </c>
      <c r="I71" s="1"/>
      <c r="J71" s="13"/>
    </row>
    <row r="72" spans="2:11">
      <c r="C72" s="1"/>
      <c r="D72" s="16" t="s">
        <v>46</v>
      </c>
      <c r="E72" s="4"/>
      <c r="F72" s="36"/>
      <c r="G72" s="35"/>
      <c r="H72" s="1"/>
      <c r="I72" s="2"/>
      <c r="J72" s="13"/>
    </row>
    <row r="73" spans="2:11">
      <c r="C73" s="1"/>
      <c r="D73" s="1"/>
      <c r="F73" s="37"/>
      <c r="G73" s="35"/>
      <c r="H73" s="1"/>
      <c r="I73" s="1"/>
    </row>
    <row r="75" spans="2:11">
      <c r="C75" s="1"/>
      <c r="D75" s="1"/>
      <c r="E75" s="4" t="s">
        <v>50</v>
      </c>
      <c r="G75" s="1"/>
      <c r="H75" s="1"/>
      <c r="I75" s="1"/>
      <c r="J75" s="13"/>
    </row>
    <row r="76" spans="2:11">
      <c r="C76" s="1"/>
      <c r="D76" s="16" t="s">
        <v>44</v>
      </c>
      <c r="E76" s="4">
        <v>10</v>
      </c>
      <c r="F76" s="36">
        <v>16</v>
      </c>
      <c r="G76" s="40">
        <v>0.8</v>
      </c>
      <c r="H76" s="1">
        <f>F76*G76</f>
        <v>12.8</v>
      </c>
      <c r="I76" s="3">
        <f>SUM(H76:H77)</f>
        <v>13.200000000000001</v>
      </c>
      <c r="J76" s="13">
        <v>10</v>
      </c>
    </row>
    <row r="77" spans="2:11">
      <c r="B77" s="33" t="s">
        <v>50</v>
      </c>
      <c r="C77" s="1"/>
      <c r="D77" s="1"/>
      <c r="E77" s="4"/>
      <c r="F77" s="37">
        <v>2</v>
      </c>
      <c r="G77" s="40">
        <v>0.2</v>
      </c>
      <c r="H77" s="1">
        <f t="shared" ref="H77:H81" si="8">F77*G77</f>
        <v>0.4</v>
      </c>
      <c r="I77" s="1"/>
      <c r="J77" s="13"/>
    </row>
    <row r="78" spans="2:11">
      <c r="B78" s="1">
        <v>5</v>
      </c>
      <c r="C78" s="1"/>
      <c r="D78" s="16" t="s">
        <v>45</v>
      </c>
      <c r="E78" s="4">
        <v>11</v>
      </c>
      <c r="F78" s="36">
        <v>10</v>
      </c>
      <c r="G78" s="35">
        <f>G76</f>
        <v>0.8</v>
      </c>
      <c r="H78" s="1">
        <f t="shared" si="8"/>
        <v>8</v>
      </c>
      <c r="I78" s="3">
        <f>SUM(H78:H79)</f>
        <v>9</v>
      </c>
      <c r="J78" s="13">
        <v>11</v>
      </c>
    </row>
    <row r="79" spans="2:11">
      <c r="C79" s="1"/>
      <c r="D79" s="1"/>
      <c r="E79" s="4"/>
      <c r="F79" s="37">
        <v>5</v>
      </c>
      <c r="G79" s="35">
        <f>G77</f>
        <v>0.2</v>
      </c>
      <c r="H79" s="1">
        <f t="shared" si="8"/>
        <v>1</v>
      </c>
      <c r="I79" s="1"/>
      <c r="J79" s="13"/>
    </row>
    <row r="80" spans="2:11">
      <c r="C80" s="1"/>
      <c r="D80" s="16" t="s">
        <v>46</v>
      </c>
      <c r="E80" s="4"/>
      <c r="F80" s="36"/>
      <c r="G80" s="35"/>
      <c r="H80" s="1"/>
      <c r="I80" s="2"/>
      <c r="J80" s="13"/>
    </row>
    <row r="81" spans="2:11">
      <c r="C81" s="1"/>
      <c r="D81" s="1"/>
      <c r="F81" s="37"/>
      <c r="G81" s="35"/>
      <c r="H81" s="1"/>
      <c r="I81" s="1"/>
    </row>
    <row r="83" spans="2:11">
      <c r="C83" s="1"/>
      <c r="D83" s="1"/>
      <c r="E83" s="4" t="s">
        <v>50</v>
      </c>
      <c r="G83" s="1"/>
      <c r="H83" s="1"/>
      <c r="I83" s="1"/>
      <c r="J83" s="13"/>
    </row>
    <row r="84" spans="2:11">
      <c r="C84" s="1"/>
      <c r="D84" s="16" t="s">
        <v>44</v>
      </c>
      <c r="E84" s="4"/>
      <c r="F84" s="36">
        <f>I64</f>
        <v>0</v>
      </c>
      <c r="G84" s="40">
        <v>0.77</v>
      </c>
      <c r="H84" s="1">
        <f>F84*G84</f>
        <v>0</v>
      </c>
      <c r="I84" s="41">
        <f>SUM(H84:H85)</f>
        <v>1.61</v>
      </c>
      <c r="J84" s="2" t="s">
        <v>55</v>
      </c>
      <c r="K84" s="2"/>
    </row>
    <row r="85" spans="2:11">
      <c r="B85" s="33" t="s">
        <v>50</v>
      </c>
      <c r="C85" s="1"/>
      <c r="D85" s="1"/>
      <c r="E85" s="4"/>
      <c r="F85" s="37">
        <f>I70</f>
        <v>7</v>
      </c>
      <c r="G85" s="40">
        <v>0.23</v>
      </c>
      <c r="H85" s="1">
        <f t="shared" ref="H85:H89" si="9">F85*G85</f>
        <v>1.61</v>
      </c>
      <c r="I85" s="1"/>
      <c r="J85" s="13"/>
    </row>
    <row r="86" spans="2:11">
      <c r="B86" s="1">
        <v>2</v>
      </c>
      <c r="C86" s="1"/>
      <c r="D86" s="16" t="s">
        <v>45</v>
      </c>
      <c r="E86" s="4">
        <v>0</v>
      </c>
      <c r="F86" s="36">
        <v>14</v>
      </c>
      <c r="G86" s="35">
        <f>G84</f>
        <v>0.77</v>
      </c>
      <c r="H86" s="1">
        <f t="shared" si="9"/>
        <v>10.780000000000001</v>
      </c>
      <c r="I86" s="43">
        <f>SUM(H86:H87)</f>
        <v>11.930000000000001</v>
      </c>
      <c r="J86" s="13"/>
      <c r="K86" s="42">
        <f>I84</f>
        <v>1.61</v>
      </c>
    </row>
    <row r="87" spans="2:11">
      <c r="C87" s="1"/>
      <c r="D87" s="1"/>
      <c r="E87" s="4"/>
      <c r="F87" s="37">
        <v>5</v>
      </c>
      <c r="G87" s="35">
        <f>G85</f>
        <v>0.23</v>
      </c>
      <c r="H87" s="1">
        <f t="shared" si="9"/>
        <v>1.1500000000000001</v>
      </c>
      <c r="I87" s="1"/>
      <c r="J87" s="13"/>
      <c r="K87" s="1">
        <f>I80</f>
        <v>0</v>
      </c>
    </row>
    <row r="88" spans="2:11">
      <c r="C88" s="1"/>
      <c r="D88" s="16" t="s">
        <v>46</v>
      </c>
      <c r="E88" s="4">
        <v>0</v>
      </c>
      <c r="F88" s="36">
        <v>20</v>
      </c>
      <c r="G88" s="35">
        <f>G84</f>
        <v>0.77</v>
      </c>
      <c r="H88" s="1">
        <f t="shared" si="9"/>
        <v>15.4</v>
      </c>
      <c r="I88" s="43">
        <f>SUM(H88:H89)</f>
        <v>13.33</v>
      </c>
      <c r="J88" s="13"/>
      <c r="K88" s="41">
        <f>K86-K87</f>
        <v>1.61</v>
      </c>
    </row>
    <row r="89" spans="2:11">
      <c r="C89" s="1"/>
      <c r="D89" s="1"/>
      <c r="F89" s="37">
        <v>-9</v>
      </c>
      <c r="G89" s="35">
        <f>G85</f>
        <v>0.23</v>
      </c>
      <c r="H89" s="1">
        <f t="shared" si="9"/>
        <v>-2.0700000000000003</v>
      </c>
      <c r="I89" s="1"/>
      <c r="K89" s="1" t="s">
        <v>56</v>
      </c>
    </row>
    <row r="92" spans="2:11">
      <c r="B92" s="1" t="s">
        <v>57</v>
      </c>
      <c r="E92" s="44">
        <f>K88</f>
        <v>1.61</v>
      </c>
      <c r="F92" s="4">
        <v>17.399999999999999</v>
      </c>
    </row>
    <row r="93" spans="2:11">
      <c r="F93" s="4">
        <v>-14.2</v>
      </c>
    </row>
    <row r="94" spans="2:11">
      <c r="F94" s="45">
        <f>SUM(F92:F93)</f>
        <v>3.1999999999999993</v>
      </c>
      <c r="G94" s="46">
        <f>E92/F94</f>
        <v>0.50312500000000016</v>
      </c>
    </row>
  </sheetData>
  <conditionalFormatting sqref="F27 F29 F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 F28 F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0:I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6:I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D2F7-CE03-474D-BAC3-2DE9481729D0}">
  <dimension ref="A1:A10"/>
  <sheetViews>
    <sheetView zoomScale="170" zoomScaleNormal="170" workbookViewId="0">
      <selection activeCell="D2" sqref="D2"/>
    </sheetView>
  </sheetViews>
  <sheetFormatPr defaultRowHeight="15.7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106-98A6-4FAA-985D-4B194C544BCE}">
  <dimension ref="A1:C9"/>
  <sheetViews>
    <sheetView zoomScale="160" zoomScaleNormal="160" workbookViewId="0">
      <selection activeCell="G18" sqref="G18"/>
    </sheetView>
  </sheetViews>
  <sheetFormatPr defaultRowHeight="15.75"/>
  <cols>
    <col min="1" max="1" width="10.625" customWidth="1"/>
    <col min="3" max="3" width="10.5" customWidth="1"/>
  </cols>
  <sheetData>
    <row r="1" spans="1:3">
      <c r="A1" s="65" t="s">
        <v>60</v>
      </c>
      <c r="B1" s="65" t="s">
        <v>62</v>
      </c>
      <c r="C1" s="65" t="s">
        <v>61</v>
      </c>
    </row>
    <row r="2" spans="1:3" ht="63">
      <c r="A2" s="66" t="s">
        <v>89</v>
      </c>
      <c r="B2" s="66" t="s">
        <v>90</v>
      </c>
      <c r="C2" s="66" t="s">
        <v>91</v>
      </c>
    </row>
    <row r="3" spans="1:3">
      <c r="A3" s="66">
        <v>1</v>
      </c>
      <c r="B3" s="66">
        <v>35</v>
      </c>
      <c r="C3" s="66"/>
    </row>
    <row r="4" spans="1:3">
      <c r="A4" s="66">
        <v>2</v>
      </c>
      <c r="B4" s="66">
        <v>40</v>
      </c>
      <c r="C4" s="66"/>
    </row>
    <row r="5" spans="1:3">
      <c r="A5" s="66">
        <v>3</v>
      </c>
      <c r="B5" s="66">
        <v>50</v>
      </c>
      <c r="C5" s="72">
        <f>AVERAGE(B2:B3)</f>
        <v>35</v>
      </c>
    </row>
    <row r="6" spans="1:3">
      <c r="A6" s="66">
        <v>4</v>
      </c>
      <c r="B6" s="66">
        <v>40</v>
      </c>
      <c r="C6" s="72">
        <f>AVERAGE(B3:B4)</f>
        <v>37.5</v>
      </c>
    </row>
    <row r="7" spans="1:3">
      <c r="A7" s="66">
        <v>5</v>
      </c>
      <c r="B7" s="66">
        <v>60</v>
      </c>
      <c r="C7" s="72">
        <f>AVERAGE(B4:B5)</f>
        <v>45</v>
      </c>
    </row>
    <row r="8" spans="1:3">
      <c r="A8" s="66">
        <v>6</v>
      </c>
      <c r="B8" s="66">
        <v>60</v>
      </c>
      <c r="C8" s="72">
        <f>AVERAGE(B5:B6)</f>
        <v>45</v>
      </c>
    </row>
    <row r="9" spans="1:3">
      <c r="A9" s="66">
        <v>7</v>
      </c>
      <c r="B9" s="66">
        <v>50</v>
      </c>
      <c r="C9" s="72">
        <f>AVERAGE(B6:B7)</f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A083-05DB-4625-945D-BFA172E34472}">
  <dimension ref="A1:C9"/>
  <sheetViews>
    <sheetView zoomScale="160" zoomScaleNormal="160" workbookViewId="0">
      <selection activeCell="G14" sqref="G14"/>
    </sheetView>
  </sheetViews>
  <sheetFormatPr defaultRowHeight="15.75"/>
  <cols>
    <col min="1" max="1" width="10.625" customWidth="1"/>
    <col min="3" max="3" width="10.5" customWidth="1"/>
  </cols>
  <sheetData>
    <row r="1" spans="1:3">
      <c r="A1" s="65" t="s">
        <v>60</v>
      </c>
      <c r="B1" s="65" t="s">
        <v>62</v>
      </c>
      <c r="C1" s="65" t="s">
        <v>61</v>
      </c>
    </row>
    <row r="2" spans="1:3" ht="63">
      <c r="A2" s="66" t="s">
        <v>89</v>
      </c>
      <c r="B2" s="66" t="s">
        <v>90</v>
      </c>
      <c r="C2" s="66" t="s">
        <v>91</v>
      </c>
    </row>
    <row r="3" spans="1:3">
      <c r="A3" s="66">
        <v>1</v>
      </c>
      <c r="B3" s="66">
        <v>35</v>
      </c>
      <c r="C3" s="66"/>
    </row>
    <row r="4" spans="1:3">
      <c r="A4" s="66">
        <v>2</v>
      </c>
      <c r="B4" s="66">
        <v>40</v>
      </c>
      <c r="C4" s="66"/>
    </row>
    <row r="5" spans="1:3">
      <c r="A5" s="66">
        <v>3</v>
      </c>
      <c r="B5" s="66">
        <v>50</v>
      </c>
      <c r="C5" s="72">
        <f>AVERAGE(B2:B3)</f>
        <v>35</v>
      </c>
    </row>
    <row r="6" spans="1:3">
      <c r="A6" s="66">
        <v>4</v>
      </c>
      <c r="B6" s="66">
        <v>40</v>
      </c>
      <c r="C6" s="72">
        <f>AVERAGE(B3:B4)</f>
        <v>37.5</v>
      </c>
    </row>
    <row r="7" spans="1:3">
      <c r="A7" s="66">
        <v>5</v>
      </c>
      <c r="B7" s="66">
        <v>60</v>
      </c>
      <c r="C7" s="72">
        <f>AVERAGE(B4:B5)</f>
        <v>45</v>
      </c>
    </row>
    <row r="8" spans="1:3">
      <c r="A8" s="66">
        <v>6</v>
      </c>
      <c r="B8" s="66">
        <v>60</v>
      </c>
      <c r="C8" s="72">
        <f>AVERAGE(B5:B6)</f>
        <v>45</v>
      </c>
    </row>
    <row r="9" spans="1:3">
      <c r="A9" s="66">
        <v>7</v>
      </c>
      <c r="B9" s="66">
        <v>50</v>
      </c>
      <c r="C9" s="72">
        <f>AVERAGE(B6:B7)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AB53-3C68-2E46-BE38-215D9D8FF691}">
  <dimension ref="A1:M27"/>
  <sheetViews>
    <sheetView zoomScale="160" zoomScaleNormal="160" workbookViewId="0">
      <selection activeCell="F17" sqref="F17"/>
    </sheetView>
  </sheetViews>
  <sheetFormatPr defaultColWidth="10.875" defaultRowHeight="15.75"/>
  <cols>
    <col min="1" max="1" width="10.875" style="13"/>
    <col min="2" max="2" width="10.875" style="4"/>
    <col min="3" max="3" width="12" style="4" customWidth="1"/>
    <col min="4" max="16384" width="10.875" style="4"/>
  </cols>
  <sheetData>
    <row r="1" spans="1:13">
      <c r="A1" s="22" t="s">
        <v>15</v>
      </c>
      <c r="D1" s="8" t="s">
        <v>5</v>
      </c>
    </row>
    <row r="2" spans="1:13">
      <c r="A2" s="13" t="s">
        <v>17</v>
      </c>
      <c r="C2" s="4" t="s">
        <v>6</v>
      </c>
      <c r="D2" s="5" t="s">
        <v>11</v>
      </c>
      <c r="E2" s="6" t="s">
        <v>0</v>
      </c>
      <c r="F2" s="7" t="s">
        <v>1</v>
      </c>
      <c r="H2" s="4" t="s">
        <v>2</v>
      </c>
      <c r="I2" s="4" t="s">
        <v>3</v>
      </c>
      <c r="J2" s="5" t="s">
        <v>4</v>
      </c>
    </row>
    <row r="3" spans="1:13">
      <c r="C3" s="4" t="s">
        <v>7</v>
      </c>
      <c r="D3" s="10">
        <v>250</v>
      </c>
      <c r="E3" s="10">
        <v>150</v>
      </c>
      <c r="F3" s="11">
        <v>-150</v>
      </c>
      <c r="H3" s="4">
        <v>3</v>
      </c>
      <c r="I3" s="4">
        <v>2</v>
      </c>
      <c r="J3" s="5">
        <v>1</v>
      </c>
    </row>
    <row r="4" spans="1:13">
      <c r="C4" s="4" t="s">
        <v>8</v>
      </c>
      <c r="D4" s="10">
        <v>500</v>
      </c>
      <c r="E4" s="10">
        <v>100</v>
      </c>
      <c r="F4" s="11">
        <v>-600</v>
      </c>
    </row>
    <row r="5" spans="1:13">
      <c r="C5" s="4" t="s">
        <v>9</v>
      </c>
      <c r="D5" s="10">
        <v>100</v>
      </c>
      <c r="E5" s="10">
        <v>50</v>
      </c>
      <c r="F5" s="10">
        <v>25</v>
      </c>
    </row>
    <row r="6" spans="1:13">
      <c r="D6" s="12"/>
      <c r="E6" s="12"/>
      <c r="F6" s="12"/>
    </row>
    <row r="7" spans="1:13">
      <c r="C7" s="4" t="s">
        <v>3</v>
      </c>
      <c r="D7" s="12">
        <f>MAX(D3:D5)</f>
        <v>500</v>
      </c>
      <c r="E7" s="12">
        <f t="shared" ref="E7:F7" si="0">MAX(E3:E5)</f>
        <v>150</v>
      </c>
      <c r="F7" s="12">
        <f t="shared" si="0"/>
        <v>25</v>
      </c>
    </row>
    <row r="9" spans="1:13">
      <c r="C9" s="4" t="s">
        <v>10</v>
      </c>
      <c r="D9" s="8" t="s">
        <v>5</v>
      </c>
    </row>
    <row r="10" spans="1:13">
      <c r="C10" s="4" t="s">
        <v>6</v>
      </c>
      <c r="D10" s="5" t="s">
        <v>11</v>
      </c>
      <c r="E10" s="6" t="s">
        <v>0</v>
      </c>
      <c r="F10" s="7" t="s">
        <v>1</v>
      </c>
      <c r="G10" s="4" t="s">
        <v>3</v>
      </c>
    </row>
    <row r="11" spans="1:13">
      <c r="C11" s="4" t="s">
        <v>7</v>
      </c>
      <c r="D11" s="9">
        <f>$D$7-D3</f>
        <v>250</v>
      </c>
      <c r="E11" s="9">
        <f>$E$7-E3</f>
        <v>0</v>
      </c>
      <c r="F11" s="9">
        <f>$F$7-F3</f>
        <v>175</v>
      </c>
      <c r="G11" s="14">
        <f>MAX(D11:F11)</f>
        <v>250</v>
      </c>
      <c r="H11" s="15" t="s">
        <v>12</v>
      </c>
      <c r="I11" s="6"/>
      <c r="J11" s="6"/>
    </row>
    <row r="12" spans="1:13">
      <c r="A12" s="16" t="s">
        <v>13</v>
      </c>
      <c r="B12" s="17"/>
      <c r="C12" s="4" t="s">
        <v>8</v>
      </c>
      <c r="D12" s="9">
        <f t="shared" ref="D12:D13" si="1">$D$7-D4</f>
        <v>0</v>
      </c>
      <c r="E12" s="9">
        <f t="shared" ref="E12:E13" si="2">$E$7-E4</f>
        <v>50</v>
      </c>
      <c r="F12" s="9">
        <f t="shared" ref="F12:F13" si="3">$F$7-F4</f>
        <v>625</v>
      </c>
      <c r="G12" s="12">
        <f t="shared" ref="G12:G13" si="4">MAX(D12:F12)</f>
        <v>625</v>
      </c>
    </row>
    <row r="13" spans="1:13">
      <c r="A13" s="18" t="s">
        <v>14</v>
      </c>
      <c r="C13" s="4" t="s">
        <v>9</v>
      </c>
      <c r="D13" s="9">
        <f t="shared" si="1"/>
        <v>400</v>
      </c>
      <c r="E13" s="9">
        <f t="shared" si="2"/>
        <v>100</v>
      </c>
      <c r="F13" s="9">
        <f t="shared" si="3"/>
        <v>0</v>
      </c>
      <c r="G13" s="12">
        <f t="shared" si="4"/>
        <v>400</v>
      </c>
      <c r="L13" s="27">
        <v>0.62</v>
      </c>
      <c r="M13" s="19">
        <v>0.30486111111111108</v>
      </c>
    </row>
    <row r="14" spans="1:13">
      <c r="L14" s="27">
        <v>0.6</v>
      </c>
      <c r="M14" s="19">
        <v>0.30833333333333335</v>
      </c>
    </row>
    <row r="15" spans="1:13">
      <c r="L15" s="27">
        <v>0.59</v>
      </c>
      <c r="M15" s="19">
        <v>0.31111111111111112</v>
      </c>
    </row>
    <row r="16" spans="1:13">
      <c r="L16" s="27">
        <v>0.56000000000000005</v>
      </c>
      <c r="M16" s="19">
        <v>0.31736111111111115</v>
      </c>
    </row>
    <row r="17" spans="12:13">
      <c r="L17" s="27">
        <v>0.52</v>
      </c>
      <c r="M17" s="19">
        <v>0.32777777777777778</v>
      </c>
    </row>
    <row r="18" spans="12:13">
      <c r="L18" s="27">
        <v>0.48</v>
      </c>
      <c r="M18" s="19">
        <v>0.34513888888888888</v>
      </c>
    </row>
    <row r="19" spans="12:13">
      <c r="L19" s="27">
        <v>0.42</v>
      </c>
      <c r="M19" s="19">
        <v>0.35486111111111113</v>
      </c>
    </row>
    <row r="20" spans="12:13">
      <c r="L20" s="27">
        <v>0.28000000000000003</v>
      </c>
      <c r="M20" s="19">
        <v>0.38680555555555557</v>
      </c>
    </row>
    <row r="21" spans="12:13">
      <c r="L21" s="27"/>
      <c r="M21" s="19">
        <f>M22-M19</f>
        <v>3.4027777777777768E-2</v>
      </c>
    </row>
    <row r="22" spans="12:13">
      <c r="M22" s="19">
        <v>0.3888888888888889</v>
      </c>
    </row>
    <row r="23" spans="12:13">
      <c r="L23" s="19">
        <f>M14-M13</f>
        <v>3.4722222222222654E-3</v>
      </c>
      <c r="M23" s="19">
        <f>M22-M13</f>
        <v>8.4027777777777812E-2</v>
      </c>
    </row>
    <row r="24" spans="12:13">
      <c r="L24" s="4">
        <v>5</v>
      </c>
    </row>
    <row r="25" spans="12:13">
      <c r="L25" s="4">
        <v>2</v>
      </c>
    </row>
    <row r="26" spans="12:13">
      <c r="L26" s="4">
        <f>60/2</f>
        <v>30</v>
      </c>
    </row>
    <row r="27" spans="12:13">
      <c r="L27" s="4">
        <f>L26*L24/60</f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D52A-F1C8-45D8-94A8-CFA79477E1EC}">
  <dimension ref="A1:E7"/>
  <sheetViews>
    <sheetView zoomScale="160" zoomScaleNormal="160" workbookViewId="0">
      <selection activeCell="C3" sqref="C3"/>
    </sheetView>
  </sheetViews>
  <sheetFormatPr defaultRowHeight="15.75"/>
  <cols>
    <col min="1" max="1" width="10.625" customWidth="1"/>
    <col min="3" max="3" width="10.5" customWidth="1"/>
  </cols>
  <sheetData>
    <row r="1" spans="1:5" ht="47.25">
      <c r="A1" s="66" t="s">
        <v>89</v>
      </c>
      <c r="B1" s="66" t="s">
        <v>90</v>
      </c>
      <c r="C1" s="66" t="s">
        <v>92</v>
      </c>
      <c r="D1" s="66" t="s">
        <v>93</v>
      </c>
      <c r="E1" s="66" t="s">
        <v>94</v>
      </c>
    </row>
    <row r="2" spans="1:5">
      <c r="A2" s="66">
        <v>1</v>
      </c>
      <c r="B2" s="66">
        <v>350</v>
      </c>
      <c r="C2" s="66">
        <f>B2</f>
        <v>350</v>
      </c>
      <c r="D2" s="66"/>
      <c r="E2" s="66"/>
    </row>
    <row r="3" spans="1:5">
      <c r="A3" s="66">
        <v>2</v>
      </c>
      <c r="B3" s="66">
        <v>380</v>
      </c>
      <c r="C3" s="66" t="e">
        <f>($D$1*B2)+((1-$D$1)*C2)</f>
        <v>#VALUE!</v>
      </c>
      <c r="D3" s="66"/>
      <c r="E3" s="66"/>
    </row>
    <row r="4" spans="1:5">
      <c r="A4" s="66">
        <v>3</v>
      </c>
      <c r="B4" s="66">
        <v>450</v>
      </c>
      <c r="C4" s="66" t="e">
        <f>(#REF! *#REF!) + ((1 -#REF!) *#REF!)</f>
        <v>#REF!</v>
      </c>
      <c r="D4" s="66"/>
      <c r="E4" s="66"/>
    </row>
    <row r="5" spans="1:5">
      <c r="A5" s="66">
        <v>4</v>
      </c>
      <c r="B5" s="66"/>
      <c r="C5" s="66" t="e">
        <f>(#REF! * B1) + ((1 -#REF!) * C1)</f>
        <v>#REF!</v>
      </c>
      <c r="D5" s="66"/>
      <c r="E5" s="66" t="e">
        <f>ABS(C2 - C1)</f>
        <v>#VALUE!</v>
      </c>
    </row>
    <row r="6" spans="1:5">
      <c r="A6" s="66"/>
      <c r="B6" s="66"/>
      <c r="C6" s="72"/>
    </row>
    <row r="7" spans="1:5">
      <c r="A7" s="66"/>
      <c r="B7" s="66"/>
      <c r="C7" s="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C84D-6090-4681-9A3F-E7735AD5B0A8}">
  <dimension ref="A1:C6"/>
  <sheetViews>
    <sheetView zoomScale="130" zoomScaleNormal="130" workbookViewId="0">
      <selection activeCell="E4" sqref="E4"/>
    </sheetView>
  </sheetViews>
  <sheetFormatPr defaultRowHeight="15.75"/>
  <cols>
    <col min="1" max="1" width="19.25" customWidth="1"/>
    <col min="4" max="4" width="9" customWidth="1"/>
  </cols>
  <sheetData>
    <row r="1" spans="1:3">
      <c r="A1" s="66" t="s">
        <v>97</v>
      </c>
      <c r="B1" s="76">
        <v>25</v>
      </c>
      <c r="C1" s="66"/>
    </row>
    <row r="2" spans="1:3" ht="31.5">
      <c r="A2" s="66" t="s">
        <v>98</v>
      </c>
      <c r="B2" s="76">
        <v>20</v>
      </c>
      <c r="C2" s="66"/>
    </row>
    <row r="3" spans="1:3">
      <c r="A3" s="66" t="s">
        <v>99</v>
      </c>
      <c r="B3" s="76">
        <v>50</v>
      </c>
      <c r="C3" s="66"/>
    </row>
    <row r="4" spans="1:3" ht="31.5">
      <c r="A4" s="66" t="s">
        <v>100</v>
      </c>
      <c r="B4" s="76">
        <v>40</v>
      </c>
      <c r="C4" s="66"/>
    </row>
    <row r="5" spans="1:3" ht="31.5">
      <c r="A5" s="66" t="s">
        <v>101</v>
      </c>
      <c r="B5" s="66"/>
      <c r="C5" s="75">
        <f>(B1 - B2) / (B3 - B4)</f>
        <v>0.5</v>
      </c>
    </row>
    <row r="6" spans="1:3">
      <c r="A6" s="66"/>
      <c r="B6" s="66"/>
      <c r="C6" s="6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B3C1-5854-4493-A647-E24739CCC26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B198-C5E5-440C-AD11-8AC04E2FFE01}">
  <dimension ref="A1:I23"/>
  <sheetViews>
    <sheetView zoomScale="160" zoomScaleNormal="160" workbookViewId="0">
      <selection activeCell="E9" sqref="E9"/>
    </sheetView>
  </sheetViews>
  <sheetFormatPr defaultColWidth="10.875" defaultRowHeight="15.75"/>
  <cols>
    <col min="1" max="2" width="10.875" style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9">
      <c r="A1" s="23"/>
      <c r="D1" s="30"/>
    </row>
    <row r="2" spans="1:9">
      <c r="A2" s="1" t="s">
        <v>38</v>
      </c>
    </row>
    <row r="3" spans="1:9">
      <c r="C3" s="1"/>
      <c r="D3" s="1"/>
      <c r="E3" s="13" t="s">
        <v>6</v>
      </c>
      <c r="F3" s="13" t="s">
        <v>42</v>
      </c>
      <c r="G3" s="1"/>
      <c r="H3" s="1"/>
      <c r="I3" s="1"/>
    </row>
    <row r="4" spans="1:9">
      <c r="F4" s="13"/>
    </row>
    <row r="5" spans="1:9">
      <c r="E5" s="13" t="s">
        <v>40</v>
      </c>
      <c r="F5" s="13" t="s">
        <v>41</v>
      </c>
    </row>
    <row r="7" spans="1:9">
      <c r="D7" s="13" t="s">
        <v>43</v>
      </c>
    </row>
    <row r="8" spans="1:9">
      <c r="C8" s="1"/>
      <c r="D8" s="1"/>
      <c r="F8" s="1"/>
      <c r="G8" s="1"/>
      <c r="H8" s="1"/>
      <c r="I8" s="1"/>
    </row>
    <row r="9" spans="1:9">
      <c r="B9" s="1" t="s">
        <v>102</v>
      </c>
    </row>
    <row r="10" spans="1:9">
      <c r="C10" s="1"/>
      <c r="D10" s="16" t="s">
        <v>95</v>
      </c>
      <c r="E10" s="4">
        <v>6</v>
      </c>
      <c r="F10" s="36">
        <v>20</v>
      </c>
      <c r="G10" s="34">
        <v>0.7</v>
      </c>
      <c r="H10" s="1">
        <f>F10*G10</f>
        <v>14</v>
      </c>
      <c r="I10" s="3">
        <f>SUM(H10:H11)</f>
        <v>15.8</v>
      </c>
    </row>
    <row r="11" spans="1:9">
      <c r="B11" s="33" t="s">
        <v>50</v>
      </c>
      <c r="C11" s="1"/>
      <c r="D11" s="1"/>
      <c r="E11" s="4"/>
      <c r="F11" s="37">
        <v>6</v>
      </c>
      <c r="G11" s="34">
        <v>0.3</v>
      </c>
      <c r="H11" s="1">
        <f t="shared" ref="H11:H14" si="0">F11*G11</f>
        <v>1.7999999999999998</v>
      </c>
      <c r="I11" s="1"/>
    </row>
    <row r="12" spans="1:9">
      <c r="B12" s="1">
        <v>3</v>
      </c>
      <c r="C12" s="1"/>
      <c r="D12" s="16" t="s">
        <v>96</v>
      </c>
      <c r="E12" s="4">
        <v>7</v>
      </c>
      <c r="F12" s="36">
        <v>14</v>
      </c>
      <c r="G12" s="35">
        <f>G10</f>
        <v>0.7</v>
      </c>
      <c r="H12" s="1">
        <f t="shared" si="0"/>
        <v>9.7999999999999989</v>
      </c>
      <c r="I12" s="3">
        <f>SUM(H12:H13)</f>
        <v>12.2</v>
      </c>
    </row>
    <row r="13" spans="1:9">
      <c r="C13" s="1"/>
      <c r="D13" s="1"/>
      <c r="E13" s="4"/>
      <c r="F13" s="37">
        <v>8</v>
      </c>
      <c r="G13" s="35">
        <f>G11</f>
        <v>0.3</v>
      </c>
      <c r="H13" s="1">
        <f t="shared" si="0"/>
        <v>2.4</v>
      </c>
      <c r="I13" s="1"/>
    </row>
    <row r="14" spans="1:9">
      <c r="C14" s="1"/>
      <c r="D14" s="55"/>
      <c r="E14" s="4"/>
      <c r="F14" s="73"/>
      <c r="G14" s="74"/>
      <c r="H14" s="1"/>
      <c r="I14" s="73"/>
    </row>
    <row r="15" spans="1:9">
      <c r="C15" s="1"/>
      <c r="D15" s="16" t="s">
        <v>95</v>
      </c>
      <c r="E15" s="4">
        <v>8</v>
      </c>
      <c r="F15" s="36">
        <v>12</v>
      </c>
      <c r="G15" s="34">
        <v>0.4</v>
      </c>
      <c r="H15" s="1">
        <f>F15*G15</f>
        <v>4.8000000000000007</v>
      </c>
      <c r="I15" s="3">
        <f>SUM(H15:H16)</f>
        <v>7.2000000000000011</v>
      </c>
    </row>
    <row r="16" spans="1:9">
      <c r="B16" s="33" t="s">
        <v>50</v>
      </c>
      <c r="C16" s="1"/>
      <c r="D16" s="1"/>
      <c r="E16" s="4"/>
      <c r="F16" s="37">
        <v>4</v>
      </c>
      <c r="G16" s="34">
        <v>0.6</v>
      </c>
      <c r="H16" s="1">
        <f t="shared" ref="H16:H18" si="1">F16*G16</f>
        <v>2.4</v>
      </c>
      <c r="I16" s="1"/>
    </row>
    <row r="17" spans="2:9">
      <c r="B17" s="1">
        <v>4</v>
      </c>
      <c r="C17" s="1"/>
      <c r="D17" s="16" t="s">
        <v>96</v>
      </c>
      <c r="E17" s="4">
        <v>9</v>
      </c>
      <c r="F17" s="36">
        <v>10</v>
      </c>
      <c r="G17" s="35">
        <f>G15</f>
        <v>0.4</v>
      </c>
      <c r="H17" s="1">
        <f t="shared" si="1"/>
        <v>4</v>
      </c>
      <c r="I17" s="3">
        <f>SUM(H17:H18)</f>
        <v>7.6</v>
      </c>
    </row>
    <row r="18" spans="2:9">
      <c r="C18" s="1"/>
      <c r="D18" s="1"/>
      <c r="E18" s="4"/>
      <c r="F18" s="37">
        <v>6</v>
      </c>
      <c r="G18" s="35">
        <f>G16</f>
        <v>0.6</v>
      </c>
      <c r="H18" s="1">
        <f t="shared" si="1"/>
        <v>3.5999999999999996</v>
      </c>
      <c r="I18" s="1"/>
    </row>
    <row r="20" spans="2:9">
      <c r="C20" s="1"/>
      <c r="D20" s="16" t="s">
        <v>95</v>
      </c>
      <c r="E20" s="4">
        <v>10</v>
      </c>
      <c r="F20" s="36">
        <v>16</v>
      </c>
      <c r="G20" s="34">
        <v>0.6</v>
      </c>
      <c r="H20" s="1">
        <f>F20*G20</f>
        <v>9.6</v>
      </c>
      <c r="I20" s="3">
        <f>SUM(H20:H21)</f>
        <v>11.6</v>
      </c>
    </row>
    <row r="21" spans="2:9">
      <c r="B21" s="33" t="s">
        <v>50</v>
      </c>
      <c r="C21" s="1"/>
      <c r="D21" s="1"/>
      <c r="E21" s="4"/>
      <c r="F21" s="37">
        <v>5</v>
      </c>
      <c r="G21" s="34">
        <v>0.4</v>
      </c>
      <c r="H21" s="1">
        <f t="shared" ref="H21:H23" si="2">F21*G21</f>
        <v>2</v>
      </c>
      <c r="I21" s="1"/>
    </row>
    <row r="22" spans="2:9">
      <c r="B22" s="1">
        <v>5</v>
      </c>
      <c r="C22" s="1"/>
      <c r="D22" s="16" t="s">
        <v>96</v>
      </c>
      <c r="E22" s="4">
        <v>11</v>
      </c>
      <c r="F22" s="36">
        <v>10</v>
      </c>
      <c r="G22" s="35">
        <f>G20</f>
        <v>0.6</v>
      </c>
      <c r="H22" s="1">
        <f t="shared" si="2"/>
        <v>6</v>
      </c>
      <c r="I22" s="3">
        <f>SUM(H22:H23)</f>
        <v>7.2</v>
      </c>
    </row>
    <row r="23" spans="2:9">
      <c r="C23" s="1"/>
      <c r="D23" s="1"/>
      <c r="E23" s="4"/>
      <c r="F23" s="37">
        <v>3</v>
      </c>
      <c r="G23" s="35">
        <f>G21</f>
        <v>0.4</v>
      </c>
      <c r="H23" s="1">
        <f t="shared" si="2"/>
        <v>1.2000000000000002</v>
      </c>
      <c r="I23" s="1"/>
    </row>
  </sheetData>
  <conditionalFormatting sqref="I10:I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833F-86F7-44A7-9836-40669046A97E}">
  <dimension ref="A1:K23"/>
  <sheetViews>
    <sheetView topLeftCell="A4" zoomScale="160" zoomScaleNormal="160" workbookViewId="0">
      <selection activeCell="K16" sqref="K16"/>
    </sheetView>
  </sheetViews>
  <sheetFormatPr defaultColWidth="10.875" defaultRowHeight="15.75"/>
  <cols>
    <col min="1" max="1" width="10.875" style="1"/>
    <col min="2" max="2" width="12" style="1" bestFit="1" customWidth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11">
      <c r="A1" s="23"/>
      <c r="D1" s="30"/>
    </row>
    <row r="2" spans="1:11">
      <c r="A2" s="1" t="s">
        <v>38</v>
      </c>
    </row>
    <row r="3" spans="1:11">
      <c r="C3" s="1"/>
      <c r="D3" s="1"/>
      <c r="E3" s="13" t="s">
        <v>6</v>
      </c>
      <c r="F3" s="13" t="s">
        <v>42</v>
      </c>
      <c r="G3" s="1"/>
      <c r="H3" s="1"/>
      <c r="I3" s="1"/>
    </row>
    <row r="4" spans="1:11">
      <c r="F4" s="13"/>
    </row>
    <row r="5" spans="1:11">
      <c r="E5" s="13" t="s">
        <v>40</v>
      </c>
      <c r="F5" s="13" t="s">
        <v>41</v>
      </c>
    </row>
    <row r="7" spans="1:11">
      <c r="D7" s="13" t="s">
        <v>43</v>
      </c>
    </row>
    <row r="8" spans="1:11">
      <c r="C8" s="1"/>
      <c r="D8" s="1"/>
      <c r="F8" t="s">
        <v>105</v>
      </c>
      <c r="G8" s="1">
        <v>0.7</v>
      </c>
      <c r="H8" s="1">
        <f>1-G8</f>
        <v>0.30000000000000004</v>
      </c>
      <c r="I8" s="1"/>
    </row>
    <row r="9" spans="1:11">
      <c r="B9" s="1" t="s">
        <v>102</v>
      </c>
      <c r="K9" t="s">
        <v>106</v>
      </c>
    </row>
    <row r="10" spans="1:11">
      <c r="B10" s="77" t="s">
        <v>103</v>
      </c>
      <c r="C10" s="1"/>
      <c r="D10" s="16" t="s">
        <v>95</v>
      </c>
      <c r="E10" s="4">
        <v>6</v>
      </c>
      <c r="F10" s="36">
        <v>12</v>
      </c>
      <c r="G10" s="34">
        <v>0.8</v>
      </c>
      <c r="H10" s="1">
        <f>F10*G10</f>
        <v>9.6000000000000014</v>
      </c>
      <c r="I10" s="3">
        <f>SUM(H10:H11)</f>
        <v>10.200000000000001</v>
      </c>
      <c r="J10" s="1">
        <f>(G10*I10)+(G11*I12)</f>
        <v>9.7600000000000016</v>
      </c>
      <c r="K10" s="1">
        <f>(G8*J10)+(H8*J15)</f>
        <v>8.5</v>
      </c>
    </row>
    <row r="11" spans="1:11">
      <c r="B11" s="33" t="s">
        <v>50</v>
      </c>
      <c r="C11" s="1"/>
      <c r="D11" s="1"/>
      <c r="E11" s="4"/>
      <c r="F11" s="37">
        <v>3</v>
      </c>
      <c r="G11" s="34">
        <v>0.2</v>
      </c>
      <c r="H11" s="1">
        <f t="shared" ref="H11:H14" si="0">F11*G11</f>
        <v>0.60000000000000009</v>
      </c>
      <c r="I11" s="1"/>
    </row>
    <row r="12" spans="1:11">
      <c r="B12" s="1">
        <v>3</v>
      </c>
      <c r="C12" s="1"/>
      <c r="D12" s="16" t="s">
        <v>96</v>
      </c>
      <c r="E12" s="4">
        <v>7</v>
      </c>
      <c r="F12" s="36">
        <v>9</v>
      </c>
      <c r="G12" s="35">
        <f>G10</f>
        <v>0.8</v>
      </c>
      <c r="H12" s="1">
        <f t="shared" si="0"/>
        <v>7.2</v>
      </c>
      <c r="I12" s="3">
        <f>SUM(H12:H13)</f>
        <v>8</v>
      </c>
    </row>
    <row r="13" spans="1:11">
      <c r="C13" s="1"/>
      <c r="D13" s="1"/>
      <c r="E13" s="4"/>
      <c r="F13" s="37">
        <v>4</v>
      </c>
      <c r="G13" s="35">
        <f>G11</f>
        <v>0.2</v>
      </c>
      <c r="H13" s="1">
        <f t="shared" si="0"/>
        <v>0.8</v>
      </c>
      <c r="I13" s="1"/>
    </row>
    <row r="14" spans="1:11">
      <c r="C14" s="1"/>
      <c r="D14" s="55"/>
      <c r="E14" s="4"/>
      <c r="F14" s="73"/>
      <c r="G14" s="74"/>
      <c r="H14" s="1"/>
      <c r="I14" s="73"/>
      <c r="K14"/>
    </row>
    <row r="15" spans="1:11">
      <c r="B15" t="s">
        <v>104</v>
      </c>
      <c r="C15" s="1"/>
      <c r="D15" s="16" t="s">
        <v>95</v>
      </c>
      <c r="E15" s="4">
        <v>8</v>
      </c>
      <c r="F15" s="36">
        <v>12</v>
      </c>
      <c r="G15" s="34">
        <v>0.3</v>
      </c>
      <c r="H15" s="1">
        <f>F15*G15</f>
        <v>3.5999999999999996</v>
      </c>
      <c r="I15" s="3">
        <f>SUM(H15:H16)</f>
        <v>5.6999999999999993</v>
      </c>
      <c r="J15" s="1">
        <f>(G15*I15)+(G16*I17)</f>
        <v>5.56</v>
      </c>
    </row>
    <row r="16" spans="1:11">
      <c r="B16" s="33" t="s">
        <v>50</v>
      </c>
      <c r="C16" s="1"/>
      <c r="D16" s="1"/>
      <c r="E16" s="4"/>
      <c r="F16" s="37">
        <v>3</v>
      </c>
      <c r="G16" s="34">
        <v>0.7</v>
      </c>
      <c r="H16" s="1">
        <f t="shared" ref="H16:H18" si="1">F16*G16</f>
        <v>2.0999999999999996</v>
      </c>
      <c r="I16" s="1"/>
    </row>
    <row r="17" spans="2:10">
      <c r="B17" s="1">
        <v>4</v>
      </c>
      <c r="C17" s="1"/>
      <c r="D17" s="16" t="s">
        <v>96</v>
      </c>
      <c r="E17" s="4">
        <v>9</v>
      </c>
      <c r="F17" s="36">
        <v>9</v>
      </c>
      <c r="G17" s="35">
        <f>G15</f>
        <v>0.3</v>
      </c>
      <c r="H17" s="1">
        <f t="shared" si="1"/>
        <v>2.6999999999999997</v>
      </c>
      <c r="I17" s="3">
        <f>SUM(H17:H18)</f>
        <v>5.5</v>
      </c>
    </row>
    <row r="18" spans="2:10">
      <c r="C18" s="1"/>
      <c r="D18" s="1"/>
      <c r="E18" s="4"/>
      <c r="F18" s="37">
        <v>4</v>
      </c>
      <c r="G18" s="35">
        <f>G16</f>
        <v>0.7</v>
      </c>
      <c r="H18" s="1">
        <f t="shared" si="1"/>
        <v>2.8</v>
      </c>
      <c r="I18" s="1"/>
    </row>
    <row r="20" spans="2:10">
      <c r="C20" s="1"/>
      <c r="D20" s="16" t="s">
        <v>95</v>
      </c>
      <c r="E20" s="4">
        <v>10</v>
      </c>
      <c r="F20" s="36">
        <v>12</v>
      </c>
      <c r="G20" s="34">
        <v>0.7</v>
      </c>
      <c r="H20" s="1">
        <f>F20*G20</f>
        <v>8.3999999999999986</v>
      </c>
      <c r="I20" s="3">
        <f>SUM(H20:H21)</f>
        <v>9.2999999999999989</v>
      </c>
      <c r="J20" s="1">
        <f>(G20*I20)+(G21*I22)</f>
        <v>8.759999999999998</v>
      </c>
    </row>
    <row r="21" spans="2:10">
      <c r="B21" s="33" t="s">
        <v>50</v>
      </c>
      <c r="C21" s="1"/>
      <c r="D21" s="1"/>
      <c r="E21" s="4"/>
      <c r="F21" s="37">
        <v>3</v>
      </c>
      <c r="G21" s="34">
        <v>0.3</v>
      </c>
      <c r="H21" s="1">
        <f t="shared" ref="H21:H23" si="2">F21*G21</f>
        <v>0.89999999999999991</v>
      </c>
      <c r="I21" s="1"/>
    </row>
    <row r="22" spans="2:10">
      <c r="B22" s="1">
        <v>5</v>
      </c>
      <c r="C22" s="1"/>
      <c r="D22" s="16" t="s">
        <v>96</v>
      </c>
      <c r="E22" s="4">
        <v>11</v>
      </c>
      <c r="F22" s="36">
        <v>9</v>
      </c>
      <c r="G22" s="35">
        <f>G20</f>
        <v>0.7</v>
      </c>
      <c r="H22" s="1">
        <f t="shared" si="2"/>
        <v>6.3</v>
      </c>
      <c r="I22" s="3">
        <f>SUM(H22:H23)</f>
        <v>7.5</v>
      </c>
    </row>
    <row r="23" spans="2:10">
      <c r="C23" s="1"/>
      <c r="D23" s="1"/>
      <c r="E23" s="4"/>
      <c r="F23" s="37">
        <v>4</v>
      </c>
      <c r="G23" s="35">
        <f>G21</f>
        <v>0.3</v>
      </c>
      <c r="H23" s="1">
        <f t="shared" si="2"/>
        <v>1.2</v>
      </c>
      <c r="I23" s="1"/>
    </row>
  </sheetData>
  <conditionalFormatting sqref="I10:I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9762-777E-4C84-8EA3-2D2192EE0F5E}">
  <dimension ref="A1:K23"/>
  <sheetViews>
    <sheetView topLeftCell="A4" zoomScale="160" zoomScaleNormal="160" workbookViewId="0">
      <selection activeCell="J10" sqref="J10"/>
    </sheetView>
  </sheetViews>
  <sheetFormatPr defaultColWidth="10.875" defaultRowHeight="15.75"/>
  <cols>
    <col min="1" max="1" width="10.875" style="1"/>
    <col min="2" max="2" width="12" style="1" bestFit="1" customWidth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11">
      <c r="A1" s="23"/>
      <c r="D1" s="30"/>
    </row>
    <row r="2" spans="1:11">
      <c r="A2" s="1" t="s">
        <v>38</v>
      </c>
    </row>
    <row r="3" spans="1:11">
      <c r="C3" s="1"/>
      <c r="D3" s="1"/>
      <c r="E3" s="13" t="s">
        <v>6</v>
      </c>
      <c r="F3" s="13" t="s">
        <v>42</v>
      </c>
      <c r="G3" s="1"/>
      <c r="H3" s="1"/>
      <c r="I3" s="1"/>
    </row>
    <row r="4" spans="1:11">
      <c r="F4" s="13"/>
    </row>
    <row r="5" spans="1:11">
      <c r="E5" s="13" t="s">
        <v>40</v>
      </c>
      <c r="F5" s="13" t="s">
        <v>41</v>
      </c>
    </row>
    <row r="7" spans="1:11">
      <c r="D7" s="13" t="s">
        <v>43</v>
      </c>
    </row>
    <row r="8" spans="1:11">
      <c r="C8" s="1"/>
      <c r="D8" s="1"/>
      <c r="F8" t="s">
        <v>105</v>
      </c>
      <c r="G8" s="1">
        <v>0.4</v>
      </c>
      <c r="H8" s="1">
        <f>1-G8</f>
        <v>0.6</v>
      </c>
      <c r="I8" s="1"/>
    </row>
    <row r="9" spans="1:11">
      <c r="B9" s="1" t="s">
        <v>108</v>
      </c>
      <c r="K9" t="s">
        <v>106</v>
      </c>
    </row>
    <row r="10" spans="1:11">
      <c r="B10" s="77" t="s">
        <v>103</v>
      </c>
      <c r="C10" s="1"/>
      <c r="D10" s="16" t="s">
        <v>95</v>
      </c>
      <c r="E10" s="4">
        <v>6</v>
      </c>
      <c r="F10" s="36">
        <v>20</v>
      </c>
      <c r="G10" s="34">
        <v>0.7</v>
      </c>
      <c r="H10" s="78">
        <f>F10*G10</f>
        <v>14</v>
      </c>
      <c r="I10" s="3">
        <f>SUM(H10:H11)</f>
        <v>15.8</v>
      </c>
      <c r="K10" s="1">
        <f>(G8*J10)+(H8*J15)</f>
        <v>4.4640000000000004</v>
      </c>
    </row>
    <row r="11" spans="1:11">
      <c r="B11" s="33" t="s">
        <v>50</v>
      </c>
      <c r="C11" s="1"/>
      <c r="D11" s="1"/>
      <c r="E11" s="4"/>
      <c r="F11" s="37">
        <v>6</v>
      </c>
      <c r="G11" s="34">
        <v>0.3</v>
      </c>
      <c r="H11" s="1">
        <f t="shared" ref="H11:H14" si="0">F11*G11</f>
        <v>1.7999999999999998</v>
      </c>
      <c r="I11" s="1"/>
    </row>
    <row r="12" spans="1:11">
      <c r="B12" s="1">
        <v>3</v>
      </c>
      <c r="C12" s="1"/>
      <c r="D12" s="16" t="s">
        <v>96</v>
      </c>
      <c r="E12" s="4">
        <v>7</v>
      </c>
      <c r="F12" s="36">
        <v>14</v>
      </c>
      <c r="G12" s="35">
        <f>G10</f>
        <v>0.7</v>
      </c>
      <c r="H12" s="1">
        <f t="shared" si="0"/>
        <v>9.7999999999999989</v>
      </c>
      <c r="I12" s="3">
        <f>SUM(H12:H13)</f>
        <v>12.2</v>
      </c>
    </row>
    <row r="13" spans="1:11">
      <c r="C13" s="1"/>
      <c r="D13" s="1"/>
      <c r="E13" s="4"/>
      <c r="F13" s="37">
        <v>8</v>
      </c>
      <c r="G13" s="35">
        <f>G11</f>
        <v>0.3</v>
      </c>
      <c r="H13" s="1">
        <f t="shared" si="0"/>
        <v>2.4</v>
      </c>
      <c r="I13" s="1"/>
    </row>
    <row r="14" spans="1:11">
      <c r="C14" s="1"/>
      <c r="D14" s="55"/>
      <c r="E14" s="4"/>
      <c r="F14" s="73"/>
      <c r="G14" s="74"/>
      <c r="H14" s="1"/>
      <c r="I14" s="73"/>
      <c r="K14"/>
    </row>
    <row r="15" spans="1:11">
      <c r="B15" t="s">
        <v>104</v>
      </c>
      <c r="C15" s="1"/>
      <c r="D15" s="16" t="s">
        <v>95</v>
      </c>
      <c r="E15" s="4">
        <v>8</v>
      </c>
      <c r="F15" s="36">
        <v>12</v>
      </c>
      <c r="G15" s="34">
        <v>0.4</v>
      </c>
      <c r="H15" s="1">
        <f>F15*G15</f>
        <v>4.8000000000000007</v>
      </c>
      <c r="I15" s="3">
        <f>SUM(H15:H16)</f>
        <v>7.2000000000000011</v>
      </c>
      <c r="J15" s="1">
        <f>(G15*I15)+(G16*I17)</f>
        <v>7.44</v>
      </c>
    </row>
    <row r="16" spans="1:11">
      <c r="B16" s="33" t="s">
        <v>50</v>
      </c>
      <c r="C16" s="1"/>
      <c r="D16" s="1"/>
      <c r="E16" s="4"/>
      <c r="F16" s="37">
        <v>4</v>
      </c>
      <c r="G16" s="34">
        <v>0.6</v>
      </c>
      <c r="H16" s="1">
        <f t="shared" ref="H16:H18" si="1">F16*G16</f>
        <v>2.4</v>
      </c>
      <c r="I16" s="1"/>
    </row>
    <row r="17" spans="2:10">
      <c r="B17" s="1">
        <v>4</v>
      </c>
      <c r="C17" s="1"/>
      <c r="D17" s="16" t="s">
        <v>96</v>
      </c>
      <c r="E17" s="4">
        <v>9</v>
      </c>
      <c r="F17" s="36">
        <v>10</v>
      </c>
      <c r="G17" s="35">
        <f>G15</f>
        <v>0.4</v>
      </c>
      <c r="H17" s="1">
        <f t="shared" si="1"/>
        <v>4</v>
      </c>
      <c r="I17" s="3">
        <f>SUM(H17:H18)</f>
        <v>7.6</v>
      </c>
    </row>
    <row r="18" spans="2:10">
      <c r="C18" s="1"/>
      <c r="D18" s="1"/>
      <c r="E18" s="4"/>
      <c r="F18" s="37">
        <v>6</v>
      </c>
      <c r="G18" s="35">
        <f>G16</f>
        <v>0.6</v>
      </c>
      <c r="H18" s="1">
        <f t="shared" si="1"/>
        <v>3.5999999999999996</v>
      </c>
      <c r="I18" s="1"/>
    </row>
    <row r="20" spans="2:10">
      <c r="B20" s="1" t="s">
        <v>107</v>
      </c>
      <c r="C20" s="1"/>
      <c r="D20" s="16" t="s">
        <v>95</v>
      </c>
      <c r="E20" s="4">
        <v>10</v>
      </c>
      <c r="F20" s="36">
        <v>16</v>
      </c>
      <c r="G20" s="34">
        <v>0.6</v>
      </c>
      <c r="H20" s="1">
        <f>F20*G20</f>
        <v>9.6</v>
      </c>
      <c r="I20" s="3">
        <f>SUM(H20:H21)</f>
        <v>11.6</v>
      </c>
      <c r="J20" s="1">
        <f>(G20*I20)+(G21*I22)</f>
        <v>9.84</v>
      </c>
    </row>
    <row r="21" spans="2:10">
      <c r="B21" s="33" t="s">
        <v>50</v>
      </c>
      <c r="C21" s="1"/>
      <c r="D21" s="1"/>
      <c r="E21" s="4"/>
      <c r="F21" s="37">
        <v>5</v>
      </c>
      <c r="G21" s="34">
        <v>0.4</v>
      </c>
      <c r="H21" s="1">
        <f t="shared" ref="H21:H23" si="2">F21*G21</f>
        <v>2</v>
      </c>
      <c r="I21" s="1"/>
    </row>
    <row r="22" spans="2:10">
      <c r="B22" s="1">
        <v>5</v>
      </c>
      <c r="C22" s="1"/>
      <c r="D22" s="16" t="s">
        <v>96</v>
      </c>
      <c r="E22" s="4">
        <v>11</v>
      </c>
      <c r="F22" s="36">
        <v>10</v>
      </c>
      <c r="G22" s="35">
        <f>G20</f>
        <v>0.6</v>
      </c>
      <c r="H22" s="1">
        <f t="shared" si="2"/>
        <v>6</v>
      </c>
      <c r="I22" s="3">
        <f>SUM(H22:H23)</f>
        <v>7.2</v>
      </c>
    </row>
    <row r="23" spans="2:10">
      <c r="C23" s="1"/>
      <c r="D23" s="1"/>
      <c r="E23" s="4"/>
      <c r="F23" s="37">
        <v>3</v>
      </c>
      <c r="G23" s="35">
        <f>G21</f>
        <v>0.4</v>
      </c>
      <c r="H23" s="1">
        <f t="shared" si="2"/>
        <v>1.2000000000000002</v>
      </c>
      <c r="I23" s="1"/>
    </row>
  </sheetData>
  <conditionalFormatting sqref="I10:I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A60C-8B16-4DA5-A17A-4D585B6824DC}">
  <dimension ref="A1:K23"/>
  <sheetViews>
    <sheetView topLeftCell="A4" zoomScale="160" zoomScaleNormal="160" workbookViewId="0">
      <selection activeCell="G22" sqref="G22"/>
    </sheetView>
  </sheetViews>
  <sheetFormatPr defaultColWidth="10.875" defaultRowHeight="15.75"/>
  <cols>
    <col min="1" max="1" width="10.875" style="1"/>
    <col min="2" max="2" width="12" style="1" bestFit="1" customWidth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11">
      <c r="A1" s="23"/>
      <c r="D1" s="30"/>
    </row>
    <row r="2" spans="1:11">
      <c r="A2" s="1" t="s">
        <v>38</v>
      </c>
    </row>
    <row r="3" spans="1:11">
      <c r="C3" s="1"/>
      <c r="D3" s="1"/>
      <c r="E3" s="13" t="s">
        <v>6</v>
      </c>
      <c r="F3" s="13" t="s">
        <v>42</v>
      </c>
      <c r="G3" s="1"/>
      <c r="H3" s="1"/>
      <c r="I3" s="1"/>
    </row>
    <row r="4" spans="1:11">
      <c r="F4" s="13"/>
    </row>
    <row r="5" spans="1:11">
      <c r="E5" s="13" t="s">
        <v>40</v>
      </c>
      <c r="F5" s="13" t="s">
        <v>41</v>
      </c>
    </row>
    <row r="7" spans="1:11">
      <c r="D7" s="13" t="s">
        <v>43</v>
      </c>
    </row>
    <row r="8" spans="1:11">
      <c r="C8" s="1"/>
      <c r="D8" s="1"/>
      <c r="F8" t="s">
        <v>105</v>
      </c>
      <c r="G8" s="1">
        <v>0.4</v>
      </c>
      <c r="H8" s="1">
        <f>1-G8</f>
        <v>0.6</v>
      </c>
      <c r="I8" s="1"/>
    </row>
    <row r="9" spans="1:11">
      <c r="B9" s="1" t="s">
        <v>109</v>
      </c>
      <c r="K9" t="s">
        <v>106</v>
      </c>
    </row>
    <row r="10" spans="1:11">
      <c r="B10" s="77" t="s">
        <v>103</v>
      </c>
      <c r="C10" s="1"/>
      <c r="D10" s="16" t="s">
        <v>95</v>
      </c>
      <c r="E10" s="4">
        <v>6</v>
      </c>
      <c r="F10" s="36">
        <v>12</v>
      </c>
      <c r="G10" s="34">
        <v>0.8</v>
      </c>
      <c r="H10" s="78">
        <f>F10*G10</f>
        <v>9.6000000000000014</v>
      </c>
      <c r="I10" s="3">
        <f>SUM(H10:H11)</f>
        <v>10.200000000000001</v>
      </c>
      <c r="J10" s="1">
        <f>(G10*I10)+(G11*I12)</f>
        <v>9.7600000000000016</v>
      </c>
      <c r="K10" s="1">
        <f>(G8*J10)+(H8*J15)</f>
        <v>7.24</v>
      </c>
    </row>
    <row r="11" spans="1:11">
      <c r="B11" s="33" t="s">
        <v>50</v>
      </c>
      <c r="C11" s="1"/>
      <c r="D11" s="1"/>
      <c r="E11" s="4"/>
      <c r="F11" s="37">
        <v>3</v>
      </c>
      <c r="G11" s="34">
        <v>0.2</v>
      </c>
      <c r="H11" s="1">
        <f t="shared" ref="H11:H14" si="0">F11*G11</f>
        <v>0.60000000000000009</v>
      </c>
      <c r="I11" s="1"/>
    </row>
    <row r="12" spans="1:11">
      <c r="B12" s="1">
        <v>3</v>
      </c>
      <c r="C12" s="1"/>
      <c r="D12" s="16" t="s">
        <v>96</v>
      </c>
      <c r="E12" s="4">
        <v>7</v>
      </c>
      <c r="F12" s="36">
        <v>9</v>
      </c>
      <c r="G12" s="35">
        <f>G10</f>
        <v>0.8</v>
      </c>
      <c r="H12" s="1">
        <f t="shared" si="0"/>
        <v>7.2</v>
      </c>
      <c r="I12" s="3">
        <f>SUM(H12:H13)</f>
        <v>8</v>
      </c>
    </row>
    <row r="13" spans="1:11">
      <c r="C13" s="1"/>
      <c r="D13" s="1"/>
      <c r="E13" s="4"/>
      <c r="F13" s="37">
        <v>4</v>
      </c>
      <c r="G13" s="35">
        <f>G11</f>
        <v>0.2</v>
      </c>
      <c r="H13" s="1">
        <f t="shared" si="0"/>
        <v>0.8</v>
      </c>
      <c r="I13" s="1"/>
    </row>
    <row r="14" spans="1:11">
      <c r="C14" s="1"/>
      <c r="D14" s="55"/>
      <c r="E14" s="4"/>
      <c r="F14" s="73"/>
      <c r="G14" s="74"/>
      <c r="H14" s="1"/>
      <c r="I14" s="73"/>
      <c r="K14"/>
    </row>
    <row r="15" spans="1:11">
      <c r="B15" t="s">
        <v>104</v>
      </c>
      <c r="C15" s="1"/>
      <c r="D15" s="16" t="s">
        <v>95</v>
      </c>
      <c r="E15" s="4">
        <v>8</v>
      </c>
      <c r="F15" s="36">
        <v>12</v>
      </c>
      <c r="G15" s="34">
        <v>0.3</v>
      </c>
      <c r="H15" s="1">
        <f>F15*G15</f>
        <v>3.5999999999999996</v>
      </c>
      <c r="I15" s="3">
        <f>SUM(H15:H16)</f>
        <v>5.6999999999999993</v>
      </c>
      <c r="J15" s="1">
        <f>(G15*I15)+(G16*I17)</f>
        <v>5.56</v>
      </c>
    </row>
    <row r="16" spans="1:11">
      <c r="B16" s="33" t="s">
        <v>50</v>
      </c>
      <c r="C16" s="1"/>
      <c r="D16" s="1"/>
      <c r="E16" s="4"/>
      <c r="F16" s="37">
        <v>3</v>
      </c>
      <c r="G16" s="34">
        <v>0.7</v>
      </c>
      <c r="H16" s="1">
        <f t="shared" ref="H16:H18" si="1">F16*G16</f>
        <v>2.0999999999999996</v>
      </c>
      <c r="I16" s="1"/>
    </row>
    <row r="17" spans="2:10">
      <c r="B17" s="1">
        <v>4</v>
      </c>
      <c r="C17" s="1"/>
      <c r="D17" s="16" t="s">
        <v>96</v>
      </c>
      <c r="E17" s="4">
        <v>9</v>
      </c>
      <c r="F17" s="36">
        <v>9</v>
      </c>
      <c r="G17" s="35">
        <f>G15</f>
        <v>0.3</v>
      </c>
      <c r="H17" s="1">
        <f t="shared" si="1"/>
        <v>2.6999999999999997</v>
      </c>
      <c r="I17" s="3">
        <f>SUM(H17:H18)</f>
        <v>5.5</v>
      </c>
    </row>
    <row r="18" spans="2:10">
      <c r="C18" s="1"/>
      <c r="D18" s="1"/>
      <c r="E18" s="4"/>
      <c r="F18" s="37">
        <v>4</v>
      </c>
      <c r="G18" s="35">
        <f>G16</f>
        <v>0.7</v>
      </c>
      <c r="H18" s="1">
        <f t="shared" si="1"/>
        <v>2.8</v>
      </c>
      <c r="I18" s="1"/>
    </row>
    <row r="20" spans="2:10">
      <c r="B20" s="1" t="s">
        <v>107</v>
      </c>
      <c r="C20" s="1"/>
      <c r="D20" s="16" t="s">
        <v>95</v>
      </c>
      <c r="E20" s="4">
        <v>10</v>
      </c>
      <c r="F20" s="36">
        <v>12</v>
      </c>
      <c r="G20" s="34">
        <v>0.7</v>
      </c>
      <c r="H20" s="1">
        <f>F20*G20</f>
        <v>8.3999999999999986</v>
      </c>
      <c r="I20" s="3">
        <f>SUM(H20:H21)</f>
        <v>9.2999999999999989</v>
      </c>
      <c r="J20" s="1">
        <f>(G20*I20)+(G21*I22)</f>
        <v>8.759999999999998</v>
      </c>
    </row>
    <row r="21" spans="2:10">
      <c r="B21" s="33" t="s">
        <v>50</v>
      </c>
      <c r="C21" s="1"/>
      <c r="D21" s="1"/>
      <c r="E21" s="4"/>
      <c r="F21" s="37">
        <v>3</v>
      </c>
      <c r="G21" s="34">
        <v>0.3</v>
      </c>
      <c r="H21" s="1">
        <f t="shared" ref="H21:H23" si="2">F21*G21</f>
        <v>0.89999999999999991</v>
      </c>
      <c r="I21" s="1"/>
    </row>
    <row r="22" spans="2:10">
      <c r="B22" s="1">
        <v>5</v>
      </c>
      <c r="C22" s="1"/>
      <c r="D22" s="16" t="s">
        <v>96</v>
      </c>
      <c r="E22" s="4">
        <v>11</v>
      </c>
      <c r="F22" s="36">
        <v>9</v>
      </c>
      <c r="G22" s="35">
        <f>G20</f>
        <v>0.7</v>
      </c>
      <c r="H22" s="1">
        <f t="shared" si="2"/>
        <v>6.3</v>
      </c>
      <c r="I22" s="3">
        <f>SUM(H22:H23)</f>
        <v>7.5</v>
      </c>
    </row>
    <row r="23" spans="2:10">
      <c r="C23" s="1"/>
      <c r="D23" s="1"/>
      <c r="E23" s="4"/>
      <c r="F23" s="37">
        <v>4</v>
      </c>
      <c r="G23" s="35">
        <f>G21</f>
        <v>0.3</v>
      </c>
      <c r="H23" s="1">
        <f t="shared" si="2"/>
        <v>1.2</v>
      </c>
      <c r="I23" s="1"/>
    </row>
  </sheetData>
  <conditionalFormatting sqref="I10:I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E80E-A520-454E-93AA-10EE9FE6F67F}">
  <dimension ref="A1:K23"/>
  <sheetViews>
    <sheetView topLeftCell="A4" zoomScale="160" zoomScaleNormal="160" workbookViewId="0">
      <selection activeCell="K19" sqref="K19"/>
    </sheetView>
  </sheetViews>
  <sheetFormatPr defaultColWidth="10.875" defaultRowHeight="15.75"/>
  <cols>
    <col min="1" max="1" width="10.875" style="1"/>
    <col min="2" max="2" width="12" style="1" bestFit="1" customWidth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11">
      <c r="A1" s="23"/>
      <c r="D1" s="30"/>
    </row>
    <row r="2" spans="1:11">
      <c r="A2" s="1" t="s">
        <v>38</v>
      </c>
    </row>
    <row r="3" spans="1:11">
      <c r="C3" s="1"/>
      <c r="D3" s="1"/>
      <c r="E3" s="13" t="s">
        <v>6</v>
      </c>
      <c r="F3" s="13" t="s">
        <v>42</v>
      </c>
      <c r="G3" s="1"/>
      <c r="H3" s="1"/>
      <c r="I3" s="1"/>
    </row>
    <row r="4" spans="1:11">
      <c r="F4" s="13"/>
    </row>
    <row r="5" spans="1:11">
      <c r="E5" s="13" t="s">
        <v>40</v>
      </c>
      <c r="F5" s="13" t="s">
        <v>41</v>
      </c>
    </row>
    <row r="7" spans="1:11">
      <c r="D7" s="13" t="s">
        <v>43</v>
      </c>
    </row>
    <row r="8" spans="1:11">
      <c r="C8" s="1"/>
      <c r="D8" s="1"/>
      <c r="F8" t="s">
        <v>105</v>
      </c>
      <c r="G8" s="1">
        <v>0.7</v>
      </c>
      <c r="H8" s="1">
        <f>1-G8</f>
        <v>0.30000000000000004</v>
      </c>
      <c r="I8" s="1" t="s">
        <v>104</v>
      </c>
    </row>
    <row r="9" spans="1:11">
      <c r="B9" s="1" t="s">
        <v>109</v>
      </c>
      <c r="K9" t="s">
        <v>106</v>
      </c>
    </row>
    <row r="10" spans="1:11">
      <c r="B10" s="77" t="s">
        <v>103</v>
      </c>
      <c r="C10" s="1"/>
      <c r="D10" s="16" t="s">
        <v>95</v>
      </c>
      <c r="E10" s="4">
        <v>6</v>
      </c>
      <c r="F10" s="36">
        <v>12</v>
      </c>
      <c r="G10" s="34">
        <v>0.8</v>
      </c>
      <c r="H10" s="78">
        <f>F10*G10</f>
        <v>9.6000000000000014</v>
      </c>
      <c r="I10" s="3">
        <f>SUM(H10:H11)</f>
        <v>10.200000000000001</v>
      </c>
      <c r="J10" s="1">
        <f>(G10*I10)+(G11*I12)</f>
        <v>9.7600000000000016</v>
      </c>
      <c r="K10" s="1">
        <f>(G8*J10)+(H8*J15)</f>
        <v>8.5</v>
      </c>
    </row>
    <row r="11" spans="1:11">
      <c r="A11" s="1" t="s">
        <v>50</v>
      </c>
      <c r="B11" s="33" t="s">
        <v>50</v>
      </c>
      <c r="C11" s="1"/>
      <c r="D11" s="1"/>
      <c r="E11" s="4"/>
      <c r="F11" s="37">
        <v>3</v>
      </c>
      <c r="G11" s="34">
        <v>0.2</v>
      </c>
      <c r="H11" s="1">
        <f t="shared" ref="H11:H14" si="0">F11*G11</f>
        <v>0.60000000000000009</v>
      </c>
      <c r="I11" s="1"/>
    </row>
    <row r="12" spans="1:11">
      <c r="A12" s="1">
        <v>2</v>
      </c>
      <c r="B12" s="1">
        <v>3</v>
      </c>
      <c r="C12" s="1"/>
      <c r="D12" s="16" t="s">
        <v>96</v>
      </c>
      <c r="E12" s="4">
        <v>7</v>
      </c>
      <c r="F12" s="36">
        <v>9</v>
      </c>
      <c r="G12" s="35">
        <f>G10</f>
        <v>0.8</v>
      </c>
      <c r="H12" s="1">
        <f t="shared" si="0"/>
        <v>7.2</v>
      </c>
      <c r="I12" s="3">
        <f>SUM(H12:H13)</f>
        <v>8</v>
      </c>
    </row>
    <row r="13" spans="1:11">
      <c r="C13" s="1"/>
      <c r="D13" s="1"/>
      <c r="E13" s="4"/>
      <c r="F13" s="37">
        <v>4</v>
      </c>
      <c r="G13" s="35">
        <f>G11</f>
        <v>0.2</v>
      </c>
      <c r="H13" s="1">
        <f t="shared" si="0"/>
        <v>0.8</v>
      </c>
      <c r="I13" s="1"/>
    </row>
    <row r="14" spans="1:11">
      <c r="C14" s="1"/>
      <c r="D14" s="55"/>
      <c r="E14" s="4"/>
      <c r="F14" s="73"/>
      <c r="G14" s="74"/>
      <c r="H14" s="1"/>
      <c r="I14" s="73"/>
      <c r="K14"/>
    </row>
    <row r="15" spans="1:11">
      <c r="B15" t="s">
        <v>104</v>
      </c>
      <c r="C15" s="1"/>
      <c r="D15" s="16" t="s">
        <v>95</v>
      </c>
      <c r="E15" s="4">
        <v>8</v>
      </c>
      <c r="F15" s="36">
        <v>12</v>
      </c>
      <c r="G15" s="34">
        <v>0.3</v>
      </c>
      <c r="H15" s="1">
        <f>F15*G15</f>
        <v>3.5999999999999996</v>
      </c>
      <c r="I15" s="3">
        <f>SUM(H15:H16)</f>
        <v>5.6999999999999993</v>
      </c>
      <c r="J15" s="1">
        <f>(G15*I15)+(G16*I17)</f>
        <v>5.56</v>
      </c>
    </row>
    <row r="16" spans="1:11">
      <c r="B16" s="33" t="s">
        <v>50</v>
      </c>
      <c r="C16" s="1"/>
      <c r="D16" s="1"/>
      <c r="E16" s="4"/>
      <c r="F16" s="37">
        <v>3</v>
      </c>
      <c r="G16" s="34">
        <v>0.7</v>
      </c>
      <c r="H16" s="1">
        <f t="shared" ref="H16:H18" si="1">F16*G16</f>
        <v>2.0999999999999996</v>
      </c>
      <c r="I16" s="1"/>
    </row>
    <row r="17" spans="2:10">
      <c r="B17" s="1">
        <v>4</v>
      </c>
      <c r="C17" s="1"/>
      <c r="D17" s="16" t="s">
        <v>96</v>
      </c>
      <c r="E17" s="4">
        <v>9</v>
      </c>
      <c r="F17" s="36">
        <v>9</v>
      </c>
      <c r="G17" s="35">
        <f>G15</f>
        <v>0.3</v>
      </c>
      <c r="H17" s="1">
        <f t="shared" si="1"/>
        <v>2.6999999999999997</v>
      </c>
      <c r="I17" s="3">
        <f>SUM(H17:H18)</f>
        <v>5.5</v>
      </c>
    </row>
    <row r="18" spans="2:10">
      <c r="C18" s="1"/>
      <c r="D18" s="1"/>
      <c r="E18" s="4"/>
      <c r="F18" s="37">
        <v>4</v>
      </c>
      <c r="G18" s="35">
        <f>G16</f>
        <v>0.7</v>
      </c>
      <c r="H18" s="1">
        <f t="shared" si="1"/>
        <v>2.8</v>
      </c>
      <c r="I18" s="1"/>
    </row>
    <row r="20" spans="2:10">
      <c r="B20" s="1" t="s">
        <v>107</v>
      </c>
      <c r="C20" s="1"/>
      <c r="D20" s="16" t="s">
        <v>95</v>
      </c>
      <c r="E20" s="4">
        <v>10</v>
      </c>
      <c r="F20" s="36">
        <v>12</v>
      </c>
      <c r="G20" s="34">
        <v>0.7</v>
      </c>
      <c r="H20" s="1">
        <f>F20*G20</f>
        <v>8.3999999999999986</v>
      </c>
      <c r="I20" s="3">
        <f>SUM(H20:H21)</f>
        <v>9.2999999999999989</v>
      </c>
      <c r="J20" s="1">
        <f>(G20*I20)+(G21*I22)</f>
        <v>8.759999999999998</v>
      </c>
    </row>
    <row r="21" spans="2:10">
      <c r="B21" s="33" t="s">
        <v>50</v>
      </c>
      <c r="C21" s="1"/>
      <c r="D21" s="1"/>
      <c r="E21" s="4"/>
      <c r="F21" s="37">
        <v>3</v>
      </c>
      <c r="G21" s="34">
        <v>0.3</v>
      </c>
      <c r="H21" s="1">
        <f t="shared" ref="H21:H23" si="2">F21*G21</f>
        <v>0.89999999999999991</v>
      </c>
      <c r="I21" s="1"/>
    </row>
    <row r="22" spans="2:10">
      <c r="B22" s="1">
        <v>5</v>
      </c>
      <c r="C22" s="1"/>
      <c r="D22" s="16" t="s">
        <v>96</v>
      </c>
      <c r="E22" s="4">
        <v>11</v>
      </c>
      <c r="F22" s="36">
        <v>9</v>
      </c>
      <c r="G22" s="35">
        <f>G20</f>
        <v>0.7</v>
      </c>
      <c r="H22" s="1">
        <f t="shared" si="2"/>
        <v>6.3</v>
      </c>
      <c r="I22" s="3">
        <f>SUM(H22:H23)</f>
        <v>7.5</v>
      </c>
    </row>
    <row r="23" spans="2:10">
      <c r="C23" s="1"/>
      <c r="D23" s="1"/>
      <c r="E23" s="4"/>
      <c r="F23" s="37">
        <v>4</v>
      </c>
      <c r="G23" s="35">
        <f>G21</f>
        <v>0.3</v>
      </c>
      <c r="H23" s="1">
        <f t="shared" si="2"/>
        <v>1.2</v>
      </c>
      <c r="I23" s="1"/>
    </row>
  </sheetData>
  <conditionalFormatting sqref="I10:I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711C-137C-4A67-A918-855F594C9A70}">
  <dimension ref="A8:B20"/>
  <sheetViews>
    <sheetView tabSelected="1" zoomScale="140" zoomScaleNormal="140" workbookViewId="0">
      <selection activeCell="E23" sqref="E23"/>
    </sheetView>
  </sheetViews>
  <sheetFormatPr defaultRowHeight="15.75"/>
  <sheetData>
    <row r="8" spans="1:2">
      <c r="A8">
        <v>2</v>
      </c>
      <c r="B8">
        <f>9.15 + (12.3 * 0)</f>
        <v>9.15</v>
      </c>
    </row>
    <row r="9" spans="1:2">
      <c r="A9">
        <v>3</v>
      </c>
      <c r="B9">
        <f>0.4225 * 100%</f>
        <v>0.42249999999999999</v>
      </c>
    </row>
    <row r="10" spans="1:2">
      <c r="A10">
        <v>4</v>
      </c>
      <c r="B10">
        <f xml:space="preserve"> (92.25 - 60) / 7.5</f>
        <v>4.3</v>
      </c>
    </row>
    <row r="11" spans="1:2">
      <c r="A11">
        <v>5</v>
      </c>
      <c r="B11" t="s">
        <v>110</v>
      </c>
    </row>
    <row r="12" spans="1:2">
      <c r="A12">
        <v>6</v>
      </c>
      <c r="B12">
        <f>125.6 + (2.9 * 80)</f>
        <v>357.6</v>
      </c>
    </row>
    <row r="13" spans="1:2">
      <c r="A13">
        <v>7</v>
      </c>
      <c r="B13">
        <f>3.5 * 5</f>
        <v>17.5</v>
      </c>
    </row>
    <row r="14" spans="1:2">
      <c r="A14">
        <v>8</v>
      </c>
    </row>
    <row r="15" spans="1:2">
      <c r="A15">
        <v>9</v>
      </c>
    </row>
    <row r="16" spans="1:2">
      <c r="A16">
        <v>10</v>
      </c>
    </row>
    <row r="17" spans="1:2">
      <c r="A17">
        <v>11</v>
      </c>
      <c r="B17">
        <f>70.25+(0.38*90)</f>
        <v>104.45</v>
      </c>
    </row>
    <row r="18" spans="1:2">
      <c r="A18">
        <v>12</v>
      </c>
    </row>
    <row r="19" spans="1:2">
      <c r="A19">
        <v>13</v>
      </c>
    </row>
    <row r="20" spans="1:2">
      <c r="A20">
        <v>14</v>
      </c>
      <c r="B20">
        <f xml:space="preserve"> (450 - 260) / 0.4</f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E310-D01F-074B-9509-D84D966E2750}">
  <dimension ref="A1:M22"/>
  <sheetViews>
    <sheetView topLeftCell="A7" zoomScale="160" zoomScaleNormal="160" workbookViewId="0">
      <selection activeCell="J9" sqref="J9"/>
    </sheetView>
  </sheetViews>
  <sheetFormatPr defaultColWidth="10.875" defaultRowHeight="15.75"/>
  <cols>
    <col min="1" max="2" width="10.875" style="1"/>
    <col min="3" max="3" width="12" style="4" customWidth="1"/>
    <col min="4" max="6" width="10.875" style="4"/>
    <col min="7" max="7" width="11" style="12" customWidth="1"/>
    <col min="8" max="8" width="12.125" style="4" bestFit="1" customWidth="1"/>
    <col min="9" max="9" width="10.875" style="4"/>
    <col min="10" max="16384" width="10.875" style="1"/>
  </cols>
  <sheetData>
    <row r="1" spans="1:13">
      <c r="A1" s="23" t="s">
        <v>16</v>
      </c>
      <c r="D1" s="30"/>
    </row>
    <row r="2" spans="1:13">
      <c r="A2" s="1" t="s">
        <v>17</v>
      </c>
      <c r="G2" s="12" t="s">
        <v>29</v>
      </c>
    </row>
    <row r="3" spans="1:13">
      <c r="D3" s="20"/>
      <c r="E3" s="20"/>
      <c r="F3" s="31" t="s">
        <v>22</v>
      </c>
      <c r="G3" s="59">
        <f>G22</f>
        <v>325</v>
      </c>
    </row>
    <row r="4" spans="1:13">
      <c r="A4" s="1" t="s">
        <v>18</v>
      </c>
      <c r="B4" s="1" t="s">
        <v>19</v>
      </c>
      <c r="D4" s="20"/>
      <c r="E4" s="20"/>
      <c r="F4" s="31" t="s">
        <v>30</v>
      </c>
      <c r="G4" s="59">
        <f>H11</f>
        <v>286</v>
      </c>
    </row>
    <row r="5" spans="1:13">
      <c r="A5" s="1" t="s">
        <v>20</v>
      </c>
      <c r="B5" s="1" t="s">
        <v>21</v>
      </c>
      <c r="D5" s="20"/>
      <c r="E5" s="20"/>
      <c r="F5" s="4" t="s">
        <v>23</v>
      </c>
      <c r="G5" s="59">
        <f>G3-G4</f>
        <v>39</v>
      </c>
      <c r="H5" s="13" t="s">
        <v>31</v>
      </c>
      <c r="K5" s="1" t="s">
        <v>32</v>
      </c>
    </row>
    <row r="6" spans="1:13">
      <c r="D6" s="20"/>
      <c r="E6" s="20"/>
      <c r="F6" s="20"/>
      <c r="H6" s="13" t="s">
        <v>78</v>
      </c>
    </row>
    <row r="7" spans="1:13" ht="21">
      <c r="C7" s="32" t="s">
        <v>18</v>
      </c>
      <c r="D7" s="12"/>
      <c r="E7" s="12"/>
      <c r="F7" s="12"/>
    </row>
    <row r="8" spans="1:13">
      <c r="A8" s="1" t="s">
        <v>18</v>
      </c>
      <c r="D8" s="58">
        <v>0.1</v>
      </c>
      <c r="E8" s="58">
        <v>0.5</v>
      </c>
      <c r="F8" s="58">
        <v>0.4</v>
      </c>
    </row>
    <row r="9" spans="1:13">
      <c r="A9" s="1" t="s">
        <v>22</v>
      </c>
      <c r="C9" s="4" t="s">
        <v>24</v>
      </c>
      <c r="D9" s="5" t="s">
        <v>11</v>
      </c>
      <c r="E9" s="6" t="s">
        <v>0</v>
      </c>
      <c r="F9" s="7" t="s">
        <v>1</v>
      </c>
      <c r="G9" s="12" t="s">
        <v>25</v>
      </c>
      <c r="H9" s="17" t="s">
        <v>26</v>
      </c>
    </row>
    <row r="10" spans="1:13">
      <c r="A10" s="1" t="s">
        <v>23</v>
      </c>
      <c r="C10" s="4" t="s">
        <v>60</v>
      </c>
      <c r="D10" s="49">
        <v>130</v>
      </c>
      <c r="E10" s="49">
        <v>320</v>
      </c>
      <c r="F10" s="51">
        <v>260</v>
      </c>
      <c r="G10" s="50">
        <f>(D10*$D$8)+(E10*$E$8)+(F10*$F$8)</f>
        <v>277</v>
      </c>
      <c r="H10" s="57">
        <f>SUMPRODUCT(D10:F10,$D$8:$F$8)</f>
        <v>277</v>
      </c>
    </row>
    <row r="11" spans="1:13">
      <c r="C11" s="4" t="s">
        <v>62</v>
      </c>
      <c r="D11" s="49">
        <v>100</v>
      </c>
      <c r="E11" s="49">
        <v>280</v>
      </c>
      <c r="F11" s="51">
        <v>340</v>
      </c>
      <c r="G11" s="50">
        <f t="shared" ref="G11:G12" si="0">(D11*$D$8)+(E11*$E$8)+(F11*$F$8)</f>
        <v>286</v>
      </c>
      <c r="H11" s="39">
        <f t="shared" ref="H11:H12" si="1">SUMPRODUCT(D11:F11,$D$8:$F$8)</f>
        <v>286</v>
      </c>
      <c r="I11" s="5" t="s">
        <v>18</v>
      </c>
      <c r="J11" s="1" t="s">
        <v>28</v>
      </c>
      <c r="M11" s="1" t="s">
        <v>27</v>
      </c>
    </row>
    <row r="12" spans="1:13">
      <c r="C12" s="4" t="s">
        <v>61</v>
      </c>
      <c r="D12" s="49">
        <v>70</v>
      </c>
      <c r="E12" s="49">
        <v>195</v>
      </c>
      <c r="F12" s="49">
        <v>380</v>
      </c>
      <c r="G12" s="50">
        <f t="shared" si="0"/>
        <v>256.5</v>
      </c>
      <c r="H12" s="57">
        <f t="shared" si="1"/>
        <v>256.5</v>
      </c>
    </row>
    <row r="13" spans="1:13">
      <c r="D13" s="21"/>
      <c r="E13" s="21"/>
      <c r="F13" s="21"/>
    </row>
    <row r="14" spans="1:13">
      <c r="A14" s="24"/>
      <c r="D14" s="21"/>
      <c r="E14" s="21"/>
      <c r="F14" s="21"/>
      <c r="L14" s="25"/>
      <c r="M14" s="26"/>
    </row>
    <row r="15" spans="1:13" ht="21">
      <c r="C15" s="32" t="s">
        <v>22</v>
      </c>
    </row>
    <row r="16" spans="1:13">
      <c r="D16" s="28">
        <f>D8</f>
        <v>0.1</v>
      </c>
      <c r="E16" s="28">
        <f>E8</f>
        <v>0.5</v>
      </c>
      <c r="F16" s="28">
        <f>F8</f>
        <v>0.4</v>
      </c>
      <c r="M16" s="26"/>
    </row>
    <row r="17" spans="3:13">
      <c r="C17" s="4" t="s">
        <v>24</v>
      </c>
      <c r="D17" s="5" t="s">
        <v>11</v>
      </c>
      <c r="E17" s="6" t="s">
        <v>0</v>
      </c>
      <c r="F17" s="7" t="s">
        <v>1</v>
      </c>
      <c r="G17" s="12" t="s">
        <v>25</v>
      </c>
      <c r="M17" s="26"/>
    </row>
    <row r="18" spans="3:13">
      <c r="C18" s="4" t="str">
        <f>C10</f>
        <v>A</v>
      </c>
      <c r="D18" s="49">
        <f>D10</f>
        <v>130</v>
      </c>
      <c r="E18" s="49">
        <f>E10</f>
        <v>320</v>
      </c>
      <c r="F18" s="51">
        <f>F10</f>
        <v>260</v>
      </c>
      <c r="G18" s="50">
        <f>(D18*$D$8)+(E18*$E$8)+(F18*$F$8)</f>
        <v>277</v>
      </c>
    </row>
    <row r="19" spans="3:13">
      <c r="C19" s="4" t="str">
        <f t="shared" ref="C19:F20" si="2">C11</f>
        <v>B</v>
      </c>
      <c r="D19" s="49">
        <f t="shared" si="2"/>
        <v>100</v>
      </c>
      <c r="E19" s="49">
        <f t="shared" si="2"/>
        <v>280</v>
      </c>
      <c r="F19" s="51">
        <f t="shared" si="2"/>
        <v>340</v>
      </c>
      <c r="G19" s="50">
        <f t="shared" ref="G19:G20" si="3">(D19*$D$8)+(E19*$E$8)+(F19*$F$8)</f>
        <v>286</v>
      </c>
    </row>
    <row r="20" spans="3:13">
      <c r="C20" s="4" t="str">
        <f t="shared" si="2"/>
        <v>C</v>
      </c>
      <c r="D20" s="49">
        <f t="shared" si="2"/>
        <v>70</v>
      </c>
      <c r="E20" s="49">
        <f t="shared" si="2"/>
        <v>195</v>
      </c>
      <c r="F20" s="51">
        <f t="shared" si="2"/>
        <v>380</v>
      </c>
      <c r="G20" s="50">
        <f t="shared" si="3"/>
        <v>256.5</v>
      </c>
    </row>
    <row r="21" spans="3:13">
      <c r="D21" s="50"/>
      <c r="E21" s="50"/>
      <c r="F21" s="50"/>
      <c r="G21" s="50"/>
    </row>
    <row r="22" spans="3:13">
      <c r="C22" s="4" t="s">
        <v>3</v>
      </c>
      <c r="D22" s="50">
        <f>MAX(D18:D20)</f>
        <v>130</v>
      </c>
      <c r="E22" s="50">
        <f t="shared" ref="E22:F22" si="4">MAX(E18:E20)</f>
        <v>320</v>
      </c>
      <c r="F22" s="50">
        <f t="shared" si="4"/>
        <v>380</v>
      </c>
      <c r="G22" s="39">
        <f>SUMPRODUCT(D22:F22,$D$16:$F$16)</f>
        <v>325</v>
      </c>
      <c r="H22" s="2" t="s">
        <v>22</v>
      </c>
    </row>
  </sheetData>
  <conditionalFormatting sqref="H10:H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2E05-B283-3E48-9960-2C5A066C005D}">
  <dimension ref="A1:M94"/>
  <sheetViews>
    <sheetView topLeftCell="A25" zoomScale="160" zoomScaleNormal="160" workbookViewId="0">
      <selection activeCell="I95" sqref="I95"/>
    </sheetView>
  </sheetViews>
  <sheetFormatPr defaultColWidth="10.875" defaultRowHeight="15.75"/>
  <cols>
    <col min="1" max="2" width="10.875" style="1"/>
    <col min="3" max="3" width="12" style="4" customWidth="1"/>
    <col min="4" max="4" width="14" style="4" customWidth="1"/>
    <col min="5" max="5" width="16.375" style="13" bestFit="1" customWidth="1"/>
    <col min="6" max="6" width="15.5" style="4" bestFit="1" customWidth="1"/>
    <col min="7" max="7" width="11" style="4" customWidth="1"/>
    <col min="8" max="8" width="12.125" style="4" bestFit="1" customWidth="1"/>
    <col min="9" max="9" width="10.875" style="4"/>
    <col min="10" max="16384" width="10.875" style="1"/>
  </cols>
  <sheetData>
    <row r="1" spans="1:9">
      <c r="A1" s="23" t="s">
        <v>39</v>
      </c>
      <c r="D1" s="30"/>
    </row>
    <row r="2" spans="1:9">
      <c r="A2" s="1" t="s">
        <v>38</v>
      </c>
    </row>
    <row r="3" spans="1:9">
      <c r="C3" s="1"/>
      <c r="D3" s="1"/>
      <c r="E3" s="13" t="s">
        <v>6</v>
      </c>
      <c r="F3" s="13" t="s">
        <v>42</v>
      </c>
      <c r="G3" s="1"/>
      <c r="H3" s="1"/>
      <c r="I3" s="1"/>
    </row>
    <row r="4" spans="1:9">
      <c r="F4" s="13"/>
    </row>
    <row r="5" spans="1:9">
      <c r="E5" s="13" t="s">
        <v>40</v>
      </c>
      <c r="F5" s="13" t="s">
        <v>41</v>
      </c>
    </row>
    <row r="7" spans="1:9">
      <c r="D7" s="13" t="s">
        <v>43</v>
      </c>
    </row>
    <row r="8" spans="1:9">
      <c r="C8" s="1"/>
      <c r="D8" s="1"/>
      <c r="F8" s="1"/>
      <c r="G8" s="1"/>
      <c r="H8" s="1"/>
      <c r="I8" s="1"/>
    </row>
    <row r="9" spans="1:9">
      <c r="C9" s="1"/>
      <c r="H9" s="1"/>
      <c r="I9" s="1"/>
    </row>
    <row r="10" spans="1:9">
      <c r="C10" s="1"/>
      <c r="H10" s="1"/>
      <c r="I10" s="1"/>
    </row>
    <row r="11" spans="1:9">
      <c r="C11" s="1"/>
      <c r="E11" s="13">
        <v>0.8</v>
      </c>
      <c r="F11" s="4">
        <v>0.2</v>
      </c>
      <c r="H11" s="1"/>
      <c r="I11" s="1"/>
    </row>
    <row r="12" spans="1:9">
      <c r="C12" s="1"/>
      <c r="E12" s="15" t="s">
        <v>47</v>
      </c>
      <c r="F12" s="15" t="s">
        <v>48</v>
      </c>
      <c r="H12" s="1"/>
      <c r="I12" s="1"/>
    </row>
    <row r="13" spans="1:9">
      <c r="C13" s="1"/>
      <c r="D13" s="16" t="s">
        <v>44</v>
      </c>
      <c r="E13" s="1">
        <v>8</v>
      </c>
      <c r="F13" s="1">
        <v>7</v>
      </c>
      <c r="G13" s="38">
        <f>(E13*$E$11)+(F13*$F$11)</f>
        <v>7.8000000000000007</v>
      </c>
      <c r="H13" s="1"/>
      <c r="I13" s="1"/>
    </row>
    <row r="14" spans="1:9">
      <c r="C14" s="1"/>
      <c r="D14" s="16" t="s">
        <v>45</v>
      </c>
      <c r="E14" s="1">
        <v>14</v>
      </c>
      <c r="F14" s="1">
        <v>5</v>
      </c>
      <c r="G14" s="38">
        <f t="shared" ref="G14:G15" si="0">(E14*$E$11)+(F14*$F$11)</f>
        <v>12.200000000000001</v>
      </c>
      <c r="H14" s="1"/>
      <c r="I14" s="1"/>
    </row>
    <row r="15" spans="1:9">
      <c r="C15" s="1"/>
      <c r="D15" s="16" t="s">
        <v>46</v>
      </c>
      <c r="E15" s="1">
        <v>20</v>
      </c>
      <c r="F15" s="1">
        <v>-9</v>
      </c>
      <c r="G15" s="2">
        <f t="shared" si="0"/>
        <v>14.2</v>
      </c>
      <c r="H15" s="5" t="s">
        <v>18</v>
      </c>
      <c r="I15" s="1"/>
    </row>
    <row r="16" spans="1:9">
      <c r="C16" s="1"/>
      <c r="D16" s="1"/>
      <c r="F16" s="1"/>
      <c r="G16" s="1"/>
      <c r="H16" s="1"/>
      <c r="I16" s="1"/>
    </row>
    <row r="17" spans="2:11">
      <c r="C17" s="1"/>
      <c r="E17" s="13">
        <v>0.8</v>
      </c>
      <c r="F17" s="4">
        <v>0.2</v>
      </c>
      <c r="H17" s="1"/>
      <c r="I17" s="1"/>
    </row>
    <row r="18" spans="2:11">
      <c r="C18" s="1"/>
      <c r="E18" s="15" t="s">
        <v>47</v>
      </c>
      <c r="F18" s="15" t="s">
        <v>48</v>
      </c>
      <c r="H18" s="1"/>
      <c r="I18" s="1"/>
    </row>
    <row r="19" spans="2:11">
      <c r="C19" s="1"/>
      <c r="D19" s="16" t="s">
        <v>44</v>
      </c>
      <c r="E19" s="1">
        <v>8</v>
      </c>
      <c r="F19" s="1">
        <v>7</v>
      </c>
      <c r="G19" s="38">
        <f>(E19*$E$11)+(F19*$F$11)</f>
        <v>7.8000000000000007</v>
      </c>
      <c r="H19" s="1"/>
      <c r="I19" s="1"/>
      <c r="J19" s="4"/>
      <c r="K19" s="12" t="s">
        <v>29</v>
      </c>
    </row>
    <row r="20" spans="2:11">
      <c r="C20" s="1"/>
      <c r="D20" s="16" t="s">
        <v>45</v>
      </c>
      <c r="E20" s="1">
        <v>14</v>
      </c>
      <c r="F20" s="1">
        <v>5</v>
      </c>
      <c r="G20" s="38">
        <f t="shared" ref="G20:G21" si="1">(E20*$E$11)+(F20*$F$11)</f>
        <v>12.200000000000001</v>
      </c>
      <c r="H20" s="1"/>
      <c r="I20" s="1"/>
      <c r="J20" s="31" t="s">
        <v>22</v>
      </c>
      <c r="K20" s="29">
        <f>G23</f>
        <v>17.399999999999999</v>
      </c>
    </row>
    <row r="21" spans="2:11">
      <c r="C21" s="1"/>
      <c r="D21" s="16" t="s">
        <v>46</v>
      </c>
      <c r="E21" s="1">
        <v>20</v>
      </c>
      <c r="F21" s="1">
        <v>-9</v>
      </c>
      <c r="G21" s="2">
        <f t="shared" si="1"/>
        <v>14.2</v>
      </c>
      <c r="H21" s="5" t="s">
        <v>18</v>
      </c>
      <c r="I21" s="1"/>
      <c r="J21" s="31" t="s">
        <v>30</v>
      </c>
      <c r="K21" s="29">
        <f>G15</f>
        <v>14.2</v>
      </c>
    </row>
    <row r="22" spans="2:11">
      <c r="C22" s="1"/>
      <c r="D22" s="1"/>
      <c r="F22" s="1"/>
      <c r="G22" s="1"/>
      <c r="H22" s="1"/>
      <c r="I22" s="1"/>
      <c r="J22" s="4" t="s">
        <v>23</v>
      </c>
      <c r="K22" s="29">
        <f>K20-K21</f>
        <v>3.1999999999999993</v>
      </c>
    </row>
    <row r="23" spans="2:11">
      <c r="C23" s="1"/>
      <c r="D23" s="4" t="s">
        <v>3</v>
      </c>
      <c r="E23" s="14">
        <f>MAX(E19:E21)</f>
        <v>20</v>
      </c>
      <c r="F23" s="14">
        <f t="shared" ref="F23" si="2">MAX(F19:F21)</f>
        <v>7</v>
      </c>
      <c r="G23" s="39">
        <f>SUMPRODUCT(E23:F23,E17:F17)</f>
        <v>17.399999999999999</v>
      </c>
      <c r="H23" s="2" t="s">
        <v>22</v>
      </c>
    </row>
    <row r="24" spans="2:11">
      <c r="C24" s="1"/>
      <c r="D24" s="1"/>
      <c r="F24" s="1"/>
      <c r="G24" s="1"/>
      <c r="H24" s="1"/>
      <c r="I24" s="1"/>
    </row>
    <row r="25" spans="2:11">
      <c r="C25" s="1"/>
      <c r="D25" s="1"/>
      <c r="E25" s="1"/>
      <c r="F25" s="1"/>
      <c r="G25" s="1"/>
      <c r="H25" s="1"/>
      <c r="I25" s="1"/>
    </row>
    <row r="26" spans="2:11">
      <c r="B26" s="1" t="s">
        <v>49</v>
      </c>
      <c r="C26" s="1"/>
      <c r="D26" s="1"/>
      <c r="E26" s="4" t="s">
        <v>50</v>
      </c>
      <c r="F26" s="1"/>
      <c r="G26" s="1"/>
      <c r="H26" s="1"/>
      <c r="I26" s="1"/>
      <c r="K26" s="1" t="s">
        <v>52</v>
      </c>
    </row>
    <row r="27" spans="2:11">
      <c r="C27" s="1"/>
      <c r="D27" s="16" t="s">
        <v>44</v>
      </c>
      <c r="E27" s="4">
        <v>2</v>
      </c>
      <c r="F27" s="1">
        <f>E13</f>
        <v>8</v>
      </c>
      <c r="G27" s="34">
        <v>0.8</v>
      </c>
      <c r="H27" s="1">
        <f>F27*G27</f>
        <v>6.4</v>
      </c>
      <c r="I27" s="3">
        <f>SUM(H27:H28)</f>
        <v>7.8000000000000007</v>
      </c>
      <c r="K27" s="1" t="s">
        <v>51</v>
      </c>
    </row>
    <row r="28" spans="2:11">
      <c r="B28" s="33" t="s">
        <v>50</v>
      </c>
      <c r="C28" s="1"/>
      <c r="D28" s="1"/>
      <c r="E28" s="4"/>
      <c r="F28" s="1">
        <f>F13</f>
        <v>7</v>
      </c>
      <c r="G28" s="34">
        <v>0.2</v>
      </c>
      <c r="H28" s="1">
        <f t="shared" ref="H28:H32" si="3">F28*G28</f>
        <v>1.4000000000000001</v>
      </c>
      <c r="I28" s="1"/>
    </row>
    <row r="29" spans="2:11">
      <c r="B29" s="1">
        <v>1</v>
      </c>
      <c r="C29" s="1"/>
      <c r="D29" s="16" t="s">
        <v>45</v>
      </c>
      <c r="E29" s="4">
        <v>3</v>
      </c>
      <c r="F29" s="1">
        <f>E14</f>
        <v>14</v>
      </c>
      <c r="G29" s="35">
        <f>G27</f>
        <v>0.8</v>
      </c>
      <c r="H29" s="1">
        <f t="shared" si="3"/>
        <v>11.200000000000001</v>
      </c>
      <c r="I29" s="3">
        <f>SUM(H29:H30)</f>
        <v>12.200000000000001</v>
      </c>
    </row>
    <row r="30" spans="2:11">
      <c r="C30" s="1"/>
      <c r="D30" s="1"/>
      <c r="E30" s="4"/>
      <c r="F30" s="1">
        <f>F14</f>
        <v>5</v>
      </c>
      <c r="G30" s="35">
        <f>G28</f>
        <v>0.2</v>
      </c>
      <c r="H30" s="1">
        <f t="shared" si="3"/>
        <v>1</v>
      </c>
      <c r="I30" s="1"/>
    </row>
    <row r="31" spans="2:11">
      <c r="C31" s="1"/>
      <c r="D31" s="16" t="s">
        <v>46</v>
      </c>
      <c r="E31" s="4">
        <v>4</v>
      </c>
      <c r="F31" s="1">
        <f>E15</f>
        <v>20</v>
      </c>
      <c r="G31" s="35">
        <f>G27</f>
        <v>0.8</v>
      </c>
      <c r="H31" s="1">
        <f t="shared" si="3"/>
        <v>16</v>
      </c>
      <c r="I31" s="2">
        <f>SUM(H31:H32)</f>
        <v>14.2</v>
      </c>
      <c r="J31" s="5" t="s">
        <v>18</v>
      </c>
    </row>
    <row r="32" spans="2:11">
      <c r="C32" s="1"/>
      <c r="D32" s="1"/>
      <c r="F32" s="1">
        <f>F15</f>
        <v>-9</v>
      </c>
      <c r="G32" s="35">
        <f>G28</f>
        <v>0.2</v>
      </c>
      <c r="H32" s="1">
        <f t="shared" si="3"/>
        <v>-1.8</v>
      </c>
      <c r="I32" s="1"/>
    </row>
    <row r="33" spans="2:13">
      <c r="C33" s="1"/>
      <c r="D33" s="1"/>
      <c r="F33" s="1"/>
      <c r="G33" s="1"/>
      <c r="H33" s="1"/>
      <c r="I33" s="1"/>
    </row>
    <row r="34" spans="2:13">
      <c r="C34" s="1"/>
      <c r="D34" s="1"/>
      <c r="G34" s="1"/>
      <c r="H34" s="1"/>
      <c r="I34" s="1"/>
    </row>
    <row r="35" spans="2:13">
      <c r="C35" s="1"/>
      <c r="D35" s="1"/>
      <c r="E35" s="4" t="s">
        <v>50</v>
      </c>
      <c r="G35" s="1"/>
      <c r="H35" s="1"/>
      <c r="I35" s="1"/>
    </row>
    <row r="36" spans="2:13">
      <c r="C36" s="1"/>
      <c r="D36" s="16" t="s">
        <v>44</v>
      </c>
      <c r="E36" s="4">
        <v>2</v>
      </c>
      <c r="F36" s="36">
        <v>8</v>
      </c>
      <c r="G36" s="34">
        <v>0.94</v>
      </c>
      <c r="H36" s="1">
        <f>F36*G36</f>
        <v>7.52</v>
      </c>
      <c r="I36" s="3">
        <f>SUM(H36:H37)</f>
        <v>7.9399999999999995</v>
      </c>
    </row>
    <row r="37" spans="2:13">
      <c r="B37" s="33" t="s">
        <v>50</v>
      </c>
      <c r="C37" s="1"/>
      <c r="D37" s="1"/>
      <c r="E37" s="4"/>
      <c r="F37" s="37">
        <v>7</v>
      </c>
      <c r="G37" s="34">
        <v>0.06</v>
      </c>
      <c r="H37" s="1">
        <f t="shared" ref="H37:H41" si="4">F37*G37</f>
        <v>0.42</v>
      </c>
      <c r="I37" s="1"/>
    </row>
    <row r="38" spans="2:13">
      <c r="B38" s="1">
        <v>1</v>
      </c>
      <c r="C38" s="1"/>
      <c r="D38" s="16" t="s">
        <v>45</v>
      </c>
      <c r="E38" s="4">
        <v>3</v>
      </c>
      <c r="F38" s="36">
        <v>14</v>
      </c>
      <c r="G38" s="35">
        <f>G36</f>
        <v>0.94</v>
      </c>
      <c r="H38" s="1">
        <f t="shared" si="4"/>
        <v>13.16</v>
      </c>
      <c r="I38" s="3">
        <f>SUM(H38:H39)</f>
        <v>13.46</v>
      </c>
    </row>
    <row r="39" spans="2:13">
      <c r="C39" s="1"/>
      <c r="D39" s="1"/>
      <c r="E39" s="4"/>
      <c r="F39" s="37">
        <v>5</v>
      </c>
      <c r="G39" s="35">
        <f>G37</f>
        <v>0.06</v>
      </c>
      <c r="H39" s="1">
        <f t="shared" si="4"/>
        <v>0.3</v>
      </c>
      <c r="I39" s="1"/>
    </row>
    <row r="40" spans="2:13">
      <c r="C40" s="1"/>
      <c r="D40" s="16" t="s">
        <v>46</v>
      </c>
      <c r="E40" s="4">
        <v>4</v>
      </c>
      <c r="F40" s="36">
        <v>20</v>
      </c>
      <c r="G40" s="35">
        <f>G36</f>
        <v>0.94</v>
      </c>
      <c r="H40" s="1">
        <f t="shared" si="4"/>
        <v>18.799999999999997</v>
      </c>
      <c r="I40" s="2">
        <f>SUM(H40:H41)</f>
        <v>18.259999999999998</v>
      </c>
      <c r="J40" s="4"/>
    </row>
    <row r="41" spans="2:13">
      <c r="C41" s="1"/>
      <c r="D41" s="1"/>
      <c r="F41" s="37">
        <f>F32</f>
        <v>-9</v>
      </c>
      <c r="G41" s="35">
        <f>G37</f>
        <v>0.06</v>
      </c>
      <c r="H41" s="1">
        <f t="shared" si="4"/>
        <v>-0.54</v>
      </c>
      <c r="I41" s="1"/>
    </row>
    <row r="43" spans="2:13">
      <c r="F43" s="36">
        <v>1</v>
      </c>
    </row>
    <row r="44" spans="2:13">
      <c r="F44" s="37">
        <v>2</v>
      </c>
    </row>
    <row r="46" spans="2:13">
      <c r="H46" s="12"/>
      <c r="J46" s="4"/>
    </row>
    <row r="47" spans="2:13">
      <c r="C47" s="1"/>
      <c r="D47" s="1"/>
      <c r="E47" s="4" t="s">
        <v>50</v>
      </c>
      <c r="H47" s="1"/>
      <c r="I47" s="1"/>
    </row>
    <row r="48" spans="2:13">
      <c r="C48" s="1"/>
      <c r="D48" s="16" t="s">
        <v>44</v>
      </c>
      <c r="E48" s="4">
        <v>2</v>
      </c>
      <c r="F48" s="36">
        <v>8</v>
      </c>
      <c r="K48" s="34">
        <v>0.8</v>
      </c>
      <c r="L48" s="1">
        <f t="shared" ref="L48:L53" si="5">F48*K48</f>
        <v>6.4</v>
      </c>
      <c r="M48" s="3">
        <f>SUM(L48:L49)</f>
        <v>7.8000000000000007</v>
      </c>
    </row>
    <row r="49" spans="2:13">
      <c r="B49" s="33" t="s">
        <v>50</v>
      </c>
      <c r="C49" s="1"/>
      <c r="D49" s="1"/>
      <c r="E49" s="4"/>
      <c r="F49" s="37">
        <v>7</v>
      </c>
      <c r="K49" s="34">
        <v>0.2</v>
      </c>
      <c r="L49" s="1">
        <f t="shared" si="5"/>
        <v>1.4000000000000001</v>
      </c>
    </row>
    <row r="50" spans="2:13">
      <c r="B50" s="1">
        <v>1</v>
      </c>
      <c r="C50" s="1"/>
      <c r="D50" s="16" t="s">
        <v>45</v>
      </c>
      <c r="E50" s="4">
        <v>3</v>
      </c>
      <c r="F50" s="36">
        <v>14</v>
      </c>
      <c r="K50" s="35">
        <f>K48</f>
        <v>0.8</v>
      </c>
      <c r="L50" s="1">
        <f t="shared" si="5"/>
        <v>11.200000000000001</v>
      </c>
      <c r="M50" s="3">
        <f>SUM(L50:L51)</f>
        <v>12.200000000000001</v>
      </c>
    </row>
    <row r="51" spans="2:13">
      <c r="C51" s="1"/>
      <c r="D51" s="1"/>
      <c r="E51" s="4"/>
      <c r="F51" s="37">
        <v>5</v>
      </c>
      <c r="K51" s="35">
        <f>K49</f>
        <v>0.2</v>
      </c>
      <c r="L51" s="1">
        <f t="shared" si="5"/>
        <v>1</v>
      </c>
    </row>
    <row r="52" spans="2:13">
      <c r="C52" s="1"/>
      <c r="D52" s="16" t="s">
        <v>46</v>
      </c>
      <c r="E52" s="4">
        <v>4</v>
      </c>
      <c r="F52" s="36">
        <v>20</v>
      </c>
      <c r="K52" s="35">
        <f>K48</f>
        <v>0.8</v>
      </c>
      <c r="L52" s="1">
        <f t="shared" si="5"/>
        <v>16</v>
      </c>
      <c r="M52" s="2">
        <f>SUM(L52:L53)</f>
        <v>16.399999999999999</v>
      </c>
    </row>
    <row r="53" spans="2:13">
      <c r="C53" s="1"/>
      <c r="D53" s="1"/>
      <c r="F53" s="37">
        <f>F44</f>
        <v>2</v>
      </c>
      <c r="K53" s="35">
        <f>K49</f>
        <v>0.2</v>
      </c>
      <c r="L53" s="1">
        <f t="shared" si="5"/>
        <v>0.4</v>
      </c>
    </row>
    <row r="54" spans="2:13">
      <c r="C54" s="4" t="s">
        <v>53</v>
      </c>
      <c r="D54" s="5">
        <v>0.77</v>
      </c>
      <c r="H54" s="12"/>
      <c r="J54" s="4"/>
    </row>
    <row r="55" spans="2:13">
      <c r="C55" s="4" t="s">
        <v>54</v>
      </c>
      <c r="D55" s="17">
        <v>0.23</v>
      </c>
      <c r="F55" s="36">
        <v>1</v>
      </c>
      <c r="H55" s="12"/>
      <c r="J55" s="4"/>
    </row>
    <row r="56" spans="2:13">
      <c r="F56" s="37">
        <v>2</v>
      </c>
      <c r="H56" s="12"/>
      <c r="J56" s="4"/>
    </row>
    <row r="57" spans="2:13">
      <c r="H57" s="12"/>
      <c r="J57" s="4"/>
    </row>
    <row r="59" spans="2:13">
      <c r="C59" s="1"/>
      <c r="D59" s="1"/>
      <c r="E59" s="4" t="s">
        <v>50</v>
      </c>
      <c r="G59" s="1"/>
      <c r="H59" s="1"/>
      <c r="I59" s="1"/>
      <c r="J59" s="4" t="s">
        <v>50</v>
      </c>
    </row>
    <row r="60" spans="2:13">
      <c r="C60" s="1"/>
      <c r="D60" s="16" t="s">
        <v>44</v>
      </c>
      <c r="E60" s="4">
        <v>6</v>
      </c>
      <c r="F60" s="36">
        <v>8</v>
      </c>
      <c r="G60" s="34">
        <v>0.94</v>
      </c>
      <c r="H60" s="1">
        <f>F60*G60</f>
        <v>7.52</v>
      </c>
      <c r="I60" s="3">
        <f>SUM(H60:H61)</f>
        <v>7.9399999999999995</v>
      </c>
      <c r="J60" s="13">
        <v>6</v>
      </c>
    </row>
    <row r="61" spans="2:13">
      <c r="B61" s="33" t="s">
        <v>50</v>
      </c>
      <c r="C61" s="1"/>
      <c r="D61" s="1"/>
      <c r="E61" s="4"/>
      <c r="F61" s="37">
        <v>7</v>
      </c>
      <c r="G61" s="34">
        <v>0.06</v>
      </c>
      <c r="H61" s="1">
        <f t="shared" ref="H61:H65" si="6">F61*G61</f>
        <v>0.42</v>
      </c>
      <c r="I61" s="1"/>
      <c r="J61" s="13"/>
    </row>
    <row r="62" spans="2:13">
      <c r="B62" s="1">
        <v>3</v>
      </c>
      <c r="C62" s="1"/>
      <c r="D62" s="16" t="s">
        <v>45</v>
      </c>
      <c r="E62" s="4">
        <v>7</v>
      </c>
      <c r="F62" s="36">
        <v>14</v>
      </c>
      <c r="G62" s="35">
        <f>G60</f>
        <v>0.94</v>
      </c>
      <c r="H62" s="1">
        <f t="shared" si="6"/>
        <v>13.16</v>
      </c>
      <c r="I62" s="3">
        <f>SUM(H62:H63)</f>
        <v>13.46</v>
      </c>
      <c r="J62" s="13">
        <v>7</v>
      </c>
    </row>
    <row r="63" spans="2:13">
      <c r="C63" s="1"/>
      <c r="D63" s="1"/>
      <c r="E63" s="4"/>
      <c r="F63" s="37">
        <v>5</v>
      </c>
      <c r="G63" s="35">
        <f>G61</f>
        <v>0.06</v>
      </c>
      <c r="H63" s="1">
        <f t="shared" si="6"/>
        <v>0.3</v>
      </c>
      <c r="I63" s="1"/>
      <c r="J63" s="13"/>
    </row>
    <row r="64" spans="2:13">
      <c r="C64" s="1"/>
      <c r="D64" s="16" t="s">
        <v>46</v>
      </c>
      <c r="E64" s="4">
        <v>8</v>
      </c>
      <c r="F64" s="36">
        <v>20</v>
      </c>
      <c r="G64" s="35">
        <f>G60</f>
        <v>0.94</v>
      </c>
      <c r="H64" s="1">
        <f t="shared" si="6"/>
        <v>18.799999999999997</v>
      </c>
      <c r="I64" s="2">
        <f>SUM(H64:H65)</f>
        <v>18.259999999999998</v>
      </c>
      <c r="J64" s="13">
        <v>8</v>
      </c>
      <c r="K64" s="2" t="s">
        <v>53</v>
      </c>
    </row>
    <row r="65" spans="2:11">
      <c r="C65" s="1"/>
      <c r="D65" s="1"/>
      <c r="F65" s="37">
        <v>-9</v>
      </c>
      <c r="G65" s="35">
        <f>G61</f>
        <v>0.06</v>
      </c>
      <c r="H65" s="1">
        <f t="shared" si="6"/>
        <v>-0.54</v>
      </c>
      <c r="I65" s="1"/>
      <c r="J65" s="13"/>
    </row>
    <row r="66" spans="2:11">
      <c r="J66" s="13"/>
    </row>
    <row r="67" spans="2:11">
      <c r="C67" s="1"/>
      <c r="D67" s="1"/>
      <c r="E67" s="4" t="s">
        <v>50</v>
      </c>
      <c r="G67" s="1"/>
      <c r="H67" s="1"/>
      <c r="I67" s="1"/>
      <c r="J67" s="13"/>
    </row>
    <row r="68" spans="2:11">
      <c r="C68" s="1"/>
      <c r="D68" s="16" t="s">
        <v>44</v>
      </c>
      <c r="E68" s="4">
        <v>9</v>
      </c>
      <c r="F68" s="36">
        <v>8</v>
      </c>
      <c r="G68" s="34">
        <v>0.35</v>
      </c>
      <c r="H68" s="1">
        <f>F68*G68</f>
        <v>2.8</v>
      </c>
      <c r="I68" s="3">
        <f>SUM(H68:H69)</f>
        <v>7.35</v>
      </c>
      <c r="J68" s="13">
        <v>9</v>
      </c>
    </row>
    <row r="69" spans="2:11">
      <c r="B69" s="33" t="s">
        <v>50</v>
      </c>
      <c r="C69" s="1"/>
      <c r="D69" s="1"/>
      <c r="E69" s="4"/>
      <c r="F69" s="37">
        <v>7</v>
      </c>
      <c r="G69" s="34">
        <v>0.65</v>
      </c>
      <c r="H69" s="1">
        <f t="shared" ref="H69:H73" si="7">F69*G69</f>
        <v>4.55</v>
      </c>
      <c r="I69" s="1"/>
      <c r="J69" s="13"/>
    </row>
    <row r="70" spans="2:11">
      <c r="B70" s="1">
        <v>4</v>
      </c>
      <c r="C70" s="1"/>
      <c r="D70" s="16" t="s">
        <v>45</v>
      </c>
      <c r="E70" s="4">
        <v>10</v>
      </c>
      <c r="F70" s="36">
        <v>14</v>
      </c>
      <c r="G70" s="35">
        <f>G68</f>
        <v>0.35</v>
      </c>
      <c r="H70" s="1">
        <f t="shared" si="7"/>
        <v>4.8999999999999995</v>
      </c>
      <c r="I70" s="3">
        <f>SUM(H70:H71)</f>
        <v>8.1499999999999986</v>
      </c>
      <c r="J70" s="13">
        <v>10</v>
      </c>
      <c r="K70" s="2" t="s">
        <v>54</v>
      </c>
    </row>
    <row r="71" spans="2:11">
      <c r="C71" s="1"/>
      <c r="D71" s="1"/>
      <c r="E71" s="4"/>
      <c r="F71" s="37">
        <v>5</v>
      </c>
      <c r="G71" s="35">
        <f>G69</f>
        <v>0.65</v>
      </c>
      <c r="H71" s="1">
        <f t="shared" si="7"/>
        <v>3.25</v>
      </c>
      <c r="I71" s="1"/>
      <c r="J71" s="13"/>
    </row>
    <row r="72" spans="2:11">
      <c r="C72" s="1"/>
      <c r="D72" s="16" t="s">
        <v>46</v>
      </c>
      <c r="E72" s="4">
        <v>11</v>
      </c>
      <c r="F72" s="36">
        <v>20</v>
      </c>
      <c r="G72" s="35">
        <f>G68</f>
        <v>0.35</v>
      </c>
      <c r="H72" s="1">
        <f t="shared" si="7"/>
        <v>7</v>
      </c>
      <c r="I72" s="2">
        <f>SUM(H72:H73)</f>
        <v>1.1499999999999995</v>
      </c>
      <c r="J72" s="13">
        <v>11</v>
      </c>
    </row>
    <row r="73" spans="2:11">
      <c r="C73" s="1"/>
      <c r="D73" s="1"/>
      <c r="F73" s="37">
        <v>-9</v>
      </c>
      <c r="G73" s="35">
        <f>G69</f>
        <v>0.65</v>
      </c>
      <c r="H73" s="1">
        <f t="shared" si="7"/>
        <v>-5.8500000000000005</v>
      </c>
      <c r="I73" s="1"/>
    </row>
    <row r="75" spans="2:11">
      <c r="C75" s="1"/>
      <c r="D75" s="1"/>
      <c r="E75" s="4" t="s">
        <v>50</v>
      </c>
      <c r="G75" s="1"/>
      <c r="H75" s="1"/>
      <c r="I75" s="1"/>
      <c r="J75" s="13"/>
    </row>
    <row r="76" spans="2:11">
      <c r="C76" s="1"/>
      <c r="D76" s="16" t="s">
        <v>44</v>
      </c>
      <c r="E76" s="4">
        <v>12</v>
      </c>
      <c r="F76" s="36">
        <v>8</v>
      </c>
      <c r="G76" s="40">
        <v>0.8</v>
      </c>
      <c r="H76" s="1">
        <f>F76*G76</f>
        <v>6.4</v>
      </c>
      <c r="I76" s="3">
        <f>SUM(H76:H77)</f>
        <v>7.8000000000000007</v>
      </c>
      <c r="J76" s="13">
        <v>12</v>
      </c>
    </row>
    <row r="77" spans="2:11">
      <c r="B77" s="33" t="s">
        <v>50</v>
      </c>
      <c r="C77" s="1"/>
      <c r="D77" s="1"/>
      <c r="E77" s="4"/>
      <c r="F77" s="37">
        <v>7</v>
      </c>
      <c r="G77" s="40">
        <v>0.2</v>
      </c>
      <c r="H77" s="1">
        <f t="shared" ref="H77:H81" si="8">F77*G77</f>
        <v>1.4000000000000001</v>
      </c>
      <c r="I77" s="1"/>
      <c r="J77" s="13"/>
    </row>
    <row r="78" spans="2:11">
      <c r="B78" s="1">
        <v>5</v>
      </c>
      <c r="C78" s="1"/>
      <c r="D78" s="16" t="s">
        <v>45</v>
      </c>
      <c r="E78" s="4">
        <v>13</v>
      </c>
      <c r="F78" s="36">
        <v>14</v>
      </c>
      <c r="G78" s="35">
        <f>G76</f>
        <v>0.8</v>
      </c>
      <c r="H78" s="1">
        <f t="shared" si="8"/>
        <v>11.200000000000001</v>
      </c>
      <c r="I78" s="3">
        <f>SUM(H78:H79)</f>
        <v>12.200000000000001</v>
      </c>
      <c r="J78" s="13">
        <v>13</v>
      </c>
    </row>
    <row r="79" spans="2:11">
      <c r="C79" s="1"/>
      <c r="D79" s="1"/>
      <c r="E79" s="4"/>
      <c r="F79" s="37">
        <v>5</v>
      </c>
      <c r="G79" s="35">
        <f>G77</f>
        <v>0.2</v>
      </c>
      <c r="H79" s="1">
        <f t="shared" si="8"/>
        <v>1</v>
      </c>
      <c r="I79" s="1"/>
      <c r="J79" s="13"/>
    </row>
    <row r="80" spans="2:11">
      <c r="C80" s="1"/>
      <c r="D80" s="16" t="s">
        <v>46</v>
      </c>
      <c r="E80" s="4">
        <v>14</v>
      </c>
      <c r="F80" s="36">
        <v>20</v>
      </c>
      <c r="G80" s="35">
        <f>G76</f>
        <v>0.8</v>
      </c>
      <c r="H80" s="1">
        <f t="shared" si="8"/>
        <v>16</v>
      </c>
      <c r="I80" s="2">
        <f>SUM(H80:H81)</f>
        <v>14.2</v>
      </c>
      <c r="J80" s="13">
        <v>14</v>
      </c>
    </row>
    <row r="81" spans="2:11">
      <c r="C81" s="1"/>
      <c r="D81" s="1"/>
      <c r="F81" s="37">
        <v>-9</v>
      </c>
      <c r="G81" s="35">
        <f>G77</f>
        <v>0.2</v>
      </c>
      <c r="H81" s="1">
        <f t="shared" si="8"/>
        <v>-1.8</v>
      </c>
      <c r="I81" s="1"/>
    </row>
    <row r="83" spans="2:11">
      <c r="C83" s="1"/>
      <c r="D83" s="1"/>
      <c r="E83" s="4" t="s">
        <v>50</v>
      </c>
      <c r="G83" s="1"/>
      <c r="H83" s="1"/>
      <c r="I83" s="1"/>
      <c r="J83" s="13"/>
    </row>
    <row r="84" spans="2:11">
      <c r="C84" s="1"/>
      <c r="D84" s="16" t="s">
        <v>44</v>
      </c>
      <c r="E84" s="4"/>
      <c r="F84" s="36">
        <f>I64</f>
        <v>18.259999999999998</v>
      </c>
      <c r="G84" s="40">
        <v>0.77</v>
      </c>
      <c r="H84" s="1">
        <f>F84*G84</f>
        <v>14.060199999999998</v>
      </c>
      <c r="I84" s="41">
        <f>SUM(H84:H85)</f>
        <v>15.934699999999998</v>
      </c>
      <c r="J84" s="2" t="s">
        <v>55</v>
      </c>
      <c r="K84" s="2"/>
    </row>
    <row r="85" spans="2:11">
      <c r="B85" s="33" t="s">
        <v>50</v>
      </c>
      <c r="C85" s="1"/>
      <c r="D85" s="1"/>
      <c r="E85" s="4"/>
      <c r="F85" s="37">
        <f>I70</f>
        <v>8.1499999999999986</v>
      </c>
      <c r="G85" s="40">
        <v>0.23</v>
      </c>
      <c r="H85" s="1">
        <f t="shared" ref="H85:H89" si="9">F85*G85</f>
        <v>1.8744999999999998</v>
      </c>
      <c r="I85" s="1"/>
      <c r="J85" s="13"/>
    </row>
    <row r="86" spans="2:11">
      <c r="B86" s="1">
        <v>2</v>
      </c>
      <c r="C86" s="1"/>
      <c r="D86" s="16" t="s">
        <v>45</v>
      </c>
      <c r="E86" s="4">
        <v>0</v>
      </c>
      <c r="F86" s="36">
        <v>14</v>
      </c>
      <c r="G86" s="35">
        <f>G84</f>
        <v>0.77</v>
      </c>
      <c r="H86" s="1">
        <f t="shared" si="9"/>
        <v>10.780000000000001</v>
      </c>
      <c r="I86" s="43">
        <f>SUM(H86:H87)</f>
        <v>11.930000000000001</v>
      </c>
      <c r="J86" s="13"/>
      <c r="K86" s="42">
        <f>I84</f>
        <v>15.934699999999998</v>
      </c>
    </row>
    <row r="87" spans="2:11">
      <c r="C87" s="1"/>
      <c r="D87" s="1"/>
      <c r="E87" s="4"/>
      <c r="F87" s="37">
        <v>5</v>
      </c>
      <c r="G87" s="35">
        <f>G85</f>
        <v>0.23</v>
      </c>
      <c r="H87" s="1">
        <f t="shared" si="9"/>
        <v>1.1500000000000001</v>
      </c>
      <c r="I87" s="1"/>
      <c r="J87" s="13"/>
      <c r="K87" s="1">
        <f>I80</f>
        <v>14.2</v>
      </c>
    </row>
    <row r="88" spans="2:11">
      <c r="C88" s="1"/>
      <c r="D88" s="16" t="s">
        <v>46</v>
      </c>
      <c r="E88" s="4">
        <v>0</v>
      </c>
      <c r="F88" s="36">
        <v>20</v>
      </c>
      <c r="G88" s="35">
        <f>G84</f>
        <v>0.77</v>
      </c>
      <c r="H88" s="1">
        <f t="shared" si="9"/>
        <v>15.4</v>
      </c>
      <c r="I88" s="43">
        <f>SUM(H88:H89)</f>
        <v>13.33</v>
      </c>
      <c r="J88" s="13"/>
      <c r="K88" s="41">
        <f>K86-K87</f>
        <v>1.7346999999999984</v>
      </c>
    </row>
    <row r="89" spans="2:11">
      <c r="C89" s="1"/>
      <c r="D89" s="1"/>
      <c r="F89" s="37">
        <v>-9</v>
      </c>
      <c r="G89" s="35">
        <f>G85</f>
        <v>0.23</v>
      </c>
      <c r="H89" s="1">
        <f t="shared" si="9"/>
        <v>-2.0700000000000003</v>
      </c>
      <c r="I89" s="1"/>
      <c r="K89" s="1" t="s">
        <v>56</v>
      </c>
    </row>
    <row r="92" spans="2:11">
      <c r="B92" s="1" t="s">
        <v>57</v>
      </c>
      <c r="E92" s="44">
        <f>K88</f>
        <v>1.7346999999999984</v>
      </c>
      <c r="F92" s="4">
        <v>17.399999999999999</v>
      </c>
    </row>
    <row r="93" spans="2:11">
      <c r="F93" s="4">
        <v>-14.2</v>
      </c>
    </row>
    <row r="94" spans="2:11">
      <c r="F94" s="45">
        <f>SUM(F92:F93)</f>
        <v>3.1999999999999993</v>
      </c>
      <c r="G94" s="46">
        <f>E92/F94</f>
        <v>0.5420937499999996</v>
      </c>
    </row>
  </sheetData>
  <conditionalFormatting sqref="F27 F29 F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 F28 F3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0:I6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6:I8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EFC8-5791-7945-B870-5083A20DD463}">
  <dimension ref="A1:I23"/>
  <sheetViews>
    <sheetView zoomScale="160" zoomScaleNormal="160" workbookViewId="0">
      <selection activeCell="I5" sqref="I5"/>
    </sheetView>
  </sheetViews>
  <sheetFormatPr defaultColWidth="10.875" defaultRowHeight="15.75"/>
  <cols>
    <col min="1" max="2" width="10.875" style="1"/>
    <col min="3" max="3" width="12" style="4" customWidth="1"/>
    <col min="4" max="6" width="10.875" style="4"/>
    <col min="7" max="7" width="11" style="12" customWidth="1"/>
    <col min="8" max="8" width="12.125" style="4" bestFit="1" customWidth="1"/>
    <col min="9" max="9" width="10.875" style="4"/>
    <col min="10" max="16384" width="10.875" style="1"/>
  </cols>
  <sheetData>
    <row r="1" spans="1:9">
      <c r="A1" s="23" t="s">
        <v>33</v>
      </c>
      <c r="D1" s="30"/>
    </row>
    <row r="2" spans="1:9">
      <c r="A2" s="1" t="s">
        <v>17</v>
      </c>
      <c r="C2" s="13" t="s">
        <v>63</v>
      </c>
    </row>
    <row r="3" spans="1:9">
      <c r="C3" s="47">
        <f>4/7</f>
        <v>0.5714285714285714</v>
      </c>
      <c r="D3" s="48">
        <f>1-C3</f>
        <v>0.4285714285714286</v>
      </c>
      <c r="E3" s="1"/>
      <c r="F3" s="1"/>
      <c r="G3" s="1"/>
      <c r="H3" s="1"/>
      <c r="I3" s="1"/>
    </row>
    <row r="4" spans="1:9">
      <c r="C4" s="4" t="s">
        <v>64</v>
      </c>
      <c r="D4" s="4" t="s">
        <v>65</v>
      </c>
      <c r="E4" s="1"/>
      <c r="F4" s="1"/>
      <c r="G4" s="1"/>
      <c r="H4" s="1"/>
      <c r="I4" s="1"/>
    </row>
    <row r="5" spans="1:9">
      <c r="B5" s="1" t="s">
        <v>66</v>
      </c>
      <c r="C5" s="4" t="s">
        <v>67</v>
      </c>
      <c r="D5" s="4" t="s">
        <v>68</v>
      </c>
      <c r="E5" s="1" t="s">
        <v>69</v>
      </c>
      <c r="F5" s="1"/>
      <c r="G5" s="1"/>
      <c r="H5" s="1"/>
      <c r="I5" s="1"/>
    </row>
    <row r="6" spans="1:9">
      <c r="C6" s="1" t="s">
        <v>58</v>
      </c>
      <c r="D6" s="1" t="s">
        <v>59</v>
      </c>
      <c r="E6" s="1"/>
      <c r="F6" s="1"/>
      <c r="G6" s="1"/>
      <c r="H6" s="1"/>
      <c r="I6" s="1"/>
    </row>
    <row r="7" spans="1:9">
      <c r="B7" s="1" t="s">
        <v>60</v>
      </c>
      <c r="C7" s="1">
        <v>5</v>
      </c>
      <c r="D7" s="1">
        <v>-6</v>
      </c>
      <c r="E7" s="2">
        <f>(C7*$C$3)+(D7*$D$3)</f>
        <v>0.28571428571428514</v>
      </c>
      <c r="F7" s="1"/>
      <c r="G7" s="1"/>
      <c r="H7" s="1"/>
      <c r="I7" s="1"/>
    </row>
    <row r="8" spans="1:9">
      <c r="B8" s="1" t="s">
        <v>62</v>
      </c>
      <c r="C8" s="1">
        <v>2</v>
      </c>
      <c r="D8" s="1">
        <v>-2</v>
      </c>
      <c r="E8" s="2">
        <f t="shared" ref="E8:E9" si="0">(C8*$C$3)+(D8*$D$3)</f>
        <v>0.28571428571428559</v>
      </c>
      <c r="F8" s="1"/>
      <c r="G8" s="1"/>
      <c r="H8" s="1"/>
      <c r="I8" s="1"/>
    </row>
    <row r="9" spans="1:9">
      <c r="B9" s="1" t="s">
        <v>61</v>
      </c>
      <c r="C9" s="1">
        <v>-3</v>
      </c>
      <c r="D9" s="1">
        <v>1</v>
      </c>
      <c r="E9" s="2">
        <f t="shared" si="0"/>
        <v>-1.2857142857142856</v>
      </c>
      <c r="F9" s="1"/>
      <c r="G9" s="1"/>
      <c r="H9" s="1"/>
      <c r="I9" s="1"/>
    </row>
    <row r="10" spans="1:9">
      <c r="C10" s="1"/>
      <c r="D10" s="1"/>
      <c r="E10" s="1"/>
      <c r="F10" s="1"/>
      <c r="G10" s="1"/>
      <c r="H10" s="1"/>
      <c r="I10" s="1"/>
    </row>
    <row r="11" spans="1:9">
      <c r="C11" s="1"/>
      <c r="D11" s="1"/>
      <c r="E11" s="1"/>
      <c r="F11" s="1"/>
      <c r="G11" s="1"/>
      <c r="H11" s="1"/>
      <c r="I11" s="1"/>
    </row>
    <row r="12" spans="1:9">
      <c r="C12" s="1"/>
      <c r="D12" s="1"/>
      <c r="E12" s="1"/>
      <c r="F12" s="1"/>
      <c r="G12" s="1"/>
      <c r="H12" s="1"/>
      <c r="I12" s="1"/>
    </row>
    <row r="13" spans="1:9">
      <c r="C13" s="1"/>
      <c r="D13" s="1"/>
      <c r="E13" s="1"/>
      <c r="F13" s="1"/>
      <c r="G13" s="1"/>
      <c r="H13" s="1"/>
      <c r="I13" s="1"/>
    </row>
    <row r="14" spans="1:9">
      <c r="C14" s="1"/>
      <c r="D14" s="1"/>
      <c r="E14" s="1"/>
      <c r="F14" s="1"/>
      <c r="G14" s="1"/>
      <c r="H14" s="1"/>
      <c r="I14" s="1"/>
    </row>
    <row r="15" spans="1:9">
      <c r="C15" s="1"/>
      <c r="D15" s="1"/>
      <c r="E15" s="1"/>
      <c r="F15" s="1"/>
      <c r="G15" s="1"/>
      <c r="H15" s="1"/>
      <c r="I15" s="1"/>
    </row>
    <row r="16" spans="1:9">
      <c r="C16" s="1"/>
      <c r="D16" s="1"/>
      <c r="E16" s="1"/>
      <c r="F16" s="1"/>
      <c r="G16" s="1"/>
      <c r="H16" s="1"/>
      <c r="I16" s="1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68A2-940B-471E-9779-212E6B587382}">
  <dimension ref="A1:J13"/>
  <sheetViews>
    <sheetView zoomScale="170" zoomScaleNormal="170" workbookViewId="0">
      <selection activeCell="C2" sqref="C2:G7"/>
    </sheetView>
  </sheetViews>
  <sheetFormatPr defaultRowHeight="15.75"/>
  <cols>
    <col min="3" max="3" width="10.625" customWidth="1"/>
  </cols>
  <sheetData>
    <row r="1" spans="1:10">
      <c r="A1" s="22" t="s">
        <v>15</v>
      </c>
      <c r="B1" s="4"/>
      <c r="C1" s="4"/>
      <c r="D1" s="8" t="s">
        <v>5</v>
      </c>
      <c r="E1" s="4"/>
      <c r="F1" s="4"/>
      <c r="G1" s="4"/>
      <c r="H1" s="4"/>
      <c r="I1" s="4"/>
      <c r="J1" s="4"/>
    </row>
    <row r="2" spans="1:10">
      <c r="A2" s="13" t="s">
        <v>17</v>
      </c>
      <c r="B2" s="4"/>
      <c r="C2" s="4" t="s">
        <v>74</v>
      </c>
      <c r="D2" s="5" t="s">
        <v>70</v>
      </c>
      <c r="E2" s="6" t="s">
        <v>71</v>
      </c>
      <c r="F2" s="7" t="s">
        <v>72</v>
      </c>
      <c r="G2" s="4"/>
      <c r="H2" s="4" t="s">
        <v>2</v>
      </c>
      <c r="I2" s="4" t="s">
        <v>3</v>
      </c>
      <c r="J2" s="5" t="s">
        <v>4</v>
      </c>
    </row>
    <row r="3" spans="1:10">
      <c r="A3" s="13"/>
      <c r="B3" s="4"/>
      <c r="C3" s="4" t="s">
        <v>60</v>
      </c>
      <c r="D3" s="49">
        <v>250</v>
      </c>
      <c r="E3" s="49">
        <v>100</v>
      </c>
      <c r="F3" s="51">
        <v>150</v>
      </c>
      <c r="G3" s="4"/>
      <c r="H3" s="4">
        <v>3</v>
      </c>
      <c r="I3" s="4">
        <v>2</v>
      </c>
      <c r="J3" s="5">
        <v>1</v>
      </c>
    </row>
    <row r="4" spans="1:10">
      <c r="A4" s="13"/>
      <c r="B4" s="4"/>
      <c r="C4" s="4" t="s">
        <v>62</v>
      </c>
      <c r="D4" s="49">
        <v>100</v>
      </c>
      <c r="E4" s="49">
        <v>175</v>
      </c>
      <c r="F4" s="51">
        <v>320</v>
      </c>
      <c r="G4" s="4"/>
      <c r="H4" s="4"/>
      <c r="I4" s="4"/>
      <c r="J4" s="4"/>
    </row>
    <row r="5" spans="1:10">
      <c r="A5" s="13"/>
      <c r="B5" s="4"/>
      <c r="C5" s="4" t="s">
        <v>61</v>
      </c>
      <c r="D5" s="49">
        <v>310</v>
      </c>
      <c r="E5" s="49">
        <v>155</v>
      </c>
      <c r="F5" s="49">
        <v>250</v>
      </c>
      <c r="G5" s="4"/>
      <c r="H5" s="4"/>
      <c r="I5" s="4"/>
      <c r="J5" s="4"/>
    </row>
    <row r="6" spans="1:10">
      <c r="A6" s="13"/>
      <c r="B6" s="4"/>
      <c r="C6" s="4"/>
      <c r="D6" s="50"/>
      <c r="E6" s="50"/>
      <c r="F6" s="50"/>
      <c r="G6" s="4"/>
      <c r="H6" s="4"/>
      <c r="I6" s="4"/>
      <c r="J6" s="4"/>
    </row>
    <row r="7" spans="1:10">
      <c r="A7" s="13"/>
      <c r="B7" s="4"/>
      <c r="C7" s="4" t="s">
        <v>3</v>
      </c>
      <c r="D7" s="50">
        <f>MAX(D3:D5)</f>
        <v>310</v>
      </c>
      <c r="E7" s="50">
        <f t="shared" ref="E7:F7" si="0">MAX(E3:E5)</f>
        <v>175</v>
      </c>
      <c r="F7" s="50">
        <f t="shared" si="0"/>
        <v>320</v>
      </c>
      <c r="G7" s="4">
        <f>INDEX(D7,MATCH(MAX(E7
),E7,0))</f>
        <v>310</v>
      </c>
      <c r="H7" s="4"/>
      <c r="I7" s="4"/>
      <c r="J7" s="4"/>
    </row>
    <row r="8" spans="1:10">
      <c r="A8" s="13"/>
      <c r="B8" s="4"/>
      <c r="C8" s="4"/>
      <c r="D8" s="4"/>
      <c r="E8" s="4"/>
      <c r="F8" s="4"/>
      <c r="G8" s="4"/>
      <c r="H8" s="4"/>
      <c r="I8" s="4"/>
      <c r="J8" s="4"/>
    </row>
    <row r="9" spans="1:10">
      <c r="A9" s="13"/>
      <c r="B9" s="4"/>
      <c r="C9" s="4" t="s">
        <v>10</v>
      </c>
      <c r="D9" s="8" t="s">
        <v>5</v>
      </c>
      <c r="E9" s="4"/>
      <c r="F9" s="4"/>
      <c r="G9" s="4"/>
      <c r="H9" s="4"/>
      <c r="I9" s="4"/>
      <c r="J9" s="4"/>
    </row>
    <row r="10" spans="1:10">
      <c r="A10" s="13"/>
      <c r="B10" s="4"/>
      <c r="C10" s="4" t="s">
        <v>6</v>
      </c>
      <c r="D10" s="5" t="s">
        <v>11</v>
      </c>
      <c r="E10" s="6" t="s">
        <v>0</v>
      </c>
      <c r="F10" s="7" t="s">
        <v>1</v>
      </c>
      <c r="G10" s="4" t="s">
        <v>3</v>
      </c>
      <c r="H10" s="4"/>
      <c r="I10" s="4"/>
      <c r="J10" s="4"/>
    </row>
    <row r="11" spans="1:10">
      <c r="A11" s="13"/>
      <c r="B11" s="4"/>
      <c r="C11" s="4" t="s">
        <v>7</v>
      </c>
      <c r="D11" s="9">
        <f>$D$7-D3</f>
        <v>60</v>
      </c>
      <c r="E11" s="9">
        <f>$E$7-E3</f>
        <v>75</v>
      </c>
      <c r="F11" s="9">
        <f>$F$7-F3</f>
        <v>170</v>
      </c>
      <c r="G11" s="14">
        <f>MAX(D11:F11)</f>
        <v>170</v>
      </c>
      <c r="H11" s="15" t="s">
        <v>12</v>
      </c>
      <c r="I11" s="6"/>
      <c r="J11" s="6"/>
    </row>
    <row r="12" spans="1:10">
      <c r="A12" s="16" t="s">
        <v>13</v>
      </c>
      <c r="B12" s="17"/>
      <c r="C12" s="4" t="s">
        <v>8</v>
      </c>
      <c r="D12" s="9">
        <f t="shared" ref="D12:D13" si="1">$D$7-D4</f>
        <v>210</v>
      </c>
      <c r="E12" s="9">
        <f t="shared" ref="E12:E13" si="2">$E$7-E4</f>
        <v>0</v>
      </c>
      <c r="F12" s="9">
        <f t="shared" ref="F12:F13" si="3">$F$7-F4</f>
        <v>0</v>
      </c>
      <c r="G12" s="12">
        <f t="shared" ref="G12:G13" si="4">MAX(D12:F12)</f>
        <v>210</v>
      </c>
      <c r="H12" s="4"/>
      <c r="I12" s="4"/>
      <c r="J12" s="4"/>
    </row>
    <row r="13" spans="1:10">
      <c r="A13" s="18" t="s">
        <v>14</v>
      </c>
      <c r="B13" s="4"/>
      <c r="C13" s="4" t="s">
        <v>9</v>
      </c>
      <c r="D13" s="9">
        <f t="shared" si="1"/>
        <v>0</v>
      </c>
      <c r="E13" s="9">
        <f t="shared" si="2"/>
        <v>20</v>
      </c>
      <c r="F13" s="9">
        <f t="shared" si="3"/>
        <v>70</v>
      </c>
      <c r="G13" s="12">
        <f t="shared" si="4"/>
        <v>70</v>
      </c>
      <c r="H13" s="4"/>
      <c r="I13" s="4"/>
      <c r="J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55C1-86CA-4110-AB9B-968E736021AE}">
  <dimension ref="A1:J24"/>
  <sheetViews>
    <sheetView topLeftCell="A28" zoomScale="160" zoomScaleNormal="160" workbookViewId="0">
      <selection activeCell="H14" sqref="H14"/>
    </sheetView>
  </sheetViews>
  <sheetFormatPr defaultRowHeight="15.75"/>
  <cols>
    <col min="3" max="3" width="11.125" customWidth="1"/>
    <col min="6" max="6" width="13.25" style="30" customWidth="1"/>
  </cols>
  <sheetData>
    <row r="1" spans="1:10">
      <c r="A1" s="4" t="s">
        <v>74</v>
      </c>
      <c r="B1" s="5" t="s">
        <v>70</v>
      </c>
      <c r="C1" s="6" t="s">
        <v>71</v>
      </c>
      <c r="D1" s="7" t="s">
        <v>72</v>
      </c>
      <c r="E1" s="4" t="s">
        <v>75</v>
      </c>
      <c r="G1" t="s">
        <v>77</v>
      </c>
    </row>
    <row r="2" spans="1:10">
      <c r="A2" s="4" t="s">
        <v>60</v>
      </c>
      <c r="B2" s="49">
        <v>250</v>
      </c>
      <c r="C2" s="49">
        <v>100</v>
      </c>
      <c r="D2" s="51">
        <v>150</v>
      </c>
      <c r="E2" s="4">
        <f>MAX(B2:D2
)</f>
        <v>250</v>
      </c>
    </row>
    <row r="3" spans="1:10">
      <c r="A3" s="4" t="s">
        <v>62</v>
      </c>
      <c r="B3" s="49">
        <v>100</v>
      </c>
      <c r="C3" s="49">
        <v>175</v>
      </c>
      <c r="D3" s="51">
        <v>320</v>
      </c>
      <c r="E3" s="4">
        <f>MAX(B3:D3
)</f>
        <v>320</v>
      </c>
    </row>
    <row r="4" spans="1:10">
      <c r="A4" s="4" t="s">
        <v>61</v>
      </c>
      <c r="B4" s="49">
        <v>310</v>
      </c>
      <c r="C4" s="49">
        <v>155</v>
      </c>
      <c r="D4" s="49">
        <v>250</v>
      </c>
      <c r="E4" s="4">
        <f>MAX(B4:D4
)</f>
        <v>310</v>
      </c>
    </row>
    <row r="5" spans="1:10">
      <c r="A5" s="4"/>
      <c r="B5" s="50"/>
      <c r="C5" s="50"/>
      <c r="D5" s="50"/>
      <c r="E5" s="52">
        <f>MAX(E2:E4)</f>
        <v>320</v>
      </c>
      <c r="F5" s="53" t="str">
        <f>INDEX(A2:A4, MATCH(E5, E2:E4, 0))</f>
        <v>B</v>
      </c>
    </row>
    <row r="6" spans="1:10">
      <c r="A6" s="1">
        <v>2</v>
      </c>
      <c r="B6" s="50"/>
      <c r="C6" s="50"/>
      <c r="D6" s="50"/>
      <c r="E6" s="4"/>
    </row>
    <row r="7" spans="1:10">
      <c r="A7" s="4" t="s">
        <v>74</v>
      </c>
      <c r="B7" s="5" t="s">
        <v>70</v>
      </c>
      <c r="C7" s="6" t="s">
        <v>71</v>
      </c>
      <c r="D7" s="7" t="s">
        <v>72</v>
      </c>
      <c r="E7" s="4" t="s">
        <v>75</v>
      </c>
      <c r="G7" t="s">
        <v>76</v>
      </c>
    </row>
    <row r="8" spans="1:10">
      <c r="A8" s="4" t="s">
        <v>60</v>
      </c>
      <c r="B8" s="49">
        <v>280</v>
      </c>
      <c r="C8" s="49">
        <v>310</v>
      </c>
      <c r="D8" s="51">
        <v>430</v>
      </c>
      <c r="E8" s="4">
        <f>MIN(B8:D8
)</f>
        <v>280</v>
      </c>
    </row>
    <row r="9" spans="1:10">
      <c r="A9" s="4" t="s">
        <v>62</v>
      </c>
      <c r="B9" s="49">
        <v>390</v>
      </c>
      <c r="C9" s="49">
        <v>260</v>
      </c>
      <c r="D9" s="51">
        <v>400</v>
      </c>
      <c r="E9" s="4">
        <f t="shared" ref="E9:E10" si="0">MIN(B9:D9
)</f>
        <v>260</v>
      </c>
    </row>
    <row r="10" spans="1:10">
      <c r="A10" s="4" t="s">
        <v>61</v>
      </c>
      <c r="B10" s="49">
        <v>480</v>
      </c>
      <c r="C10" s="49">
        <v>315</v>
      </c>
      <c r="D10" s="49">
        <v>275</v>
      </c>
      <c r="E10" s="4">
        <f t="shared" si="0"/>
        <v>275</v>
      </c>
    </row>
    <row r="11" spans="1:10">
      <c r="A11" s="4"/>
      <c r="B11" s="50"/>
      <c r="C11" s="50"/>
      <c r="D11" s="50"/>
      <c r="E11" s="52">
        <f>MAX(E8:E10)</f>
        <v>280</v>
      </c>
      <c r="F11" s="53" t="str">
        <f>INDEX(A8:A10, MATCH(E11, E8:E10, 0))</f>
        <v>A</v>
      </c>
    </row>
    <row r="12" spans="1:10">
      <c r="A12">
        <v>3</v>
      </c>
    </row>
    <row r="13" spans="1:10">
      <c r="A13" s="13" t="s">
        <v>17</v>
      </c>
      <c r="B13" s="4"/>
      <c r="C13" s="4"/>
      <c r="D13" s="5" t="s">
        <v>70</v>
      </c>
      <c r="E13" s="6" t="s">
        <v>71</v>
      </c>
      <c r="F13" s="7" t="s">
        <v>72</v>
      </c>
      <c r="G13" s="4"/>
      <c r="H13" s="4" t="s">
        <v>2</v>
      </c>
      <c r="I13" s="4" t="s">
        <v>3</v>
      </c>
      <c r="J13" s="5" t="s">
        <v>4</v>
      </c>
    </row>
    <row r="14" spans="1:10">
      <c r="A14" s="13"/>
      <c r="B14" s="4"/>
      <c r="C14" s="4" t="s">
        <v>60</v>
      </c>
      <c r="D14" s="49">
        <v>160</v>
      </c>
      <c r="E14" s="49">
        <v>290</v>
      </c>
      <c r="F14" s="51">
        <v>460</v>
      </c>
      <c r="G14" s="4"/>
      <c r="H14" s="4">
        <v>3</v>
      </c>
      <c r="I14" s="4">
        <v>2</v>
      </c>
      <c r="J14" s="5">
        <v>1</v>
      </c>
    </row>
    <row r="15" spans="1:10">
      <c r="A15" s="13"/>
      <c r="B15" s="4"/>
      <c r="C15" s="4" t="s">
        <v>62</v>
      </c>
      <c r="D15" s="49">
        <v>120</v>
      </c>
      <c r="E15" s="49">
        <v>250</v>
      </c>
      <c r="F15" s="51">
        <v>520</v>
      </c>
      <c r="G15" s="4"/>
      <c r="H15" s="4"/>
      <c r="I15" s="4"/>
      <c r="J15" s="4"/>
    </row>
    <row r="16" spans="1:10">
      <c r="A16" s="13"/>
      <c r="B16" s="4"/>
      <c r="C16" s="4" t="s">
        <v>61</v>
      </c>
      <c r="D16" s="49">
        <v>190</v>
      </c>
      <c r="E16" s="49">
        <v>245</v>
      </c>
      <c r="F16" s="49">
        <v>410</v>
      </c>
      <c r="G16" s="4"/>
      <c r="H16" s="4"/>
      <c r="I16" s="4"/>
      <c r="J16" s="4"/>
    </row>
    <row r="17" spans="1:10">
      <c r="A17" s="13"/>
      <c r="B17" s="4"/>
      <c r="C17" s="4"/>
      <c r="D17" s="50"/>
      <c r="E17" s="50"/>
      <c r="F17" s="50"/>
      <c r="G17" s="4"/>
      <c r="H17" s="4"/>
      <c r="I17" s="4"/>
      <c r="J17" s="4"/>
    </row>
    <row r="18" spans="1:10">
      <c r="A18" s="13"/>
      <c r="B18" s="4"/>
      <c r="C18" s="4" t="s">
        <v>3</v>
      </c>
      <c r="D18" s="50">
        <f>MAX(D14:D16)</f>
        <v>190</v>
      </c>
      <c r="E18" s="50">
        <f t="shared" ref="E18:F18" si="1">MAX(E14:E16)</f>
        <v>290</v>
      </c>
      <c r="F18" s="50">
        <f t="shared" si="1"/>
        <v>520</v>
      </c>
      <c r="G18" s="4"/>
      <c r="H18" s="4"/>
      <c r="I18" s="4"/>
      <c r="J18" s="4"/>
    </row>
    <row r="19" spans="1:10">
      <c r="A19" s="13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13"/>
      <c r="B20" s="4"/>
      <c r="C20" s="4" t="s">
        <v>10</v>
      </c>
      <c r="D20" s="8" t="s">
        <v>63</v>
      </c>
      <c r="E20" s="4"/>
      <c r="F20" s="4"/>
      <c r="G20" s="4"/>
      <c r="H20" s="4"/>
      <c r="I20" s="4"/>
      <c r="J20" s="4"/>
    </row>
    <row r="21" spans="1:10">
      <c r="A21" s="13"/>
      <c r="B21" s="4"/>
      <c r="C21" s="4"/>
      <c r="D21" s="5" t="s">
        <v>70</v>
      </c>
      <c r="E21" s="6" t="s">
        <v>71</v>
      </c>
      <c r="F21" s="7" t="s">
        <v>72</v>
      </c>
      <c r="G21" s="4" t="s">
        <v>3</v>
      </c>
      <c r="H21" s="4"/>
      <c r="I21" s="4"/>
      <c r="J21" s="4"/>
    </row>
    <row r="22" spans="1:10">
      <c r="A22" s="13"/>
      <c r="B22" s="4"/>
      <c r="C22" s="5" t="str">
        <f>C14</f>
        <v>A</v>
      </c>
      <c r="D22" s="51">
        <f>$D$18-D14</f>
        <v>30</v>
      </c>
      <c r="E22" s="51">
        <f>$E$18-E14</f>
        <v>0</v>
      </c>
      <c r="F22" s="51">
        <f>$F$18-F14</f>
        <v>60</v>
      </c>
      <c r="G22" s="54">
        <f>MAX(D22:F22)</f>
        <v>60</v>
      </c>
      <c r="H22" s="15" t="s">
        <v>12</v>
      </c>
      <c r="I22" s="6"/>
      <c r="J22" s="6"/>
    </row>
    <row r="23" spans="1:10">
      <c r="A23" s="55"/>
      <c r="B23" s="56"/>
      <c r="C23" s="4" t="str">
        <f>C15</f>
        <v>B</v>
      </c>
      <c r="D23" s="51">
        <f t="shared" ref="D23:D24" si="2">$D$18-D15</f>
        <v>70</v>
      </c>
      <c r="E23" s="51">
        <f>$E$18-E15</f>
        <v>40</v>
      </c>
      <c r="F23" s="51">
        <f t="shared" ref="F23:F24" si="3">$F$18-F15</f>
        <v>0</v>
      </c>
      <c r="G23" s="50">
        <f t="shared" ref="G23:G24" si="4">MAX(D23:F23)</f>
        <v>70</v>
      </c>
      <c r="H23" s="4"/>
      <c r="I23" s="4"/>
      <c r="J23" s="4"/>
    </row>
    <row r="24" spans="1:10">
      <c r="A24" s="18"/>
      <c r="B24" s="4"/>
      <c r="C24" s="4" t="str">
        <f>C16</f>
        <v>C</v>
      </c>
      <c r="D24" s="51">
        <f t="shared" si="2"/>
        <v>0</v>
      </c>
      <c r="E24" s="51">
        <f t="shared" ref="E23:E24" si="5">$E$18-E16</f>
        <v>45</v>
      </c>
      <c r="F24" s="51">
        <f t="shared" si="3"/>
        <v>110</v>
      </c>
      <c r="G24" s="50">
        <f t="shared" si="4"/>
        <v>110</v>
      </c>
      <c r="H24" s="4"/>
      <c r="I24" s="4"/>
      <c r="J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2572-A49C-4835-813E-BC53D53C7294}">
  <dimension ref="A1:M22"/>
  <sheetViews>
    <sheetView zoomScale="160" zoomScaleNormal="160" workbookViewId="0">
      <selection activeCell="D8" sqref="D8"/>
    </sheetView>
  </sheetViews>
  <sheetFormatPr defaultColWidth="10.875" defaultRowHeight="15.75"/>
  <cols>
    <col min="1" max="2" width="10.875" style="1"/>
    <col min="3" max="3" width="12" style="4" customWidth="1"/>
    <col min="4" max="6" width="10.875" style="4"/>
    <col min="7" max="7" width="11" style="12" customWidth="1"/>
    <col min="8" max="8" width="12.125" style="4" bestFit="1" customWidth="1"/>
    <col min="9" max="9" width="10.875" style="4"/>
    <col min="10" max="16384" width="10.875" style="1"/>
  </cols>
  <sheetData>
    <row r="1" spans="1:13">
      <c r="A1" s="23" t="s">
        <v>16</v>
      </c>
      <c r="B1" s="1" t="s">
        <v>79</v>
      </c>
      <c r="D1" s="30"/>
    </row>
    <row r="2" spans="1:13">
      <c r="A2" s="1" t="s">
        <v>17</v>
      </c>
      <c r="G2" s="12" t="s">
        <v>29</v>
      </c>
    </row>
    <row r="3" spans="1:13">
      <c r="D3" s="20"/>
      <c r="E3" s="20"/>
      <c r="F3" s="31" t="s">
        <v>22</v>
      </c>
      <c r="G3" s="59">
        <f>G22</f>
        <v>325</v>
      </c>
    </row>
    <row r="4" spans="1:13">
      <c r="A4" s="1" t="s">
        <v>18</v>
      </c>
      <c r="B4" s="1" t="s">
        <v>19</v>
      </c>
      <c r="D4" s="20"/>
      <c r="E4" s="20"/>
      <c r="F4" s="31" t="s">
        <v>30</v>
      </c>
      <c r="G4" s="59">
        <f>H11</f>
        <v>286</v>
      </c>
    </row>
    <row r="5" spans="1:13">
      <c r="A5" s="1" t="s">
        <v>20</v>
      </c>
      <c r="B5" s="1" t="s">
        <v>21</v>
      </c>
      <c r="D5" s="20"/>
      <c r="E5" s="20"/>
      <c r="F5" s="4" t="s">
        <v>23</v>
      </c>
      <c r="G5" s="59">
        <f>G3-G4</f>
        <v>39</v>
      </c>
      <c r="H5" s="13" t="s">
        <v>31</v>
      </c>
      <c r="K5" s="1" t="s">
        <v>32</v>
      </c>
    </row>
    <row r="6" spans="1:13">
      <c r="D6" s="20"/>
      <c r="E6" s="20"/>
      <c r="F6" s="20"/>
      <c r="H6" s="13" t="s">
        <v>78</v>
      </c>
    </row>
    <row r="7" spans="1:13" ht="21">
      <c r="C7" s="32" t="s">
        <v>18</v>
      </c>
      <c r="D7" s="12"/>
      <c r="E7" s="12"/>
      <c r="F7" s="12"/>
    </row>
    <row r="8" spans="1:13">
      <c r="A8" s="1" t="s">
        <v>18</v>
      </c>
      <c r="D8" s="58">
        <v>0.1</v>
      </c>
      <c r="E8" s="58">
        <v>0.5</v>
      </c>
      <c r="F8" s="58">
        <v>0.4</v>
      </c>
    </row>
    <row r="9" spans="1:13">
      <c r="A9" s="1" t="s">
        <v>22</v>
      </c>
      <c r="C9" s="4" t="s">
        <v>24</v>
      </c>
      <c r="D9" s="5" t="s">
        <v>11</v>
      </c>
      <c r="E9" s="6" t="s">
        <v>0</v>
      </c>
      <c r="F9" s="7" t="s">
        <v>1</v>
      </c>
      <c r="G9" s="12" t="s">
        <v>25</v>
      </c>
      <c r="H9" s="17" t="s">
        <v>26</v>
      </c>
    </row>
    <row r="10" spans="1:13">
      <c r="A10" s="1" t="s">
        <v>23</v>
      </c>
      <c r="C10" s="4" t="s">
        <v>60</v>
      </c>
      <c r="D10" s="49">
        <v>130</v>
      </c>
      <c r="E10" s="49">
        <v>320</v>
      </c>
      <c r="F10" s="51">
        <v>260</v>
      </c>
      <c r="G10" s="50">
        <f>(D10*$D$8)+(E10*$E$8)+(F10*$F$8)</f>
        <v>277</v>
      </c>
      <c r="H10" s="57">
        <f>SUMPRODUCT(D10:F10,$D$8:$F$8)</f>
        <v>277</v>
      </c>
    </row>
    <row r="11" spans="1:13">
      <c r="C11" s="4" t="s">
        <v>62</v>
      </c>
      <c r="D11" s="49">
        <v>100</v>
      </c>
      <c r="E11" s="49">
        <v>280</v>
      </c>
      <c r="F11" s="51">
        <v>340</v>
      </c>
      <c r="G11" s="50">
        <f t="shared" ref="G11:G12" si="0">(D11*$D$8)+(E11*$E$8)+(F11*$F$8)</f>
        <v>286</v>
      </c>
      <c r="H11" s="39">
        <f t="shared" ref="H11:H12" si="1">SUMPRODUCT(D11:F11,$D$8:$F$8)</f>
        <v>286</v>
      </c>
      <c r="I11" s="5" t="s">
        <v>18</v>
      </c>
      <c r="J11" s="1" t="s">
        <v>28</v>
      </c>
      <c r="M11" s="1" t="s">
        <v>27</v>
      </c>
    </row>
    <row r="12" spans="1:13">
      <c r="C12" s="4" t="s">
        <v>61</v>
      </c>
      <c r="D12" s="49">
        <v>70</v>
      </c>
      <c r="E12" s="49">
        <v>195</v>
      </c>
      <c r="F12" s="49">
        <v>380</v>
      </c>
      <c r="G12" s="50">
        <f t="shared" si="0"/>
        <v>256.5</v>
      </c>
      <c r="H12" s="57">
        <f t="shared" si="1"/>
        <v>256.5</v>
      </c>
    </row>
    <row r="13" spans="1:13">
      <c r="D13" s="21"/>
      <c r="E13" s="21"/>
      <c r="F13" s="21"/>
    </row>
    <row r="14" spans="1:13">
      <c r="A14" s="24"/>
      <c r="D14" s="21"/>
      <c r="E14" s="21"/>
      <c r="F14" s="21"/>
      <c r="L14" s="25"/>
      <c r="M14" s="26"/>
    </row>
    <row r="15" spans="1:13" ht="21">
      <c r="C15" s="32" t="s">
        <v>22</v>
      </c>
    </row>
    <row r="16" spans="1:13">
      <c r="D16" s="28">
        <f>D8</f>
        <v>0.1</v>
      </c>
      <c r="E16" s="28">
        <f>E8</f>
        <v>0.5</v>
      </c>
      <c r="F16" s="28">
        <f>F8</f>
        <v>0.4</v>
      </c>
      <c r="M16" s="26"/>
    </row>
    <row r="17" spans="3:13">
      <c r="C17" s="4" t="s">
        <v>24</v>
      </c>
      <c r="D17" s="5" t="s">
        <v>11</v>
      </c>
      <c r="E17" s="6" t="s">
        <v>0</v>
      </c>
      <c r="F17" s="7" t="s">
        <v>1</v>
      </c>
      <c r="G17" s="12" t="s">
        <v>25</v>
      </c>
      <c r="M17" s="26"/>
    </row>
    <row r="18" spans="3:13">
      <c r="C18" s="4" t="str">
        <f>C10</f>
        <v>A</v>
      </c>
      <c r="D18" s="49">
        <f>D10</f>
        <v>130</v>
      </c>
      <c r="E18" s="49">
        <f>E10</f>
        <v>320</v>
      </c>
      <c r="F18" s="51">
        <f>F10</f>
        <v>260</v>
      </c>
      <c r="G18" s="50">
        <f>(D18*$D$8)+(E18*$E$8)+(F18*$F$8)</f>
        <v>277</v>
      </c>
    </row>
    <row r="19" spans="3:13">
      <c r="C19" s="4" t="str">
        <f t="shared" ref="C19:F20" si="2">C11</f>
        <v>B</v>
      </c>
      <c r="D19" s="49">
        <f t="shared" si="2"/>
        <v>100</v>
      </c>
      <c r="E19" s="49">
        <f t="shared" si="2"/>
        <v>280</v>
      </c>
      <c r="F19" s="51">
        <f t="shared" si="2"/>
        <v>340</v>
      </c>
      <c r="G19" s="50">
        <f t="shared" ref="G19:G20" si="3">(D19*$D$8)+(E19*$E$8)+(F19*$F$8)</f>
        <v>286</v>
      </c>
    </row>
    <row r="20" spans="3:13">
      <c r="C20" s="4" t="str">
        <f t="shared" si="2"/>
        <v>C</v>
      </c>
      <c r="D20" s="49">
        <f t="shared" si="2"/>
        <v>70</v>
      </c>
      <c r="E20" s="49">
        <f t="shared" si="2"/>
        <v>195</v>
      </c>
      <c r="F20" s="51">
        <f t="shared" si="2"/>
        <v>380</v>
      </c>
      <c r="G20" s="50">
        <f t="shared" si="3"/>
        <v>256.5</v>
      </c>
    </row>
    <row r="21" spans="3:13">
      <c r="D21" s="50"/>
      <c r="E21" s="50"/>
      <c r="F21" s="50"/>
      <c r="G21" s="50"/>
    </row>
    <row r="22" spans="3:13">
      <c r="C22" s="4" t="s">
        <v>3</v>
      </c>
      <c r="D22" s="50">
        <f>MAX(D18:D20)</f>
        <v>130</v>
      </c>
      <c r="E22" s="50">
        <f t="shared" ref="E22:F22" si="4">MAX(E18:E20)</f>
        <v>320</v>
      </c>
      <c r="F22" s="50">
        <f t="shared" si="4"/>
        <v>380</v>
      </c>
      <c r="G22" s="39">
        <f>SUMPRODUCT(D22:F22,$D$16:$F$16)</f>
        <v>325</v>
      </c>
      <c r="H22" s="2" t="s">
        <v>22</v>
      </c>
    </row>
  </sheetData>
  <conditionalFormatting sqref="H10:H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3FF6-2F23-4400-85E1-4565F0DCB2A8}">
  <dimension ref="A1:M24"/>
  <sheetViews>
    <sheetView topLeftCell="A4" zoomScale="160" zoomScaleNormal="160" workbookViewId="0">
      <selection activeCell="I15" sqref="I15"/>
    </sheetView>
  </sheetViews>
  <sheetFormatPr defaultColWidth="10.875" defaultRowHeight="15.75"/>
  <cols>
    <col min="1" max="2" width="10.875" style="1"/>
    <col min="3" max="3" width="12" style="4" customWidth="1"/>
    <col min="4" max="6" width="10.875" style="4"/>
    <col min="7" max="7" width="11" style="12" customWidth="1"/>
    <col min="8" max="8" width="12.125" style="4" bestFit="1" customWidth="1"/>
    <col min="9" max="9" width="10.875" style="4"/>
    <col min="10" max="16384" width="10.875" style="1"/>
  </cols>
  <sheetData>
    <row r="1" spans="1:13">
      <c r="A1" s="23" t="s">
        <v>16</v>
      </c>
      <c r="D1" s="30"/>
    </row>
    <row r="2" spans="1:13">
      <c r="A2" s="1" t="s">
        <v>17</v>
      </c>
      <c r="G2" s="12" t="s">
        <v>29</v>
      </c>
      <c r="I2" s="60"/>
    </row>
    <row r="3" spans="1:13">
      <c r="D3" s="20"/>
      <c r="E3" s="20"/>
      <c r="F3" s="31" t="s">
        <v>22</v>
      </c>
      <c r="G3" s="59">
        <f>G22</f>
        <v>285000</v>
      </c>
    </row>
    <row r="4" spans="1:13">
      <c r="A4" s="1" t="s">
        <v>18</v>
      </c>
      <c r="B4" s="1" t="s">
        <v>19</v>
      </c>
      <c r="D4" s="20"/>
      <c r="E4" s="20"/>
      <c r="F4" s="31" t="s">
        <v>30</v>
      </c>
      <c r="G4" s="59">
        <f>H11</f>
        <v>278500</v>
      </c>
    </row>
    <row r="5" spans="1:13">
      <c r="A5" s="1" t="s">
        <v>20</v>
      </c>
      <c r="B5" s="1" t="s">
        <v>21</v>
      </c>
      <c r="D5" s="20"/>
      <c r="E5" s="20"/>
      <c r="F5" s="4" t="s">
        <v>23</v>
      </c>
      <c r="G5" s="59">
        <f>G3-G4</f>
        <v>6500</v>
      </c>
      <c r="H5" s="13" t="s">
        <v>31</v>
      </c>
      <c r="K5" s="1" t="s">
        <v>32</v>
      </c>
    </row>
    <row r="6" spans="1:13">
      <c r="D6" s="20"/>
      <c r="E6" s="20"/>
      <c r="F6" s="20"/>
      <c r="H6" s="13" t="s">
        <v>78</v>
      </c>
    </row>
    <row r="7" spans="1:13" ht="21">
      <c r="C7" s="32" t="s">
        <v>18</v>
      </c>
      <c r="D7" s="12"/>
      <c r="E7" s="12"/>
      <c r="F7" s="12"/>
    </row>
    <row r="8" spans="1:13">
      <c r="A8" s="1" t="s">
        <v>18</v>
      </c>
      <c r="D8" s="58">
        <v>0.3</v>
      </c>
      <c r="E8" s="58">
        <v>0.5</v>
      </c>
      <c r="F8" s="58">
        <v>0.2</v>
      </c>
    </row>
    <row r="9" spans="1:13">
      <c r="A9" s="1" t="s">
        <v>22</v>
      </c>
      <c r="C9" s="4" t="s">
        <v>24</v>
      </c>
      <c r="D9" s="5" t="s">
        <v>11</v>
      </c>
      <c r="E9" s="6" t="s">
        <v>0</v>
      </c>
      <c r="F9" s="7" t="s">
        <v>1</v>
      </c>
      <c r="G9" s="12" t="s">
        <v>25</v>
      </c>
      <c r="H9" s="17" t="s">
        <v>26</v>
      </c>
    </row>
    <row r="10" spans="1:13">
      <c r="A10" s="1" t="s">
        <v>23</v>
      </c>
      <c r="C10" s="4" t="s">
        <v>60</v>
      </c>
      <c r="D10" s="49">
        <v>120000</v>
      </c>
      <c r="E10" s="49">
        <v>255000</v>
      </c>
      <c r="F10" s="51">
        <v>390000</v>
      </c>
      <c r="G10" s="50">
        <f>(D10*$D$8)+(E10*$E$8)+(F10*$F$8)</f>
        <v>241500</v>
      </c>
      <c r="H10" s="57">
        <f>SUMPRODUCT(D10:F10,$D$8:$F$8)</f>
        <v>241500</v>
      </c>
    </row>
    <row r="11" spans="1:13">
      <c r="C11" s="4" t="s">
        <v>62</v>
      </c>
      <c r="D11" s="49">
        <v>130000</v>
      </c>
      <c r="E11" s="49">
        <v>295000</v>
      </c>
      <c r="F11" s="51">
        <v>460000</v>
      </c>
      <c r="G11" s="50">
        <f t="shared" ref="G11:G12" si="0">(D11*$D$8)+(E11*$E$8)+(F11*$F$8)</f>
        <v>278500</v>
      </c>
      <c r="H11" s="39">
        <f t="shared" ref="H11:H12" si="1">SUMPRODUCT(D11:F11,$D$8:$F$8)</f>
        <v>278500</v>
      </c>
      <c r="I11" s="5" t="s">
        <v>18</v>
      </c>
      <c r="J11" s="1" t="s">
        <v>28</v>
      </c>
      <c r="M11" s="1" t="s">
        <v>27</v>
      </c>
    </row>
    <row r="12" spans="1:13">
      <c r="C12" s="4" t="s">
        <v>61</v>
      </c>
      <c r="D12" s="49">
        <v>100000</v>
      </c>
      <c r="E12" s="49">
        <v>300000</v>
      </c>
      <c r="F12" s="49">
        <v>480000</v>
      </c>
      <c r="G12" s="50">
        <f t="shared" si="0"/>
        <v>276000</v>
      </c>
      <c r="H12" s="57">
        <f t="shared" si="1"/>
        <v>276000</v>
      </c>
    </row>
    <row r="13" spans="1:13">
      <c r="D13" s="21"/>
      <c r="E13" s="21"/>
      <c r="F13" s="21"/>
    </row>
    <row r="14" spans="1:13">
      <c r="A14" s="24"/>
      <c r="D14" s="21"/>
      <c r="E14" s="21"/>
      <c r="F14" s="21"/>
      <c r="L14" s="25"/>
      <c r="M14" s="26"/>
    </row>
    <row r="15" spans="1:13" ht="21">
      <c r="C15" s="32" t="s">
        <v>22</v>
      </c>
    </row>
    <row r="16" spans="1:13">
      <c r="D16" s="28">
        <f>D8</f>
        <v>0.3</v>
      </c>
      <c r="E16" s="28">
        <f>E8</f>
        <v>0.5</v>
      </c>
      <c r="F16" s="28">
        <f>F8</f>
        <v>0.2</v>
      </c>
      <c r="M16" s="26"/>
    </row>
    <row r="17" spans="3:13">
      <c r="C17" s="4" t="s">
        <v>24</v>
      </c>
      <c r="D17" s="5" t="s">
        <v>11</v>
      </c>
      <c r="E17" s="6" t="s">
        <v>0</v>
      </c>
      <c r="F17" s="7" t="s">
        <v>1</v>
      </c>
      <c r="G17" s="12" t="s">
        <v>25</v>
      </c>
      <c r="M17" s="26"/>
    </row>
    <row r="18" spans="3:13">
      <c r="C18" s="4" t="str">
        <f>C10</f>
        <v>A</v>
      </c>
      <c r="D18" s="49">
        <f>D10</f>
        <v>120000</v>
      </c>
      <c r="E18" s="49">
        <f>E10</f>
        <v>255000</v>
      </c>
      <c r="F18" s="51">
        <f>F10</f>
        <v>390000</v>
      </c>
      <c r="G18" s="50">
        <f>(D18*$D$8)+(E18*$E$8)+(F18*$F$8)</f>
        <v>241500</v>
      </c>
    </row>
    <row r="19" spans="3:13">
      <c r="C19" s="4" t="str">
        <f t="shared" ref="C19:F20" si="2">C11</f>
        <v>B</v>
      </c>
      <c r="D19" s="49">
        <f t="shared" si="2"/>
        <v>130000</v>
      </c>
      <c r="E19" s="49">
        <f t="shared" si="2"/>
        <v>295000</v>
      </c>
      <c r="F19" s="51">
        <f t="shared" si="2"/>
        <v>460000</v>
      </c>
      <c r="G19" s="50">
        <f t="shared" ref="G19:G20" si="3">(D19*$D$8)+(E19*$E$8)+(F19*$F$8)</f>
        <v>278500</v>
      </c>
    </row>
    <row r="20" spans="3:13">
      <c r="C20" s="4" t="str">
        <f t="shared" si="2"/>
        <v>C</v>
      </c>
      <c r="D20" s="49">
        <f t="shared" si="2"/>
        <v>100000</v>
      </c>
      <c r="E20" s="49">
        <f t="shared" si="2"/>
        <v>300000</v>
      </c>
      <c r="F20" s="51">
        <f t="shared" si="2"/>
        <v>480000</v>
      </c>
      <c r="G20" s="50">
        <f t="shared" si="3"/>
        <v>276000</v>
      </c>
    </row>
    <row r="21" spans="3:13">
      <c r="D21" s="50"/>
      <c r="E21" s="50"/>
      <c r="F21" s="50"/>
      <c r="G21" s="50"/>
    </row>
    <row r="22" spans="3:13">
      <c r="C22" s="4" t="s">
        <v>3</v>
      </c>
      <c r="D22" s="50">
        <f>MAX(D18:D20)</f>
        <v>130000</v>
      </c>
      <c r="E22" s="50">
        <f t="shared" ref="E22:F22" si="4">MAX(E18:E20)</f>
        <v>300000</v>
      </c>
      <c r="F22" s="50">
        <f t="shared" si="4"/>
        <v>480000</v>
      </c>
      <c r="G22" s="39">
        <f>SUMPRODUCT(D22:F22,$D$16:$F$16)</f>
        <v>285000</v>
      </c>
      <c r="H22" s="2" t="s">
        <v>22</v>
      </c>
    </row>
    <row r="24" spans="3:13">
      <c r="C24" s="13" t="s">
        <v>80</v>
      </c>
    </row>
  </sheetData>
  <conditionalFormatting sqref="H10:H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MISC</vt:lpstr>
      <vt:lpstr>P1</vt:lpstr>
      <vt:lpstr>P2</vt:lpstr>
      <vt:lpstr>P4</vt:lpstr>
      <vt:lpstr>P3</vt:lpstr>
      <vt:lpstr>Q1</vt:lpstr>
      <vt:lpstr>1</vt:lpstr>
      <vt:lpstr>5</vt:lpstr>
      <vt:lpstr>6</vt:lpstr>
      <vt:lpstr>7</vt:lpstr>
      <vt:lpstr>8</vt:lpstr>
      <vt:lpstr>9</vt:lpstr>
      <vt:lpstr>Sheet8</vt:lpstr>
      <vt:lpstr>10</vt:lpstr>
      <vt:lpstr>11</vt:lpstr>
      <vt:lpstr>14</vt:lpstr>
      <vt:lpstr>Q5</vt:lpstr>
      <vt:lpstr>5_1</vt:lpstr>
      <vt:lpstr>5_2</vt:lpstr>
      <vt:lpstr>5_2 (2)</vt:lpstr>
      <vt:lpstr>Q2_1</vt:lpstr>
      <vt:lpstr>Sheet17</vt:lpstr>
      <vt:lpstr>Q2_2</vt:lpstr>
      <vt:lpstr>Q23</vt:lpstr>
      <vt:lpstr>Q2_4</vt:lpstr>
      <vt:lpstr>Q2_5</vt:lpstr>
      <vt:lpstr>Q2_6</vt:lpstr>
      <vt:lpstr>Q2_4_01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Sosa</dc:creator>
  <cp:lastModifiedBy>Samuel Sosa</cp:lastModifiedBy>
  <dcterms:created xsi:type="dcterms:W3CDTF">2024-09-10T22:54:46Z</dcterms:created>
  <dcterms:modified xsi:type="dcterms:W3CDTF">2024-09-17T21:44:55Z</dcterms:modified>
</cp:coreProperties>
</file>