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samue\OneDrive\Desktop\"/>
    </mc:Choice>
  </mc:AlternateContent>
  <xr:revisionPtr revIDLastSave="0" documentId="13_ncr:1_{7DE447A7-C295-4194-8591-2EBF424CFA8C}" xr6:coauthVersionLast="47" xr6:coauthVersionMax="47" xr10:uidLastSave="{00000000-0000-0000-0000-000000000000}"/>
  <bookViews>
    <workbookView xWindow="51480" yWindow="705" windowWidth="29040" windowHeight="15720" activeTab="2" xr2:uid="{D3391023-4CEA-4035-BCF1-53113B066A0E}"/>
  </bookViews>
  <sheets>
    <sheet name="P2" sheetId="13" r:id="rId1"/>
    <sheet name="P1" sheetId="12" r:id="rId2"/>
    <sheet name="REVIEW" sheetId="15" r:id="rId3"/>
    <sheet name="T3" sheetId="16" r:id="rId4"/>
    <sheet name="T3_2" sheetId="17" r:id="rId5"/>
    <sheet name="notes" sheetId="14" r:id="rId6"/>
    <sheet name="FINAL" sheetId="18" r:id="rId7"/>
  </sheets>
  <definedNames>
    <definedName name="solver_eng" localSheetId="1" hidden="1">1</definedName>
    <definedName name="solver_eng" localSheetId="3" hidden="1">1</definedName>
    <definedName name="solver_eng" localSheetId="4" hidden="1">1</definedName>
    <definedName name="solver_lin" localSheetId="1" hidden="1">2</definedName>
    <definedName name="solver_lin" localSheetId="3" hidden="1">2</definedName>
    <definedName name="solver_lin" localSheetId="4" hidden="1">2</definedName>
    <definedName name="solver_neg" localSheetId="1" hidden="1">1</definedName>
    <definedName name="solver_neg" localSheetId="3" hidden="1">1</definedName>
    <definedName name="solver_neg" localSheetId="4" hidden="1">1</definedName>
    <definedName name="solver_num" localSheetId="1" hidden="1">0</definedName>
    <definedName name="solver_num" localSheetId="3" hidden="1">0</definedName>
    <definedName name="solver_num" localSheetId="4" hidden="1">0</definedName>
    <definedName name="solver_opt" localSheetId="1" hidden="1">'P1'!$H$7</definedName>
    <definedName name="solver_opt" localSheetId="3" hidden="1">'T3'!$H$7</definedName>
    <definedName name="solver_opt" localSheetId="4" hidden="1">T3_2!$H$7</definedName>
    <definedName name="solver_typ" localSheetId="1" hidden="1">1</definedName>
    <definedName name="solver_typ" localSheetId="3" hidden="1">1</definedName>
    <definedName name="solver_typ" localSheetId="4" hidden="1">1</definedName>
    <definedName name="solver_val" localSheetId="1" hidden="1">0</definedName>
    <definedName name="solver_val" localSheetId="3" hidden="1">0</definedName>
    <definedName name="solver_val" localSheetId="4" hidden="1">0</definedName>
    <definedName name="solver_ver" localSheetId="1" hidden="1">2</definedName>
    <definedName name="solver_ver" localSheetId="3" hidden="1">2</definedName>
    <definedName name="solver_ver" localSheetId="4"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 i="18" l="1"/>
  <c r="C25" i="18"/>
  <c r="B25" i="18"/>
  <c r="B24" i="18"/>
  <c r="B23" i="18"/>
  <c r="B22" i="18"/>
  <c r="B21" i="18"/>
  <c r="B20" i="18"/>
  <c r="B19" i="18"/>
  <c r="B17" i="18"/>
  <c r="B16" i="18"/>
  <c r="B10" i="18"/>
  <c r="B9" i="18"/>
  <c r="B8" i="18"/>
  <c r="B7" i="18"/>
  <c r="B6" i="18"/>
  <c r="B5" i="18"/>
  <c r="B4" i="18"/>
  <c r="B3" i="18"/>
  <c r="F4" i="17"/>
  <c r="H7" i="17"/>
  <c r="D8" i="17"/>
  <c r="H8" i="17" s="1"/>
  <c r="G8" i="17"/>
  <c r="J8" i="17"/>
  <c r="F13" i="17"/>
  <c r="H15" i="17"/>
  <c r="D16" i="17"/>
  <c r="H16" i="17" s="1"/>
  <c r="G16" i="17"/>
  <c r="J16" i="17"/>
  <c r="J19" i="17"/>
  <c r="J20" i="17"/>
  <c r="J21" i="17"/>
  <c r="J22" i="17"/>
  <c r="F26" i="17"/>
  <c r="H28" i="17"/>
  <c r="D29" i="17"/>
  <c r="H29" i="17" s="1"/>
  <c r="E29" i="17"/>
  <c r="G29" i="17"/>
  <c r="J29" i="17"/>
  <c r="J32" i="17"/>
  <c r="J33" i="17"/>
  <c r="H34" i="17"/>
  <c r="J34" i="17"/>
  <c r="F38" i="17"/>
  <c r="H40" i="17"/>
  <c r="D41" i="17"/>
  <c r="H41" i="17" s="1"/>
  <c r="E41" i="17"/>
  <c r="G41" i="17"/>
  <c r="J41" i="17"/>
  <c r="J42" i="17"/>
  <c r="J44" i="17"/>
  <c r="J45" i="17"/>
  <c r="H46" i="17"/>
  <c r="J46" i="17"/>
  <c r="F50" i="17"/>
  <c r="H52" i="17"/>
  <c r="D53" i="17"/>
  <c r="H53" i="17" s="1"/>
  <c r="E53" i="17"/>
  <c r="G53" i="17"/>
  <c r="J53" i="17"/>
  <c r="J56" i="17"/>
  <c r="K56" i="17"/>
  <c r="J57" i="17"/>
  <c r="K57" i="17"/>
  <c r="J58" i="17"/>
  <c r="K58" i="17"/>
  <c r="F62" i="17"/>
  <c r="H64" i="17"/>
  <c r="D65" i="17"/>
  <c r="H65" i="17" s="1"/>
  <c r="E65" i="17"/>
  <c r="G65" i="17"/>
  <c r="J65" i="17"/>
  <c r="J68" i="17"/>
  <c r="K68" i="17"/>
  <c r="J69" i="17"/>
  <c r="K69" i="17"/>
  <c r="H70" i="17"/>
  <c r="J70" i="17"/>
  <c r="K70" i="17"/>
  <c r="C71" i="17"/>
  <c r="F72" i="17" s="1"/>
  <c r="G72" i="17" s="1"/>
  <c r="F71" i="17"/>
  <c r="F76" i="17"/>
  <c r="H78" i="17"/>
  <c r="D79" i="17"/>
  <c r="H79" i="17" s="1"/>
  <c r="E79" i="17"/>
  <c r="G79" i="17"/>
  <c r="J79" i="17"/>
  <c r="J82" i="17"/>
  <c r="K82" i="17"/>
  <c r="J83" i="17"/>
  <c r="K83" i="17"/>
  <c r="H84" i="17"/>
  <c r="J84" i="17"/>
  <c r="K84" i="17"/>
  <c r="F85" i="17"/>
  <c r="G85" i="17"/>
  <c r="H85" i="17"/>
  <c r="I85" i="17"/>
  <c r="C86" i="17"/>
  <c r="I86" i="17" s="1"/>
  <c r="G86" i="17"/>
  <c r="H86" i="17"/>
  <c r="C87" i="17"/>
  <c r="F87" i="17"/>
  <c r="G87" i="17"/>
  <c r="H87" i="17"/>
  <c r="I87" i="17"/>
  <c r="F91" i="17"/>
  <c r="H93" i="17"/>
  <c r="D94" i="17"/>
  <c r="H94" i="17" s="1"/>
  <c r="E94" i="17"/>
  <c r="G94" i="17"/>
  <c r="J94" i="17"/>
  <c r="J97" i="17"/>
  <c r="K97" i="17"/>
  <c r="J98" i="17"/>
  <c r="K98" i="17"/>
  <c r="H99" i="17"/>
  <c r="H102" i="17" s="1"/>
  <c r="J99" i="17"/>
  <c r="K99" i="17"/>
  <c r="C100" i="17"/>
  <c r="F100" i="17"/>
  <c r="I100" i="17" s="1"/>
  <c r="G100" i="17"/>
  <c r="H100" i="17"/>
  <c r="C101" i="17"/>
  <c r="G101" i="17"/>
  <c r="H101" i="17"/>
  <c r="I101" i="17"/>
  <c r="C102" i="17"/>
  <c r="F102" i="17"/>
  <c r="G102" i="17"/>
  <c r="I102" i="17"/>
  <c r="F106" i="17"/>
  <c r="H108" i="17"/>
  <c r="D109" i="17"/>
  <c r="E109" i="17"/>
  <c r="G109" i="17"/>
  <c r="H109" i="17"/>
  <c r="J109" i="17"/>
  <c r="J112" i="17"/>
  <c r="K112" i="17"/>
  <c r="J113" i="17"/>
  <c r="K113" i="17"/>
  <c r="H114" i="17"/>
  <c r="H117" i="17" s="1"/>
  <c r="J114" i="17"/>
  <c r="C115" i="17"/>
  <c r="F115" i="17"/>
  <c r="G115" i="17"/>
  <c r="H115" i="17"/>
  <c r="I115" i="17"/>
  <c r="C116" i="17"/>
  <c r="I116" i="17" s="1"/>
  <c r="G116" i="17"/>
  <c r="H116" i="17"/>
  <c r="C117" i="17"/>
  <c r="F117" i="17"/>
  <c r="G117" i="17"/>
  <c r="I117" i="17"/>
  <c r="F121" i="17"/>
  <c r="H123" i="17"/>
  <c r="D124" i="17"/>
  <c r="E124" i="17"/>
  <c r="G124" i="17"/>
  <c r="H124" i="17"/>
  <c r="J124" i="17"/>
  <c r="J127" i="17"/>
  <c r="K127" i="17"/>
  <c r="J128" i="17"/>
  <c r="K128" i="17"/>
  <c r="H129" i="17"/>
  <c r="J129" i="17"/>
  <c r="K129" i="17"/>
  <c r="J130" i="17"/>
  <c r="C131" i="17"/>
  <c r="F131" i="17"/>
  <c r="G131" i="17"/>
  <c r="H131" i="17"/>
  <c r="I131" i="17"/>
  <c r="J131" i="17"/>
  <c r="C132" i="17"/>
  <c r="F132" i="17"/>
  <c r="G132" i="17"/>
  <c r="H132" i="17"/>
  <c r="I132" i="17"/>
  <c r="J132" i="17"/>
  <c r="C133" i="17"/>
  <c r="F133" i="17"/>
  <c r="G133" i="17"/>
  <c r="H133" i="17"/>
  <c r="I133" i="17"/>
  <c r="J133" i="17"/>
  <c r="C134" i="17"/>
  <c r="F134" i="17"/>
  <c r="G134" i="17"/>
  <c r="H134" i="17"/>
  <c r="I134" i="17"/>
  <c r="J134" i="17"/>
  <c r="F137" i="17"/>
  <c r="H139" i="17"/>
  <c r="D140" i="17"/>
  <c r="E140" i="17"/>
  <c r="G140" i="17"/>
  <c r="H140" i="17"/>
  <c r="J140" i="17"/>
  <c r="J143" i="17"/>
  <c r="K143" i="17"/>
  <c r="J144" i="17"/>
  <c r="K144" i="17"/>
  <c r="J145" i="17"/>
  <c r="K145" i="17"/>
  <c r="C146" i="17"/>
  <c r="F146" i="17"/>
  <c r="G146" i="17"/>
  <c r="H146" i="17"/>
  <c r="I146" i="17"/>
  <c r="C147" i="17"/>
  <c r="F147" i="17"/>
  <c r="G147" i="17"/>
  <c r="H147" i="17"/>
  <c r="I147" i="17"/>
  <c r="C148" i="17"/>
  <c r="F148" i="17"/>
  <c r="I148" i="17" s="1"/>
  <c r="G148" i="17"/>
  <c r="H148" i="17"/>
  <c r="F152" i="17"/>
  <c r="H154" i="17"/>
  <c r="D155" i="17"/>
  <c r="E155" i="17"/>
  <c r="G155" i="17"/>
  <c r="H155" i="17"/>
  <c r="J155" i="17"/>
  <c r="J158" i="17"/>
  <c r="K158" i="17"/>
  <c r="J159" i="17"/>
  <c r="K159" i="17"/>
  <c r="J160" i="17"/>
  <c r="K160" i="17"/>
  <c r="C161" i="17"/>
  <c r="F161" i="17"/>
  <c r="I161" i="17" s="1"/>
  <c r="G161" i="17"/>
  <c r="H161" i="17"/>
  <c r="C162" i="17"/>
  <c r="F162" i="17"/>
  <c r="I162" i="17" s="1"/>
  <c r="G162" i="17"/>
  <c r="H162" i="17"/>
  <c r="C163" i="17"/>
  <c r="F163" i="17"/>
  <c r="G163" i="17"/>
  <c r="H163" i="17"/>
  <c r="I163" i="17"/>
  <c r="K169" i="17"/>
  <c r="L172" i="17"/>
  <c r="M172" i="17"/>
  <c r="O172" i="17"/>
  <c r="F173" i="17"/>
  <c r="K178" i="17"/>
  <c r="R178" i="17"/>
  <c r="K179" i="17"/>
  <c r="S179" i="17"/>
  <c r="K180" i="17"/>
  <c r="L180" i="17"/>
  <c r="K181" i="17"/>
  <c r="L181" i="17"/>
  <c r="F187" i="17"/>
  <c r="H189" i="17"/>
  <c r="D190" i="17"/>
  <c r="H190" i="17" s="1"/>
  <c r="E190" i="17"/>
  <c r="G190" i="17"/>
  <c r="J190" i="17"/>
  <c r="J193" i="17"/>
  <c r="K193" i="17"/>
  <c r="J194" i="17"/>
  <c r="K194" i="17"/>
  <c r="J195" i="17"/>
  <c r="K195" i="17"/>
  <c r="C196" i="17"/>
  <c r="F196" i="17"/>
  <c r="G196" i="17"/>
  <c r="H196" i="17"/>
  <c r="I196" i="17"/>
  <c r="C197" i="17"/>
  <c r="F197" i="17"/>
  <c r="I197" i="17" s="1"/>
  <c r="G197" i="17"/>
  <c r="H197" i="17"/>
  <c r="C198" i="17"/>
  <c r="F198" i="17"/>
  <c r="G198" i="17"/>
  <c r="H198" i="17"/>
  <c r="I198" i="17"/>
  <c r="F202" i="17"/>
  <c r="H204" i="17"/>
  <c r="D205" i="17"/>
  <c r="E205" i="17"/>
  <c r="G205" i="17"/>
  <c r="H205" i="17"/>
  <c r="J205" i="17"/>
  <c r="J208" i="17"/>
  <c r="K208" i="17"/>
  <c r="J209" i="17"/>
  <c r="K209" i="17"/>
  <c r="J210" i="17"/>
  <c r="K210" i="17"/>
  <c r="C211" i="17"/>
  <c r="F211" i="17"/>
  <c r="G211" i="17"/>
  <c r="H211" i="17"/>
  <c r="I211" i="17"/>
  <c r="C212" i="17"/>
  <c r="F212" i="17"/>
  <c r="G212" i="17"/>
  <c r="H212" i="17"/>
  <c r="I212" i="17"/>
  <c r="C213" i="17"/>
  <c r="F213" i="17"/>
  <c r="G213" i="17"/>
  <c r="H213" i="17"/>
  <c r="I213" i="17"/>
  <c r="F217" i="17"/>
  <c r="H219" i="17"/>
  <c r="D220" i="17"/>
  <c r="E220" i="17"/>
  <c r="G220" i="17"/>
  <c r="H220" i="17"/>
  <c r="J220" i="17"/>
  <c r="J223" i="17"/>
  <c r="K223" i="17"/>
  <c r="J224" i="17"/>
  <c r="K224" i="17"/>
  <c r="J225" i="17"/>
  <c r="K225" i="17"/>
  <c r="C226" i="17"/>
  <c r="F226" i="17"/>
  <c r="G226" i="17"/>
  <c r="H226" i="17"/>
  <c r="I226" i="17"/>
  <c r="C227" i="17"/>
  <c r="F227" i="17"/>
  <c r="I227" i="17" s="1"/>
  <c r="G227" i="17"/>
  <c r="H227" i="17"/>
  <c r="C228" i="17"/>
  <c r="F228" i="17"/>
  <c r="G228" i="17"/>
  <c r="H228" i="17"/>
  <c r="I228" i="17"/>
  <c r="F232" i="17"/>
  <c r="H234" i="17"/>
  <c r="D235" i="17"/>
  <c r="E235" i="17"/>
  <c r="G235" i="17"/>
  <c r="H235" i="17"/>
  <c r="J235" i="17"/>
  <c r="J238" i="17"/>
  <c r="K238" i="17"/>
  <c r="J239" i="17"/>
  <c r="K239" i="17"/>
  <c r="H240" i="17"/>
  <c r="J240" i="17"/>
  <c r="K240" i="17"/>
  <c r="C241" i="17"/>
  <c r="F241" i="17"/>
  <c r="I241" i="17" s="1"/>
  <c r="G241" i="17"/>
  <c r="H241" i="17"/>
  <c r="C242" i="17"/>
  <c r="F242" i="17"/>
  <c r="G242" i="17"/>
  <c r="H242" i="17"/>
  <c r="I242" i="17"/>
  <c r="C243" i="17"/>
  <c r="F243" i="17"/>
  <c r="G243" i="17"/>
  <c r="H243" i="17"/>
  <c r="I243" i="17"/>
  <c r="K249" i="17"/>
  <c r="L252" i="17"/>
  <c r="M252" i="17"/>
  <c r="O252" i="17"/>
  <c r="F253" i="17"/>
  <c r="J258" i="17"/>
  <c r="J259" i="17"/>
  <c r="L259" i="17"/>
  <c r="J260" i="17"/>
  <c r="J261" i="17"/>
  <c r="L261" i="17" s="1"/>
  <c r="K268" i="17"/>
  <c r="N269" i="17"/>
  <c r="L271" i="17"/>
  <c r="M271" i="17"/>
  <c r="F272" i="17"/>
  <c r="I276" i="17"/>
  <c r="K276" i="17"/>
  <c r="I277" i="17"/>
  <c r="K277" i="17"/>
  <c r="I278" i="17"/>
  <c r="K278" i="17"/>
  <c r="I279" i="17"/>
  <c r="K279" i="17"/>
  <c r="I280" i="17"/>
  <c r="J280" i="17"/>
  <c r="K280" i="17"/>
  <c r="F281" i="17"/>
  <c r="F283" i="17" s="1"/>
  <c r="F282" i="17"/>
  <c r="F287" i="17"/>
  <c r="H289" i="17"/>
  <c r="D290" i="17"/>
  <c r="H290" i="17" s="1"/>
  <c r="E290" i="17"/>
  <c r="G290" i="17"/>
  <c r="J290" i="17"/>
  <c r="J293" i="17"/>
  <c r="K293" i="17"/>
  <c r="J294" i="17"/>
  <c r="K294" i="17"/>
  <c r="J295" i="17"/>
  <c r="K295" i="17"/>
  <c r="C297" i="17"/>
  <c r="F297" i="17"/>
  <c r="G297" i="17"/>
  <c r="I297" i="17"/>
  <c r="J297" i="17"/>
  <c r="C298" i="17"/>
  <c r="F298" i="17"/>
  <c r="G298" i="17"/>
  <c r="I298" i="17"/>
  <c r="J298" i="17"/>
  <c r="C299" i="17"/>
  <c r="F299" i="17"/>
  <c r="G299" i="17"/>
  <c r="I299" i="17"/>
  <c r="J299" i="17"/>
  <c r="F303" i="17"/>
  <c r="H305" i="17"/>
  <c r="D306" i="17"/>
  <c r="E306" i="17"/>
  <c r="G306" i="17"/>
  <c r="H306" i="17"/>
  <c r="J306" i="17"/>
  <c r="J309" i="17"/>
  <c r="K309" i="17"/>
  <c r="J310" i="17"/>
  <c r="K310" i="17"/>
  <c r="H311" i="17"/>
  <c r="J311" i="17"/>
  <c r="K311" i="17"/>
  <c r="J312" i="17"/>
  <c r="C313" i="17"/>
  <c r="F313" i="17"/>
  <c r="G313" i="17"/>
  <c r="I313" i="17"/>
  <c r="J313" i="17" s="1"/>
  <c r="C314" i="17"/>
  <c r="F314" i="17"/>
  <c r="G314" i="17"/>
  <c r="I314" i="17"/>
  <c r="J314" i="17" s="1"/>
  <c r="C315" i="17"/>
  <c r="F315" i="17"/>
  <c r="G315" i="17"/>
  <c r="I315" i="17"/>
  <c r="E315" i="17" s="1"/>
  <c r="J315" i="17"/>
  <c r="C316" i="17"/>
  <c r="F316" i="17"/>
  <c r="G316" i="17"/>
  <c r="H316" i="17"/>
  <c r="I316" i="17"/>
  <c r="J316" i="17"/>
  <c r="F320" i="17"/>
  <c r="H322" i="17"/>
  <c r="D323" i="17"/>
  <c r="E323" i="17"/>
  <c r="G323" i="17"/>
  <c r="H323" i="17"/>
  <c r="J323" i="17"/>
  <c r="J326" i="17"/>
  <c r="K326" i="17"/>
  <c r="J327" i="17"/>
  <c r="K327" i="17"/>
  <c r="H328" i="17"/>
  <c r="H332" i="17" s="1"/>
  <c r="J328" i="17"/>
  <c r="K328" i="17"/>
  <c r="J329" i="17"/>
  <c r="C330" i="17"/>
  <c r="F330" i="17"/>
  <c r="G330" i="17"/>
  <c r="H330" i="17"/>
  <c r="I330" i="17"/>
  <c r="J330" i="17"/>
  <c r="C331" i="17"/>
  <c r="F331" i="17"/>
  <c r="G331" i="17"/>
  <c r="H331" i="17"/>
  <c r="I331" i="17"/>
  <c r="J331" i="17"/>
  <c r="C332" i="17"/>
  <c r="F332" i="17"/>
  <c r="I332" i="17" s="1"/>
  <c r="J332" i="17" s="1"/>
  <c r="G332" i="17"/>
  <c r="C333" i="17"/>
  <c r="F333" i="17"/>
  <c r="I333" i="17" s="1"/>
  <c r="J333" i="17" s="1"/>
  <c r="G333" i="17"/>
  <c r="K114" i="17" l="1"/>
  <c r="K277" i="16" l="1"/>
  <c r="I277" i="16"/>
  <c r="K276" i="16"/>
  <c r="I276" i="16"/>
  <c r="K275" i="16"/>
  <c r="I275" i="16"/>
  <c r="K274" i="16"/>
  <c r="K278" i="16" s="1"/>
  <c r="F280" i="16" s="1"/>
  <c r="I274" i="16"/>
  <c r="I278" i="16" s="1"/>
  <c r="J278" i="16" s="1"/>
  <c r="F270" i="16"/>
  <c r="M269" i="16"/>
  <c r="L269" i="16"/>
  <c r="N267" i="16"/>
  <c r="K266" i="16"/>
  <c r="F279" i="16" s="1"/>
  <c r="F281" i="16" s="1"/>
  <c r="J259" i="16"/>
  <c r="L259" i="16" s="1"/>
  <c r="J258" i="16"/>
  <c r="J257" i="16"/>
  <c r="L257" i="16" s="1"/>
  <c r="J256" i="16"/>
  <c r="F251" i="16"/>
  <c r="M250" i="16"/>
  <c r="L250" i="16"/>
  <c r="K247" i="16"/>
  <c r="O250" i="16" s="1"/>
  <c r="G241" i="16"/>
  <c r="F241" i="16"/>
  <c r="I241" i="16" s="1"/>
  <c r="C241" i="16"/>
  <c r="H240" i="16"/>
  <c r="G240" i="16"/>
  <c r="F240" i="16"/>
  <c r="I240" i="16" s="1"/>
  <c r="C240" i="16"/>
  <c r="H239" i="16"/>
  <c r="G239" i="16"/>
  <c r="F239" i="16"/>
  <c r="I239" i="16" s="1"/>
  <c r="C239" i="16"/>
  <c r="H238" i="16"/>
  <c r="J238" i="16" s="1"/>
  <c r="K237" i="16"/>
  <c r="J237" i="16"/>
  <c r="K236" i="16"/>
  <c r="J236" i="16"/>
  <c r="J233" i="16"/>
  <c r="G233" i="16"/>
  <c r="E233" i="16"/>
  <c r="D233" i="16"/>
  <c r="H233" i="16" s="1"/>
  <c r="H232" i="16"/>
  <c r="F230" i="16"/>
  <c r="H226" i="16"/>
  <c r="G226" i="16"/>
  <c r="F226" i="16"/>
  <c r="I226" i="16" s="1"/>
  <c r="C226" i="16"/>
  <c r="H225" i="16"/>
  <c r="G225" i="16"/>
  <c r="F225" i="16"/>
  <c r="I225" i="16" s="1"/>
  <c r="C225" i="16"/>
  <c r="I224" i="16"/>
  <c r="H224" i="16"/>
  <c r="G224" i="16"/>
  <c r="F224" i="16"/>
  <c r="C224" i="16"/>
  <c r="K223" i="16"/>
  <c r="J223" i="16"/>
  <c r="K222" i="16"/>
  <c r="J222" i="16"/>
  <c r="K221" i="16"/>
  <c r="J221" i="16"/>
  <c r="J218" i="16"/>
  <c r="H218" i="16"/>
  <c r="G218" i="16"/>
  <c r="E218" i="16"/>
  <c r="D218" i="16"/>
  <c r="H217" i="16"/>
  <c r="F215" i="16"/>
  <c r="H211" i="16"/>
  <c r="G211" i="16"/>
  <c r="F211" i="16"/>
  <c r="I211" i="16" s="1"/>
  <c r="C211" i="16"/>
  <c r="H210" i="16"/>
  <c r="G210" i="16"/>
  <c r="F210" i="16"/>
  <c r="I210" i="16" s="1"/>
  <c r="C210" i="16"/>
  <c r="I209" i="16"/>
  <c r="H209" i="16"/>
  <c r="G209" i="16"/>
  <c r="F209" i="16"/>
  <c r="C209" i="16"/>
  <c r="K208" i="16"/>
  <c r="J208" i="16"/>
  <c r="K207" i="16"/>
  <c r="J207" i="16"/>
  <c r="K206" i="16"/>
  <c r="J206" i="16"/>
  <c r="J203" i="16"/>
  <c r="G203" i="16"/>
  <c r="E203" i="16"/>
  <c r="D203" i="16"/>
  <c r="H203" i="16" s="1"/>
  <c r="H202" i="16"/>
  <c r="F200" i="16"/>
  <c r="H196" i="16"/>
  <c r="G196" i="16"/>
  <c r="F196" i="16"/>
  <c r="I196" i="16" s="1"/>
  <c r="C196" i="16"/>
  <c r="H195" i="16"/>
  <c r="G195" i="16"/>
  <c r="F195" i="16"/>
  <c r="I195" i="16" s="1"/>
  <c r="C195" i="16"/>
  <c r="H194" i="16"/>
  <c r="G194" i="16"/>
  <c r="F194" i="16"/>
  <c r="I194" i="16" s="1"/>
  <c r="C194" i="16"/>
  <c r="K193" i="16"/>
  <c r="J193" i="16"/>
  <c r="K192" i="16"/>
  <c r="J192" i="16"/>
  <c r="K191" i="16"/>
  <c r="J191" i="16"/>
  <c r="J188" i="16"/>
  <c r="G188" i="16"/>
  <c r="E188" i="16"/>
  <c r="D188" i="16"/>
  <c r="H188" i="16" s="1"/>
  <c r="H187" i="16"/>
  <c r="F185" i="16"/>
  <c r="L179" i="16"/>
  <c r="K179" i="16"/>
  <c r="L178" i="16"/>
  <c r="K178" i="16"/>
  <c r="K177" i="16"/>
  <c r="R176" i="16"/>
  <c r="K176" i="16"/>
  <c r="F171" i="16"/>
  <c r="O170" i="16"/>
  <c r="M170" i="16"/>
  <c r="L170" i="16"/>
  <c r="K167" i="16"/>
  <c r="S177" i="16" s="1"/>
  <c r="H161" i="16"/>
  <c r="G161" i="16"/>
  <c r="F161" i="16"/>
  <c r="I161" i="16" s="1"/>
  <c r="C161" i="16"/>
  <c r="H160" i="16"/>
  <c r="G160" i="16"/>
  <c r="F160" i="16"/>
  <c r="I160" i="16" s="1"/>
  <c r="C160" i="16"/>
  <c r="I159" i="16"/>
  <c r="H159" i="16"/>
  <c r="G159" i="16"/>
  <c r="F159" i="16"/>
  <c r="C159" i="16"/>
  <c r="K158" i="16"/>
  <c r="J158" i="16"/>
  <c r="K157" i="16"/>
  <c r="J157" i="16"/>
  <c r="K156" i="16"/>
  <c r="J156" i="16"/>
  <c r="J153" i="16"/>
  <c r="G153" i="16"/>
  <c r="E153" i="16"/>
  <c r="D153" i="16"/>
  <c r="H153" i="16" s="1"/>
  <c r="H152" i="16"/>
  <c r="F150" i="16"/>
  <c r="H146" i="16"/>
  <c r="G146" i="16"/>
  <c r="F146" i="16"/>
  <c r="I146" i="16" s="1"/>
  <c r="C146" i="16"/>
  <c r="I145" i="16"/>
  <c r="H145" i="16"/>
  <c r="G145" i="16"/>
  <c r="F145" i="16"/>
  <c r="C145" i="16"/>
  <c r="H144" i="16"/>
  <c r="G144" i="16"/>
  <c r="F144" i="16"/>
  <c r="I144" i="16" s="1"/>
  <c r="C144" i="16"/>
  <c r="J143" i="16"/>
  <c r="H143" i="16"/>
  <c r="K143" i="16" s="1"/>
  <c r="K142" i="16"/>
  <c r="J142" i="16"/>
  <c r="K141" i="16"/>
  <c r="J141" i="16"/>
  <c r="J138" i="16"/>
  <c r="G138" i="16"/>
  <c r="H138" i="16" s="1"/>
  <c r="E138" i="16"/>
  <c r="D138" i="16"/>
  <c r="H137" i="16"/>
  <c r="F135" i="16"/>
  <c r="I131" i="16"/>
  <c r="J131" i="16" s="1"/>
  <c r="H131" i="16"/>
  <c r="G131" i="16"/>
  <c r="F131" i="16"/>
  <c r="C131" i="16"/>
  <c r="H130" i="16"/>
  <c r="G130" i="16"/>
  <c r="F130" i="16"/>
  <c r="I130" i="16" s="1"/>
  <c r="J130" i="16" s="1"/>
  <c r="C130" i="16"/>
  <c r="H129" i="16"/>
  <c r="G129" i="16"/>
  <c r="F129" i="16"/>
  <c r="I129" i="16" s="1"/>
  <c r="J129" i="16" s="1"/>
  <c r="C129" i="16"/>
  <c r="H128" i="16"/>
  <c r="K128" i="16" s="1"/>
  <c r="K127" i="16"/>
  <c r="J127" i="16"/>
  <c r="K126" i="16"/>
  <c r="J126" i="16"/>
  <c r="J123" i="16"/>
  <c r="H123" i="16"/>
  <c r="G123" i="16"/>
  <c r="E123" i="16"/>
  <c r="D123" i="16"/>
  <c r="H122" i="16"/>
  <c r="F120" i="16"/>
  <c r="G116" i="16"/>
  <c r="F116" i="16"/>
  <c r="I116" i="16" s="1"/>
  <c r="C116" i="16"/>
  <c r="H115" i="16"/>
  <c r="G115" i="16"/>
  <c r="C115" i="16"/>
  <c r="I115" i="16" s="1"/>
  <c r="H114" i="16"/>
  <c r="G114" i="16"/>
  <c r="F114" i="16"/>
  <c r="I114" i="16" s="1"/>
  <c r="C114" i="16"/>
  <c r="H113" i="16"/>
  <c r="H116" i="16" s="1"/>
  <c r="K112" i="16"/>
  <c r="J112" i="16"/>
  <c r="K111" i="16"/>
  <c r="J111" i="16"/>
  <c r="J108" i="16"/>
  <c r="H108" i="16"/>
  <c r="G108" i="16"/>
  <c r="E108" i="16"/>
  <c r="D108" i="16"/>
  <c r="H107" i="16"/>
  <c r="F105" i="16"/>
  <c r="I101" i="16"/>
  <c r="G101" i="16"/>
  <c r="F101" i="16"/>
  <c r="C101" i="16"/>
  <c r="H100" i="16"/>
  <c r="G100" i="16"/>
  <c r="C100" i="16"/>
  <c r="I100" i="16" s="1"/>
  <c r="H99" i="16"/>
  <c r="G99" i="16"/>
  <c r="F99" i="16"/>
  <c r="I99" i="16" s="1"/>
  <c r="C99" i="16"/>
  <c r="K98" i="16"/>
  <c r="H98" i="16"/>
  <c r="J98" i="16" s="1"/>
  <c r="K97" i="16"/>
  <c r="J97" i="16"/>
  <c r="K96" i="16"/>
  <c r="J96" i="16"/>
  <c r="J93" i="16"/>
  <c r="G93" i="16"/>
  <c r="E93" i="16"/>
  <c r="D93" i="16"/>
  <c r="H92" i="16"/>
  <c r="F90" i="16"/>
  <c r="H86" i="16"/>
  <c r="G86" i="16"/>
  <c r="F86" i="16"/>
  <c r="I86" i="16" s="1"/>
  <c r="C86" i="16"/>
  <c r="H85" i="16"/>
  <c r="G85" i="16"/>
  <c r="C85" i="16"/>
  <c r="I85" i="16" s="1"/>
  <c r="H84" i="16"/>
  <c r="G84" i="16"/>
  <c r="F84" i="16"/>
  <c r="I84" i="16" s="1"/>
  <c r="J83" i="16"/>
  <c r="H83" i="16"/>
  <c r="K83" i="16" s="1"/>
  <c r="K82" i="16"/>
  <c r="J82" i="16"/>
  <c r="K81" i="16"/>
  <c r="J81" i="16"/>
  <c r="J78" i="16"/>
  <c r="G78" i="16"/>
  <c r="E78" i="16"/>
  <c r="D78" i="16"/>
  <c r="H78" i="16" s="1"/>
  <c r="H77" i="16"/>
  <c r="F75" i="16"/>
  <c r="F70" i="16"/>
  <c r="F71" i="16" s="1"/>
  <c r="G71" i="16" s="1"/>
  <c r="C70" i="16"/>
  <c r="H69" i="16"/>
  <c r="J69" i="16" s="1"/>
  <c r="K68" i="16"/>
  <c r="J68" i="16"/>
  <c r="K67" i="16"/>
  <c r="J67" i="16"/>
  <c r="J64" i="16"/>
  <c r="G64" i="16"/>
  <c r="E64" i="16"/>
  <c r="D64" i="16"/>
  <c r="H64" i="16" s="1"/>
  <c r="H63" i="16"/>
  <c r="F61" i="16"/>
  <c r="J57" i="16"/>
  <c r="H57" i="16"/>
  <c r="K57" i="16" s="1"/>
  <c r="K56" i="16"/>
  <c r="J56" i="16"/>
  <c r="K55" i="16"/>
  <c r="J55" i="16"/>
  <c r="J52" i="16"/>
  <c r="G52" i="16"/>
  <c r="E52" i="16"/>
  <c r="D52" i="16"/>
  <c r="H52" i="16" s="1"/>
  <c r="H51" i="16"/>
  <c r="F49" i="16"/>
  <c r="H45" i="16"/>
  <c r="J45" i="16" s="1"/>
  <c r="J44" i="16"/>
  <c r="J43" i="16"/>
  <c r="J41" i="16"/>
  <c r="J40" i="16"/>
  <c r="G40" i="16"/>
  <c r="E40" i="16"/>
  <c r="D40" i="16"/>
  <c r="H40" i="16" s="1"/>
  <c r="H39" i="16"/>
  <c r="F37" i="16"/>
  <c r="H33" i="16"/>
  <c r="J33" i="16" s="1"/>
  <c r="J32" i="16"/>
  <c r="J31" i="16"/>
  <c r="J28" i="16"/>
  <c r="G28" i="16"/>
  <c r="E28" i="16"/>
  <c r="D28" i="16"/>
  <c r="H28" i="16" s="1"/>
  <c r="H27" i="16"/>
  <c r="F25" i="16"/>
  <c r="J21" i="16"/>
  <c r="H21" i="16"/>
  <c r="J20" i="16"/>
  <c r="J19" i="16"/>
  <c r="J16" i="16"/>
  <c r="G16" i="16"/>
  <c r="H16" i="16" s="1"/>
  <c r="D16" i="16"/>
  <c r="H15" i="16"/>
  <c r="F13" i="16"/>
  <c r="J8" i="16"/>
  <c r="H8" i="16"/>
  <c r="G8" i="16"/>
  <c r="D8" i="16"/>
  <c r="H7" i="16"/>
  <c r="F4" i="16"/>
  <c r="J129" i="12"/>
  <c r="J130" i="12"/>
  <c r="J131" i="12"/>
  <c r="K141" i="12"/>
  <c r="I276" i="12"/>
  <c r="K276" i="12"/>
  <c r="K277" i="12"/>
  <c r="I277" i="12"/>
  <c r="K275" i="12"/>
  <c r="I275" i="12"/>
  <c r="K274" i="12"/>
  <c r="I274" i="12"/>
  <c r="I278" i="12" s="1"/>
  <c r="J278" i="12" s="1"/>
  <c r="F270" i="12"/>
  <c r="M269" i="12"/>
  <c r="L269" i="12"/>
  <c r="K266" i="12"/>
  <c r="F279" i="12" s="1"/>
  <c r="L257" i="12"/>
  <c r="J256" i="12"/>
  <c r="J259" i="12"/>
  <c r="L259" i="12" s="1"/>
  <c r="J258" i="12"/>
  <c r="J257" i="12"/>
  <c r="F251" i="12"/>
  <c r="M250" i="12"/>
  <c r="L250" i="12"/>
  <c r="K247" i="12"/>
  <c r="O250" i="12" s="1"/>
  <c r="G241" i="12"/>
  <c r="F241" i="12"/>
  <c r="C241" i="12"/>
  <c r="H240" i="12"/>
  <c r="G240" i="12"/>
  <c r="F240" i="12"/>
  <c r="C240" i="12"/>
  <c r="H239" i="12"/>
  <c r="G239" i="12"/>
  <c r="F239" i="12"/>
  <c r="C239" i="12"/>
  <c r="H238" i="12"/>
  <c r="J238" i="12" s="1"/>
  <c r="K237" i="12"/>
  <c r="J237" i="12"/>
  <c r="K236" i="12"/>
  <c r="J236" i="12"/>
  <c r="J233" i="12"/>
  <c r="G233" i="12"/>
  <c r="E233" i="12"/>
  <c r="D233" i="12"/>
  <c r="H232" i="12"/>
  <c r="F230" i="12"/>
  <c r="H226" i="12"/>
  <c r="G226" i="12"/>
  <c r="F226" i="12"/>
  <c r="C226" i="12"/>
  <c r="H225" i="12"/>
  <c r="G225" i="12"/>
  <c r="F225" i="12"/>
  <c r="C225" i="12"/>
  <c r="H224" i="12"/>
  <c r="G224" i="12"/>
  <c r="F224" i="12"/>
  <c r="C224" i="12"/>
  <c r="K223" i="12"/>
  <c r="J223" i="12"/>
  <c r="K222" i="12"/>
  <c r="J222" i="12"/>
  <c r="K221" i="12"/>
  <c r="J221" i="12"/>
  <c r="J218" i="12"/>
  <c r="G218" i="12"/>
  <c r="E218" i="12"/>
  <c r="D218" i="12"/>
  <c r="H217" i="12"/>
  <c r="F215" i="12"/>
  <c r="H211" i="12"/>
  <c r="G211" i="12"/>
  <c r="F211" i="12"/>
  <c r="C211" i="12"/>
  <c r="H210" i="12"/>
  <c r="G210" i="12"/>
  <c r="F210" i="12"/>
  <c r="C210" i="12"/>
  <c r="H209" i="12"/>
  <c r="G209" i="12"/>
  <c r="F209" i="12"/>
  <c r="C209" i="12"/>
  <c r="K208" i="12"/>
  <c r="J208" i="12"/>
  <c r="K207" i="12"/>
  <c r="J207" i="12"/>
  <c r="K206" i="12"/>
  <c r="J206" i="12"/>
  <c r="J203" i="12"/>
  <c r="G203" i="12"/>
  <c r="E203" i="12"/>
  <c r="D203" i="12"/>
  <c r="H202" i="12"/>
  <c r="F200" i="12"/>
  <c r="H196" i="12"/>
  <c r="G196" i="12"/>
  <c r="F196" i="12"/>
  <c r="C196" i="12"/>
  <c r="H195" i="12"/>
  <c r="G195" i="12"/>
  <c r="F195" i="12"/>
  <c r="C195" i="12"/>
  <c r="H194" i="12"/>
  <c r="G194" i="12"/>
  <c r="F194" i="12"/>
  <c r="C194" i="12"/>
  <c r="K193" i="12"/>
  <c r="J193" i="12"/>
  <c r="K192" i="12"/>
  <c r="J192" i="12"/>
  <c r="K191" i="12"/>
  <c r="J191" i="12"/>
  <c r="J188" i="12"/>
  <c r="G188" i="12"/>
  <c r="E188" i="12"/>
  <c r="D188" i="12"/>
  <c r="H187" i="12"/>
  <c r="F185" i="12"/>
  <c r="K179" i="12"/>
  <c r="L179" i="12" s="1"/>
  <c r="K178" i="12"/>
  <c r="L178" i="12" s="1"/>
  <c r="K177" i="12"/>
  <c r="K176" i="12"/>
  <c r="R176" i="12" s="1"/>
  <c r="F171" i="12"/>
  <c r="M170" i="12"/>
  <c r="L170" i="12"/>
  <c r="K167" i="12"/>
  <c r="S177" i="12" s="1"/>
  <c r="J56" i="15"/>
  <c r="G161" i="12"/>
  <c r="F161" i="12"/>
  <c r="C161" i="12"/>
  <c r="H160" i="12"/>
  <c r="G160" i="12"/>
  <c r="F160" i="12"/>
  <c r="C160" i="12"/>
  <c r="H159" i="12"/>
  <c r="G159" i="12"/>
  <c r="F159" i="12"/>
  <c r="C159" i="12"/>
  <c r="J158" i="12"/>
  <c r="K157" i="12"/>
  <c r="J157" i="12"/>
  <c r="K156" i="12"/>
  <c r="J156" i="12"/>
  <c r="J153" i="12"/>
  <c r="G153" i="12"/>
  <c r="E153" i="12"/>
  <c r="D153" i="12"/>
  <c r="H152" i="12"/>
  <c r="F150" i="12"/>
  <c r="G146" i="12"/>
  <c r="F146" i="12"/>
  <c r="C146" i="12"/>
  <c r="H145" i="12"/>
  <c r="G145" i="12"/>
  <c r="F145" i="12"/>
  <c r="C145" i="12"/>
  <c r="H144" i="12"/>
  <c r="G144" i="12"/>
  <c r="F144" i="12"/>
  <c r="C144" i="12"/>
  <c r="K143" i="12"/>
  <c r="J143" i="12"/>
  <c r="H143" i="12"/>
  <c r="H146" i="12" s="1"/>
  <c r="K142" i="12"/>
  <c r="J142" i="12"/>
  <c r="J141" i="12"/>
  <c r="J138" i="12"/>
  <c r="G138" i="12"/>
  <c r="E138" i="12"/>
  <c r="D138" i="12"/>
  <c r="H138" i="12" s="1"/>
  <c r="H137" i="12"/>
  <c r="F135" i="12"/>
  <c r="F129" i="12"/>
  <c r="F130" i="12"/>
  <c r="C131" i="12"/>
  <c r="G131" i="12"/>
  <c r="F131" i="12"/>
  <c r="H130" i="12"/>
  <c r="G130" i="12"/>
  <c r="C130" i="12"/>
  <c r="H129" i="12"/>
  <c r="G129" i="12"/>
  <c r="C129" i="12"/>
  <c r="J128" i="12"/>
  <c r="H128" i="12"/>
  <c r="H131" i="12" s="1"/>
  <c r="K127" i="12"/>
  <c r="J127" i="12"/>
  <c r="K126" i="12"/>
  <c r="J126" i="12"/>
  <c r="J123" i="12"/>
  <c r="G123" i="12"/>
  <c r="E123" i="12"/>
  <c r="D123" i="12"/>
  <c r="H122" i="12"/>
  <c r="F120" i="12"/>
  <c r="G116" i="12"/>
  <c r="F116" i="12"/>
  <c r="C116" i="12"/>
  <c r="H115" i="12"/>
  <c r="G115" i="12"/>
  <c r="C115" i="12"/>
  <c r="I115" i="12" s="1"/>
  <c r="H114" i="12"/>
  <c r="G114" i="12"/>
  <c r="F114" i="12"/>
  <c r="C114" i="12"/>
  <c r="J113" i="12"/>
  <c r="H113" i="12"/>
  <c r="H116" i="12" s="1"/>
  <c r="K112" i="12"/>
  <c r="J112" i="12"/>
  <c r="K111" i="12"/>
  <c r="J111" i="12"/>
  <c r="J108" i="12"/>
  <c r="G108" i="12"/>
  <c r="E108" i="12"/>
  <c r="D108" i="12"/>
  <c r="H107" i="12"/>
  <c r="F105" i="12"/>
  <c r="C99" i="12"/>
  <c r="G101" i="12"/>
  <c r="F101" i="12"/>
  <c r="C101" i="12"/>
  <c r="H100" i="12"/>
  <c r="G100" i="12"/>
  <c r="C100" i="12"/>
  <c r="I100" i="12" s="1"/>
  <c r="H99" i="12"/>
  <c r="G99" i="12"/>
  <c r="F99" i="12"/>
  <c r="I99" i="12" s="1"/>
  <c r="H98" i="12"/>
  <c r="K98" i="12" s="1"/>
  <c r="K97" i="12"/>
  <c r="J97" i="12"/>
  <c r="K96" i="12"/>
  <c r="J96" i="12"/>
  <c r="J93" i="12"/>
  <c r="G93" i="12"/>
  <c r="E93" i="12"/>
  <c r="D93" i="12"/>
  <c r="H92" i="12"/>
  <c r="F90" i="12"/>
  <c r="G85" i="12"/>
  <c r="G86" i="12"/>
  <c r="G84" i="12"/>
  <c r="H85" i="12"/>
  <c r="H86" i="12"/>
  <c r="H84" i="12"/>
  <c r="F86" i="12"/>
  <c r="C86" i="12"/>
  <c r="C85" i="12"/>
  <c r="I85" i="12" s="1"/>
  <c r="F84" i="12"/>
  <c r="I84" i="12" s="1"/>
  <c r="K83" i="12"/>
  <c r="J83" i="12"/>
  <c r="H83" i="12"/>
  <c r="K82" i="12"/>
  <c r="J82" i="12"/>
  <c r="K81" i="12"/>
  <c r="J81" i="12"/>
  <c r="J78" i="12"/>
  <c r="G78" i="12"/>
  <c r="E78" i="12"/>
  <c r="D78" i="12"/>
  <c r="H77" i="12"/>
  <c r="F75" i="12"/>
  <c r="G71" i="12"/>
  <c r="F71" i="12"/>
  <c r="F70" i="12"/>
  <c r="C70" i="12"/>
  <c r="J69" i="12"/>
  <c r="H69" i="12"/>
  <c r="K69" i="12" s="1"/>
  <c r="K68" i="12"/>
  <c r="J68" i="12"/>
  <c r="K67" i="12"/>
  <c r="J67" i="12"/>
  <c r="J64" i="12"/>
  <c r="G64" i="12"/>
  <c r="E64" i="12"/>
  <c r="D64" i="12"/>
  <c r="H63" i="12"/>
  <c r="F61" i="12"/>
  <c r="K56" i="12"/>
  <c r="K57" i="12"/>
  <c r="K55" i="12"/>
  <c r="J41" i="12"/>
  <c r="H57" i="12"/>
  <c r="J57" i="12" s="1"/>
  <c r="J56" i="12"/>
  <c r="J55" i="12"/>
  <c r="J52" i="12"/>
  <c r="G52" i="12"/>
  <c r="E52" i="12"/>
  <c r="D52" i="12"/>
  <c r="H51" i="12"/>
  <c r="F49" i="12"/>
  <c r="J45" i="12"/>
  <c r="H45" i="12"/>
  <c r="J44" i="12"/>
  <c r="J43" i="12"/>
  <c r="J40" i="12"/>
  <c r="G40" i="12"/>
  <c r="E40" i="12"/>
  <c r="D40" i="12"/>
  <c r="H39" i="12"/>
  <c r="F37" i="12"/>
  <c r="G16" i="12"/>
  <c r="D8" i="12"/>
  <c r="G8" i="12"/>
  <c r="G28" i="12"/>
  <c r="D28" i="12"/>
  <c r="D16" i="12"/>
  <c r="L66" i="15"/>
  <c r="J64" i="15"/>
  <c r="J66" i="15"/>
  <c r="L67" i="15"/>
  <c r="J67" i="15"/>
  <c r="L65" i="15"/>
  <c r="J65" i="15"/>
  <c r="L64" i="15"/>
  <c r="J68" i="15"/>
  <c r="K68" i="15" s="1"/>
  <c r="J44" i="15"/>
  <c r="G58" i="15" s="1"/>
  <c r="L56" i="15"/>
  <c r="L54" i="15"/>
  <c r="J54" i="15"/>
  <c r="L55" i="15"/>
  <c r="L53" i="15"/>
  <c r="J55" i="15"/>
  <c r="J53" i="15"/>
  <c r="F48" i="15"/>
  <c r="K14" i="15"/>
  <c r="K15" i="15"/>
  <c r="L15" i="15" s="1"/>
  <c r="K16" i="15"/>
  <c r="L16" i="15" s="1"/>
  <c r="K13" i="15"/>
  <c r="R13" i="15" s="1"/>
  <c r="M7" i="15"/>
  <c r="L7" i="15"/>
  <c r="K4" i="15"/>
  <c r="O7" i="15" s="1"/>
  <c r="F37" i="15"/>
  <c r="F36" i="15"/>
  <c r="F31" i="15"/>
  <c r="F25" i="15"/>
  <c r="F20" i="15"/>
  <c r="F19" i="15"/>
  <c r="F18" i="15"/>
  <c r="F8" i="15"/>
  <c r="H33" i="12"/>
  <c r="J33" i="12" s="1"/>
  <c r="J32" i="12"/>
  <c r="J31" i="12"/>
  <c r="J28" i="12"/>
  <c r="E28" i="12"/>
  <c r="H27" i="12"/>
  <c r="F25" i="12"/>
  <c r="H21" i="12"/>
  <c r="J21" i="12" s="1"/>
  <c r="J20" i="12"/>
  <c r="J19" i="12"/>
  <c r="J16" i="12"/>
  <c r="H15" i="12"/>
  <c r="F13" i="12"/>
  <c r="J8" i="12"/>
  <c r="H7" i="12"/>
  <c r="F4" i="12"/>
  <c r="K101" i="13"/>
  <c r="G121" i="13" s="1"/>
  <c r="M98" i="13"/>
  <c r="M99" i="13"/>
  <c r="M106" i="13"/>
  <c r="M107" i="13"/>
  <c r="K106" i="13"/>
  <c r="N106" i="13" s="1"/>
  <c r="K107" i="13"/>
  <c r="G119" i="13" s="1"/>
  <c r="L107" i="13"/>
  <c r="L106" i="13"/>
  <c r="G114" i="13"/>
  <c r="K99" i="13"/>
  <c r="N99" i="13" s="1"/>
  <c r="L99" i="13"/>
  <c r="L98" i="13"/>
  <c r="K98" i="13"/>
  <c r="N98" i="13" s="1"/>
  <c r="J100" i="13"/>
  <c r="G100" i="13"/>
  <c r="G92" i="13"/>
  <c r="G91" i="13"/>
  <c r="G86" i="13"/>
  <c r="G80" i="13"/>
  <c r="G64" i="13"/>
  <c r="G75" i="13"/>
  <c r="G74" i="13"/>
  <c r="G73" i="13"/>
  <c r="G53" i="13"/>
  <c r="G51" i="13"/>
  <c r="G52" i="13"/>
  <c r="I47" i="13"/>
  <c r="E38" i="13"/>
  <c r="E31" i="13"/>
  <c r="G32" i="13" s="1"/>
  <c r="J27" i="13"/>
  <c r="J25" i="13"/>
  <c r="J26" i="13"/>
  <c r="I27" i="13"/>
  <c r="G2" i="13"/>
  <c r="K6" i="13"/>
  <c r="G6" i="13"/>
  <c r="H6" i="13" s="1"/>
  <c r="D6" i="13"/>
  <c r="E6" i="13" s="1"/>
  <c r="I5" i="13"/>
  <c r="N267" i="12" l="1"/>
  <c r="H93" i="16"/>
  <c r="K238" i="16"/>
  <c r="K69" i="16"/>
  <c r="H101" i="16"/>
  <c r="J113" i="16"/>
  <c r="K113" i="16"/>
  <c r="H241" i="16"/>
  <c r="J128" i="16"/>
  <c r="K278" i="12"/>
  <c r="F280" i="12" s="1"/>
  <c r="F281" i="12"/>
  <c r="I239" i="12"/>
  <c r="I240" i="12"/>
  <c r="I241" i="12"/>
  <c r="H233" i="12"/>
  <c r="K238" i="12"/>
  <c r="H241" i="12"/>
  <c r="G69" i="15"/>
  <c r="I226" i="12"/>
  <c r="I225" i="12"/>
  <c r="I224" i="12"/>
  <c r="H218" i="12"/>
  <c r="I211" i="12"/>
  <c r="I210" i="12"/>
  <c r="I209" i="12"/>
  <c r="H203" i="12"/>
  <c r="I196" i="12"/>
  <c r="I195" i="12"/>
  <c r="I194" i="12"/>
  <c r="H188" i="12"/>
  <c r="O170" i="12"/>
  <c r="I160" i="12"/>
  <c r="I130" i="12"/>
  <c r="H153" i="12"/>
  <c r="I159" i="12"/>
  <c r="I161" i="12"/>
  <c r="K158" i="12"/>
  <c r="H161" i="12"/>
  <c r="I145" i="12"/>
  <c r="I144" i="12"/>
  <c r="I146" i="12"/>
  <c r="I131" i="12"/>
  <c r="I129" i="12"/>
  <c r="H123" i="12"/>
  <c r="K128" i="12"/>
  <c r="I114" i="12"/>
  <c r="H108" i="12"/>
  <c r="I116" i="12"/>
  <c r="K113" i="12"/>
  <c r="H93" i="12"/>
  <c r="I101" i="12"/>
  <c r="J98" i="12"/>
  <c r="H101" i="12"/>
  <c r="I86" i="12"/>
  <c r="H78" i="12"/>
  <c r="H64" i="12"/>
  <c r="H52" i="12"/>
  <c r="H40" i="12"/>
  <c r="H28" i="12"/>
  <c r="L68" i="15"/>
  <c r="G70" i="15" s="1"/>
  <c r="G71" i="15" s="1"/>
  <c r="J57" i="15"/>
  <c r="K57" i="15" s="1"/>
  <c r="L57" i="15"/>
  <c r="G59" i="15" s="1"/>
  <c r="G60" i="15" s="1"/>
  <c r="S14" i="15"/>
  <c r="H16" i="12"/>
  <c r="H8" i="12"/>
  <c r="N107" i="13"/>
  <c r="G118" i="13"/>
  <c r="G120" i="13" s="1"/>
  <c r="G122" i="13" s="1"/>
  <c r="O99" i="13"/>
  <c r="O107" i="13"/>
  <c r="I6" i="13"/>
  <c r="G34" i="13" s="1"/>
  <c r="G35" i="13" s="1"/>
</calcChain>
</file>

<file path=xl/sharedStrings.xml><?xml version="1.0" encoding="utf-8"?>
<sst xmlns="http://schemas.openxmlformats.org/spreadsheetml/2006/main" count="2281" uniqueCount="281">
  <si>
    <t>+</t>
  </si>
  <si>
    <t>x</t>
  </si>
  <si>
    <t>y</t>
  </si>
  <si>
    <t>Objective Coefficient</t>
  </si>
  <si>
    <t>Variable 1</t>
  </si>
  <si>
    <t>Variable 2</t>
  </si>
  <si>
    <t>Timestamp</t>
  </si>
  <si>
    <t>Optimal Solution</t>
  </si>
  <si>
    <t>Objective Function Value</t>
  </si>
  <si>
    <t>Objective Function Value (Maximum)</t>
  </si>
  <si>
    <t>Table</t>
  </si>
  <si>
    <t>Chair</t>
  </si>
  <si>
    <t>Profit</t>
  </si>
  <si>
    <t>Final Value</t>
  </si>
  <si>
    <t>How much</t>
  </si>
  <si>
    <t>Allowable Increase</t>
  </si>
  <si>
    <t>Allowable Decrease</t>
  </si>
  <si>
    <t>NOTES</t>
  </si>
  <si>
    <t>1E =</t>
  </si>
  <si>
    <t>INFINTIY</t>
  </si>
  <si>
    <t>[ignore]</t>
  </si>
  <si>
    <t>Binding Constraints - When LEFT SIDE and  RIGHT SIDE are EQUAL</t>
  </si>
  <si>
    <t xml:space="preserve">LEFT SIDE = RIGHT SIDE </t>
  </si>
  <si>
    <t xml:space="preserve">LEFT SIDE </t>
  </si>
  <si>
    <t xml:space="preserve">RIGHT SIDE </t>
  </si>
  <si>
    <t>WHAT WAS USED</t>
  </si>
  <si>
    <t>WHAT IS AVAILABLE</t>
  </si>
  <si>
    <t>Excel Output</t>
  </si>
  <si>
    <t>Ajustable Cells</t>
  </si>
  <si>
    <t>Cell</t>
  </si>
  <si>
    <t>Name</t>
  </si>
  <si>
    <t>Reduced cost</t>
  </si>
  <si>
    <t>Allowable Increases</t>
  </si>
  <si>
    <t>$B$8</t>
  </si>
  <si>
    <t>$C$8</t>
  </si>
  <si>
    <t>Constraints</t>
  </si>
  <si>
    <t>Profit per unit</t>
  </si>
  <si>
    <t>[AD] Profit per unit</t>
  </si>
  <si>
    <t>[AI] Profit per unit</t>
  </si>
  <si>
    <t>$B$13</t>
  </si>
  <si>
    <t>$B$14</t>
  </si>
  <si>
    <t>$B$15</t>
  </si>
  <si>
    <t>LEFT SIDE Ammout used</t>
  </si>
  <si>
    <t>ROI</t>
  </si>
  <si>
    <t>Shadow Price</t>
  </si>
  <si>
    <t>Constraint RIGHT SIDE</t>
  </si>
  <si>
    <t>[AI]
RIGHT SIDE</t>
  </si>
  <si>
    <t>[AD]
RIGHT SIDE</t>
  </si>
  <si>
    <t>RIGHT
HAND SIDE</t>
  </si>
  <si>
    <t>Allowable decrease</t>
  </si>
  <si>
    <t>How much aditional profit made each aditonal unit</t>
  </si>
  <si>
    <t>extra profit per unit</t>
  </si>
  <si>
    <t>extra profit</t>
  </si>
  <si>
    <t>How much extra Profit if you added 3 units to constrain too?</t>
  </si>
  <si>
    <t>What is your new objective function value?</t>
  </si>
  <si>
    <t>Original Objective Function Value</t>
  </si>
  <si>
    <t>New Objective Function Value</t>
  </si>
  <si>
    <t>I want to add + 7 units</t>
  </si>
  <si>
    <t>Exceeds the range of Feasiblitly</t>
  </si>
  <si>
    <t>Shadow price no longer valid, can't do anymore calculations</t>
  </si>
  <si>
    <t>You can add [1] unit to any of these three contsraints</t>
  </si>
  <si>
    <t>added units</t>
  </si>
  <si>
    <t>Biggest shadow price was best</t>
  </si>
  <si>
    <t>Variable Cells Cells</t>
  </si>
  <si>
    <t>AV x</t>
  </si>
  <si>
    <t>AV y</t>
  </si>
  <si>
    <t>Space</t>
  </si>
  <si>
    <t>Add Budget</t>
  </si>
  <si>
    <t>Rental</t>
  </si>
  <si>
    <t>$B$18</t>
  </si>
  <si>
    <t>$C$18</t>
  </si>
  <si>
    <t>$B$24</t>
  </si>
  <si>
    <t>$B$25</t>
  </si>
  <si>
    <t>$B$26</t>
  </si>
  <si>
    <t>Which Constraints form the Optimal Solution?</t>
  </si>
  <si>
    <t>* then + X&amp;Y values</t>
  </si>
  <si>
    <t>[Which Constraints are Binding?]</t>
  </si>
  <si>
    <t>Space &amp; Rental</t>
  </si>
  <si>
    <t>they have the same values on L&amp;R 8000/60</t>
  </si>
  <si>
    <t xml:space="preserve">Ammout used
LEFT SIDE </t>
  </si>
  <si>
    <t>Given the Optimal Solution,</t>
  </si>
  <si>
    <t xml:space="preserve"> What's the max profit?</t>
  </si>
  <si>
    <t>How much [Ad Budget] is spent?</t>
  </si>
  <si>
    <t>LEFT</t>
  </si>
  <si>
    <t xml:space="preserve">Given the Optimal Solution, </t>
  </si>
  <si>
    <t>How much [Space] is required?</t>
  </si>
  <si>
    <t>RIGHT</t>
  </si>
  <si>
    <t>Would the value of the objective function</t>
  </si>
  <si>
    <t>change if the budget was only $300 io/400?</t>
  </si>
  <si>
    <t>Check AD, allowed</t>
  </si>
  <si>
    <t>-100*0=0</t>
  </si>
  <si>
    <t>NO</t>
  </si>
  <si>
    <t>By how much would profits increase</t>
  </si>
  <si>
    <t>Check AI, allowed</t>
  </si>
  <si>
    <t>if sq footage [space] increased to 9000?</t>
  </si>
  <si>
    <t>new C*Shadow price</t>
  </si>
  <si>
    <t>change in price</t>
  </si>
  <si>
    <t>8000, 60</t>
  </si>
  <si>
    <t>If the objective function was changed</t>
  </si>
  <si>
    <t>to P= 45x+20y, would the OS change?</t>
  </si>
  <si>
    <t>Objective function</t>
  </si>
  <si>
    <t>sayed within the range of optimailty</t>
  </si>
  <si>
    <t>when you stay within the range the original</t>
  </si>
  <si>
    <t>Optimal Solution stays they same</t>
  </si>
  <si>
    <t>100% RULE</t>
  </si>
  <si>
    <t>Assume the profit contribution of X</t>
  </si>
  <si>
    <t>increased from 200 to 220 and that</t>
  </si>
  <si>
    <t>the profit contribution of Y decresed</t>
  </si>
  <si>
    <t>500 to 450</t>
  </si>
  <si>
    <t>Both allowed</t>
  </si>
  <si>
    <t>1A</t>
  </si>
  <si>
    <t>1B</t>
  </si>
  <si>
    <t>Will the optimal soultion change?</t>
  </si>
  <si>
    <t>What is the value of the objective function?</t>
  </si>
  <si>
    <t>Using the OG problem assume that the</t>
  </si>
  <si>
    <t>OG</t>
  </si>
  <si>
    <t>look for simultaneously</t>
  </si>
  <si>
    <t>change/allowable</t>
  </si>
  <si>
    <t>Change</t>
  </si>
  <si>
    <t>under 100%</t>
  </si>
  <si>
    <t>PASS</t>
  </si>
  <si>
    <t>Passed the 100% rule</t>
  </si>
  <si>
    <t>constraint 2 incresed from 240 to 250</t>
  </si>
  <si>
    <t>constraint 3 incresed from 81 to 85</t>
  </si>
  <si>
    <t>OG RIGHT
HAND SIDE</t>
  </si>
  <si>
    <t>Change*Shadow Price</t>
  </si>
  <si>
    <t>Change in function value</t>
  </si>
  <si>
    <t>Objective function value</t>
  </si>
  <si>
    <t>OG Objective function value</t>
  </si>
  <si>
    <t>New Objective function value</t>
  </si>
  <si>
    <t>Optimal solution will always come from the corner points or extreeme points</t>
  </si>
  <si>
    <t>Tables</t>
  </si>
  <si>
    <t>Chairs</t>
  </si>
  <si>
    <t>&lt;</t>
  </si>
  <si>
    <t>Available</t>
  </si>
  <si>
    <t>&gt;</t>
  </si>
  <si>
    <t>Required</t>
  </si>
  <si>
    <t>&lt;=</t>
  </si>
  <si>
    <t>slack</t>
  </si>
  <si>
    <t>surplus</t>
  </si>
  <si>
    <t>wood</t>
  </si>
  <si>
    <t>time</t>
  </si>
  <si>
    <t>hours</t>
  </si>
  <si>
    <t>fabric</t>
  </si>
  <si>
    <t>labor hours</t>
  </si>
  <si>
    <t>MAX</t>
  </si>
  <si>
    <t>Q11</t>
  </si>
  <si>
    <t>&gt;=</t>
  </si>
  <si>
    <t>Q17</t>
  </si>
  <si>
    <t>$C$19</t>
  </si>
  <si>
    <t>$C$20</t>
  </si>
  <si>
    <t>space</t>
  </si>
  <si>
    <t>finishing</t>
  </si>
  <si>
    <t>gems</t>
  </si>
  <si>
    <t>necklace</t>
  </si>
  <si>
    <t>ring</t>
  </si>
  <si>
    <t>earrings</t>
  </si>
  <si>
    <t>braclet</t>
  </si>
  <si>
    <t>allowed</t>
  </si>
  <si>
    <t>price up +10</t>
  </si>
  <si>
    <t>old</t>
  </si>
  <si>
    <t>+1 allowed, best choice</t>
  </si>
  <si>
    <t xml:space="preserve">how much more would you make = </t>
  </si>
  <si>
    <t>what's the new objective funtion value?</t>
  </si>
  <si>
    <t>(add to the original)</t>
  </si>
  <si>
    <t>can't add +5 exceeds the range of feasiblility</t>
  </si>
  <si>
    <t>add 5 to finishing</t>
  </si>
  <si>
    <t>-2 gems</t>
  </si>
  <si>
    <t>$B$27</t>
  </si>
  <si>
    <t>z</t>
  </si>
  <si>
    <t>v</t>
  </si>
  <si>
    <t>racks</t>
  </si>
  <si>
    <t>demand</t>
  </si>
  <si>
    <t>restriction</t>
  </si>
  <si>
    <t>Space &amp; Demand</t>
  </si>
  <si>
    <t>Q</t>
  </si>
  <si>
    <t>c</t>
  </si>
  <si>
    <t>Extra Profit</t>
  </si>
  <si>
    <t>Change*
shadow Price</t>
  </si>
  <si>
    <t>Original Function Value</t>
  </si>
  <si>
    <t>New Function Value</t>
  </si>
  <si>
    <t xml:space="preserve">Decrease </t>
  </si>
  <si>
    <t>Q4</t>
  </si>
  <si>
    <t>shade</t>
  </si>
  <si>
    <t>traffic</t>
  </si>
  <si>
    <t>drought</t>
  </si>
  <si>
    <t>MIN</t>
  </si>
  <si>
    <t>Q5</t>
  </si>
  <si>
    <t>cost</t>
  </si>
  <si>
    <t xml:space="preserve">A&amp;C Are Binding contstraints </t>
  </si>
  <si>
    <t>dfiber</t>
  </si>
  <si>
    <t>X</t>
  </si>
  <si>
    <t>Y</t>
  </si>
  <si>
    <t>At least</t>
  </si>
  <si>
    <t>(overtime?)</t>
  </si>
  <si>
    <t>profit</t>
  </si>
  <si>
    <t>Objective Function Value  MAX</t>
  </si>
  <si>
    <t>Objective Function</t>
  </si>
  <si>
    <t>Q2</t>
  </si>
  <si>
    <t>Q3</t>
  </si>
  <si>
    <t>less than 44 = slack</t>
  </si>
  <si>
    <t>Q6</t>
  </si>
  <si>
    <t>Q7</t>
  </si>
  <si>
    <t>Q8</t>
  </si>
  <si>
    <t>Q10</t>
  </si>
  <si>
    <t>m</t>
  </si>
  <si>
    <t>h</t>
  </si>
  <si>
    <t>e</t>
  </si>
  <si>
    <t>t</t>
  </si>
  <si>
    <t>w</t>
  </si>
  <si>
    <t>l</t>
  </si>
  <si>
    <t>u</t>
  </si>
  <si>
    <t>Q12</t>
  </si>
  <si>
    <t>Q15</t>
  </si>
  <si>
    <t>d</t>
  </si>
  <si>
    <t>p</t>
  </si>
  <si>
    <t>s</t>
  </si>
  <si>
    <t>not allowed</t>
  </si>
  <si>
    <t>Q26</t>
  </si>
  <si>
    <t>f</t>
  </si>
  <si>
    <t>g</t>
  </si>
  <si>
    <t>Change OVF</t>
  </si>
  <si>
    <t>Which are the binding constraints?</t>
  </si>
  <si>
    <t>A</t>
  </si>
  <si>
    <t>B</t>
  </si>
  <si>
    <t>Key Points to Double-Check:</t>
  </si>
  <si>
    <t>1. Allowable Increase and Decrease:</t>
  </si>
  <si>
    <r>
      <t xml:space="preserve">Check the </t>
    </r>
    <r>
      <rPr>
        <b/>
        <sz val="11"/>
        <color theme="1"/>
        <rFont val="Aptos Narrow"/>
        <family val="2"/>
        <scheme val="minor"/>
      </rPr>
      <t>allowable increase</t>
    </r>
    <r>
      <rPr>
        <sz val="11"/>
        <color theme="1"/>
        <rFont val="Aptos Narrow"/>
        <family val="2"/>
        <scheme val="minor"/>
      </rPr>
      <t xml:space="preserve"> and </t>
    </r>
    <r>
      <rPr>
        <b/>
        <sz val="11"/>
        <color theme="1"/>
        <rFont val="Aptos Narrow"/>
        <family val="2"/>
        <scheme val="minor"/>
      </rPr>
      <t>allowable decrease</t>
    </r>
    <r>
      <rPr>
        <sz val="11"/>
        <color theme="1"/>
        <rFont val="Aptos Narrow"/>
        <family val="2"/>
        <scheme val="minor"/>
      </rPr>
      <t xml:space="preserve"> columns in the sensitivity analysis output. If the proposed change (like a new profit margin or capacity) falls within the allowable range, the </t>
    </r>
    <r>
      <rPr>
        <b/>
        <sz val="11"/>
        <color theme="1"/>
        <rFont val="Aptos Narrow"/>
        <family val="2"/>
        <scheme val="minor"/>
      </rPr>
      <t>optimal solution will remain the same</t>
    </r>
    <r>
      <rPr>
        <sz val="11"/>
        <color theme="1"/>
        <rFont val="Aptos Narrow"/>
        <family val="2"/>
        <scheme val="minor"/>
      </rPr>
      <t>. If it exceeds the allowable range, you'll need to recalculate.</t>
    </r>
  </si>
  <si>
    <t>2. Shadow Prices for Constraints:</t>
  </si>
  <si>
    <r>
      <t xml:space="preserve">Shadow prices indicate how much the objective function (profit) will change for a unit increase in the constraint's right-hand side (RHS). If the shadow price is 0, then changing that constraint (within the allowable increase or decrease) </t>
    </r>
    <r>
      <rPr>
        <b/>
        <sz val="11"/>
        <color theme="1"/>
        <rFont val="Aptos Narrow"/>
        <family val="2"/>
        <scheme val="minor"/>
      </rPr>
      <t>will not affect the objective function value</t>
    </r>
    <r>
      <rPr>
        <sz val="11"/>
        <color theme="1"/>
        <rFont val="Aptos Narrow"/>
        <family val="2"/>
        <scheme val="minor"/>
      </rPr>
      <t>.</t>
    </r>
  </si>
  <si>
    <t>Positive shadow prices mean that increasing the capacity of that constraint will improve the objective function value.</t>
  </si>
  <si>
    <t>3. Zero Reduced Costs:</t>
  </si>
  <si>
    <r>
      <t xml:space="preserve">Variables with a </t>
    </r>
    <r>
      <rPr>
        <b/>
        <sz val="11"/>
        <color theme="1"/>
        <rFont val="Aptos Narrow"/>
        <family val="2"/>
        <scheme val="minor"/>
      </rPr>
      <t>reduced cost of 0</t>
    </r>
    <r>
      <rPr>
        <sz val="11"/>
        <color theme="1"/>
        <rFont val="Aptos Narrow"/>
        <family val="2"/>
        <scheme val="minor"/>
      </rPr>
      <t xml:space="preserve"> in the sensitivity analysis indicate that the variable is part of the optimal solution. In other words, those products or resources are being produced in the current optimal solution.</t>
    </r>
  </si>
  <si>
    <r>
      <t xml:space="preserve">If the reduced cost is </t>
    </r>
    <r>
      <rPr>
        <b/>
        <sz val="11"/>
        <color theme="1"/>
        <rFont val="Aptos Narrow"/>
        <family val="2"/>
        <scheme val="minor"/>
      </rPr>
      <t>non-zero</t>
    </r>
    <r>
      <rPr>
        <sz val="11"/>
        <color theme="1"/>
        <rFont val="Aptos Narrow"/>
        <family val="2"/>
        <scheme val="minor"/>
      </rPr>
      <t>, it means that variable would have to increase or decrease its objective function coefficient (profit margin) by that amount before it would be part of the optimal solution.</t>
    </r>
  </si>
  <si>
    <t>4. Changes to Profit Margins:</t>
  </si>
  <si>
    <r>
      <t xml:space="preserve">If a profit margin changes to </t>
    </r>
    <r>
      <rPr>
        <b/>
        <sz val="11"/>
        <color theme="1"/>
        <rFont val="Aptos Narrow"/>
        <family val="2"/>
        <scheme val="minor"/>
      </rPr>
      <t>0 or negative</t>
    </r>
    <r>
      <rPr>
        <sz val="11"/>
        <color theme="1"/>
        <rFont val="Aptos Narrow"/>
        <family val="2"/>
        <scheme val="minor"/>
      </rPr>
      <t xml:space="preserve">, you should pay attention to whether it falls within the allowable decrease. A </t>
    </r>
    <r>
      <rPr>
        <b/>
        <sz val="11"/>
        <color theme="1"/>
        <rFont val="Aptos Narrow"/>
        <family val="2"/>
        <scheme val="minor"/>
      </rPr>
      <t>non-zero reduced cost</t>
    </r>
    <r>
      <rPr>
        <sz val="11"/>
        <color theme="1"/>
        <rFont val="Aptos Narrow"/>
        <family val="2"/>
        <scheme val="minor"/>
      </rPr>
      <t xml:space="preserve"> can tell you whether the product should still be produced in the optimal solution.</t>
    </r>
  </si>
  <si>
    <t>In cases where the profit margin decreases to zero, but it is within the allowable range (as in Q20), the optimal solution remains the same.</t>
  </si>
  <si>
    <t>Practical Tips for Double-Checking:</t>
  </si>
  <si>
    <r>
      <t>Check the Allowable Range First:</t>
    </r>
    <r>
      <rPr>
        <sz val="11"/>
        <color theme="1"/>
        <rFont val="Aptos Narrow"/>
        <family val="2"/>
        <scheme val="minor"/>
      </rPr>
      <t xml:space="preserve"> Always verify that the proposed change (profit margin, capacity, etc.) is within the allowable increase or decrease. If it is, the optimal solution stays the same.</t>
    </r>
  </si>
  <si>
    <t>Examine Shadow Prices and Reduced Costs:</t>
  </si>
  <si>
    <r>
      <t xml:space="preserve">A </t>
    </r>
    <r>
      <rPr>
        <b/>
        <sz val="11"/>
        <color theme="1"/>
        <rFont val="Aptos Narrow"/>
        <family val="2"/>
        <scheme val="minor"/>
      </rPr>
      <t>zero shadow price</t>
    </r>
    <r>
      <rPr>
        <sz val="11"/>
        <color theme="1"/>
        <rFont val="Aptos Narrow"/>
        <family val="2"/>
        <scheme val="minor"/>
      </rPr>
      <t xml:space="preserve"> for a constraint means no objective function change when that constraint's RHS changes within the allowable range.</t>
    </r>
  </si>
  <si>
    <r>
      <t xml:space="preserve">A </t>
    </r>
    <r>
      <rPr>
        <b/>
        <sz val="11"/>
        <color theme="1"/>
        <rFont val="Aptos Narrow"/>
        <family val="2"/>
        <scheme val="minor"/>
      </rPr>
      <t>zero reduced cost</t>
    </r>
    <r>
      <rPr>
        <sz val="11"/>
        <color theme="1"/>
        <rFont val="Aptos Narrow"/>
        <family val="2"/>
        <scheme val="minor"/>
      </rPr>
      <t xml:space="preserve"> means the variable (product) is part of the optimal solution.</t>
    </r>
  </si>
  <si>
    <r>
      <t>Recalculate Only When Necessary:</t>
    </r>
    <r>
      <rPr>
        <sz val="11"/>
        <color theme="1"/>
        <rFont val="Aptos Narrow"/>
        <family val="2"/>
        <scheme val="minor"/>
      </rPr>
      <t xml:space="preserve"> If a change exceeds the allowable range, recalculating is necessary because it may change the optimal solution.</t>
    </r>
  </si>
  <si>
    <t>In Summary:</t>
  </si>
  <si>
    <r>
      <t xml:space="preserve">To double-check decisions, start by confirming if changes are within allowable ranges, then check shadow prices and reduced costs to understand if the solution is likely to remain the same. Looking out for </t>
    </r>
    <r>
      <rPr>
        <b/>
        <sz val="11"/>
        <color theme="1"/>
        <rFont val="Aptos Narrow"/>
        <family val="2"/>
        <scheme val="minor"/>
      </rPr>
      <t>zero profit margins</t>
    </r>
    <r>
      <rPr>
        <sz val="11"/>
        <color theme="1"/>
        <rFont val="Aptos Narrow"/>
        <family val="2"/>
        <scheme val="minor"/>
      </rPr>
      <t xml:space="preserve"> and </t>
    </r>
    <r>
      <rPr>
        <b/>
        <sz val="11"/>
        <color theme="1"/>
        <rFont val="Aptos Narrow"/>
        <family val="2"/>
        <scheme val="minor"/>
      </rPr>
      <t>shadow prices</t>
    </r>
    <r>
      <rPr>
        <sz val="11"/>
        <color theme="1"/>
        <rFont val="Aptos Narrow"/>
        <family val="2"/>
        <scheme val="minor"/>
      </rPr>
      <t xml:space="preserve"> can help you understand the effects of changes without needing to recalculate unnecessarily.</t>
    </r>
  </si>
  <si>
    <t>100% rule</t>
  </si>
  <si>
    <t>D</t>
  </si>
  <si>
    <t>C</t>
  </si>
  <si>
    <t>el</t>
  </si>
  <si>
    <t>pl</t>
  </si>
  <si>
    <t>FREE</t>
  </si>
  <si>
    <t>REF</t>
  </si>
  <si>
    <t>sold</t>
  </si>
  <si>
    <t>bake</t>
  </si>
  <si>
    <t>prep</t>
  </si>
  <si>
    <t>NY</t>
  </si>
  <si>
    <t>S</t>
  </si>
  <si>
    <t>pack</t>
  </si>
  <si>
    <t>dec</t>
  </si>
  <si>
    <t>cook</t>
  </si>
  <si>
    <t>pie</t>
  </si>
  <si>
    <t>cake</t>
  </si>
  <si>
    <t>Q1</t>
  </si>
  <si>
    <t>Q9</t>
  </si>
  <si>
    <t>Q13</t>
  </si>
  <si>
    <t>Q14</t>
  </si>
  <si>
    <t>Q16</t>
  </si>
  <si>
    <t>Q18</t>
  </si>
  <si>
    <t>Q19</t>
  </si>
  <si>
    <t>Q20</t>
  </si>
  <si>
    <t>Q21</t>
  </si>
  <si>
    <t>Q22</t>
  </si>
  <si>
    <t>Q23</t>
  </si>
  <si>
    <t>Q24</t>
  </si>
  <si>
    <t>Q25</t>
  </si>
  <si>
    <t>Q27</t>
  </si>
  <si>
    <t>Q28</t>
  </si>
  <si>
    <t>Q29</t>
  </si>
  <si>
    <t>Q30</t>
  </si>
  <si>
    <t>Q31</t>
  </si>
  <si>
    <t>Q32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</si>
</sst>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0E+00"/>
    <numFmt numFmtId="166" formatCode="_([$$-409]* #,##0.00_);_([$$-409]* \(#,##0.00\);_([$$-409]* &quot;-&quot;??_);_(@_)"/>
    <numFmt numFmtId="169" formatCode="0.0000"/>
  </numFmts>
  <fonts count="10" x14ac:knownFonts="1">
    <font>
      <sz val="11"/>
      <color theme="1"/>
      <name val="Aptos Narrow"/>
      <family val="2"/>
      <scheme val="minor"/>
    </font>
    <font>
      <sz val="11"/>
      <color theme="1"/>
      <name val="Aptos Narrow"/>
      <family val="2"/>
      <scheme val="minor"/>
    </font>
    <font>
      <sz val="18"/>
      <color theme="1"/>
      <name val="Aptos Narrow"/>
      <family val="2"/>
      <scheme val="minor"/>
    </font>
    <font>
      <sz val="8"/>
      <name val="Aptos Narrow"/>
      <family val="2"/>
      <scheme val="minor"/>
    </font>
    <font>
      <sz val="14"/>
      <color theme="1"/>
      <name val="Aptos Narrow"/>
      <family val="2"/>
      <scheme val="minor"/>
    </font>
    <font>
      <sz val="11"/>
      <color theme="1"/>
      <name val="Segoe UI"/>
      <family val="2"/>
    </font>
    <font>
      <sz val="12"/>
      <color theme="1"/>
      <name val="Aptos Narrow"/>
      <family val="2"/>
      <scheme val="minor"/>
    </font>
    <font>
      <b/>
      <sz val="11"/>
      <color theme="1"/>
      <name val="Aptos Narrow"/>
      <family val="2"/>
      <scheme val="minor"/>
    </font>
    <font>
      <b/>
      <sz val="13.5"/>
      <color theme="1"/>
      <name val="Aptos Narrow"/>
      <family val="2"/>
      <scheme val="minor"/>
    </font>
    <font>
      <sz val="11"/>
      <name val="Aptos Narrow"/>
      <family val="2"/>
      <scheme val="minor"/>
    </font>
  </fonts>
  <fills count="15">
    <fill>
      <patternFill patternType="none"/>
    </fill>
    <fill>
      <patternFill patternType="gray125"/>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rgb="FFFFA219"/>
        <bgColor indexed="64"/>
      </patternFill>
    </fill>
    <fill>
      <patternFill patternType="solid">
        <fgColor theme="7"/>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7030A0"/>
        <bgColor indexed="64"/>
      </patternFill>
    </fill>
    <fill>
      <patternFill patternType="solid">
        <fgColor theme="0"/>
        <bgColor indexed="64"/>
      </patternFill>
    </fill>
    <fill>
      <patternFill patternType="solid">
        <fgColor rgb="FFFFFF00"/>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80">
    <xf numFmtId="0" fontId="0" fillId="0" borderId="0" xfId="0"/>
    <xf numFmtId="9" fontId="0" fillId="0" borderId="0" xfId="1" applyFont="1"/>
    <xf numFmtId="0" fontId="0" fillId="2" borderId="0" xfId="0" applyFill="1"/>
    <xf numFmtId="0" fontId="0" fillId="3" borderId="0" xfId="0" applyFill="1"/>
    <xf numFmtId="9" fontId="0" fillId="2" borderId="0" xfId="1" applyFont="1" applyFill="1"/>
    <xf numFmtId="0" fontId="0" fillId="4" borderId="0" xfId="0" applyFill="1"/>
    <xf numFmtId="0" fontId="0" fillId="2" borderId="0" xfId="0" applyFill="1" applyAlignment="1">
      <alignment horizontal="left"/>
    </xf>
    <xf numFmtId="0" fontId="0" fillId="0" borderId="0" xfId="0" quotePrefix="1"/>
    <xf numFmtId="0" fontId="0" fillId="0" borderId="0" xfId="0" applyAlignment="1">
      <alignment horizontal="center"/>
    </xf>
    <xf numFmtId="0" fontId="0" fillId="0" borderId="0" xfId="0" quotePrefix="1" applyAlignment="1">
      <alignment horizontal="center"/>
    </xf>
    <xf numFmtId="21" fontId="0" fillId="0" borderId="0" xfId="0" applyNumberFormat="1"/>
    <xf numFmtId="0" fontId="0" fillId="3" borderId="0" xfId="0" applyFill="1" applyAlignment="1">
      <alignment horizontal="center"/>
    </xf>
    <xf numFmtId="0" fontId="0" fillId="5" borderId="0" xfId="0" applyFill="1"/>
    <xf numFmtId="0" fontId="0" fillId="5" borderId="0" xfId="0" applyFill="1" applyAlignment="1">
      <alignment horizontal="center"/>
    </xf>
    <xf numFmtId="0" fontId="0" fillId="0" borderId="0" xfId="0" applyAlignment="1">
      <alignment wrapText="1"/>
    </xf>
    <xf numFmtId="0" fontId="0" fillId="0" borderId="0" xfId="0" applyAlignment="1">
      <alignment horizontal="right"/>
    </xf>
    <xf numFmtId="0" fontId="2" fillId="0" borderId="0" xfId="0" applyFont="1" applyAlignment="1">
      <alignment horizontal="right"/>
    </xf>
    <xf numFmtId="0" fontId="0" fillId="0" borderId="0" xfId="0" applyAlignment="1">
      <alignment horizontal="left"/>
    </xf>
    <xf numFmtId="0" fontId="0" fillId="0" borderId="0" xfId="0" applyAlignment="1">
      <alignment horizontal="center" wrapText="1"/>
    </xf>
    <xf numFmtId="164" fontId="0" fillId="0" borderId="0" xfId="0" applyNumberFormat="1" applyAlignment="1">
      <alignment horizontal="right"/>
    </xf>
    <xf numFmtId="0" fontId="4" fillId="0" borderId="0" xfId="0" applyFont="1"/>
    <xf numFmtId="1" fontId="0" fillId="0" borderId="0" xfId="0" applyNumberFormat="1" applyAlignment="1">
      <alignment horizontal="right"/>
    </xf>
    <xf numFmtId="11" fontId="0" fillId="0" borderId="0" xfId="0" applyNumberFormat="1"/>
    <xf numFmtId="165" fontId="0" fillId="0" borderId="0" xfId="0" applyNumberFormat="1"/>
    <xf numFmtId="0" fontId="0" fillId="3" borderId="0" xfId="0" applyFill="1" applyAlignment="1">
      <alignment wrapText="1"/>
    </xf>
    <xf numFmtId="0" fontId="0" fillId="3" borderId="0" xfId="0" applyFill="1" applyAlignment="1">
      <alignment horizontal="center" wrapText="1"/>
    </xf>
    <xf numFmtId="0" fontId="0" fillId="2" borderId="0" xfId="0" applyFill="1" applyAlignment="1">
      <alignment wrapText="1"/>
    </xf>
    <xf numFmtId="164" fontId="0" fillId="3" borderId="0" xfId="0" applyNumberFormat="1" applyFill="1" applyAlignment="1">
      <alignment horizontal="right"/>
    </xf>
    <xf numFmtId="0" fontId="0" fillId="2" borderId="0" xfId="0" applyFill="1" applyAlignment="1">
      <alignment horizontal="center" wrapText="1"/>
    </xf>
    <xf numFmtId="0" fontId="0" fillId="0" borderId="0" xfId="0" applyAlignment="1">
      <alignment horizontal="left" wrapText="1"/>
    </xf>
    <xf numFmtId="0" fontId="0" fillId="6" borderId="0" xfId="0" applyFill="1"/>
    <xf numFmtId="1" fontId="0" fillId="6" borderId="0" xfId="0" applyNumberFormat="1" applyFill="1" applyAlignment="1">
      <alignment horizontal="center"/>
    </xf>
    <xf numFmtId="1" fontId="0" fillId="6" borderId="0" xfId="0" applyNumberFormat="1" applyFill="1" applyAlignment="1">
      <alignment horizontal="right"/>
    </xf>
    <xf numFmtId="0" fontId="0" fillId="2" borderId="0" xfId="0" applyFill="1" applyAlignment="1">
      <alignment horizontal="center"/>
    </xf>
    <xf numFmtId="0" fontId="0" fillId="4" borderId="0" xfId="0" applyFill="1" applyAlignment="1">
      <alignment horizontal="center"/>
    </xf>
    <xf numFmtId="164" fontId="0" fillId="2" borderId="0" xfId="0" applyNumberFormat="1" applyFill="1" applyAlignment="1">
      <alignment horizontal="right"/>
    </xf>
    <xf numFmtId="1" fontId="0" fillId="2" borderId="0" xfId="0" applyNumberFormat="1" applyFill="1" applyAlignment="1">
      <alignment horizontal="right"/>
    </xf>
    <xf numFmtId="0" fontId="0" fillId="4" borderId="0" xfId="0" applyFill="1" applyAlignment="1">
      <alignment horizontal="right"/>
    </xf>
    <xf numFmtId="0" fontId="0" fillId="2" borderId="0" xfId="0" applyFill="1" applyAlignment="1">
      <alignment horizontal="right"/>
    </xf>
    <xf numFmtId="0" fontId="0" fillId="2" borderId="0" xfId="0" applyFill="1" applyAlignment="1">
      <alignment horizontal="right" wrapText="1"/>
    </xf>
    <xf numFmtId="0" fontId="0" fillId="4" borderId="0" xfId="0" applyFill="1" applyAlignment="1">
      <alignment wrapText="1"/>
    </xf>
    <xf numFmtId="1" fontId="0" fillId="3" borderId="0" xfId="0" applyNumberFormat="1" applyFill="1" applyAlignment="1">
      <alignment horizontal="right"/>
    </xf>
    <xf numFmtId="0" fontId="0" fillId="7" borderId="0" xfId="0" applyFill="1"/>
    <xf numFmtId="0" fontId="0" fillId="3" borderId="0" xfId="0" applyFill="1" applyAlignment="1">
      <alignment horizontal="right"/>
    </xf>
    <xf numFmtId="0" fontId="0" fillId="8" borderId="0" xfId="0" applyFill="1"/>
    <xf numFmtId="0" fontId="0" fillId="8" borderId="0" xfId="0" applyFill="1" applyAlignment="1">
      <alignment horizontal="center" wrapText="1"/>
    </xf>
    <xf numFmtId="0" fontId="0" fillId="8" borderId="0" xfId="0" applyFill="1" applyAlignment="1">
      <alignment wrapText="1"/>
    </xf>
    <xf numFmtId="0" fontId="0" fillId="4" borderId="0" xfId="0" applyFill="1" applyAlignment="1">
      <alignment horizontal="center" wrapText="1"/>
    </xf>
    <xf numFmtId="164" fontId="0" fillId="7" borderId="0" xfId="0" applyNumberFormat="1" applyFill="1" applyAlignment="1">
      <alignment horizontal="right"/>
    </xf>
    <xf numFmtId="46" fontId="0" fillId="0" borderId="0" xfId="0" applyNumberFormat="1"/>
    <xf numFmtId="0" fontId="0" fillId="0" borderId="0" xfId="0" quotePrefix="1" applyAlignment="1">
      <alignment horizontal="right"/>
    </xf>
    <xf numFmtId="0" fontId="5" fillId="0" borderId="0" xfId="0" applyFont="1"/>
    <xf numFmtId="1" fontId="0" fillId="9" borderId="0" xfId="0" applyNumberFormat="1" applyFill="1" applyAlignment="1">
      <alignment horizontal="right"/>
    </xf>
    <xf numFmtId="1" fontId="0" fillId="4" borderId="0" xfId="0" applyNumberFormat="1" applyFill="1" applyAlignment="1">
      <alignment horizontal="right"/>
    </xf>
    <xf numFmtId="164" fontId="0" fillId="0" borderId="0" xfId="0" applyNumberFormat="1"/>
    <xf numFmtId="164" fontId="0" fillId="2" borderId="0" xfId="0" applyNumberFormat="1" applyFill="1"/>
    <xf numFmtId="166" fontId="0" fillId="2" borderId="0" xfId="0" applyNumberFormat="1" applyFill="1"/>
    <xf numFmtId="0" fontId="0" fillId="5" borderId="0" xfId="0" applyFill="1" applyAlignment="1">
      <alignment horizontal="left"/>
    </xf>
    <xf numFmtId="164" fontId="0" fillId="9" borderId="0" xfId="0" applyNumberFormat="1" applyFill="1" applyAlignment="1">
      <alignment horizontal="right"/>
    </xf>
    <xf numFmtId="0" fontId="0" fillId="9" borderId="0" xfId="0" applyFill="1" applyAlignment="1">
      <alignment horizontal="center" wrapText="1"/>
    </xf>
    <xf numFmtId="0" fontId="4" fillId="0" borderId="0" xfId="0" applyFont="1" applyAlignment="1">
      <alignment horizontal="left"/>
    </xf>
    <xf numFmtId="0" fontId="4" fillId="0" borderId="0" xfId="0" applyFont="1" applyAlignment="1">
      <alignment horizontal="center"/>
    </xf>
    <xf numFmtId="0" fontId="6" fillId="0" borderId="0" xfId="0" applyFont="1" applyAlignment="1">
      <alignment horizontal="left"/>
    </xf>
    <xf numFmtId="0" fontId="6" fillId="0" borderId="0" xfId="0" applyFont="1"/>
    <xf numFmtId="2" fontId="0" fillId="5" borderId="0" xfId="0" applyNumberFormat="1" applyFill="1"/>
    <xf numFmtId="44" fontId="0" fillId="2" borderId="0" xfId="2" applyFont="1" applyFill="1"/>
    <xf numFmtId="0" fontId="0" fillId="10" borderId="0" xfId="0" applyFill="1"/>
    <xf numFmtId="164" fontId="0" fillId="11" borderId="0" xfId="0" applyNumberFormat="1" applyFill="1" applyAlignment="1">
      <alignment horizontal="right"/>
    </xf>
    <xf numFmtId="0" fontId="0" fillId="5" borderId="0" xfId="0" applyFill="1" applyAlignment="1">
      <alignment horizontal="right"/>
    </xf>
    <xf numFmtId="44" fontId="0" fillId="4" borderId="0" xfId="0" applyNumberFormat="1" applyFill="1"/>
    <xf numFmtId="0" fontId="0" fillId="12" borderId="0" xfId="0" applyFill="1"/>
    <xf numFmtId="0" fontId="8" fillId="0" borderId="0" xfId="0" applyFont="1" applyAlignment="1">
      <alignment vertical="center"/>
    </xf>
    <xf numFmtId="0" fontId="0" fillId="0" borderId="0" xfId="0" applyAlignment="1">
      <alignment horizontal="left" vertical="center" indent="1"/>
    </xf>
    <xf numFmtId="0" fontId="7" fillId="0" borderId="0" xfId="0" applyFont="1" applyAlignment="1">
      <alignment horizontal="left" vertical="center" indent="1"/>
    </xf>
    <xf numFmtId="0" fontId="0" fillId="0" borderId="0" xfId="0" applyAlignment="1">
      <alignment horizontal="left" vertical="center" indent="2"/>
    </xf>
    <xf numFmtId="0" fontId="9" fillId="0" borderId="0" xfId="0" applyFont="1"/>
    <xf numFmtId="0" fontId="0" fillId="13" borderId="0" xfId="0" applyFill="1"/>
    <xf numFmtId="0" fontId="0" fillId="14" borderId="0" xfId="0" applyFill="1"/>
    <xf numFmtId="169" fontId="0" fillId="0" borderId="0" xfId="0" applyNumberFormat="1"/>
    <xf numFmtId="2" fontId="0" fillId="0" borderId="0" xfId="0" applyNumberFormat="1"/>
  </cellXfs>
  <cellStyles count="3">
    <cellStyle name="Currency" xfId="2" builtinId="4"/>
    <cellStyle name="Normal" xfId="0" builtinId="0"/>
    <cellStyle name="Percent" xfId="1" builtinId="5"/>
  </cellStyles>
  <dxfs count="0"/>
  <tableStyles count="0" defaultTableStyle="TableStyleMedium2" defaultPivotStyle="PivotStyleLight16"/>
  <colors>
    <mruColors>
      <color rgb="FFFFA2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12</xdr:col>
      <xdr:colOff>10583</xdr:colOff>
      <xdr:row>4</xdr:row>
      <xdr:rowOff>37836</xdr:rowOff>
    </xdr:from>
    <xdr:to>
      <xdr:col>17</xdr:col>
      <xdr:colOff>623500</xdr:colOff>
      <xdr:row>13</xdr:row>
      <xdr:rowOff>95250</xdr:rowOff>
    </xdr:to>
    <xdr:pic>
      <xdr:nvPicPr>
        <xdr:cNvPr id="2" name="Picture 1">
          <a:extLst>
            <a:ext uri="{FF2B5EF4-FFF2-40B4-BE49-F238E27FC236}">
              <a16:creationId xmlns:a16="http://schemas.microsoft.com/office/drawing/2014/main" id="{51998FDB-783F-B2AD-E650-ED732423D6E8}"/>
            </a:ext>
          </a:extLst>
        </xdr:cNvPr>
        <xdr:cNvPicPr>
          <a:picLocks noChangeAspect="1"/>
        </xdr:cNvPicPr>
      </xdr:nvPicPr>
      <xdr:blipFill>
        <a:blip xmlns:r="http://schemas.openxmlformats.org/officeDocument/2006/relationships" r:embed="rId1"/>
        <a:stretch>
          <a:fillRect/>
        </a:stretch>
      </xdr:blipFill>
      <xdr:spPr>
        <a:xfrm>
          <a:off x="8403166" y="799836"/>
          <a:ext cx="3946667" cy="1962414"/>
        </a:xfrm>
        <a:prstGeom prst="rect">
          <a:avLst/>
        </a:prstGeom>
      </xdr:spPr>
    </xdr:pic>
    <xdr:clientData/>
  </xdr:twoCellAnchor>
  <xdr:twoCellAnchor editAs="oneCell">
    <xdr:from>
      <xdr:col>12</xdr:col>
      <xdr:colOff>10582</xdr:colOff>
      <xdr:row>29</xdr:row>
      <xdr:rowOff>16297</xdr:rowOff>
    </xdr:from>
    <xdr:to>
      <xdr:col>19</xdr:col>
      <xdr:colOff>539505</xdr:colOff>
      <xdr:row>36</xdr:row>
      <xdr:rowOff>58209</xdr:rowOff>
    </xdr:to>
    <xdr:pic>
      <xdr:nvPicPr>
        <xdr:cNvPr id="3" name="Picture 2">
          <a:extLst>
            <a:ext uri="{FF2B5EF4-FFF2-40B4-BE49-F238E27FC236}">
              <a16:creationId xmlns:a16="http://schemas.microsoft.com/office/drawing/2014/main" id="{20F7E45A-EB25-319C-8B79-92C140720864}"/>
            </a:ext>
          </a:extLst>
        </xdr:cNvPr>
        <xdr:cNvPicPr>
          <a:picLocks noChangeAspect="1"/>
        </xdr:cNvPicPr>
      </xdr:nvPicPr>
      <xdr:blipFill>
        <a:blip xmlns:r="http://schemas.openxmlformats.org/officeDocument/2006/relationships" r:embed="rId2"/>
        <a:stretch>
          <a:fillRect/>
        </a:stretch>
      </xdr:blipFill>
      <xdr:spPr>
        <a:xfrm>
          <a:off x="8403165" y="7377005"/>
          <a:ext cx="5159132" cy="1375412"/>
        </a:xfrm>
        <a:prstGeom prst="rect">
          <a:avLst/>
        </a:prstGeom>
      </xdr:spPr>
    </xdr:pic>
    <xdr:clientData/>
  </xdr:twoCellAnchor>
  <xdr:twoCellAnchor editAs="oneCell">
    <xdr:from>
      <xdr:col>12</xdr:col>
      <xdr:colOff>10582</xdr:colOff>
      <xdr:row>46</xdr:row>
      <xdr:rowOff>48240</xdr:rowOff>
    </xdr:from>
    <xdr:to>
      <xdr:col>19</xdr:col>
      <xdr:colOff>532748</xdr:colOff>
      <xdr:row>58</xdr:row>
      <xdr:rowOff>195791</xdr:rowOff>
    </xdr:to>
    <xdr:pic>
      <xdr:nvPicPr>
        <xdr:cNvPr id="4" name="Picture 3">
          <a:extLst>
            <a:ext uri="{FF2B5EF4-FFF2-40B4-BE49-F238E27FC236}">
              <a16:creationId xmlns:a16="http://schemas.microsoft.com/office/drawing/2014/main" id="{74F3DC11-C46B-6D94-ED15-CED0A604BE46}"/>
            </a:ext>
          </a:extLst>
        </xdr:cNvPr>
        <xdr:cNvPicPr>
          <a:picLocks noChangeAspect="1"/>
        </xdr:cNvPicPr>
      </xdr:nvPicPr>
      <xdr:blipFill>
        <a:blip xmlns:r="http://schemas.openxmlformats.org/officeDocument/2006/relationships" r:embed="rId3"/>
        <a:stretch>
          <a:fillRect/>
        </a:stretch>
      </xdr:blipFill>
      <xdr:spPr>
        <a:xfrm>
          <a:off x="8403165" y="11266573"/>
          <a:ext cx="5152375" cy="2433551"/>
        </a:xfrm>
        <a:prstGeom prst="rect">
          <a:avLst/>
        </a:prstGeom>
      </xdr:spPr>
    </xdr:pic>
    <xdr:clientData/>
  </xdr:twoCellAnchor>
  <xdr:twoCellAnchor editAs="oneCell">
    <xdr:from>
      <xdr:col>12</xdr:col>
      <xdr:colOff>17539</xdr:colOff>
      <xdr:row>57</xdr:row>
      <xdr:rowOff>142876</xdr:rowOff>
    </xdr:from>
    <xdr:to>
      <xdr:col>19</xdr:col>
      <xdr:colOff>533550</xdr:colOff>
      <xdr:row>67</xdr:row>
      <xdr:rowOff>285750</xdr:rowOff>
    </xdr:to>
    <xdr:pic>
      <xdr:nvPicPr>
        <xdr:cNvPr id="5" name="Picture 4">
          <a:extLst>
            <a:ext uri="{FF2B5EF4-FFF2-40B4-BE49-F238E27FC236}">
              <a16:creationId xmlns:a16="http://schemas.microsoft.com/office/drawing/2014/main" id="{3A7F8249-3B21-EA62-664A-A9F9A9458F46}"/>
            </a:ext>
          </a:extLst>
        </xdr:cNvPr>
        <xdr:cNvPicPr>
          <a:picLocks noChangeAspect="1"/>
        </xdr:cNvPicPr>
      </xdr:nvPicPr>
      <xdr:blipFill>
        <a:blip xmlns:r="http://schemas.openxmlformats.org/officeDocument/2006/relationships" r:embed="rId4"/>
        <a:stretch>
          <a:fillRect/>
        </a:stretch>
      </xdr:blipFill>
      <xdr:spPr>
        <a:xfrm>
          <a:off x="8410122" y="13456709"/>
          <a:ext cx="5146220" cy="2905124"/>
        </a:xfrm>
        <a:prstGeom prst="rect">
          <a:avLst/>
        </a:prstGeom>
      </xdr:spPr>
    </xdr:pic>
    <xdr:clientData/>
  </xdr:twoCellAnchor>
  <xdr:twoCellAnchor editAs="oneCell">
    <xdr:from>
      <xdr:col>12</xdr:col>
      <xdr:colOff>1</xdr:colOff>
      <xdr:row>108</xdr:row>
      <xdr:rowOff>190500</xdr:rowOff>
    </xdr:from>
    <xdr:to>
      <xdr:col>19</xdr:col>
      <xdr:colOff>523876</xdr:colOff>
      <xdr:row>122</xdr:row>
      <xdr:rowOff>32909</xdr:rowOff>
    </xdr:to>
    <xdr:pic>
      <xdr:nvPicPr>
        <xdr:cNvPr id="6" name="Picture 5">
          <a:extLst>
            <a:ext uri="{FF2B5EF4-FFF2-40B4-BE49-F238E27FC236}">
              <a16:creationId xmlns:a16="http://schemas.microsoft.com/office/drawing/2014/main" id="{F485A8B1-1FB2-60A7-31FB-D5E80F5DD656}"/>
            </a:ext>
          </a:extLst>
        </xdr:cNvPr>
        <xdr:cNvPicPr>
          <a:picLocks noChangeAspect="1"/>
        </xdr:cNvPicPr>
      </xdr:nvPicPr>
      <xdr:blipFill>
        <a:blip xmlns:r="http://schemas.openxmlformats.org/officeDocument/2006/relationships" r:embed="rId5"/>
        <a:stretch>
          <a:fillRect/>
        </a:stretch>
      </xdr:blipFill>
      <xdr:spPr>
        <a:xfrm>
          <a:off x="8392584" y="26267833"/>
          <a:ext cx="5154084" cy="25094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587356</xdr:colOff>
      <xdr:row>33</xdr:row>
      <xdr:rowOff>42335</xdr:rowOff>
    </xdr:from>
    <xdr:to>
      <xdr:col>18</xdr:col>
      <xdr:colOff>169554</xdr:colOff>
      <xdr:row>46</xdr:row>
      <xdr:rowOff>10219</xdr:rowOff>
    </xdr:to>
    <xdr:pic>
      <xdr:nvPicPr>
        <xdr:cNvPr id="3" name="Picture 2">
          <a:extLst>
            <a:ext uri="{FF2B5EF4-FFF2-40B4-BE49-F238E27FC236}">
              <a16:creationId xmlns:a16="http://schemas.microsoft.com/office/drawing/2014/main" id="{D56B9693-1299-EE1D-47AB-E441AA4A2DF9}"/>
            </a:ext>
          </a:extLst>
        </xdr:cNvPr>
        <xdr:cNvPicPr>
          <a:picLocks noChangeAspect="1"/>
        </xdr:cNvPicPr>
      </xdr:nvPicPr>
      <xdr:blipFill>
        <a:blip xmlns:r="http://schemas.openxmlformats.org/officeDocument/2006/relationships" r:embed="rId1"/>
        <a:stretch>
          <a:fillRect/>
        </a:stretch>
      </xdr:blipFill>
      <xdr:spPr>
        <a:xfrm>
          <a:off x="8038023" y="6328835"/>
          <a:ext cx="4508739" cy="244438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587356</xdr:colOff>
      <xdr:row>33</xdr:row>
      <xdr:rowOff>42335</xdr:rowOff>
    </xdr:from>
    <xdr:to>
      <xdr:col>18</xdr:col>
      <xdr:colOff>169554</xdr:colOff>
      <xdr:row>46</xdr:row>
      <xdr:rowOff>10219</xdr:rowOff>
    </xdr:to>
    <xdr:pic>
      <xdr:nvPicPr>
        <xdr:cNvPr id="2" name="Picture 1">
          <a:extLst>
            <a:ext uri="{FF2B5EF4-FFF2-40B4-BE49-F238E27FC236}">
              <a16:creationId xmlns:a16="http://schemas.microsoft.com/office/drawing/2014/main" id="{9634A8B1-1531-47ED-89E1-4DA0B62FD3FA}"/>
            </a:ext>
          </a:extLst>
        </xdr:cNvPr>
        <xdr:cNvPicPr>
          <a:picLocks noChangeAspect="1"/>
        </xdr:cNvPicPr>
      </xdr:nvPicPr>
      <xdr:blipFill>
        <a:blip xmlns:r="http://schemas.openxmlformats.org/officeDocument/2006/relationships" r:embed="rId1"/>
        <a:stretch>
          <a:fillRect/>
        </a:stretch>
      </xdr:blipFill>
      <xdr:spPr>
        <a:xfrm>
          <a:off x="8064481" y="6328835"/>
          <a:ext cx="4497098" cy="244438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10</xdr:col>
      <xdr:colOff>587356</xdr:colOff>
      <xdr:row>34</xdr:row>
      <xdr:rowOff>42335</xdr:rowOff>
    </xdr:from>
    <xdr:ext cx="4497098" cy="2444384"/>
    <xdr:pic>
      <xdr:nvPicPr>
        <xdr:cNvPr id="2" name="Picture 1">
          <a:extLst>
            <a:ext uri="{FF2B5EF4-FFF2-40B4-BE49-F238E27FC236}">
              <a16:creationId xmlns:a16="http://schemas.microsoft.com/office/drawing/2014/main" id="{6ADAC0E1-D10B-4AB6-B3C8-6F43EC6CA4C3}"/>
            </a:ext>
          </a:extLst>
        </xdr:cNvPr>
        <xdr:cNvPicPr>
          <a:picLocks noChangeAspect="1"/>
        </xdr:cNvPicPr>
      </xdr:nvPicPr>
      <xdr:blipFill>
        <a:blip xmlns:r="http://schemas.openxmlformats.org/officeDocument/2006/relationships" r:embed="rId1"/>
        <a:stretch>
          <a:fillRect/>
        </a:stretch>
      </xdr:blipFill>
      <xdr:spPr>
        <a:xfrm>
          <a:off x="6492856" y="6519335"/>
          <a:ext cx="4497098" cy="2444384"/>
        </a:xfrm>
        <a:prstGeom prst="rect">
          <a:avLst/>
        </a:prstGeom>
      </xdr:spPr>
    </xdr:pic>
    <xdr:clientData/>
  </xdr:oneCellAnchor>
</xdr:wsDr>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19C80-9709-4718-A619-35A03BD08C10}">
  <dimension ref="A1:Q122"/>
  <sheetViews>
    <sheetView topLeftCell="A110" zoomScale="160" zoomScaleNormal="160" workbookViewId="0">
      <selection activeCell="D62" sqref="D62"/>
    </sheetView>
  </sheetViews>
  <sheetFormatPr defaultColWidth="8.85546875" defaultRowHeight="15" x14ac:dyDescent="0.25"/>
  <cols>
    <col min="2" max="2" width="13.42578125" customWidth="1"/>
    <col min="3" max="3" width="16" bestFit="1" customWidth="1"/>
    <col min="4" max="4" width="10.28515625" customWidth="1"/>
    <col min="5" max="5" width="9.42578125" style="8" customWidth="1"/>
    <col min="6" max="6" width="3.42578125" style="8" customWidth="1"/>
    <col min="7" max="7" width="11.85546875" style="8" customWidth="1"/>
    <col min="8" max="8" width="11.140625" style="8" customWidth="1"/>
    <col min="9" max="9" width="13.42578125" customWidth="1"/>
    <col min="10" max="10" width="10" customWidth="1"/>
    <col min="11" max="11" width="10.28515625" bestFit="1" customWidth="1"/>
    <col min="12" max="12" width="10.140625" customWidth="1"/>
    <col min="13" max="13" width="10.28515625" customWidth="1"/>
    <col min="14" max="14" width="9.7109375" bestFit="1" customWidth="1"/>
    <col min="17" max="17" width="11.7109375" customWidth="1"/>
    <col min="18" max="18" width="10.28515625" customWidth="1"/>
  </cols>
  <sheetData>
    <row r="1" spans="1:11" x14ac:dyDescent="0.25">
      <c r="C1" t="s">
        <v>6</v>
      </c>
      <c r="E1" s="17" t="s">
        <v>4</v>
      </c>
      <c r="H1" s="8" t="s">
        <v>5</v>
      </c>
    </row>
    <row r="2" spans="1:11" x14ac:dyDescent="0.25">
      <c r="D2" s="3" t="s">
        <v>12</v>
      </c>
      <c r="E2" s="8" t="s">
        <v>10</v>
      </c>
      <c r="G2" s="3" t="str">
        <f>D2</f>
        <v>Profit</v>
      </c>
      <c r="H2" s="8" t="s">
        <v>11</v>
      </c>
    </row>
    <row r="4" spans="1:11" x14ac:dyDescent="0.25">
      <c r="I4" t="s">
        <v>3</v>
      </c>
    </row>
    <row r="5" spans="1:11" x14ac:dyDescent="0.25">
      <c r="A5" s="10">
        <v>9.4791666666666663E-2</v>
      </c>
      <c r="D5" s="3">
        <v>5</v>
      </c>
      <c r="E5" s="8" t="s">
        <v>1</v>
      </c>
      <c r="F5" s="9" t="s">
        <v>0</v>
      </c>
      <c r="G5" s="11">
        <v>7</v>
      </c>
      <c r="H5" s="8" t="s">
        <v>2</v>
      </c>
      <c r="I5" s="2" t="str">
        <f>_xlfn.TEXTJOIN("", TRUE, D5:H5)</f>
        <v>5x+7y</v>
      </c>
    </row>
    <row r="6" spans="1:11" x14ac:dyDescent="0.25">
      <c r="B6" t="s">
        <v>13</v>
      </c>
      <c r="C6" t="s">
        <v>7</v>
      </c>
      <c r="D6" s="12">
        <f>D5</f>
        <v>5</v>
      </c>
      <c r="E6" s="8">
        <f>D6*C7</f>
        <v>25</v>
      </c>
      <c r="F6" s="9" t="s">
        <v>0</v>
      </c>
      <c r="G6" s="13">
        <f>G5</f>
        <v>7</v>
      </c>
      <c r="H6" s="8">
        <f>C8*G6</f>
        <v>21</v>
      </c>
      <c r="I6" s="2" t="str">
        <f>_xlfn.TEXTJOIN("", TRUE,E6+H6)</f>
        <v>46</v>
      </c>
      <c r="J6" t="s">
        <v>14</v>
      </c>
      <c r="K6" s="2" t="str">
        <f>D2</f>
        <v>Profit</v>
      </c>
    </row>
    <row r="7" spans="1:11" x14ac:dyDescent="0.25">
      <c r="C7" s="3">
        <v>5</v>
      </c>
      <c r="I7" t="s">
        <v>9</v>
      </c>
    </row>
    <row r="8" spans="1:11" x14ac:dyDescent="0.25">
      <c r="C8" s="3">
        <v>3</v>
      </c>
    </row>
    <row r="9" spans="1:11" ht="30" x14ac:dyDescent="0.25">
      <c r="B9" s="14" t="s">
        <v>15</v>
      </c>
      <c r="D9" s="14" t="s">
        <v>16</v>
      </c>
      <c r="E9"/>
    </row>
    <row r="10" spans="1:11" x14ac:dyDescent="0.25">
      <c r="C10" s="3">
        <v>2</v>
      </c>
      <c r="E10" s="3">
        <v>0.33329999999999999</v>
      </c>
    </row>
    <row r="11" spans="1:11" x14ac:dyDescent="0.25">
      <c r="C11" s="3">
        <v>0.5</v>
      </c>
      <c r="E11" s="3">
        <v>2</v>
      </c>
    </row>
    <row r="13" spans="1:11" x14ac:dyDescent="0.25">
      <c r="B13" t="s">
        <v>27</v>
      </c>
    </row>
    <row r="14" spans="1:11" x14ac:dyDescent="0.25">
      <c r="A14" s="10">
        <v>0.10555555555555556</v>
      </c>
    </row>
    <row r="15" spans="1:11" ht="18.75" x14ac:dyDescent="0.3">
      <c r="B15" s="20" t="s">
        <v>28</v>
      </c>
      <c r="E15"/>
      <c r="F15"/>
      <c r="G15"/>
      <c r="H15"/>
    </row>
    <row r="16" spans="1:11" s="14" customFormat="1" ht="30" x14ac:dyDescent="0.25">
      <c r="C16" s="18"/>
      <c r="D16" s="28" t="s">
        <v>7</v>
      </c>
      <c r="E16" s="24" t="s">
        <v>36</v>
      </c>
      <c r="F16" s="24"/>
      <c r="G16" s="24"/>
      <c r="H16" s="14" t="s">
        <v>38</v>
      </c>
      <c r="I16" s="14" t="s">
        <v>37</v>
      </c>
    </row>
    <row r="17" spans="1:11" s="18" customFormat="1" ht="32.25" customHeight="1" x14ac:dyDescent="0.25">
      <c r="B17" s="18" t="s">
        <v>29</v>
      </c>
      <c r="C17" s="25" t="s">
        <v>30</v>
      </c>
      <c r="D17" s="28" t="s">
        <v>13</v>
      </c>
      <c r="E17" s="25" t="s">
        <v>31</v>
      </c>
      <c r="F17" s="25"/>
      <c r="G17" s="28" t="s">
        <v>3</v>
      </c>
      <c r="H17" s="18" t="s">
        <v>32</v>
      </c>
      <c r="I17" s="14" t="s">
        <v>16</v>
      </c>
    </row>
    <row r="18" spans="1:11" s="8" customFormat="1" x14ac:dyDescent="0.25">
      <c r="B18" s="8" t="s">
        <v>33</v>
      </c>
      <c r="C18" s="11" t="s">
        <v>1</v>
      </c>
      <c r="D18" s="35">
        <v>5</v>
      </c>
      <c r="E18" s="27">
        <v>0</v>
      </c>
      <c r="F18" s="11"/>
      <c r="G18" s="3">
        <v>5</v>
      </c>
      <c r="H18">
        <v>2</v>
      </c>
      <c r="I18">
        <v>0.33329999999999999</v>
      </c>
    </row>
    <row r="19" spans="1:11" s="8" customFormat="1" x14ac:dyDescent="0.25">
      <c r="B19" s="8" t="s">
        <v>34</v>
      </c>
      <c r="C19" s="11" t="s">
        <v>2</v>
      </c>
      <c r="D19" s="35">
        <v>3</v>
      </c>
      <c r="E19" s="27">
        <v>0</v>
      </c>
      <c r="F19" s="11"/>
      <c r="G19" s="3">
        <v>7</v>
      </c>
      <c r="H19">
        <v>0.5</v>
      </c>
      <c r="I19">
        <v>2</v>
      </c>
    </row>
    <row r="20" spans="1:11" s="8" customFormat="1" x14ac:dyDescent="0.25"/>
    <row r="21" spans="1:11" s="8" customFormat="1" ht="18.75" x14ac:dyDescent="0.3">
      <c r="B21" s="20" t="s">
        <v>35</v>
      </c>
    </row>
    <row r="22" spans="1:11" x14ac:dyDescent="0.25">
      <c r="D22" s="14"/>
    </row>
    <row r="23" spans="1:11" ht="45" x14ac:dyDescent="0.25">
      <c r="B23" s="14"/>
      <c r="C23" s="14"/>
      <c r="D23" s="14" t="s">
        <v>42</v>
      </c>
      <c r="E23" s="18" t="s">
        <v>43</v>
      </c>
      <c r="F23" s="14"/>
      <c r="G23" s="26" t="s">
        <v>48</v>
      </c>
      <c r="H23" s="14" t="s">
        <v>46</v>
      </c>
      <c r="I23" s="14" t="s">
        <v>47</v>
      </c>
    </row>
    <row r="24" spans="1:11" ht="30" x14ac:dyDescent="0.25">
      <c r="B24" s="18" t="s">
        <v>29</v>
      </c>
      <c r="C24" s="18" t="s">
        <v>30</v>
      </c>
      <c r="D24" s="18" t="s">
        <v>13</v>
      </c>
      <c r="E24" s="18" t="s">
        <v>44</v>
      </c>
      <c r="F24" s="18"/>
      <c r="G24" s="25" t="s">
        <v>45</v>
      </c>
      <c r="H24" s="18" t="s">
        <v>32</v>
      </c>
      <c r="I24" s="14" t="s">
        <v>16</v>
      </c>
    </row>
    <row r="25" spans="1:11" ht="30" x14ac:dyDescent="0.25">
      <c r="B25" s="8" t="s">
        <v>39</v>
      </c>
      <c r="C25" s="8">
        <v>1</v>
      </c>
      <c r="D25" s="21">
        <v>5</v>
      </c>
      <c r="E25" s="21">
        <v>0</v>
      </c>
      <c r="G25" s="3">
        <v>6</v>
      </c>
      <c r="H25" s="23">
        <v>1E+30</v>
      </c>
      <c r="I25">
        <v>1</v>
      </c>
      <c r="J25" s="2">
        <f>G26+H26</f>
        <v>24</v>
      </c>
      <c r="K25" s="28" t="s">
        <v>15</v>
      </c>
    </row>
    <row r="26" spans="1:11" x14ac:dyDescent="0.25">
      <c r="B26" s="8" t="s">
        <v>40</v>
      </c>
      <c r="C26" s="8">
        <v>2</v>
      </c>
      <c r="D26" s="21">
        <v>19</v>
      </c>
      <c r="E26" s="32">
        <v>2</v>
      </c>
      <c r="G26" s="3">
        <v>19</v>
      </c>
      <c r="H26" s="30">
        <v>5</v>
      </c>
      <c r="I26" s="30">
        <v>1</v>
      </c>
      <c r="J26" s="3">
        <f>G26</f>
        <v>19</v>
      </c>
    </row>
    <row r="27" spans="1:11" ht="30" x14ac:dyDescent="0.25">
      <c r="B27" s="8" t="s">
        <v>41</v>
      </c>
      <c r="C27" s="8">
        <v>3</v>
      </c>
      <c r="D27" s="21">
        <v>8</v>
      </c>
      <c r="E27" s="21">
        <v>1</v>
      </c>
      <c r="G27" s="3">
        <v>8</v>
      </c>
      <c r="H27">
        <v>0.33329999999999999</v>
      </c>
      <c r="I27">
        <f>I25+I26-H27</f>
        <v>1.6667000000000001</v>
      </c>
      <c r="J27" s="5">
        <f>G26-I26</f>
        <v>18</v>
      </c>
      <c r="K27" s="47" t="s">
        <v>49</v>
      </c>
    </row>
    <row r="29" spans="1:11" x14ac:dyDescent="0.25">
      <c r="A29" s="2"/>
      <c r="B29" s="17" t="s">
        <v>53</v>
      </c>
    </row>
    <row r="31" spans="1:11" x14ac:dyDescent="0.25">
      <c r="E31" s="31">
        <f>E26</f>
        <v>2</v>
      </c>
      <c r="F31" s="9" t="s">
        <v>1</v>
      </c>
      <c r="G31" s="11">
        <v>3</v>
      </c>
      <c r="H31" s="8" t="s">
        <v>61</v>
      </c>
    </row>
    <row r="32" spans="1:11" x14ac:dyDescent="0.25">
      <c r="A32" s="10">
        <v>0.10833333333333334</v>
      </c>
      <c r="G32" s="33">
        <f>G31*E31</f>
        <v>6</v>
      </c>
      <c r="H32" s="8" t="s">
        <v>52</v>
      </c>
    </row>
    <row r="34" spans="1:11" x14ac:dyDescent="0.25">
      <c r="G34" s="34" t="str">
        <f>I6</f>
        <v>46</v>
      </c>
      <c r="H34" t="s">
        <v>55</v>
      </c>
    </row>
    <row r="35" spans="1:11" x14ac:dyDescent="0.25">
      <c r="A35" s="2"/>
      <c r="B35" t="s">
        <v>54</v>
      </c>
      <c r="G35" s="33">
        <f>G34+G32</f>
        <v>52</v>
      </c>
      <c r="H35" s="5" t="s">
        <v>56</v>
      </c>
      <c r="I35" s="5"/>
      <c r="J35" s="5"/>
    </row>
    <row r="37" spans="1:11" x14ac:dyDescent="0.25">
      <c r="A37" s="2"/>
      <c r="B37" t="s">
        <v>57</v>
      </c>
      <c r="D37" s="17" t="s">
        <v>32</v>
      </c>
    </row>
    <row r="38" spans="1:11" x14ac:dyDescent="0.25">
      <c r="E38" s="33">
        <f>H26</f>
        <v>5</v>
      </c>
      <c r="G38" s="6" t="s">
        <v>58</v>
      </c>
      <c r="H38" s="33"/>
      <c r="I38" s="2"/>
    </row>
    <row r="39" spans="1:11" x14ac:dyDescent="0.25">
      <c r="G39" s="17" t="s">
        <v>59</v>
      </c>
    </row>
    <row r="40" spans="1:11" x14ac:dyDescent="0.25">
      <c r="H40"/>
    </row>
    <row r="41" spans="1:11" ht="18.75" x14ac:dyDescent="0.3">
      <c r="B41" s="20" t="s">
        <v>35</v>
      </c>
      <c r="C41" s="8"/>
      <c r="D41" s="8"/>
      <c r="I41" s="8"/>
      <c r="J41" s="8"/>
      <c r="K41" s="8"/>
    </row>
    <row r="42" spans="1:11" x14ac:dyDescent="0.25">
      <c r="D42" s="14"/>
    </row>
    <row r="43" spans="1:11" ht="45" x14ac:dyDescent="0.25">
      <c r="B43" s="14"/>
      <c r="C43" s="14"/>
      <c r="D43" s="40" t="s">
        <v>79</v>
      </c>
      <c r="E43" s="14" t="s">
        <v>43</v>
      </c>
      <c r="F43" s="14"/>
      <c r="G43" s="26" t="s">
        <v>48</v>
      </c>
      <c r="H43" s="14" t="s">
        <v>46</v>
      </c>
      <c r="I43" s="14" t="s">
        <v>47</v>
      </c>
    </row>
    <row r="44" spans="1:11" ht="30" x14ac:dyDescent="0.25">
      <c r="B44" s="18" t="s">
        <v>29</v>
      </c>
      <c r="C44" s="18" t="s">
        <v>30</v>
      </c>
      <c r="D44" s="18" t="s">
        <v>13</v>
      </c>
      <c r="E44" s="18" t="s">
        <v>44</v>
      </c>
      <c r="F44" s="18"/>
      <c r="G44" s="25" t="s">
        <v>45</v>
      </c>
      <c r="H44" s="18" t="s">
        <v>32</v>
      </c>
      <c r="I44" s="14" t="s">
        <v>16</v>
      </c>
    </row>
    <row r="45" spans="1:11" x14ac:dyDescent="0.25">
      <c r="B45" s="8" t="s">
        <v>39</v>
      </c>
      <c r="C45" s="8">
        <v>1</v>
      </c>
      <c r="D45" s="21">
        <v>5</v>
      </c>
      <c r="E45" s="21">
        <v>0</v>
      </c>
      <c r="G45" s="3">
        <v>6</v>
      </c>
      <c r="H45">
        <v>4</v>
      </c>
      <c r="I45">
        <v>1</v>
      </c>
    </row>
    <row r="46" spans="1:11" x14ac:dyDescent="0.25">
      <c r="B46" s="8" t="s">
        <v>40</v>
      </c>
      <c r="C46" s="8">
        <v>2</v>
      </c>
      <c r="D46" s="21">
        <v>19</v>
      </c>
      <c r="E46" s="21">
        <v>2</v>
      </c>
      <c r="G46" s="3">
        <v>19</v>
      </c>
      <c r="H46">
        <v>5</v>
      </c>
      <c r="I46">
        <v>1</v>
      </c>
    </row>
    <row r="47" spans="1:11" x14ac:dyDescent="0.25">
      <c r="B47" s="8" t="s">
        <v>41</v>
      </c>
      <c r="C47" s="8">
        <v>3</v>
      </c>
      <c r="D47" s="21">
        <v>8</v>
      </c>
      <c r="E47" s="21">
        <v>1</v>
      </c>
      <c r="G47" s="3">
        <v>8</v>
      </c>
      <c r="H47">
        <v>2</v>
      </c>
      <c r="I47">
        <f>I45+I46-H47</f>
        <v>0</v>
      </c>
    </row>
    <row r="49" spans="1:12" x14ac:dyDescent="0.25">
      <c r="A49" s="2"/>
      <c r="B49" s="17" t="s">
        <v>60</v>
      </c>
    </row>
    <row r="50" spans="1:12" x14ac:dyDescent="0.25">
      <c r="E50" s="17" t="s">
        <v>44</v>
      </c>
      <c r="H50" s="8" t="s">
        <v>61</v>
      </c>
    </row>
    <row r="51" spans="1:12" x14ac:dyDescent="0.25">
      <c r="E51" s="21">
        <v>0</v>
      </c>
      <c r="G51" s="8">
        <f>E51*$H$51</f>
        <v>0</v>
      </c>
      <c r="H51" s="11">
        <v>1</v>
      </c>
    </row>
    <row r="52" spans="1:12" x14ac:dyDescent="0.25">
      <c r="E52" s="21">
        <v>2</v>
      </c>
      <c r="G52" s="34">
        <f>E52*$H$51</f>
        <v>2</v>
      </c>
      <c r="I52" t="s">
        <v>62</v>
      </c>
    </row>
    <row r="53" spans="1:12" x14ac:dyDescent="0.25">
      <c r="E53" s="21">
        <v>1</v>
      </c>
      <c r="G53" s="8">
        <f>E53*$H$51</f>
        <v>1</v>
      </c>
    </row>
    <row r="59" spans="1:12" ht="18.75" x14ac:dyDescent="0.3">
      <c r="B59" s="20" t="s">
        <v>63</v>
      </c>
      <c r="E59"/>
      <c r="F59"/>
      <c r="G59" t="s">
        <v>100</v>
      </c>
      <c r="H59"/>
    </row>
    <row r="60" spans="1:12" ht="30" x14ac:dyDescent="0.25">
      <c r="A60" s="14"/>
      <c r="B60" s="14"/>
      <c r="C60" s="18"/>
      <c r="D60" s="28" t="s">
        <v>7</v>
      </c>
      <c r="E60" s="24" t="s">
        <v>36</v>
      </c>
      <c r="F60" s="24"/>
      <c r="G60" s="24"/>
      <c r="H60" s="14" t="s">
        <v>38</v>
      </c>
      <c r="I60" s="14" t="s">
        <v>37</v>
      </c>
      <c r="J60" s="14"/>
      <c r="K60" s="14"/>
      <c r="L60" s="14"/>
    </row>
    <row r="61" spans="1:12" ht="30" x14ac:dyDescent="0.25">
      <c r="A61" s="18"/>
      <c r="B61" s="18" t="s">
        <v>29</v>
      </c>
      <c r="C61" s="25" t="s">
        <v>30</v>
      </c>
      <c r="D61" s="28" t="s">
        <v>13</v>
      </c>
      <c r="E61" s="25" t="s">
        <v>31</v>
      </c>
      <c r="F61" s="25"/>
      <c r="G61" s="28" t="s">
        <v>3</v>
      </c>
      <c r="H61" s="18" t="s">
        <v>32</v>
      </c>
      <c r="I61" s="14" t="s">
        <v>16</v>
      </c>
      <c r="J61" s="18"/>
      <c r="K61" s="18"/>
      <c r="L61" s="18"/>
    </row>
    <row r="62" spans="1:12" x14ac:dyDescent="0.25">
      <c r="A62" s="8"/>
      <c r="B62" s="8" t="s">
        <v>69</v>
      </c>
      <c r="C62" s="11" t="s">
        <v>64</v>
      </c>
      <c r="D62" s="36">
        <v>60</v>
      </c>
      <c r="E62" s="27">
        <v>0</v>
      </c>
      <c r="F62" s="11"/>
      <c r="G62" s="3">
        <v>50</v>
      </c>
      <c r="H62" s="22">
        <v>1E+30</v>
      </c>
      <c r="I62">
        <v>10</v>
      </c>
      <c r="J62" s="8"/>
      <c r="K62" s="8"/>
      <c r="L62" s="8"/>
    </row>
    <row r="63" spans="1:12" x14ac:dyDescent="0.25">
      <c r="A63" s="8"/>
      <c r="B63" s="8" t="s">
        <v>70</v>
      </c>
      <c r="C63" s="11" t="s">
        <v>65</v>
      </c>
      <c r="D63" s="36">
        <v>40</v>
      </c>
      <c r="E63" s="27">
        <v>0</v>
      </c>
      <c r="F63" s="11"/>
      <c r="G63" s="3">
        <v>20</v>
      </c>
      <c r="H63">
        <v>5</v>
      </c>
      <c r="I63">
        <v>20</v>
      </c>
      <c r="J63" s="8"/>
      <c r="K63" s="8"/>
      <c r="L63" s="8"/>
    </row>
    <row r="64" spans="1:12" x14ac:dyDescent="0.25">
      <c r="A64" s="8"/>
      <c r="B64" s="8"/>
      <c r="C64" s="8"/>
      <c r="D64" s="37" t="s">
        <v>12</v>
      </c>
      <c r="G64" s="37" t="str">
        <f>D64</f>
        <v>Profit</v>
      </c>
      <c r="I64" s="8"/>
      <c r="J64" s="8"/>
      <c r="K64" s="8"/>
      <c r="L64" s="8"/>
    </row>
    <row r="65" spans="1:12" ht="18.75" x14ac:dyDescent="0.3">
      <c r="A65" s="8"/>
      <c r="B65" s="20" t="s">
        <v>35</v>
      </c>
      <c r="C65" s="8"/>
      <c r="D65" s="8"/>
      <c r="I65" s="8"/>
      <c r="J65" s="8"/>
      <c r="K65" s="8"/>
      <c r="L65" s="8"/>
    </row>
    <row r="66" spans="1:12" x14ac:dyDescent="0.25">
      <c r="D66" s="14"/>
    </row>
    <row r="67" spans="1:12" ht="45" x14ac:dyDescent="0.25">
      <c r="B67" s="14"/>
      <c r="C67" s="14"/>
      <c r="D67" s="40" t="s">
        <v>79</v>
      </c>
      <c r="E67" s="18" t="s">
        <v>43</v>
      </c>
      <c r="F67" s="14"/>
      <c r="G67" s="26" t="s">
        <v>48</v>
      </c>
      <c r="H67" s="14" t="s">
        <v>46</v>
      </c>
      <c r="I67" s="14" t="s">
        <v>47</v>
      </c>
    </row>
    <row r="68" spans="1:12" ht="30" x14ac:dyDescent="0.25">
      <c r="B68" s="18" t="s">
        <v>29</v>
      </c>
      <c r="C68" s="18" t="s">
        <v>30</v>
      </c>
      <c r="D68" s="18" t="s">
        <v>13</v>
      </c>
      <c r="E68" s="18" t="s">
        <v>44</v>
      </c>
      <c r="F68" s="18"/>
      <c r="G68" s="25" t="s">
        <v>45</v>
      </c>
      <c r="H68" s="18" t="s">
        <v>32</v>
      </c>
      <c r="I68" s="14" t="s">
        <v>16</v>
      </c>
    </row>
    <row r="69" spans="1:12" x14ac:dyDescent="0.25">
      <c r="B69" s="8" t="s">
        <v>71</v>
      </c>
      <c r="C69" s="8" t="s">
        <v>67</v>
      </c>
      <c r="D69" s="21">
        <v>280</v>
      </c>
      <c r="E69" s="19">
        <v>0</v>
      </c>
      <c r="G69" s="3">
        <v>400</v>
      </c>
      <c r="H69" s="23">
        <v>1E+30</v>
      </c>
      <c r="I69">
        <v>120</v>
      </c>
    </row>
    <row r="70" spans="1:12" x14ac:dyDescent="0.25">
      <c r="B70" s="8" t="s">
        <v>72</v>
      </c>
      <c r="C70" s="8" t="s">
        <v>66</v>
      </c>
      <c r="D70" s="21">
        <v>8000</v>
      </c>
      <c r="E70" s="19">
        <v>0.4</v>
      </c>
      <c r="G70" s="3">
        <v>8000</v>
      </c>
      <c r="H70">
        <v>1500</v>
      </c>
      <c r="I70">
        <v>2000</v>
      </c>
    </row>
    <row r="71" spans="1:12" x14ac:dyDescent="0.25">
      <c r="B71" s="8" t="s">
        <v>73</v>
      </c>
      <c r="C71" s="8" t="s">
        <v>68</v>
      </c>
      <c r="D71" s="21">
        <v>60</v>
      </c>
      <c r="E71" s="19">
        <v>1</v>
      </c>
      <c r="G71" s="3">
        <v>60</v>
      </c>
      <c r="H71">
        <v>20</v>
      </c>
      <c r="I71">
        <v>20</v>
      </c>
    </row>
    <row r="73" spans="1:12" x14ac:dyDescent="0.25">
      <c r="B73">
        <v>1</v>
      </c>
      <c r="C73" s="17" t="s">
        <v>7</v>
      </c>
      <c r="G73" s="36">
        <f>D62</f>
        <v>60</v>
      </c>
    </row>
    <row r="74" spans="1:12" x14ac:dyDescent="0.25">
      <c r="G74" s="36">
        <f>D63</f>
        <v>40</v>
      </c>
    </row>
    <row r="75" spans="1:12" x14ac:dyDescent="0.25">
      <c r="B75">
        <v>2</v>
      </c>
      <c r="C75" s="17" t="s">
        <v>80</v>
      </c>
      <c r="G75" s="38">
        <f>G62*D62+G63*D63</f>
        <v>3800</v>
      </c>
      <c r="H75" s="17" t="s">
        <v>8</v>
      </c>
      <c r="J75" s="7" t="s">
        <v>75</v>
      </c>
    </row>
    <row r="76" spans="1:12" x14ac:dyDescent="0.25">
      <c r="C76" s="17" t="s">
        <v>81</v>
      </c>
      <c r="G76" s="38"/>
      <c r="H76" s="17"/>
      <c r="J76" s="7"/>
    </row>
    <row r="77" spans="1:12" x14ac:dyDescent="0.25">
      <c r="B77">
        <v>3</v>
      </c>
      <c r="C77" t="s">
        <v>74</v>
      </c>
      <c r="G77" s="38" t="s">
        <v>97</v>
      </c>
      <c r="H77" s="17" t="s">
        <v>78</v>
      </c>
    </row>
    <row r="78" spans="1:12" ht="30" x14ac:dyDescent="0.25">
      <c r="C78" s="17" t="s">
        <v>76</v>
      </c>
      <c r="G78" s="39" t="s">
        <v>77</v>
      </c>
    </row>
    <row r="79" spans="1:12" x14ac:dyDescent="0.25">
      <c r="B79">
        <v>4</v>
      </c>
      <c r="C79" t="s">
        <v>80</v>
      </c>
    </row>
    <row r="80" spans="1:12" x14ac:dyDescent="0.25">
      <c r="C80" t="s">
        <v>82</v>
      </c>
      <c r="G80" s="36">
        <f>D69</f>
        <v>280</v>
      </c>
      <c r="H80" s="8" t="s">
        <v>83</v>
      </c>
    </row>
    <row r="81" spans="2:12" x14ac:dyDescent="0.25">
      <c r="B81">
        <v>5</v>
      </c>
      <c r="C81" t="s">
        <v>84</v>
      </c>
    </row>
    <row r="82" spans="2:12" x14ac:dyDescent="0.25">
      <c r="C82" t="s">
        <v>85</v>
      </c>
      <c r="G82" s="38">
        <v>8000</v>
      </c>
      <c r="H82" s="8" t="s">
        <v>86</v>
      </c>
    </row>
    <row r="83" spans="2:12" x14ac:dyDescent="0.25">
      <c r="B83">
        <v>6</v>
      </c>
      <c r="C83" t="s">
        <v>87</v>
      </c>
      <c r="G83" s="17" t="s">
        <v>89</v>
      </c>
    </row>
    <row r="84" spans="2:12" x14ac:dyDescent="0.25">
      <c r="C84" t="s">
        <v>88</v>
      </c>
      <c r="G84" s="38" t="s">
        <v>91</v>
      </c>
      <c r="H84" s="9" t="s">
        <v>90</v>
      </c>
    </row>
    <row r="85" spans="2:12" x14ac:dyDescent="0.25">
      <c r="B85">
        <v>7</v>
      </c>
      <c r="C85" t="s">
        <v>92</v>
      </c>
      <c r="G85" s="17" t="s">
        <v>93</v>
      </c>
    </row>
    <row r="86" spans="2:12" x14ac:dyDescent="0.25">
      <c r="C86" t="s">
        <v>94</v>
      </c>
      <c r="G86" s="33">
        <f>H86*E70</f>
        <v>400</v>
      </c>
      <c r="H86" s="11">
        <v>1000</v>
      </c>
      <c r="I86" s="17" t="s">
        <v>96</v>
      </c>
      <c r="K86" t="s">
        <v>95</v>
      </c>
    </row>
    <row r="87" spans="2:12" x14ac:dyDescent="0.25">
      <c r="B87">
        <v>8</v>
      </c>
      <c r="C87" t="s">
        <v>98</v>
      </c>
    </row>
    <row r="88" spans="2:12" x14ac:dyDescent="0.25">
      <c r="C88" t="s">
        <v>99</v>
      </c>
      <c r="G88" s="17" t="s">
        <v>89</v>
      </c>
      <c r="I88" s="5" t="s">
        <v>101</v>
      </c>
      <c r="J88" s="5"/>
      <c r="K88" s="5"/>
    </row>
    <row r="89" spans="2:12" x14ac:dyDescent="0.25">
      <c r="G89" s="38" t="s">
        <v>91</v>
      </c>
      <c r="I89" s="2" t="s">
        <v>102</v>
      </c>
      <c r="J89" s="2"/>
      <c r="K89" s="2"/>
      <c r="L89" s="2"/>
    </row>
    <row r="90" spans="2:12" x14ac:dyDescent="0.25">
      <c r="I90" s="2" t="s">
        <v>103</v>
      </c>
      <c r="J90" s="2"/>
      <c r="K90" s="2"/>
      <c r="L90" s="2"/>
    </row>
    <row r="91" spans="2:12" x14ac:dyDescent="0.25">
      <c r="G91" s="34">
        <f>G63*H91</f>
        <v>900</v>
      </c>
      <c r="H91" s="11">
        <v>45</v>
      </c>
      <c r="I91" s="5" t="s">
        <v>56</v>
      </c>
      <c r="J91" s="5"/>
      <c r="K91" s="5"/>
    </row>
    <row r="92" spans="2:12" x14ac:dyDescent="0.25">
      <c r="G92" s="33">
        <f>H91*D62+G63*D63</f>
        <v>3500</v>
      </c>
    </row>
    <row r="94" spans="2:12" x14ac:dyDescent="0.25">
      <c r="B94" s="2" t="s">
        <v>104</v>
      </c>
      <c r="C94" t="s">
        <v>116</v>
      </c>
      <c r="E94" s="17" t="s">
        <v>117</v>
      </c>
    </row>
    <row r="95" spans="2:12" ht="18.75" x14ac:dyDescent="0.3">
      <c r="B95" s="20" t="s">
        <v>63</v>
      </c>
      <c r="E95"/>
      <c r="F95"/>
      <c r="G95" t="s">
        <v>100</v>
      </c>
      <c r="H95"/>
    </row>
    <row r="96" spans="2:12" ht="30" x14ac:dyDescent="0.25">
      <c r="B96" s="14"/>
      <c r="C96" s="18"/>
      <c r="D96" s="45" t="s">
        <v>7</v>
      </c>
      <c r="E96" s="40" t="s">
        <v>36</v>
      </c>
      <c r="F96" s="40"/>
      <c r="G96" s="14"/>
      <c r="H96" s="14" t="s">
        <v>38</v>
      </c>
      <c r="I96" s="14" t="s">
        <v>37</v>
      </c>
      <c r="J96" s="44" t="s">
        <v>115</v>
      </c>
    </row>
    <row r="97" spans="2:17" ht="45" x14ac:dyDescent="0.25">
      <c r="B97" s="18" t="s">
        <v>29</v>
      </c>
      <c r="C97" s="25" t="s">
        <v>30</v>
      </c>
      <c r="D97" s="28" t="s">
        <v>13</v>
      </c>
      <c r="E97" s="25" t="s">
        <v>31</v>
      </c>
      <c r="F97" s="25"/>
      <c r="G97" s="28" t="s">
        <v>3</v>
      </c>
      <c r="H97" s="18" t="s">
        <v>32</v>
      </c>
      <c r="I97" s="14" t="s">
        <v>16</v>
      </c>
      <c r="J97" s="28" t="s">
        <v>3</v>
      </c>
      <c r="K97" s="43" t="s">
        <v>118</v>
      </c>
      <c r="L97" s="18" t="s">
        <v>32</v>
      </c>
      <c r="M97" s="14" t="s">
        <v>16</v>
      </c>
    </row>
    <row r="98" spans="2:17" x14ac:dyDescent="0.25">
      <c r="B98" s="8" t="s">
        <v>69</v>
      </c>
      <c r="C98" s="11" t="s">
        <v>1</v>
      </c>
      <c r="D98" s="36">
        <v>105</v>
      </c>
      <c r="E98" s="41">
        <v>0</v>
      </c>
      <c r="F98" s="11"/>
      <c r="G98" s="42">
        <v>220</v>
      </c>
      <c r="H98" s="3">
        <v>50</v>
      </c>
      <c r="I98" s="3">
        <v>50</v>
      </c>
      <c r="J98" s="3">
        <v>200</v>
      </c>
      <c r="K98">
        <f>G98-J98</f>
        <v>20</v>
      </c>
      <c r="L98">
        <f>H98</f>
        <v>50</v>
      </c>
      <c r="M98">
        <f>I98</f>
        <v>50</v>
      </c>
      <c r="N98" s="1">
        <f>K98/L98</f>
        <v>0.4</v>
      </c>
    </row>
    <row r="99" spans="2:17" x14ac:dyDescent="0.25">
      <c r="B99" s="8" t="s">
        <v>70</v>
      </c>
      <c r="C99" s="11" t="s">
        <v>2</v>
      </c>
      <c r="D99" s="35">
        <v>28.5</v>
      </c>
      <c r="E99" s="41">
        <v>0</v>
      </c>
      <c r="F99" s="11"/>
      <c r="G99" s="42">
        <v>450</v>
      </c>
      <c r="H99">
        <v>166.667</v>
      </c>
      <c r="I99">
        <v>100</v>
      </c>
      <c r="J99" s="3">
        <v>500</v>
      </c>
      <c r="K99">
        <f>ABS(G99-J99)</f>
        <v>50</v>
      </c>
      <c r="L99">
        <f>H99</f>
        <v>166.667</v>
      </c>
      <c r="M99">
        <f>I99</f>
        <v>100</v>
      </c>
      <c r="N99" s="1">
        <f>K99/M99</f>
        <v>0.5</v>
      </c>
      <c r="O99" s="4">
        <f>N98+N99</f>
        <v>0.9</v>
      </c>
      <c r="P99" s="3" t="s">
        <v>120</v>
      </c>
      <c r="Q99" s="3" t="s">
        <v>119</v>
      </c>
    </row>
    <row r="100" spans="2:17" x14ac:dyDescent="0.25">
      <c r="B100" s="8"/>
      <c r="C100" s="8"/>
      <c r="D100" s="37" t="s">
        <v>12</v>
      </c>
      <c r="G100" s="37" t="str">
        <f>D100</f>
        <v>Profit</v>
      </c>
      <c r="I100" s="8"/>
      <c r="J100" s="37">
        <f>H100</f>
        <v>0</v>
      </c>
    </row>
    <row r="101" spans="2:17" ht="18.75" x14ac:dyDescent="0.3">
      <c r="B101" s="20" t="s">
        <v>35</v>
      </c>
      <c r="C101" s="8"/>
      <c r="D101" s="8"/>
      <c r="I101" s="8"/>
      <c r="J101" s="44" t="s">
        <v>115</v>
      </c>
      <c r="K101" s="2">
        <f>D98*J98+D99*J99</f>
        <v>35250</v>
      </c>
      <c r="L101" s="42" t="s">
        <v>127</v>
      </c>
      <c r="M101" s="42"/>
    </row>
    <row r="102" spans="2:17" x14ac:dyDescent="0.25">
      <c r="D102" s="14"/>
    </row>
    <row r="103" spans="2:17" ht="45" x14ac:dyDescent="0.25">
      <c r="B103" s="14"/>
      <c r="C103" s="14"/>
      <c r="D103" s="40" t="s">
        <v>79</v>
      </c>
      <c r="E103" s="18" t="s">
        <v>43</v>
      </c>
      <c r="F103" s="14"/>
      <c r="G103" s="26" t="s">
        <v>48</v>
      </c>
      <c r="H103" s="14" t="s">
        <v>46</v>
      </c>
      <c r="I103" s="14" t="s">
        <v>47</v>
      </c>
      <c r="J103" s="46" t="s">
        <v>124</v>
      </c>
    </row>
    <row r="104" spans="2:17" ht="45" x14ac:dyDescent="0.25">
      <c r="B104" s="18" t="s">
        <v>29</v>
      </c>
      <c r="C104" s="18" t="s">
        <v>30</v>
      </c>
      <c r="D104" s="18" t="s">
        <v>13</v>
      </c>
      <c r="E104" s="18" t="s">
        <v>44</v>
      </c>
      <c r="F104" s="18"/>
      <c r="G104" s="25" t="s">
        <v>45</v>
      </c>
      <c r="H104" s="18" t="s">
        <v>32</v>
      </c>
      <c r="I104" s="18" t="s">
        <v>16</v>
      </c>
      <c r="J104" s="47" t="s">
        <v>45</v>
      </c>
      <c r="K104" s="43" t="s">
        <v>118</v>
      </c>
      <c r="L104" s="18" t="s">
        <v>32</v>
      </c>
      <c r="M104" s="14" t="s">
        <v>16</v>
      </c>
    </row>
    <row r="105" spans="2:17" x14ac:dyDescent="0.25">
      <c r="B105" s="8" t="s">
        <v>71</v>
      </c>
      <c r="C105" s="8">
        <v>1</v>
      </c>
      <c r="D105" s="19">
        <v>28.5</v>
      </c>
      <c r="E105" s="19">
        <v>0</v>
      </c>
      <c r="G105" s="3">
        <v>40</v>
      </c>
      <c r="H105" s="23">
        <v>1E+30</v>
      </c>
      <c r="I105">
        <v>11.5</v>
      </c>
      <c r="J105" s="5">
        <v>40</v>
      </c>
    </row>
    <row r="106" spans="2:17" x14ac:dyDescent="0.25">
      <c r="B106" s="8" t="s">
        <v>72</v>
      </c>
      <c r="C106" s="8">
        <v>2</v>
      </c>
      <c r="D106" s="21">
        <v>240</v>
      </c>
      <c r="E106" s="48">
        <v>62.5</v>
      </c>
      <c r="G106" s="42">
        <v>250</v>
      </c>
      <c r="H106">
        <v>18.399999999999999</v>
      </c>
      <c r="I106">
        <v>45.6</v>
      </c>
      <c r="J106" s="5">
        <v>240</v>
      </c>
      <c r="K106" s="42">
        <f>ABS(G106-J106)</f>
        <v>10</v>
      </c>
      <c r="L106">
        <f>H106</f>
        <v>18.399999999999999</v>
      </c>
      <c r="M106">
        <f>I106</f>
        <v>45.6</v>
      </c>
      <c r="N106" s="1">
        <f>K106/L106</f>
        <v>0.5434782608695653</v>
      </c>
    </row>
    <row r="107" spans="2:17" x14ac:dyDescent="0.25">
      <c r="B107" s="8" t="s">
        <v>73</v>
      </c>
      <c r="C107" s="8">
        <v>3</v>
      </c>
      <c r="D107" s="21">
        <v>60</v>
      </c>
      <c r="E107" s="48">
        <v>250</v>
      </c>
      <c r="G107" s="42">
        <v>85</v>
      </c>
      <c r="H107">
        <v>19</v>
      </c>
      <c r="I107">
        <v>7.6669999999999998</v>
      </c>
      <c r="J107" s="5">
        <v>81</v>
      </c>
      <c r="K107" s="42">
        <f>ABS(G107-J107)</f>
        <v>4</v>
      </c>
      <c r="L107">
        <f>H107</f>
        <v>19</v>
      </c>
      <c r="M107">
        <f>I107</f>
        <v>7.6669999999999998</v>
      </c>
      <c r="N107" s="1">
        <f>K107/L107</f>
        <v>0.21052631578947367</v>
      </c>
      <c r="O107" s="4">
        <f>N106+N107</f>
        <v>0.75400457665903897</v>
      </c>
      <c r="P107" s="3" t="s">
        <v>120</v>
      </c>
      <c r="Q107" s="3" t="s">
        <v>119</v>
      </c>
    </row>
    <row r="109" spans="2:17" x14ac:dyDescent="0.25">
      <c r="B109" s="15">
        <v>1</v>
      </c>
      <c r="C109" t="s">
        <v>105</v>
      </c>
      <c r="G109" s="8" t="s">
        <v>109</v>
      </c>
    </row>
    <row r="110" spans="2:17" x14ac:dyDescent="0.25">
      <c r="B110" s="15"/>
      <c r="C110" t="s">
        <v>106</v>
      </c>
    </row>
    <row r="111" spans="2:17" x14ac:dyDescent="0.25">
      <c r="B111" s="15"/>
      <c r="C111" t="s">
        <v>107</v>
      </c>
    </row>
    <row r="112" spans="2:17" x14ac:dyDescent="0.25">
      <c r="B112" s="15"/>
      <c r="C112" t="s">
        <v>108</v>
      </c>
    </row>
    <row r="113" spans="2:9" x14ac:dyDescent="0.25">
      <c r="B113" s="15" t="s">
        <v>110</v>
      </c>
      <c r="C113" t="s">
        <v>112</v>
      </c>
      <c r="G113" s="33" t="s">
        <v>91</v>
      </c>
      <c r="H113" s="6" t="s">
        <v>121</v>
      </c>
      <c r="I113" s="2"/>
    </row>
    <row r="114" spans="2:9" x14ac:dyDescent="0.25">
      <c r="B114" s="15" t="s">
        <v>111</v>
      </c>
      <c r="C114" t="s">
        <v>113</v>
      </c>
      <c r="G114" s="33">
        <f>G98*D98+G99*D99</f>
        <v>35925</v>
      </c>
    </row>
    <row r="115" spans="2:9" x14ac:dyDescent="0.25">
      <c r="B115" s="15">
        <v>2</v>
      </c>
      <c r="C115" t="s">
        <v>114</v>
      </c>
      <c r="G115" s="8" t="s">
        <v>109</v>
      </c>
    </row>
    <row r="116" spans="2:9" x14ac:dyDescent="0.25">
      <c r="B116" s="15"/>
      <c r="C116" t="s">
        <v>122</v>
      </c>
    </row>
    <row r="117" spans="2:9" x14ac:dyDescent="0.25">
      <c r="C117" t="s">
        <v>123</v>
      </c>
    </row>
    <row r="118" spans="2:9" x14ac:dyDescent="0.25">
      <c r="F118" s="8" t="s">
        <v>1</v>
      </c>
      <c r="G118" s="8">
        <f>K106*E106</f>
        <v>625</v>
      </c>
      <c r="H118" s="17" t="s">
        <v>125</v>
      </c>
    </row>
    <row r="119" spans="2:9" x14ac:dyDescent="0.25">
      <c r="F119" s="8" t="s">
        <v>2</v>
      </c>
      <c r="G119" s="8">
        <f>K107*E107</f>
        <v>1000</v>
      </c>
      <c r="H119" s="17" t="s">
        <v>125</v>
      </c>
    </row>
    <row r="120" spans="2:9" x14ac:dyDescent="0.25">
      <c r="G120" s="33">
        <f>G118+G119</f>
        <v>1625</v>
      </c>
      <c r="H120" s="17" t="s">
        <v>126</v>
      </c>
    </row>
    <row r="121" spans="2:9" x14ac:dyDescent="0.25">
      <c r="G121" s="34">
        <f>K101</f>
        <v>35250</v>
      </c>
      <c r="H121" s="5" t="s">
        <v>128</v>
      </c>
      <c r="I121" s="5"/>
    </row>
    <row r="122" spans="2:9" x14ac:dyDescent="0.25">
      <c r="C122" t="s">
        <v>113</v>
      </c>
      <c r="G122" s="33">
        <f>SUM(G120:G121)</f>
        <v>36875</v>
      </c>
      <c r="H122" s="6" t="s">
        <v>129</v>
      </c>
      <c r="I122" s="2"/>
    </row>
  </sheetData>
  <phoneticPr fontId="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D7278-71D2-437D-B854-BC75ED47B4CB}">
  <sheetPr codeName="Sheet1"/>
  <dimension ref="A2:S281"/>
  <sheetViews>
    <sheetView topLeftCell="A256" zoomScale="180" zoomScaleNormal="180" workbookViewId="0">
      <selection activeCell="J263" sqref="J263"/>
    </sheetView>
  </sheetViews>
  <sheetFormatPr defaultColWidth="8.85546875" defaultRowHeight="15" x14ac:dyDescent="0.25"/>
  <cols>
    <col min="1" max="1" width="13.42578125" bestFit="1" customWidth="1"/>
    <col min="2" max="2" width="10" customWidth="1"/>
    <col min="3" max="3" width="12.42578125" bestFit="1" customWidth="1"/>
    <col min="4" max="4" width="10.7109375" bestFit="1" customWidth="1"/>
    <col min="5" max="5" width="12" bestFit="1" customWidth="1"/>
    <col min="7" max="7" width="10.7109375" bestFit="1" customWidth="1"/>
    <col min="8" max="8" width="10.140625" customWidth="1"/>
    <col min="9" max="9" width="9.5703125" customWidth="1"/>
    <col min="10" max="10" width="14.28515625" customWidth="1"/>
    <col min="11" max="11" width="9.7109375" customWidth="1"/>
    <col min="14" max="14" width="10.85546875" customWidth="1"/>
  </cols>
  <sheetData>
    <row r="2" spans="1:10" x14ac:dyDescent="0.25">
      <c r="A2" s="49">
        <v>1.6666666666666667</v>
      </c>
    </row>
    <row r="3" spans="1:10" x14ac:dyDescent="0.25">
      <c r="A3" s="10">
        <v>9.2708333333333337E-2</v>
      </c>
    </row>
    <row r="4" spans="1:10" x14ac:dyDescent="0.25">
      <c r="A4" s="10"/>
      <c r="C4" s="3" t="s">
        <v>12</v>
      </c>
      <c r="D4" s="8" t="s">
        <v>131</v>
      </c>
      <c r="E4" s="8"/>
      <c r="F4" s="3" t="str">
        <f>C4</f>
        <v>Profit</v>
      </c>
      <c r="G4" s="8" t="s">
        <v>132</v>
      </c>
    </row>
    <row r="5" spans="1:10" x14ac:dyDescent="0.25">
      <c r="D5" s="8"/>
      <c r="E5" s="8"/>
      <c r="F5" s="8"/>
      <c r="G5" s="8"/>
    </row>
    <row r="6" spans="1:10" x14ac:dyDescent="0.25">
      <c r="A6" t="s">
        <v>7</v>
      </c>
      <c r="D6" s="8"/>
      <c r="E6" s="8"/>
      <c r="F6" s="8"/>
      <c r="G6" s="8"/>
      <c r="H6" t="s">
        <v>3</v>
      </c>
    </row>
    <row r="7" spans="1:10" x14ac:dyDescent="0.25">
      <c r="A7" s="2">
        <v>3</v>
      </c>
      <c r="B7" s="2">
        <v>4</v>
      </c>
      <c r="C7" s="3">
        <v>5</v>
      </c>
      <c r="D7" s="8" t="s">
        <v>1</v>
      </c>
      <c r="E7" s="9" t="s">
        <v>0</v>
      </c>
      <c r="F7" s="11">
        <v>3</v>
      </c>
      <c r="G7" s="8" t="s">
        <v>2</v>
      </c>
      <c r="H7" s="2" t="str">
        <f>_xlfn.TEXTJOIN("", TRUE, C7:G7)</f>
        <v>5x+3y</v>
      </c>
    </row>
    <row r="8" spans="1:10" x14ac:dyDescent="0.25">
      <c r="A8" t="s">
        <v>13</v>
      </c>
      <c r="C8" s="8"/>
      <c r="D8" s="34">
        <f>C7*A7</f>
        <v>15</v>
      </c>
      <c r="E8" s="9"/>
      <c r="F8" s="8"/>
      <c r="G8" s="34">
        <f>B7*F7</f>
        <v>12</v>
      </c>
      <c r="H8" s="2" t="str">
        <f>_xlfn.TEXTJOIN("", TRUE,D8+G8)</f>
        <v>27</v>
      </c>
      <c r="I8" s="2" t="s">
        <v>14</v>
      </c>
      <c r="J8" s="2" t="str">
        <f>C4</f>
        <v>Profit</v>
      </c>
    </row>
    <row r="9" spans="1:10" x14ac:dyDescent="0.25">
      <c r="D9" s="8"/>
      <c r="E9" s="8"/>
      <c r="F9" s="8"/>
      <c r="G9" s="8"/>
      <c r="H9" t="s">
        <v>9</v>
      </c>
    </row>
    <row r="11" spans="1:10" x14ac:dyDescent="0.25">
      <c r="A11" t="s">
        <v>146</v>
      </c>
    </row>
    <row r="12" spans="1:10" x14ac:dyDescent="0.25">
      <c r="C12" t="s">
        <v>145</v>
      </c>
    </row>
    <row r="13" spans="1:10" x14ac:dyDescent="0.25">
      <c r="C13" s="3" t="s">
        <v>12</v>
      </c>
      <c r="D13" s="8" t="s">
        <v>131</v>
      </c>
      <c r="E13" s="8"/>
      <c r="F13" s="3" t="str">
        <f>C13</f>
        <v>Profit</v>
      </c>
      <c r="G13" s="8" t="s">
        <v>132</v>
      </c>
    </row>
    <row r="14" spans="1:10" x14ac:dyDescent="0.25">
      <c r="A14" t="s">
        <v>7</v>
      </c>
      <c r="D14" s="8"/>
      <c r="E14" s="8"/>
      <c r="F14" s="8"/>
      <c r="G14" s="8"/>
      <c r="H14" t="s">
        <v>3</v>
      </c>
    </row>
    <row r="15" spans="1:10" x14ac:dyDescent="0.25">
      <c r="A15" s="2">
        <v>2</v>
      </c>
      <c r="B15" s="2">
        <v>1</v>
      </c>
      <c r="C15" s="3">
        <v>200</v>
      </c>
      <c r="D15" s="8" t="s">
        <v>1</v>
      </c>
      <c r="E15" s="9" t="s">
        <v>0</v>
      </c>
      <c r="F15" s="11">
        <v>100</v>
      </c>
      <c r="G15" s="8" t="s">
        <v>2</v>
      </c>
      <c r="H15" s="2" t="str">
        <f>_xlfn.TEXTJOIN("", TRUE, C15:G15)</f>
        <v>200x+100y</v>
      </c>
    </row>
    <row r="16" spans="1:10" x14ac:dyDescent="0.25">
      <c r="A16" t="s">
        <v>13</v>
      </c>
      <c r="D16" s="8">
        <f>C15*A15</f>
        <v>400</v>
      </c>
      <c r="E16" s="9"/>
      <c r="G16" s="8">
        <f>B15*F15</f>
        <v>100</v>
      </c>
      <c r="H16" s="2" t="str">
        <f>_xlfn.TEXTJOIN("", TRUE,D16+G16)</f>
        <v>500</v>
      </c>
      <c r="I16" s="2" t="s">
        <v>14</v>
      </c>
      <c r="J16" s="2" t="str">
        <f>C13</f>
        <v>Profit</v>
      </c>
    </row>
    <row r="17" spans="1:10" x14ac:dyDescent="0.25">
      <c r="D17" s="8"/>
      <c r="E17" s="8"/>
      <c r="F17" s="8"/>
      <c r="G17" s="8"/>
      <c r="H17" t="s">
        <v>9</v>
      </c>
    </row>
    <row r="19" spans="1:10" x14ac:dyDescent="0.25">
      <c r="B19" s="15" t="s">
        <v>140</v>
      </c>
      <c r="C19" s="3">
        <v>30</v>
      </c>
      <c r="D19" s="8" t="s">
        <v>1</v>
      </c>
      <c r="E19" s="9" t="s">
        <v>0</v>
      </c>
      <c r="F19" s="11">
        <v>25</v>
      </c>
      <c r="G19" s="8" t="s">
        <v>2</v>
      </c>
      <c r="H19" s="9" t="s">
        <v>137</v>
      </c>
      <c r="I19" s="3">
        <v>1800</v>
      </c>
      <c r="J19" s="2" t="str">
        <f>_xlfn.TEXTJOIN("", TRUE, C19:I19)</f>
        <v>30x+25y&lt;=1800</v>
      </c>
    </row>
    <row r="20" spans="1:10" x14ac:dyDescent="0.25">
      <c r="B20" s="15" t="s">
        <v>144</v>
      </c>
      <c r="C20" s="3">
        <v>15</v>
      </c>
      <c r="D20" s="8" t="s">
        <v>1</v>
      </c>
      <c r="E20" s="9" t="s">
        <v>0</v>
      </c>
      <c r="F20" s="11">
        <v>20</v>
      </c>
      <c r="G20" s="8" t="s">
        <v>2</v>
      </c>
      <c r="H20" s="9" t="s">
        <v>147</v>
      </c>
      <c r="I20" s="3">
        <v>1200</v>
      </c>
      <c r="J20" s="2" t="str">
        <f>_xlfn.TEXTJOIN("", TRUE, C20:I20)</f>
        <v>15x+20y&gt;=1200</v>
      </c>
    </row>
    <row r="21" spans="1:10" x14ac:dyDescent="0.25">
      <c r="B21" s="15" t="s">
        <v>143</v>
      </c>
      <c r="C21" s="3">
        <v>10</v>
      </c>
      <c r="D21" s="8" t="s">
        <v>1</v>
      </c>
      <c r="E21" s="9" t="s">
        <v>0</v>
      </c>
      <c r="F21" s="11">
        <v>5</v>
      </c>
      <c r="G21" s="8" t="s">
        <v>2</v>
      </c>
      <c r="H21" s="9" t="str">
        <f>H19</f>
        <v>&lt;=</v>
      </c>
      <c r="I21" s="3">
        <v>400</v>
      </c>
      <c r="J21" s="2" t="str">
        <f>_xlfn.TEXTJOIN("", TRUE, C21:I21)</f>
        <v>10x+5y&lt;=400</v>
      </c>
    </row>
    <row r="23" spans="1:10" x14ac:dyDescent="0.25">
      <c r="A23" t="s">
        <v>148</v>
      </c>
    </row>
    <row r="24" spans="1:10" x14ac:dyDescent="0.25">
      <c r="C24" t="s">
        <v>145</v>
      </c>
    </row>
    <row r="25" spans="1:10" x14ac:dyDescent="0.25">
      <c r="C25" s="3" t="s">
        <v>12</v>
      </c>
      <c r="D25" s="8" t="s">
        <v>131</v>
      </c>
      <c r="E25" s="8"/>
      <c r="F25" s="3" t="str">
        <f>C25</f>
        <v>Profit</v>
      </c>
      <c r="G25" s="8" t="s">
        <v>132</v>
      </c>
    </row>
    <row r="26" spans="1:10" x14ac:dyDescent="0.25">
      <c r="A26" t="s">
        <v>7</v>
      </c>
      <c r="D26" s="8"/>
      <c r="E26" s="8"/>
      <c r="F26" s="8"/>
      <c r="G26" s="8"/>
      <c r="H26" t="s">
        <v>3</v>
      </c>
    </row>
    <row r="27" spans="1:10" x14ac:dyDescent="0.25">
      <c r="A27" s="2">
        <v>2</v>
      </c>
      <c r="B27" s="2">
        <v>1</v>
      </c>
      <c r="C27" s="3">
        <v>200</v>
      </c>
      <c r="D27" s="8" t="s">
        <v>1</v>
      </c>
      <c r="E27" s="9" t="s">
        <v>0</v>
      </c>
      <c r="F27" s="11">
        <v>100</v>
      </c>
      <c r="G27" s="8" t="s">
        <v>2</v>
      </c>
      <c r="H27" s="2" t="str">
        <f>_xlfn.TEXTJOIN("", TRUE, C27:G27)</f>
        <v>200x+100y</v>
      </c>
    </row>
    <row r="28" spans="1:10" x14ac:dyDescent="0.25">
      <c r="A28" t="s">
        <v>13</v>
      </c>
      <c r="D28" s="8">
        <f>C27*A27</f>
        <v>400</v>
      </c>
      <c r="E28" s="9" t="str">
        <f>E27</f>
        <v>+</v>
      </c>
      <c r="G28" s="8">
        <f>B27*F27</f>
        <v>100</v>
      </c>
      <c r="H28" s="2" t="str">
        <f>_xlfn.TEXTJOIN("", TRUE,D28+G28)</f>
        <v>500</v>
      </c>
      <c r="I28" s="2" t="s">
        <v>14</v>
      </c>
      <c r="J28" s="2" t="str">
        <f>C25</f>
        <v>Profit</v>
      </c>
    </row>
    <row r="29" spans="1:10" x14ac:dyDescent="0.25">
      <c r="D29" s="8"/>
      <c r="E29" s="8"/>
      <c r="F29" s="8"/>
      <c r="G29" s="8"/>
      <c r="H29" t="s">
        <v>9</v>
      </c>
    </row>
    <row r="31" spans="1:10" x14ac:dyDescent="0.25">
      <c r="B31" s="15" t="s">
        <v>140</v>
      </c>
      <c r="C31" s="3">
        <v>30</v>
      </c>
      <c r="D31" s="8" t="s">
        <v>1</v>
      </c>
      <c r="E31" s="9" t="s">
        <v>0</v>
      </c>
      <c r="F31" s="11">
        <v>25</v>
      </c>
      <c r="G31" s="8" t="s">
        <v>2</v>
      </c>
      <c r="H31" s="9" t="s">
        <v>137</v>
      </c>
      <c r="I31" s="3">
        <v>1800</v>
      </c>
      <c r="J31" s="2" t="str">
        <f>_xlfn.TEXTJOIN("", TRUE, C31:I31)</f>
        <v>30x+25y&lt;=1800</v>
      </c>
    </row>
    <row r="32" spans="1:10" x14ac:dyDescent="0.25">
      <c r="B32" s="15" t="s">
        <v>144</v>
      </c>
      <c r="C32" s="3">
        <v>15</v>
      </c>
      <c r="D32" s="8" t="s">
        <v>1</v>
      </c>
      <c r="E32" s="9" t="s">
        <v>0</v>
      </c>
      <c r="F32" s="11">
        <v>20</v>
      </c>
      <c r="G32" s="8" t="s">
        <v>2</v>
      </c>
      <c r="H32" s="9" t="s">
        <v>147</v>
      </c>
      <c r="I32" s="3">
        <v>1200</v>
      </c>
      <c r="J32" s="2" t="str">
        <f>_xlfn.TEXTJOIN("", TRUE, C32:I32)</f>
        <v>15x+20y&gt;=1200</v>
      </c>
    </row>
    <row r="33" spans="1:12" x14ac:dyDescent="0.25">
      <c r="B33" s="15" t="s">
        <v>143</v>
      </c>
      <c r="C33" s="3">
        <v>10</v>
      </c>
      <c r="D33" s="8" t="s">
        <v>1</v>
      </c>
      <c r="E33" s="9" t="s">
        <v>0</v>
      </c>
      <c r="F33" s="11">
        <v>5</v>
      </c>
      <c r="G33" s="8" t="s">
        <v>2</v>
      </c>
      <c r="H33" s="9" t="str">
        <f>H31</f>
        <v>&lt;=</v>
      </c>
      <c r="I33" s="3">
        <v>400</v>
      </c>
      <c r="J33" s="2" t="str">
        <f>_xlfn.TEXTJOIN("", TRUE, C33:I33)</f>
        <v>10x+5y&lt;=400</v>
      </c>
    </row>
    <row r="35" spans="1:12" x14ac:dyDescent="0.25">
      <c r="A35" s="5" t="s">
        <v>182</v>
      </c>
    </row>
    <row r="36" spans="1:12" x14ac:dyDescent="0.25">
      <c r="C36" t="s">
        <v>186</v>
      </c>
    </row>
    <row r="37" spans="1:12" x14ac:dyDescent="0.25">
      <c r="C37" s="3" t="s">
        <v>188</v>
      </c>
      <c r="D37" s="8" t="s">
        <v>131</v>
      </c>
      <c r="E37" s="8"/>
      <c r="F37" s="3" t="str">
        <f>C37</f>
        <v>cost</v>
      </c>
      <c r="G37" s="8" t="s">
        <v>132</v>
      </c>
    </row>
    <row r="38" spans="1:12" x14ac:dyDescent="0.25">
      <c r="A38" t="s">
        <v>7</v>
      </c>
      <c r="D38" s="8"/>
      <c r="E38" s="8"/>
      <c r="F38" s="8"/>
      <c r="G38" s="8"/>
      <c r="H38" t="s">
        <v>3</v>
      </c>
    </row>
    <row r="39" spans="1:12" x14ac:dyDescent="0.25">
      <c r="A39" s="2">
        <v>250</v>
      </c>
      <c r="B39" s="2">
        <v>50</v>
      </c>
      <c r="C39" s="3">
        <v>1</v>
      </c>
      <c r="D39" s="8" t="s">
        <v>1</v>
      </c>
      <c r="E39" s="9" t="s">
        <v>0</v>
      </c>
      <c r="F39" s="11">
        <v>2</v>
      </c>
      <c r="G39" s="8" t="s">
        <v>2</v>
      </c>
      <c r="H39" s="2" t="str">
        <f>_xlfn.TEXTJOIN("", TRUE, C39:G39)</f>
        <v>1x+2y</v>
      </c>
    </row>
    <row r="40" spans="1:12" x14ac:dyDescent="0.25">
      <c r="A40" t="s">
        <v>13</v>
      </c>
      <c r="D40" s="8">
        <f>C39*A39</f>
        <v>250</v>
      </c>
      <c r="E40" s="9" t="str">
        <f>E39</f>
        <v>+</v>
      </c>
      <c r="G40" s="8">
        <f>B39*F39</f>
        <v>100</v>
      </c>
      <c r="H40" s="2" t="str">
        <f>_xlfn.TEXTJOIN("", TRUE,D40+G40)</f>
        <v>350</v>
      </c>
      <c r="I40" s="2" t="s">
        <v>14</v>
      </c>
      <c r="J40" s="2" t="str">
        <f>C37</f>
        <v>cost</v>
      </c>
    </row>
    <row r="41" spans="1:12" x14ac:dyDescent="0.25">
      <c r="D41" s="8"/>
      <c r="E41" s="8"/>
      <c r="F41" s="8"/>
      <c r="G41" s="8"/>
      <c r="H41" t="s">
        <v>197</v>
      </c>
      <c r="J41" s="17" t="str">
        <f>C36</f>
        <v>MIN</v>
      </c>
    </row>
    <row r="43" spans="1:12" x14ac:dyDescent="0.25">
      <c r="B43" s="15" t="s">
        <v>183</v>
      </c>
      <c r="C43" s="3">
        <v>1</v>
      </c>
      <c r="D43" s="8" t="s">
        <v>1</v>
      </c>
      <c r="E43" s="9" t="s">
        <v>0</v>
      </c>
      <c r="F43" s="11">
        <v>1</v>
      </c>
      <c r="G43" s="8" t="s">
        <v>2</v>
      </c>
      <c r="H43" s="9" t="s">
        <v>147</v>
      </c>
      <c r="I43" s="3">
        <v>300</v>
      </c>
      <c r="J43" s="2" t="str">
        <f>_xlfn.TEXTJOIN("", TRUE, C43:I43)</f>
        <v>1x+1y&gt;=300</v>
      </c>
    </row>
    <row r="44" spans="1:12" x14ac:dyDescent="0.25">
      <c r="B44" s="15" t="s">
        <v>184</v>
      </c>
      <c r="C44" s="3">
        <v>2</v>
      </c>
      <c r="D44" s="8" t="s">
        <v>1</v>
      </c>
      <c r="E44" s="9" t="s">
        <v>0</v>
      </c>
      <c r="F44" s="11">
        <v>1</v>
      </c>
      <c r="G44" s="8" t="s">
        <v>2</v>
      </c>
      <c r="H44" s="9" t="s">
        <v>147</v>
      </c>
      <c r="I44" s="3">
        <v>400</v>
      </c>
      <c r="J44" s="2" t="str">
        <f>_xlfn.TEXTJOIN("", TRUE, C44:I44)</f>
        <v>2x+1y&gt;=400</v>
      </c>
    </row>
    <row r="45" spans="1:12" x14ac:dyDescent="0.25">
      <c r="B45" s="15" t="s">
        <v>185</v>
      </c>
      <c r="C45" s="3">
        <v>2</v>
      </c>
      <c r="D45" s="8" t="s">
        <v>1</v>
      </c>
      <c r="E45" s="9" t="s">
        <v>0</v>
      </c>
      <c r="F45" s="11">
        <v>5</v>
      </c>
      <c r="G45" s="8" t="s">
        <v>2</v>
      </c>
      <c r="H45" s="9" t="str">
        <f>H43</f>
        <v>&gt;=</v>
      </c>
      <c r="I45" s="3">
        <v>750</v>
      </c>
      <c r="J45" s="2" t="str">
        <f>_xlfn.TEXTJOIN("", TRUE, C45:I45)</f>
        <v>2x+5y&gt;=750</v>
      </c>
    </row>
    <row r="47" spans="1:12" x14ac:dyDescent="0.25">
      <c r="A47" s="5" t="s">
        <v>187</v>
      </c>
      <c r="L47" t="s">
        <v>189</v>
      </c>
    </row>
    <row r="48" spans="1:12" x14ac:dyDescent="0.25">
      <c r="C48" t="s">
        <v>145</v>
      </c>
    </row>
    <row r="49" spans="1:11" x14ac:dyDescent="0.25">
      <c r="C49" s="3" t="s">
        <v>195</v>
      </c>
      <c r="D49" s="8" t="s">
        <v>191</v>
      </c>
      <c r="E49" s="8"/>
      <c r="F49" s="12" t="str">
        <f>C49</f>
        <v>profit</v>
      </c>
      <c r="G49" s="8" t="s">
        <v>192</v>
      </c>
    </row>
    <row r="50" spans="1:11" x14ac:dyDescent="0.25">
      <c r="A50" t="s">
        <v>7</v>
      </c>
      <c r="D50" s="8"/>
      <c r="E50" s="8"/>
      <c r="F50" s="8"/>
      <c r="G50" s="8"/>
      <c r="H50" t="s">
        <v>3</v>
      </c>
    </row>
    <row r="51" spans="1:11" x14ac:dyDescent="0.25">
      <c r="A51" s="2">
        <v>30</v>
      </c>
      <c r="B51" s="2">
        <v>37.5</v>
      </c>
      <c r="C51" s="3">
        <v>200</v>
      </c>
      <c r="D51" s="8" t="s">
        <v>1</v>
      </c>
      <c r="E51" s="9" t="s">
        <v>0</v>
      </c>
      <c r="F51" s="11">
        <v>160</v>
      </c>
      <c r="G51" s="8" t="s">
        <v>2</v>
      </c>
      <c r="H51" s="2" t="str">
        <f>_xlfn.TEXTJOIN("", TRUE, C51:G51)</f>
        <v>200x+160y</v>
      </c>
    </row>
    <row r="52" spans="1:11" x14ac:dyDescent="0.25">
      <c r="A52" t="s">
        <v>13</v>
      </c>
      <c r="D52" s="8">
        <f>C51*A51</f>
        <v>6000</v>
      </c>
      <c r="E52" s="9" t="str">
        <f>E51</f>
        <v>+</v>
      </c>
      <c r="G52" s="8">
        <f>B51*F51</f>
        <v>6000</v>
      </c>
      <c r="H52" s="2" t="str">
        <f>_xlfn.TEXTJOIN("", TRUE,D52+G52)</f>
        <v>12000</v>
      </c>
      <c r="I52" s="2" t="s">
        <v>14</v>
      </c>
      <c r="J52" s="2" t="str">
        <f>C49</f>
        <v>profit</v>
      </c>
    </row>
    <row r="53" spans="1:11" x14ac:dyDescent="0.25">
      <c r="D53" s="8"/>
      <c r="E53" s="8"/>
      <c r="F53" s="8"/>
      <c r="G53" s="8"/>
      <c r="H53" t="s">
        <v>196</v>
      </c>
    </row>
    <row r="55" spans="1:11" x14ac:dyDescent="0.25">
      <c r="B55" s="15" t="s">
        <v>190</v>
      </c>
      <c r="C55" s="3">
        <v>50</v>
      </c>
      <c r="D55" s="8" t="s">
        <v>1</v>
      </c>
      <c r="E55" s="9" t="s">
        <v>0</v>
      </c>
      <c r="F55" s="11">
        <v>40</v>
      </c>
      <c r="G55" s="8" t="s">
        <v>2</v>
      </c>
      <c r="H55" s="9" t="s">
        <v>137</v>
      </c>
      <c r="I55" s="3">
        <v>3000</v>
      </c>
      <c r="J55" s="2" t="str">
        <f>_xlfn.TEXTJOIN("", TRUE, C55:I55)</f>
        <v>50x+40y&lt;=3000</v>
      </c>
      <c r="K55" s="3" t="str">
        <f>IF(H55="&lt;=", "avaliable", "at least")</f>
        <v>avaliable</v>
      </c>
    </row>
    <row r="56" spans="1:11" x14ac:dyDescent="0.25">
      <c r="B56" s="15" t="s">
        <v>142</v>
      </c>
      <c r="C56" s="3">
        <v>25</v>
      </c>
      <c r="D56" s="8" t="s">
        <v>1</v>
      </c>
      <c r="E56" s="9" t="s">
        <v>0</v>
      </c>
      <c r="F56" s="11">
        <v>28</v>
      </c>
      <c r="G56" s="8" t="s">
        <v>2</v>
      </c>
      <c r="H56" s="9" t="s">
        <v>147</v>
      </c>
      <c r="I56" s="3">
        <v>1800</v>
      </c>
      <c r="J56" s="2" t="str">
        <f>_xlfn.TEXTJOIN("", TRUE, C56:I56)</f>
        <v>25x+28y&gt;=1800</v>
      </c>
      <c r="K56" s="3" t="str">
        <f t="shared" ref="K56:K57" si="0">IF(H56="&lt;=", "avaliable", "at least")</f>
        <v>at least</v>
      </c>
    </row>
    <row r="57" spans="1:11" x14ac:dyDescent="0.25">
      <c r="B57" s="15" t="s">
        <v>141</v>
      </c>
      <c r="C57" s="3">
        <v>20</v>
      </c>
      <c r="D57" s="8" t="s">
        <v>1</v>
      </c>
      <c r="E57" s="9" t="s">
        <v>0</v>
      </c>
      <c r="F57" s="11">
        <v>15</v>
      </c>
      <c r="G57" s="8" t="s">
        <v>2</v>
      </c>
      <c r="H57" s="9" t="str">
        <f>H55</f>
        <v>&lt;=</v>
      </c>
      <c r="I57" s="3">
        <v>1500</v>
      </c>
      <c r="J57" s="2" t="str">
        <f>_xlfn.TEXTJOIN("", TRUE, C57:I57)</f>
        <v>20x+15y&lt;=1500</v>
      </c>
      <c r="K57" s="3" t="str">
        <f t="shared" si="0"/>
        <v>avaliable</v>
      </c>
    </row>
    <row r="59" spans="1:11" x14ac:dyDescent="0.25">
      <c r="A59" s="5" t="s">
        <v>198</v>
      </c>
    </row>
    <row r="60" spans="1:11" x14ac:dyDescent="0.25">
      <c r="C60" t="s">
        <v>145</v>
      </c>
    </row>
    <row r="61" spans="1:11" x14ac:dyDescent="0.25">
      <c r="C61" s="3" t="s">
        <v>195</v>
      </c>
      <c r="D61" s="8" t="s">
        <v>191</v>
      </c>
      <c r="E61" s="8"/>
      <c r="F61" s="12" t="str">
        <f>C61</f>
        <v>profit</v>
      </c>
      <c r="G61" s="8" t="s">
        <v>192</v>
      </c>
    </row>
    <row r="62" spans="1:11" x14ac:dyDescent="0.25">
      <c r="A62" t="s">
        <v>7</v>
      </c>
      <c r="D62" s="8"/>
      <c r="E62" s="8"/>
      <c r="F62" s="8"/>
      <c r="G62" s="8"/>
      <c r="H62" t="s">
        <v>3</v>
      </c>
    </row>
    <row r="63" spans="1:11" x14ac:dyDescent="0.25">
      <c r="A63" s="2">
        <v>4</v>
      </c>
      <c r="B63" s="2">
        <v>2</v>
      </c>
      <c r="C63" s="3">
        <v>10</v>
      </c>
      <c r="D63" s="8" t="s">
        <v>1</v>
      </c>
      <c r="E63" s="9" t="s">
        <v>0</v>
      </c>
      <c r="F63" s="11">
        <v>4</v>
      </c>
      <c r="G63" s="8" t="s">
        <v>2</v>
      </c>
      <c r="H63" s="2" t="str">
        <f>_xlfn.TEXTJOIN("", TRUE, C63:G63)</f>
        <v>10x+4y</v>
      </c>
    </row>
    <row r="64" spans="1:11" x14ac:dyDescent="0.25">
      <c r="A64" t="s">
        <v>13</v>
      </c>
      <c r="D64" s="8">
        <f>C63*A63</f>
        <v>40</v>
      </c>
      <c r="E64" s="9" t="str">
        <f>E63</f>
        <v>+</v>
      </c>
      <c r="G64" s="8">
        <f>B63*F63</f>
        <v>8</v>
      </c>
      <c r="H64" s="2" t="str">
        <f>_xlfn.TEXTJOIN("", TRUE,D64+G64)</f>
        <v>48</v>
      </c>
      <c r="I64" s="2" t="s">
        <v>14</v>
      </c>
      <c r="J64" s="2" t="str">
        <f>C61</f>
        <v>profit</v>
      </c>
    </row>
    <row r="65" spans="1:11" x14ac:dyDescent="0.25">
      <c r="D65" s="8"/>
      <c r="E65" s="8"/>
      <c r="F65" s="8"/>
      <c r="G65" s="8"/>
      <c r="H65" t="s">
        <v>196</v>
      </c>
    </row>
    <row r="67" spans="1:11" x14ac:dyDescent="0.25">
      <c r="B67" s="15" t="s">
        <v>190</v>
      </c>
      <c r="C67" s="3">
        <v>6</v>
      </c>
      <c r="D67" s="8" t="s">
        <v>1</v>
      </c>
      <c r="E67" s="9" t="s">
        <v>0</v>
      </c>
      <c r="F67" s="11">
        <v>40</v>
      </c>
      <c r="G67" s="8" t="s">
        <v>2</v>
      </c>
      <c r="H67" s="9" t="s">
        <v>137</v>
      </c>
      <c r="I67" s="3">
        <v>3000</v>
      </c>
      <c r="J67" s="2" t="str">
        <f>_xlfn.TEXTJOIN("", TRUE, C67:I67)</f>
        <v>6x+40y&lt;=3000</v>
      </c>
      <c r="K67" s="3" t="str">
        <f>IF(H67="&lt;=", "avaliable", "at least")</f>
        <v>avaliable</v>
      </c>
    </row>
    <row r="68" spans="1:11" x14ac:dyDescent="0.25">
      <c r="B68" s="15" t="s">
        <v>142</v>
      </c>
      <c r="C68" s="3">
        <v>3</v>
      </c>
      <c r="D68" s="8" t="s">
        <v>1</v>
      </c>
      <c r="E68" s="9" t="s">
        <v>0</v>
      </c>
      <c r="F68" s="11"/>
      <c r="G68" s="8"/>
      <c r="H68" s="9" t="s">
        <v>147</v>
      </c>
      <c r="I68" s="3">
        <v>12</v>
      </c>
      <c r="J68" s="2" t="str">
        <f>_xlfn.TEXTJOIN("", TRUE, C68:I68)</f>
        <v>3x+&gt;=12</v>
      </c>
      <c r="K68" s="3" t="str">
        <f t="shared" ref="K68:K69" si="1">IF(H68="&lt;=", "avaliable", "at least")</f>
        <v>at least</v>
      </c>
    </row>
    <row r="69" spans="1:11" x14ac:dyDescent="0.25">
      <c r="B69" s="15" t="s">
        <v>141</v>
      </c>
      <c r="C69" s="3">
        <v>4</v>
      </c>
      <c r="D69" s="8" t="s">
        <v>1</v>
      </c>
      <c r="E69" s="9" t="s">
        <v>0</v>
      </c>
      <c r="F69" s="11">
        <v>8</v>
      </c>
      <c r="G69" s="8" t="s">
        <v>2</v>
      </c>
      <c r="H69" s="9" t="str">
        <f>H67</f>
        <v>&lt;=</v>
      </c>
      <c r="I69" s="3">
        <v>44</v>
      </c>
      <c r="J69" s="2" t="str">
        <f>_xlfn.TEXTJOIN("", TRUE, C69:I69)</f>
        <v>4x+8y&lt;=44</v>
      </c>
      <c r="K69" s="3" t="str">
        <f t="shared" si="1"/>
        <v>avaliable</v>
      </c>
    </row>
    <row r="70" spans="1:11" x14ac:dyDescent="0.25">
      <c r="C70">
        <f>C69*A63</f>
        <v>16</v>
      </c>
      <c r="F70">
        <f>B63*F69</f>
        <v>16</v>
      </c>
    </row>
    <row r="71" spans="1:11" x14ac:dyDescent="0.25">
      <c r="F71">
        <f>F70+C70</f>
        <v>32</v>
      </c>
      <c r="G71">
        <f>I69-F71</f>
        <v>12</v>
      </c>
      <c r="H71" t="s">
        <v>200</v>
      </c>
    </row>
    <row r="73" spans="1:11" x14ac:dyDescent="0.25">
      <c r="A73" s="5" t="s">
        <v>199</v>
      </c>
    </row>
    <row r="74" spans="1:11" x14ac:dyDescent="0.25">
      <c r="C74" t="s">
        <v>145</v>
      </c>
    </row>
    <row r="75" spans="1:11" x14ac:dyDescent="0.25">
      <c r="C75" s="3" t="s">
        <v>195</v>
      </c>
      <c r="D75" s="8" t="s">
        <v>191</v>
      </c>
      <c r="E75" s="8"/>
      <c r="F75" s="12" t="str">
        <f>C75</f>
        <v>profit</v>
      </c>
      <c r="G75" s="8" t="s">
        <v>192</v>
      </c>
    </row>
    <row r="76" spans="1:11" x14ac:dyDescent="0.25">
      <c r="A76" t="s">
        <v>7</v>
      </c>
      <c r="D76" s="8"/>
      <c r="E76" s="8"/>
      <c r="F76" s="8"/>
      <c r="G76" s="8"/>
      <c r="H76" t="s">
        <v>3</v>
      </c>
    </row>
    <row r="77" spans="1:11" x14ac:dyDescent="0.25">
      <c r="A77" s="2">
        <v>3</v>
      </c>
      <c r="B77" s="2">
        <v>4</v>
      </c>
      <c r="C77" s="3">
        <v>6</v>
      </c>
      <c r="D77" s="8" t="s">
        <v>1</v>
      </c>
      <c r="E77" s="9" t="s">
        <v>0</v>
      </c>
      <c r="F77" s="11">
        <v>7</v>
      </c>
      <c r="G77" s="8" t="s">
        <v>2</v>
      </c>
      <c r="H77" s="2" t="str">
        <f>_xlfn.TEXTJOIN("", TRUE, C77:G77)</f>
        <v>6x+7y</v>
      </c>
    </row>
    <row r="78" spans="1:11" x14ac:dyDescent="0.25">
      <c r="A78" t="s">
        <v>13</v>
      </c>
      <c r="D78" s="8">
        <f>C77*A77</f>
        <v>18</v>
      </c>
      <c r="E78" s="9" t="str">
        <f>E77</f>
        <v>+</v>
      </c>
      <c r="G78" s="8">
        <f>B77*F77</f>
        <v>28</v>
      </c>
      <c r="H78" s="2" t="str">
        <f>_xlfn.TEXTJOIN("", TRUE,D78+G78)</f>
        <v>46</v>
      </c>
      <c r="I78" s="2" t="s">
        <v>14</v>
      </c>
      <c r="J78" s="2" t="str">
        <f>C75</f>
        <v>profit</v>
      </c>
    </row>
    <row r="79" spans="1:11" x14ac:dyDescent="0.25">
      <c r="D79" s="8"/>
      <c r="E79" s="8"/>
      <c r="F79" s="8"/>
      <c r="G79" s="8"/>
      <c r="H79" t="s">
        <v>196</v>
      </c>
    </row>
    <row r="81" spans="1:11" x14ac:dyDescent="0.25">
      <c r="B81" s="15" t="s">
        <v>190</v>
      </c>
      <c r="C81" s="3"/>
      <c r="D81" s="8"/>
      <c r="E81" s="9"/>
      <c r="F81" s="11">
        <v>2</v>
      </c>
      <c r="G81" s="8" t="s">
        <v>2</v>
      </c>
      <c r="H81" s="9" t="s">
        <v>137</v>
      </c>
      <c r="I81" s="3">
        <v>8</v>
      </c>
      <c r="J81" s="2" t="str">
        <f>_xlfn.TEXTJOIN("", TRUE, C81:I81)</f>
        <v>2y&lt;=8</v>
      </c>
      <c r="K81" s="3" t="str">
        <f>IF(H81="&lt;=", "avaliable", "at least")</f>
        <v>avaliable</v>
      </c>
    </row>
    <row r="82" spans="1:11" x14ac:dyDescent="0.25">
      <c r="B82" s="15" t="s">
        <v>142</v>
      </c>
      <c r="C82" s="3">
        <v>8</v>
      </c>
      <c r="D82" s="8" t="s">
        <v>1</v>
      </c>
      <c r="E82" s="9"/>
      <c r="F82" s="11"/>
      <c r="G82" s="8"/>
      <c r="H82" s="9" t="s">
        <v>137</v>
      </c>
      <c r="I82" s="3">
        <v>32</v>
      </c>
      <c r="J82" s="2" t="str">
        <f>_xlfn.TEXTJOIN("", TRUE, C82:I82)</f>
        <v>8x&lt;=32</v>
      </c>
      <c r="K82" s="3" t="str">
        <f t="shared" ref="K82:K83" si="2">IF(H82="&lt;=", "avaliable", "at least")</f>
        <v>avaliable</v>
      </c>
    </row>
    <row r="83" spans="1:11" x14ac:dyDescent="0.25">
      <c r="B83" s="15" t="s">
        <v>141</v>
      </c>
      <c r="C83" s="3">
        <v>4</v>
      </c>
      <c r="D83" s="8" t="s">
        <v>1</v>
      </c>
      <c r="E83" s="9" t="s">
        <v>0</v>
      </c>
      <c r="F83" s="11">
        <v>6</v>
      </c>
      <c r="G83" s="8" t="s">
        <v>2</v>
      </c>
      <c r="H83" s="9" t="str">
        <f>H81</f>
        <v>&lt;=</v>
      </c>
      <c r="I83" s="3">
        <v>34</v>
      </c>
      <c r="J83" s="2" t="str">
        <f>_xlfn.TEXTJOIN("", TRUE, C83:I83)</f>
        <v>4x+6y&lt;=34</v>
      </c>
      <c r="K83" s="3" t="str">
        <f t="shared" si="2"/>
        <v>avaliable</v>
      </c>
    </row>
    <row r="84" spans="1:11" x14ac:dyDescent="0.25">
      <c r="F84">
        <f>F81*B77</f>
        <v>8</v>
      </c>
      <c r="G84">
        <f>I81</f>
        <v>8</v>
      </c>
      <c r="H84" s="8" t="str">
        <f>H81</f>
        <v>&lt;=</v>
      </c>
      <c r="I84">
        <f>F84+C84</f>
        <v>8</v>
      </c>
    </row>
    <row r="85" spans="1:11" x14ac:dyDescent="0.25">
      <c r="C85">
        <f>C82*A77</f>
        <v>24</v>
      </c>
      <c r="G85">
        <f t="shared" ref="G85:G86" si="3">I82</f>
        <v>32</v>
      </c>
      <c r="H85" s="8" t="str">
        <f t="shared" ref="H85:H86" si="4">H82</f>
        <v>&lt;=</v>
      </c>
      <c r="I85">
        <f>F85+C85</f>
        <v>24</v>
      </c>
    </row>
    <row r="86" spans="1:11" x14ac:dyDescent="0.25">
      <c r="C86">
        <f>A77*C83</f>
        <v>12</v>
      </c>
      <c r="F86">
        <f>F83*B77</f>
        <v>24</v>
      </c>
      <c r="G86">
        <f t="shared" si="3"/>
        <v>34</v>
      </c>
      <c r="H86" s="8" t="str">
        <f t="shared" si="4"/>
        <v>&lt;=</v>
      </c>
      <c r="I86" s="42">
        <f>F86+C86</f>
        <v>36</v>
      </c>
    </row>
    <row r="88" spans="1:11" x14ac:dyDescent="0.25">
      <c r="A88" s="5" t="s">
        <v>182</v>
      </c>
    </row>
    <row r="89" spans="1:11" x14ac:dyDescent="0.25">
      <c r="C89" t="s">
        <v>145</v>
      </c>
    </row>
    <row r="90" spans="1:11" x14ac:dyDescent="0.25">
      <c r="C90" s="3" t="s">
        <v>195</v>
      </c>
      <c r="D90" s="8" t="s">
        <v>191</v>
      </c>
      <c r="E90" s="8"/>
      <c r="F90" s="12" t="str">
        <f>C90</f>
        <v>profit</v>
      </c>
      <c r="G90" s="8" t="s">
        <v>192</v>
      </c>
    </row>
    <row r="91" spans="1:11" x14ac:dyDescent="0.25">
      <c r="A91" t="s">
        <v>7</v>
      </c>
      <c r="D91" s="8"/>
      <c r="E91" s="8"/>
      <c r="F91" s="8"/>
      <c r="G91" s="8"/>
      <c r="H91" t="s">
        <v>3</v>
      </c>
    </row>
    <row r="92" spans="1:11" x14ac:dyDescent="0.25">
      <c r="A92" s="2">
        <v>7</v>
      </c>
      <c r="B92" s="2">
        <v>2</v>
      </c>
      <c r="C92" s="3">
        <v>12</v>
      </c>
      <c r="D92" s="8" t="s">
        <v>1</v>
      </c>
      <c r="E92" s="9" t="s">
        <v>0</v>
      </c>
      <c r="F92" s="11">
        <v>5</v>
      </c>
      <c r="G92" s="8" t="s">
        <v>2</v>
      </c>
      <c r="H92" s="2" t="str">
        <f>_xlfn.TEXTJOIN("", TRUE, C92:G92)</f>
        <v>12x+5y</v>
      </c>
    </row>
    <row r="93" spans="1:11" x14ac:dyDescent="0.25">
      <c r="A93" t="s">
        <v>13</v>
      </c>
      <c r="D93" s="8">
        <f>C92*A92</f>
        <v>84</v>
      </c>
      <c r="E93" s="9" t="str">
        <f>E92</f>
        <v>+</v>
      </c>
      <c r="G93" s="8">
        <f>B92*F92</f>
        <v>10</v>
      </c>
      <c r="H93" s="2" t="str">
        <f>_xlfn.TEXTJOIN("", TRUE,D93+G93)</f>
        <v>94</v>
      </c>
      <c r="I93" s="2" t="s">
        <v>14</v>
      </c>
      <c r="J93" s="2" t="str">
        <f>C90</f>
        <v>profit</v>
      </c>
    </row>
    <row r="94" spans="1:11" x14ac:dyDescent="0.25">
      <c r="D94" s="8"/>
      <c r="E94" s="8"/>
      <c r="F94" s="8"/>
      <c r="G94" s="8"/>
      <c r="H94" t="s">
        <v>196</v>
      </c>
    </row>
    <row r="96" spans="1:11" x14ac:dyDescent="0.25">
      <c r="B96" s="15" t="s">
        <v>190</v>
      </c>
      <c r="C96" s="3">
        <v>2</v>
      </c>
      <c r="D96" s="8" t="s">
        <v>1</v>
      </c>
      <c r="E96" s="9" t="s">
        <v>0</v>
      </c>
      <c r="F96" s="11">
        <v>3</v>
      </c>
      <c r="G96" s="8" t="s">
        <v>2</v>
      </c>
      <c r="H96" s="9" t="s">
        <v>137</v>
      </c>
      <c r="I96" s="3">
        <v>26</v>
      </c>
      <c r="J96" s="2" t="str">
        <f>_xlfn.TEXTJOIN("", TRUE, C96:I96)</f>
        <v>2x+3y&lt;=26</v>
      </c>
      <c r="K96" s="3" t="str">
        <f>IF(H96="&lt;=", "avaliable", "at least")</f>
        <v>avaliable</v>
      </c>
    </row>
    <row r="97" spans="1:11" x14ac:dyDescent="0.25">
      <c r="B97" s="15" t="s">
        <v>142</v>
      </c>
      <c r="C97" s="3">
        <v>4</v>
      </c>
      <c r="D97" s="8" t="s">
        <v>1</v>
      </c>
      <c r="E97" s="9"/>
      <c r="F97" s="11"/>
      <c r="G97" s="8"/>
      <c r="H97" s="9" t="s">
        <v>137</v>
      </c>
      <c r="I97" s="3">
        <v>28</v>
      </c>
      <c r="J97" s="2" t="str">
        <f>_xlfn.TEXTJOIN("", TRUE, C97:I97)</f>
        <v>4x&lt;=28</v>
      </c>
      <c r="K97" s="3" t="str">
        <f t="shared" ref="K97:K98" si="5">IF(H97="&lt;=", "avaliable", "at least")</f>
        <v>avaliable</v>
      </c>
    </row>
    <row r="98" spans="1:11" x14ac:dyDescent="0.25">
      <c r="B98" s="15" t="s">
        <v>141</v>
      </c>
      <c r="C98" s="3">
        <v>3</v>
      </c>
      <c r="D98" s="8" t="s">
        <v>1</v>
      </c>
      <c r="E98" s="9" t="s">
        <v>0</v>
      </c>
      <c r="F98" s="11">
        <v>2</v>
      </c>
      <c r="G98" s="8" t="s">
        <v>2</v>
      </c>
      <c r="H98" s="9" t="str">
        <f>H96</f>
        <v>&lt;=</v>
      </c>
      <c r="I98" s="3">
        <v>25</v>
      </c>
      <c r="J98" s="2" t="str">
        <f>_xlfn.TEXTJOIN("", TRUE, C98:I98)</f>
        <v>3x+2y&lt;=25</v>
      </c>
      <c r="K98" s="3" t="str">
        <f t="shared" si="5"/>
        <v>avaliable</v>
      </c>
    </row>
    <row r="99" spans="1:11" x14ac:dyDescent="0.25">
      <c r="C99">
        <f>A92*C96</f>
        <v>14</v>
      </c>
      <c r="F99">
        <f>F96*B92</f>
        <v>6</v>
      </c>
      <c r="G99" s="66">
        <f>I96</f>
        <v>26</v>
      </c>
      <c r="H99" s="8" t="str">
        <f>H96</f>
        <v>&lt;=</v>
      </c>
      <c r="I99" s="5">
        <f>F99+C99</f>
        <v>20</v>
      </c>
    </row>
    <row r="100" spans="1:11" x14ac:dyDescent="0.25">
      <c r="C100">
        <f>C97*A92</f>
        <v>28</v>
      </c>
      <c r="G100" s="66">
        <f t="shared" ref="G100:G101" si="6">I97</f>
        <v>28</v>
      </c>
      <c r="H100" s="8" t="str">
        <f t="shared" ref="H100:H101" si="7">H97</f>
        <v>&lt;=</v>
      </c>
      <c r="I100" s="5">
        <f>F100+C100</f>
        <v>28</v>
      </c>
    </row>
    <row r="101" spans="1:11" x14ac:dyDescent="0.25">
      <c r="C101">
        <f>A92*C98</f>
        <v>21</v>
      </c>
      <c r="F101">
        <f>F98*B92</f>
        <v>4</v>
      </c>
      <c r="G101" s="66">
        <f t="shared" si="6"/>
        <v>25</v>
      </c>
      <c r="H101" s="8" t="str">
        <f t="shared" si="7"/>
        <v>&lt;=</v>
      </c>
      <c r="I101" s="5">
        <f>F101+C101</f>
        <v>25</v>
      </c>
    </row>
    <row r="103" spans="1:11" x14ac:dyDescent="0.25">
      <c r="A103" s="5" t="s">
        <v>187</v>
      </c>
    </row>
    <row r="104" spans="1:11" x14ac:dyDescent="0.25">
      <c r="C104" t="s">
        <v>145</v>
      </c>
    </row>
    <row r="105" spans="1:11" x14ac:dyDescent="0.25">
      <c r="C105" s="3" t="s">
        <v>195</v>
      </c>
      <c r="D105" s="8" t="s">
        <v>191</v>
      </c>
      <c r="E105" s="8"/>
      <c r="F105" s="12" t="str">
        <f>C105</f>
        <v>profit</v>
      </c>
      <c r="G105" s="8" t="s">
        <v>192</v>
      </c>
    </row>
    <row r="106" spans="1:11" x14ac:dyDescent="0.25">
      <c r="A106" t="s">
        <v>7</v>
      </c>
      <c r="D106" s="8"/>
      <c r="E106" s="8"/>
      <c r="F106" s="8"/>
      <c r="G106" s="8"/>
      <c r="H106" t="s">
        <v>3</v>
      </c>
    </row>
    <row r="107" spans="1:11" x14ac:dyDescent="0.25">
      <c r="A107" s="2">
        <v>2</v>
      </c>
      <c r="B107" s="2">
        <v>4</v>
      </c>
      <c r="C107" s="3">
        <v>5</v>
      </c>
      <c r="D107" s="8" t="s">
        <v>1</v>
      </c>
      <c r="E107" s="9" t="s">
        <v>0</v>
      </c>
      <c r="F107" s="11">
        <v>2</v>
      </c>
      <c r="G107" s="8" t="s">
        <v>2</v>
      </c>
      <c r="H107" s="2" t="str">
        <f>_xlfn.TEXTJOIN("", TRUE, C107:G107)</f>
        <v>5x+2y</v>
      </c>
    </row>
    <row r="108" spans="1:11" x14ac:dyDescent="0.25">
      <c r="A108" t="s">
        <v>13</v>
      </c>
      <c r="D108" s="8">
        <f>C107*A107</f>
        <v>10</v>
      </c>
      <c r="E108" s="9" t="str">
        <f>E107</f>
        <v>+</v>
      </c>
      <c r="G108" s="8">
        <f>B107*F107</f>
        <v>8</v>
      </c>
      <c r="H108" s="2" t="str">
        <f>_xlfn.TEXTJOIN("", TRUE,D108+G108)</f>
        <v>18</v>
      </c>
      <c r="I108" s="2" t="s">
        <v>14</v>
      </c>
      <c r="J108" s="2" t="str">
        <f>C105</f>
        <v>profit</v>
      </c>
    </row>
    <row r="109" spans="1:11" x14ac:dyDescent="0.25">
      <c r="D109" s="8"/>
      <c r="E109" s="8"/>
      <c r="F109" s="8"/>
      <c r="G109" s="8"/>
      <c r="H109" t="s">
        <v>196</v>
      </c>
    </row>
    <row r="111" spans="1:11" x14ac:dyDescent="0.25">
      <c r="B111" s="15" t="s">
        <v>190</v>
      </c>
      <c r="C111" s="3">
        <v>3</v>
      </c>
      <c r="D111" s="8" t="s">
        <v>1</v>
      </c>
      <c r="E111" s="9" t="s">
        <v>0</v>
      </c>
      <c r="F111" s="11">
        <v>3</v>
      </c>
      <c r="G111" s="8" t="s">
        <v>2</v>
      </c>
      <c r="H111" s="9" t="s">
        <v>137</v>
      </c>
      <c r="I111" s="3">
        <v>18</v>
      </c>
      <c r="J111" s="2" t="str">
        <f>_xlfn.TEXTJOIN("", TRUE, C111:I111)</f>
        <v>3x+3y&lt;=18</v>
      </c>
      <c r="K111" s="3" t="str">
        <f>IF(H111="&lt;=", "avaliable", "at least")</f>
        <v>avaliable</v>
      </c>
    </row>
    <row r="112" spans="1:11" x14ac:dyDescent="0.25">
      <c r="B112" s="15" t="s">
        <v>142</v>
      </c>
      <c r="C112" s="3"/>
      <c r="D112" s="8" t="s">
        <v>1</v>
      </c>
      <c r="E112" s="9"/>
      <c r="F112" s="11"/>
      <c r="G112" s="8"/>
      <c r="H112" s="9" t="s">
        <v>137</v>
      </c>
      <c r="I112" s="3">
        <v>2</v>
      </c>
      <c r="J112" s="2" t="str">
        <f>_xlfn.TEXTJOIN("", TRUE, C112:I112)</f>
        <v>x&lt;=2</v>
      </c>
      <c r="K112" s="3" t="str">
        <f t="shared" ref="K112:K113" si="8">IF(H112="&lt;=", "avaliable", "at least")</f>
        <v>avaliable</v>
      </c>
    </row>
    <row r="113" spans="1:11" x14ac:dyDescent="0.25">
      <c r="B113" s="15" t="s">
        <v>141</v>
      </c>
      <c r="C113" s="3"/>
      <c r="D113" s="8" t="s">
        <v>1</v>
      </c>
      <c r="E113" s="9" t="s">
        <v>0</v>
      </c>
      <c r="F113" s="11"/>
      <c r="G113" s="8" t="s">
        <v>2</v>
      </c>
      <c r="H113" s="9" t="str">
        <f>H111</f>
        <v>&lt;=</v>
      </c>
      <c r="I113" s="3"/>
      <c r="J113" s="2" t="str">
        <f>_xlfn.TEXTJOIN("", TRUE, C113:I113)</f>
        <v>x+y&lt;=</v>
      </c>
      <c r="K113" s="3" t="str">
        <f t="shared" si="8"/>
        <v>avaliable</v>
      </c>
    </row>
    <row r="114" spans="1:11" x14ac:dyDescent="0.25">
      <c r="C114">
        <f>A107*C111</f>
        <v>6</v>
      </c>
      <c r="F114">
        <f>F111*B107</f>
        <v>12</v>
      </c>
      <c r="G114" s="66">
        <f>I111</f>
        <v>18</v>
      </c>
      <c r="H114" s="8" t="str">
        <f>H111</f>
        <v>&lt;=</v>
      </c>
      <c r="I114" s="5">
        <f>F114+C114</f>
        <v>18</v>
      </c>
    </row>
    <row r="115" spans="1:11" x14ac:dyDescent="0.25">
      <c r="C115">
        <f>C112*A107</f>
        <v>0</v>
      </c>
      <c r="G115" s="66">
        <f t="shared" ref="G115:G116" si="9">I112</f>
        <v>2</v>
      </c>
      <c r="H115" s="8" t="str">
        <f t="shared" ref="H115:H116" si="10">H112</f>
        <v>&lt;=</v>
      </c>
      <c r="I115" s="5">
        <f>F115+C115</f>
        <v>0</v>
      </c>
    </row>
    <row r="116" spans="1:11" x14ac:dyDescent="0.25">
      <c r="C116">
        <f>A107*C113</f>
        <v>0</v>
      </c>
      <c r="F116">
        <f>F113*B107</f>
        <v>0</v>
      </c>
      <c r="G116" s="66">
        <f t="shared" si="9"/>
        <v>0</v>
      </c>
      <c r="H116" s="8" t="str">
        <f t="shared" si="10"/>
        <v>&lt;=</v>
      </c>
      <c r="I116" s="5">
        <f>F116+C116</f>
        <v>0</v>
      </c>
    </row>
    <row r="118" spans="1:11" x14ac:dyDescent="0.25">
      <c r="A118" s="5" t="s">
        <v>201</v>
      </c>
      <c r="B118" s="70"/>
    </row>
    <row r="119" spans="1:11" x14ac:dyDescent="0.25">
      <c r="C119" t="s">
        <v>145</v>
      </c>
    </row>
    <row r="120" spans="1:11" x14ac:dyDescent="0.25">
      <c r="C120" s="3" t="s">
        <v>195</v>
      </c>
      <c r="D120" s="8" t="s">
        <v>191</v>
      </c>
      <c r="E120" s="8"/>
      <c r="F120" s="12" t="str">
        <f>C120</f>
        <v>profit</v>
      </c>
      <c r="G120" s="8" t="s">
        <v>192</v>
      </c>
    </row>
    <row r="121" spans="1:11" x14ac:dyDescent="0.25">
      <c r="A121" t="s">
        <v>7</v>
      </c>
      <c r="D121" s="8"/>
      <c r="E121" s="8"/>
      <c r="F121" s="8"/>
      <c r="G121" s="8"/>
      <c r="H121" t="s">
        <v>3</v>
      </c>
    </row>
    <row r="122" spans="1:11" x14ac:dyDescent="0.25">
      <c r="A122" s="2">
        <v>26</v>
      </c>
      <c r="B122" s="2">
        <v>12</v>
      </c>
      <c r="C122" s="3">
        <v>10</v>
      </c>
      <c r="D122" s="8" t="s">
        <v>1</v>
      </c>
      <c r="E122" s="9" t="s">
        <v>0</v>
      </c>
      <c r="F122" s="11">
        <v>5</v>
      </c>
      <c r="G122" s="8" t="s">
        <v>2</v>
      </c>
      <c r="H122" s="2" t="str">
        <f>_xlfn.TEXTJOIN("", TRUE, C122:G122)</f>
        <v>10x+5y</v>
      </c>
    </row>
    <row r="123" spans="1:11" x14ac:dyDescent="0.25">
      <c r="A123" t="s">
        <v>13</v>
      </c>
      <c r="D123" s="8">
        <f>C122*A122</f>
        <v>260</v>
      </c>
      <c r="E123" s="9" t="str">
        <f>E122</f>
        <v>+</v>
      </c>
      <c r="G123" s="8">
        <f>B122*F122</f>
        <v>60</v>
      </c>
      <c r="H123" s="2" t="str">
        <f>_xlfn.TEXTJOIN("", TRUE,D123+G123)</f>
        <v>320</v>
      </c>
      <c r="I123" s="2" t="s">
        <v>14</v>
      </c>
      <c r="J123" s="2" t="str">
        <f>C120</f>
        <v>profit</v>
      </c>
    </row>
    <row r="124" spans="1:11" x14ac:dyDescent="0.25">
      <c r="D124" s="8"/>
      <c r="E124" s="8"/>
      <c r="F124" s="8"/>
      <c r="G124" s="8"/>
      <c r="H124" t="s">
        <v>196</v>
      </c>
    </row>
    <row r="126" spans="1:11" x14ac:dyDescent="0.25">
      <c r="B126" s="15" t="s">
        <v>190</v>
      </c>
      <c r="C126" s="3">
        <v>2</v>
      </c>
      <c r="D126" s="8" t="s">
        <v>1</v>
      </c>
      <c r="E126" s="9" t="s">
        <v>0</v>
      </c>
      <c r="F126" s="11">
        <v>4</v>
      </c>
      <c r="G126" s="8" t="s">
        <v>2</v>
      </c>
      <c r="H126" s="9" t="s">
        <v>137</v>
      </c>
      <c r="I126" s="3">
        <v>100</v>
      </c>
      <c r="J126" s="2" t="str">
        <f>_xlfn.TEXTJOIN("", TRUE, C126:I126)</f>
        <v>2x+4y&lt;=100</v>
      </c>
      <c r="K126" s="3" t="str">
        <f>IF(H126="&lt;=", "avaliable", "at least")</f>
        <v>avaliable</v>
      </c>
    </row>
    <row r="127" spans="1:11" x14ac:dyDescent="0.25">
      <c r="B127" s="15" t="s">
        <v>142</v>
      </c>
      <c r="C127" s="3">
        <v>3</v>
      </c>
      <c r="D127" s="8" t="s">
        <v>1</v>
      </c>
      <c r="E127" s="9" t="s">
        <v>0</v>
      </c>
      <c r="F127" s="11">
        <v>1</v>
      </c>
      <c r="G127" s="8" t="s">
        <v>2</v>
      </c>
      <c r="H127" s="9" t="s">
        <v>137</v>
      </c>
      <c r="I127" s="3">
        <v>90</v>
      </c>
      <c r="J127" s="2" t="str">
        <f>_xlfn.TEXTJOIN("", TRUE, C127:I127)</f>
        <v>3x+1y&lt;=90</v>
      </c>
      <c r="K127" s="3" t="str">
        <f t="shared" ref="K127:K128" si="11">IF(H127="&lt;=", "avaliable", "at least")</f>
        <v>avaliable</v>
      </c>
    </row>
    <row r="128" spans="1:11" x14ac:dyDescent="0.25">
      <c r="B128" s="15" t="s">
        <v>141</v>
      </c>
      <c r="C128" s="3">
        <v>1</v>
      </c>
      <c r="D128" s="8" t="s">
        <v>1</v>
      </c>
      <c r="E128" s="9" t="s">
        <v>0</v>
      </c>
      <c r="F128" s="11">
        <v>4</v>
      </c>
      <c r="G128" s="8" t="s">
        <v>2</v>
      </c>
      <c r="H128" s="9" t="str">
        <f>H126</f>
        <v>&lt;=</v>
      </c>
      <c r="I128" s="3">
        <v>80</v>
      </c>
      <c r="J128" s="2" t="str">
        <f>_xlfn.TEXTJOIN("", TRUE, C128:I128)</f>
        <v>1x+4y&lt;=80</v>
      </c>
      <c r="K128" s="3" t="str">
        <f t="shared" si="11"/>
        <v>avaliable</v>
      </c>
    </row>
    <row r="129" spans="1:11" x14ac:dyDescent="0.25">
      <c r="C129">
        <f>A122*C126</f>
        <v>52</v>
      </c>
      <c r="F129">
        <f>F126*B122</f>
        <v>48</v>
      </c>
      <c r="G129" s="66">
        <f>I126</f>
        <v>100</v>
      </c>
      <c r="H129" s="8" t="str">
        <f>H126</f>
        <v>&lt;=</v>
      </c>
      <c r="I129" s="5">
        <f>F129+C129</f>
        <v>100</v>
      </c>
      <c r="J129" t="str">
        <f t="shared" ref="J129:J130" si="12">IF(I129=G129, "binding", "NOT binding")</f>
        <v>binding</v>
      </c>
      <c r="K129" t="s">
        <v>223</v>
      </c>
    </row>
    <row r="130" spans="1:11" x14ac:dyDescent="0.25">
      <c r="C130">
        <f>C127*A122</f>
        <v>78</v>
      </c>
      <c r="F130">
        <f>F127*B122</f>
        <v>12</v>
      </c>
      <c r="G130" s="66">
        <f t="shared" ref="G130:G131" si="13">I127</f>
        <v>90</v>
      </c>
      <c r="H130" s="8" t="str">
        <f t="shared" ref="H130:H131" si="14">H127</f>
        <v>&lt;=</v>
      </c>
      <c r="I130" s="5">
        <f>F130+C130</f>
        <v>90</v>
      </c>
      <c r="J130" t="str">
        <f t="shared" si="12"/>
        <v>binding</v>
      </c>
      <c r="K130" t="s">
        <v>224</v>
      </c>
    </row>
    <row r="131" spans="1:11" x14ac:dyDescent="0.25">
      <c r="C131">
        <f>C128*A122</f>
        <v>26</v>
      </c>
      <c r="F131">
        <f>F128*B122</f>
        <v>48</v>
      </c>
      <c r="G131" s="66">
        <f t="shared" si="13"/>
        <v>80</v>
      </c>
      <c r="H131" s="8" t="str">
        <f t="shared" si="14"/>
        <v>&lt;=</v>
      </c>
      <c r="I131" s="42">
        <f>F131+C131</f>
        <v>74</v>
      </c>
      <c r="J131" t="str">
        <f>IF(I131=G131, "binding", "NOT binding")</f>
        <v>NOT binding</v>
      </c>
    </row>
    <row r="132" spans="1:11" x14ac:dyDescent="0.25">
      <c r="I132" t="s">
        <v>222</v>
      </c>
    </row>
    <row r="133" spans="1:11" x14ac:dyDescent="0.25">
      <c r="A133" s="5" t="s">
        <v>202</v>
      </c>
    </row>
    <row r="134" spans="1:11" x14ac:dyDescent="0.25">
      <c r="C134" t="s">
        <v>145</v>
      </c>
    </row>
    <row r="135" spans="1:11" x14ac:dyDescent="0.25">
      <c r="C135" s="3" t="s">
        <v>195</v>
      </c>
      <c r="D135" s="8" t="s">
        <v>191</v>
      </c>
      <c r="E135" s="8"/>
      <c r="F135" s="12" t="str">
        <f>C135</f>
        <v>profit</v>
      </c>
      <c r="G135" s="8" t="s">
        <v>192</v>
      </c>
    </row>
    <row r="136" spans="1:11" x14ac:dyDescent="0.25">
      <c r="A136" t="s">
        <v>7</v>
      </c>
      <c r="D136" s="8"/>
      <c r="E136" s="8"/>
      <c r="F136" s="8"/>
      <c r="G136" s="8"/>
      <c r="H136" t="s">
        <v>3</v>
      </c>
    </row>
    <row r="137" spans="1:11" x14ac:dyDescent="0.25">
      <c r="A137" s="2">
        <v>5</v>
      </c>
      <c r="B137" s="2">
        <v>4</v>
      </c>
      <c r="C137" s="3">
        <v>10</v>
      </c>
      <c r="D137" s="8" t="s">
        <v>1</v>
      </c>
      <c r="E137" s="9" t="s">
        <v>0</v>
      </c>
      <c r="F137" s="11">
        <v>5</v>
      </c>
      <c r="G137" s="8" t="s">
        <v>2</v>
      </c>
      <c r="H137" s="2" t="str">
        <f>_xlfn.TEXTJOIN("", TRUE, C137:G137)</f>
        <v>10x+5y</v>
      </c>
    </row>
    <row r="138" spans="1:11" x14ac:dyDescent="0.25">
      <c r="A138" t="s">
        <v>13</v>
      </c>
      <c r="D138" s="8">
        <f>C137*A137</f>
        <v>50</v>
      </c>
      <c r="E138" s="9" t="str">
        <f>E137</f>
        <v>+</v>
      </c>
      <c r="G138" s="8">
        <f>B137*F137</f>
        <v>20</v>
      </c>
      <c r="H138" s="2" t="str">
        <f>_xlfn.TEXTJOIN("", TRUE,D138+G138)</f>
        <v>70</v>
      </c>
      <c r="I138" s="2" t="s">
        <v>14</v>
      </c>
      <c r="J138" s="2" t="str">
        <f>C135</f>
        <v>profit</v>
      </c>
    </row>
    <row r="139" spans="1:11" x14ac:dyDescent="0.25">
      <c r="D139" s="8"/>
      <c r="E139" s="8"/>
      <c r="F139" s="8"/>
      <c r="G139" s="8"/>
      <c r="H139" t="s">
        <v>196</v>
      </c>
    </row>
    <row r="141" spans="1:11" x14ac:dyDescent="0.25">
      <c r="B141" s="15" t="s">
        <v>190</v>
      </c>
      <c r="C141" s="3">
        <v>3</v>
      </c>
      <c r="D141" s="8" t="s">
        <v>1</v>
      </c>
      <c r="E141" s="9" t="s">
        <v>0</v>
      </c>
      <c r="F141" s="11">
        <v>4</v>
      </c>
      <c r="G141" s="8" t="s">
        <v>2</v>
      </c>
      <c r="H141" s="9" t="s">
        <v>137</v>
      </c>
      <c r="I141" s="3">
        <v>30</v>
      </c>
      <c r="J141" s="2" t="str">
        <f>_xlfn.TEXTJOIN("", TRUE, C141:I141)</f>
        <v>3x+4y&lt;=30</v>
      </c>
      <c r="K141" s="3" t="str">
        <f>IF(H141="&lt;=", "avaliable", "at least")</f>
        <v>avaliable</v>
      </c>
    </row>
    <row r="142" spans="1:11" x14ac:dyDescent="0.25">
      <c r="B142" s="15" t="s">
        <v>142</v>
      </c>
      <c r="C142" s="3">
        <v>4</v>
      </c>
      <c r="D142" s="8" t="s">
        <v>1</v>
      </c>
      <c r="E142" s="9" t="s">
        <v>0</v>
      </c>
      <c r="F142" s="11">
        <v>7</v>
      </c>
      <c r="G142" s="8" t="s">
        <v>2</v>
      </c>
      <c r="H142" s="9" t="s">
        <v>137</v>
      </c>
      <c r="I142" s="3">
        <v>50</v>
      </c>
      <c r="J142" s="2" t="str">
        <f>_xlfn.TEXTJOIN("", TRUE, C142:I142)</f>
        <v>4x+7y&lt;=50</v>
      </c>
      <c r="K142" s="3" t="str">
        <f t="shared" ref="K142:K143" si="15">IF(H142="&lt;=", "avaliable", "at least")</f>
        <v>avaliable</v>
      </c>
    </row>
    <row r="143" spans="1:11" x14ac:dyDescent="0.25">
      <c r="B143" s="15" t="s">
        <v>141</v>
      </c>
      <c r="C143" s="3">
        <v>8</v>
      </c>
      <c r="D143" s="8" t="s">
        <v>1</v>
      </c>
      <c r="E143" s="9" t="s">
        <v>0</v>
      </c>
      <c r="F143" s="11">
        <v>5</v>
      </c>
      <c r="G143" s="8" t="s">
        <v>2</v>
      </c>
      <c r="H143" s="9" t="str">
        <f>H141</f>
        <v>&lt;=</v>
      </c>
      <c r="I143" s="3">
        <v>64</v>
      </c>
      <c r="J143" s="2" t="str">
        <f>_xlfn.TEXTJOIN("", TRUE, C143:I143)</f>
        <v>8x+5y&lt;=64</v>
      </c>
      <c r="K143" s="3" t="str">
        <f t="shared" si="15"/>
        <v>avaliable</v>
      </c>
    </row>
    <row r="144" spans="1:11" x14ac:dyDescent="0.25">
      <c r="C144">
        <f>A137*C141</f>
        <v>15</v>
      </c>
      <c r="F144">
        <f>F141*B137</f>
        <v>16</v>
      </c>
      <c r="G144" s="66">
        <f>I141</f>
        <v>30</v>
      </c>
      <c r="H144" s="8" t="str">
        <f>H141</f>
        <v>&lt;=</v>
      </c>
      <c r="I144" s="5">
        <f>F144+C144</f>
        <v>31</v>
      </c>
    </row>
    <row r="145" spans="1:11" x14ac:dyDescent="0.25">
      <c r="C145">
        <f>C142*A137</f>
        <v>20</v>
      </c>
      <c r="F145">
        <f>F142*B137</f>
        <v>28</v>
      </c>
      <c r="G145" s="66">
        <f t="shared" ref="G145:G146" si="16">I142</f>
        <v>50</v>
      </c>
      <c r="H145" s="8" t="str">
        <f t="shared" ref="H145:H146" si="17">H142</f>
        <v>&lt;=</v>
      </c>
      <c r="I145" s="5">
        <f>F145+C145</f>
        <v>48</v>
      </c>
    </row>
    <row r="146" spans="1:11" x14ac:dyDescent="0.25">
      <c r="C146">
        <f>C143*A137</f>
        <v>40</v>
      </c>
      <c r="F146">
        <f>F143*B137</f>
        <v>20</v>
      </c>
      <c r="G146" s="66">
        <f t="shared" si="16"/>
        <v>64</v>
      </c>
      <c r="H146" s="8" t="str">
        <f t="shared" si="17"/>
        <v>&lt;=</v>
      </c>
      <c r="I146" s="5">
        <f>F146+C146</f>
        <v>60</v>
      </c>
    </row>
    <row r="148" spans="1:11" x14ac:dyDescent="0.25">
      <c r="A148" s="5" t="s">
        <v>203</v>
      </c>
    </row>
    <row r="149" spans="1:11" x14ac:dyDescent="0.25">
      <c r="C149" t="s">
        <v>186</v>
      </c>
    </row>
    <row r="150" spans="1:11" x14ac:dyDescent="0.25">
      <c r="C150" s="3" t="s">
        <v>195</v>
      </c>
      <c r="D150" s="8" t="s">
        <v>191</v>
      </c>
      <c r="E150" s="8"/>
      <c r="F150" s="12" t="str">
        <f>C150</f>
        <v>profit</v>
      </c>
      <c r="G150" s="8" t="s">
        <v>192</v>
      </c>
    </row>
    <row r="151" spans="1:11" x14ac:dyDescent="0.25">
      <c r="A151" t="s">
        <v>7</v>
      </c>
      <c r="D151" s="8"/>
      <c r="E151" s="8"/>
      <c r="F151" s="8"/>
      <c r="G151" s="8"/>
      <c r="H151" t="s">
        <v>3</v>
      </c>
    </row>
    <row r="152" spans="1:11" x14ac:dyDescent="0.25">
      <c r="A152" s="2">
        <v>1</v>
      </c>
      <c r="B152" s="2">
        <v>4</v>
      </c>
      <c r="C152" s="3">
        <v>7</v>
      </c>
      <c r="D152" s="8" t="s">
        <v>1</v>
      </c>
      <c r="E152" s="9" t="s">
        <v>0</v>
      </c>
      <c r="F152" s="11">
        <v>3</v>
      </c>
      <c r="G152" s="8" t="s">
        <v>2</v>
      </c>
      <c r="H152" s="2" t="str">
        <f>_xlfn.TEXTJOIN("", TRUE, C152:G152)</f>
        <v>7x+3y</v>
      </c>
    </row>
    <row r="153" spans="1:11" x14ac:dyDescent="0.25">
      <c r="A153" t="s">
        <v>13</v>
      </c>
      <c r="D153" s="8">
        <f>C152*A152</f>
        <v>7</v>
      </c>
      <c r="E153" s="9" t="str">
        <f>E152</f>
        <v>+</v>
      </c>
      <c r="G153" s="8">
        <f>B152*F152</f>
        <v>12</v>
      </c>
      <c r="H153" s="2" t="str">
        <f>_xlfn.TEXTJOIN("", TRUE,D153+G153)</f>
        <v>19</v>
      </c>
      <c r="I153" s="2" t="s">
        <v>14</v>
      </c>
      <c r="J153" s="2" t="str">
        <f>C150</f>
        <v>profit</v>
      </c>
    </row>
    <row r="154" spans="1:11" x14ac:dyDescent="0.25">
      <c r="D154" s="8"/>
      <c r="E154" s="8"/>
      <c r="F154" s="8"/>
      <c r="G154" s="8"/>
      <c r="H154" t="s">
        <v>196</v>
      </c>
    </row>
    <row r="156" spans="1:11" x14ac:dyDescent="0.25">
      <c r="B156" s="15" t="s">
        <v>190</v>
      </c>
      <c r="C156" s="3">
        <v>3</v>
      </c>
      <c r="D156" s="8" t="s">
        <v>1</v>
      </c>
      <c r="E156" s="9" t="s">
        <v>0</v>
      </c>
      <c r="F156" s="11">
        <v>5</v>
      </c>
      <c r="G156" s="8" t="s">
        <v>2</v>
      </c>
      <c r="H156" s="9" t="s">
        <v>137</v>
      </c>
      <c r="I156" s="3">
        <v>23</v>
      </c>
      <c r="J156" s="2" t="str">
        <f>_xlfn.TEXTJOIN("", TRUE, C156:I156)</f>
        <v>3x+5y&lt;=23</v>
      </c>
      <c r="K156" s="3" t="str">
        <f>IF(H156="&lt;=", "avaliable", "at least")</f>
        <v>avaliable</v>
      </c>
    </row>
    <row r="157" spans="1:11" x14ac:dyDescent="0.25">
      <c r="B157" s="15" t="s">
        <v>142</v>
      </c>
      <c r="C157" s="3">
        <v>2</v>
      </c>
      <c r="D157" s="8" t="s">
        <v>1</v>
      </c>
      <c r="E157" s="9" t="s">
        <v>0</v>
      </c>
      <c r="F157" s="11">
        <v>4</v>
      </c>
      <c r="G157" s="8" t="s">
        <v>2</v>
      </c>
      <c r="H157" s="9" t="s">
        <v>147</v>
      </c>
      <c r="I157" s="3">
        <v>12</v>
      </c>
      <c r="J157" s="2" t="str">
        <f>_xlfn.TEXTJOIN("", TRUE, C157:I157)</f>
        <v>2x+4y&gt;=12</v>
      </c>
      <c r="K157" s="3" t="str">
        <f t="shared" ref="K157:K158" si="18">IF(H157="&lt;=", "avaliable", "at least")</f>
        <v>at least</v>
      </c>
    </row>
    <row r="158" spans="1:11" x14ac:dyDescent="0.25">
      <c r="B158" s="15" t="s">
        <v>141</v>
      </c>
      <c r="C158" s="3">
        <v>6</v>
      </c>
      <c r="D158" s="8" t="s">
        <v>1</v>
      </c>
      <c r="E158" s="9" t="s">
        <v>0</v>
      </c>
      <c r="F158" s="11">
        <v>3</v>
      </c>
      <c r="G158" s="8" t="s">
        <v>2</v>
      </c>
      <c r="H158" s="9" t="s">
        <v>147</v>
      </c>
      <c r="I158" s="3">
        <v>18</v>
      </c>
      <c r="J158" s="2" t="str">
        <f>_xlfn.TEXTJOIN("", TRUE, C158:I158)</f>
        <v>6x+3y&gt;=18</v>
      </c>
      <c r="K158" s="3" t="str">
        <f t="shared" si="18"/>
        <v>at least</v>
      </c>
    </row>
    <row r="159" spans="1:11" x14ac:dyDescent="0.25">
      <c r="C159">
        <f>A152*C156</f>
        <v>3</v>
      </c>
      <c r="F159">
        <f>F156*B152</f>
        <v>20</v>
      </c>
      <c r="G159" s="66">
        <f>I156</f>
        <v>23</v>
      </c>
      <c r="H159" s="8" t="str">
        <f>H156</f>
        <v>&lt;=</v>
      </c>
      <c r="I159" s="5">
        <f>F159+C159</f>
        <v>23</v>
      </c>
    </row>
    <row r="160" spans="1:11" x14ac:dyDescent="0.25">
      <c r="C160">
        <f>C157*A152</f>
        <v>2</v>
      </c>
      <c r="F160">
        <f>F157*B152</f>
        <v>16</v>
      </c>
      <c r="G160" s="66">
        <f t="shared" ref="G160:G161" si="19">I157</f>
        <v>12</v>
      </c>
      <c r="H160" s="8" t="str">
        <f t="shared" ref="H160:H161" si="20">H157</f>
        <v>&gt;=</v>
      </c>
      <c r="I160" s="5">
        <f>F160+C160</f>
        <v>18</v>
      </c>
    </row>
    <row r="161" spans="1:18" x14ac:dyDescent="0.25">
      <c r="C161">
        <f>C158*A152</f>
        <v>6</v>
      </c>
      <c r="F161">
        <f>F158*B152</f>
        <v>12</v>
      </c>
      <c r="G161" s="66">
        <f t="shared" si="19"/>
        <v>18</v>
      </c>
      <c r="H161" s="8" t="str">
        <f t="shared" si="20"/>
        <v>&gt;=</v>
      </c>
      <c r="I161" s="5">
        <f>F161+C161</f>
        <v>18</v>
      </c>
    </row>
    <row r="163" spans="1:18" x14ac:dyDescent="0.25">
      <c r="A163" t="s">
        <v>204</v>
      </c>
    </row>
    <row r="164" spans="1:18" ht="18.75" x14ac:dyDescent="0.3">
      <c r="A164" s="20" t="s">
        <v>63</v>
      </c>
      <c r="F164" t="s">
        <v>100</v>
      </c>
    </row>
    <row r="165" spans="1:18" ht="45" x14ac:dyDescent="0.25">
      <c r="A165" s="14"/>
      <c r="B165" s="18"/>
      <c r="C165" s="28" t="s">
        <v>7</v>
      </c>
      <c r="D165" s="24" t="s">
        <v>36</v>
      </c>
      <c r="E165" s="24"/>
      <c r="F165" s="24"/>
      <c r="G165" s="24"/>
      <c r="H165" s="14" t="s">
        <v>38</v>
      </c>
      <c r="I165" s="14" t="s">
        <v>37</v>
      </c>
      <c r="J165" s="14"/>
      <c r="K165" s="14"/>
      <c r="L165" s="14"/>
    </row>
    <row r="166" spans="1:18" ht="60" x14ac:dyDescent="0.25">
      <c r="A166" s="18" t="s">
        <v>29</v>
      </c>
      <c r="B166" s="25" t="s">
        <v>30</v>
      </c>
      <c r="C166" s="28" t="s">
        <v>13</v>
      </c>
      <c r="D166" s="25" t="s">
        <v>31</v>
      </c>
      <c r="E166" s="25"/>
      <c r="F166" s="28" t="s">
        <v>3</v>
      </c>
      <c r="G166" s="28"/>
      <c r="H166" s="18" t="s">
        <v>32</v>
      </c>
      <c r="I166" s="14" t="s">
        <v>16</v>
      </c>
      <c r="J166" s="18"/>
      <c r="K166" t="s">
        <v>9</v>
      </c>
      <c r="L166" s="18"/>
    </row>
    <row r="167" spans="1:18" x14ac:dyDescent="0.25">
      <c r="A167" s="8" t="s">
        <v>69</v>
      </c>
      <c r="B167" s="11" t="s">
        <v>1</v>
      </c>
      <c r="C167" s="36">
        <v>800</v>
      </c>
      <c r="D167" s="27">
        <v>0</v>
      </c>
      <c r="E167" s="11"/>
      <c r="F167" s="3">
        <v>900</v>
      </c>
      <c r="G167" s="3"/>
      <c r="H167" s="22">
        <v>1E+30</v>
      </c>
      <c r="I167">
        <v>12.5</v>
      </c>
      <c r="J167" s="8"/>
      <c r="K167" s="33">
        <f>C167*F167+C168*F168+C169*F169+C170*F170</f>
        <v>725500</v>
      </c>
    </row>
    <row r="168" spans="1:18" x14ac:dyDescent="0.25">
      <c r="A168" s="8" t="s">
        <v>70</v>
      </c>
      <c r="B168" s="11" t="s">
        <v>2</v>
      </c>
      <c r="C168" s="36">
        <v>1100</v>
      </c>
      <c r="D168" s="27">
        <v>-5</v>
      </c>
      <c r="E168" s="11"/>
      <c r="F168" s="3">
        <v>5</v>
      </c>
      <c r="G168" s="3"/>
      <c r="H168">
        <v>5</v>
      </c>
      <c r="I168" s="22">
        <v>1E+30</v>
      </c>
      <c r="J168" s="8"/>
      <c r="K168" s="8"/>
      <c r="L168" s="8"/>
    </row>
    <row r="169" spans="1:18" x14ac:dyDescent="0.25">
      <c r="A169" s="8"/>
      <c r="B169" s="11"/>
      <c r="C169" s="36"/>
      <c r="D169" s="27"/>
      <c r="E169" s="11"/>
      <c r="F169" s="3">
        <v>3</v>
      </c>
      <c r="G169" s="3"/>
      <c r="H169">
        <v>12.5</v>
      </c>
      <c r="I169">
        <v>25</v>
      </c>
      <c r="J169" s="8"/>
      <c r="K169" s="8"/>
      <c r="L169" s="8" t="s">
        <v>158</v>
      </c>
      <c r="N169" s="15" t="s">
        <v>160</v>
      </c>
    </row>
    <row r="170" spans="1:18" ht="16.5" x14ac:dyDescent="0.3">
      <c r="A170" s="8"/>
      <c r="B170" s="11"/>
      <c r="C170" s="36"/>
      <c r="D170" s="27"/>
      <c r="E170" s="11"/>
      <c r="F170" s="3"/>
      <c r="G170" s="3"/>
      <c r="J170" s="8"/>
      <c r="K170" s="8">
        <v>135</v>
      </c>
      <c r="L170" s="8">
        <f>K170-F170</f>
        <v>135</v>
      </c>
      <c r="M170">
        <f>C170*K170</f>
        <v>0</v>
      </c>
      <c r="N170" s="51">
        <v>7475</v>
      </c>
      <c r="O170" s="2">
        <f>K167-N170</f>
        <v>718025</v>
      </c>
    </row>
    <row r="171" spans="1:18" x14ac:dyDescent="0.25">
      <c r="A171" s="8"/>
      <c r="B171" s="8"/>
      <c r="C171" s="37" t="s">
        <v>12</v>
      </c>
      <c r="D171" s="8"/>
      <c r="E171" s="8"/>
      <c r="F171" s="37" t="str">
        <f>C171</f>
        <v>Profit</v>
      </c>
      <c r="G171" s="37"/>
      <c r="H171" s="8"/>
      <c r="I171" s="8"/>
      <c r="J171" s="8"/>
      <c r="K171" s="8"/>
      <c r="L171" s="8" t="s">
        <v>159</v>
      </c>
    </row>
    <row r="172" spans="1:18" ht="18.75" x14ac:dyDescent="0.3">
      <c r="A172" s="20" t="s">
        <v>35</v>
      </c>
      <c r="B172" s="8"/>
      <c r="C172" s="8"/>
      <c r="D172" s="8"/>
      <c r="E172" s="8"/>
      <c r="F172" s="8"/>
      <c r="G172" s="8"/>
      <c r="H172" s="8"/>
      <c r="I172" s="8"/>
      <c r="J172" s="8"/>
      <c r="K172" s="8"/>
      <c r="L172" s="8"/>
    </row>
    <row r="173" spans="1:18" x14ac:dyDescent="0.25">
      <c r="C173" s="14"/>
      <c r="D173" s="8"/>
      <c r="E173" s="8"/>
      <c r="F173" s="8"/>
      <c r="G173" s="8"/>
      <c r="H173" s="8"/>
    </row>
    <row r="174" spans="1:18" ht="45" x14ac:dyDescent="0.25">
      <c r="A174" s="14"/>
      <c r="B174" s="14"/>
      <c r="C174" s="40" t="s">
        <v>79</v>
      </c>
      <c r="D174" s="18" t="s">
        <v>43</v>
      </c>
      <c r="E174" s="14"/>
      <c r="F174" s="26" t="s">
        <v>48</v>
      </c>
      <c r="G174" s="26"/>
      <c r="H174" s="14" t="s">
        <v>46</v>
      </c>
      <c r="I174" s="14" t="s">
        <v>47</v>
      </c>
    </row>
    <row r="175" spans="1:18" ht="45" x14ac:dyDescent="0.25">
      <c r="A175" s="18" t="s">
        <v>29</v>
      </c>
      <c r="B175" s="18" t="s">
        <v>30</v>
      </c>
      <c r="C175" s="18" t="s">
        <v>13</v>
      </c>
      <c r="D175" s="18" t="s">
        <v>44</v>
      </c>
      <c r="E175" s="18"/>
      <c r="F175" s="25" t="s">
        <v>45</v>
      </c>
      <c r="G175" s="25"/>
      <c r="H175" s="18" t="s">
        <v>32</v>
      </c>
      <c r="I175" s="14" t="s">
        <v>16</v>
      </c>
    </row>
    <row r="176" spans="1:18" x14ac:dyDescent="0.25">
      <c r="A176" s="8" t="s">
        <v>71</v>
      </c>
      <c r="B176" s="8" t="s">
        <v>205</v>
      </c>
      <c r="C176" s="53">
        <v>5</v>
      </c>
      <c r="D176" s="19">
        <v>32</v>
      </c>
      <c r="E176" s="8"/>
      <c r="F176" s="5">
        <v>5</v>
      </c>
      <c r="G176" s="5"/>
      <c r="H176">
        <v>2</v>
      </c>
      <c r="I176">
        <v>8</v>
      </c>
      <c r="K176" s="55">
        <f>D176*1</f>
        <v>32</v>
      </c>
      <c r="L176" s="7" t="s">
        <v>161</v>
      </c>
      <c r="O176" t="s">
        <v>162</v>
      </c>
      <c r="R176" s="56">
        <f>K176</f>
        <v>32</v>
      </c>
    </row>
    <row r="177" spans="1:19" x14ac:dyDescent="0.25">
      <c r="A177" s="8" t="s">
        <v>72</v>
      </c>
      <c r="B177" s="8" t="s">
        <v>206</v>
      </c>
      <c r="C177" s="41">
        <v>4</v>
      </c>
      <c r="D177" s="19">
        <v>0</v>
      </c>
      <c r="E177" s="8"/>
      <c r="F177" s="3">
        <v>4</v>
      </c>
      <c r="G177" s="3"/>
      <c r="H177">
        <v>6</v>
      </c>
      <c r="I177">
        <v>3</v>
      </c>
      <c r="K177" s="54">
        <f t="shared" ref="K177:K179" si="21">D177*1</f>
        <v>0</v>
      </c>
      <c r="O177" t="s">
        <v>163</v>
      </c>
      <c r="S177" s="33">
        <f>K167+R176</f>
        <v>725532</v>
      </c>
    </row>
    <row r="178" spans="1:19" x14ac:dyDescent="0.25">
      <c r="A178" s="8" t="s">
        <v>73</v>
      </c>
      <c r="B178" s="8" t="s">
        <v>207</v>
      </c>
      <c r="C178" s="53">
        <v>2</v>
      </c>
      <c r="D178" s="19">
        <v>8</v>
      </c>
      <c r="E178" s="8"/>
      <c r="F178" s="5">
        <v>2</v>
      </c>
      <c r="G178" s="5"/>
      <c r="H178">
        <v>10</v>
      </c>
      <c r="I178">
        <v>7</v>
      </c>
      <c r="K178" s="54">
        <f t="shared" si="21"/>
        <v>8</v>
      </c>
      <c r="L178" s="2">
        <f>K178*5</f>
        <v>40</v>
      </c>
      <c r="M178" t="s">
        <v>166</v>
      </c>
    </row>
    <row r="179" spans="1:19" x14ac:dyDescent="0.25">
      <c r="A179" s="8"/>
      <c r="B179" s="8"/>
      <c r="C179" s="53"/>
      <c r="D179" s="19"/>
      <c r="E179" s="8"/>
      <c r="F179" s="5"/>
      <c r="G179" s="5"/>
      <c r="H179" s="12"/>
      <c r="K179" s="54">
        <f t="shared" si="21"/>
        <v>0</v>
      </c>
      <c r="L179" s="2">
        <f>K179*-2</f>
        <v>0</v>
      </c>
      <c r="M179" s="7" t="s">
        <v>167</v>
      </c>
    </row>
    <row r="180" spans="1:19" x14ac:dyDescent="0.25">
      <c r="D180" s="8"/>
      <c r="E180" s="8"/>
      <c r="F180" s="8"/>
      <c r="G180" s="8"/>
      <c r="H180" s="57" t="s">
        <v>165</v>
      </c>
      <c r="I180" s="12"/>
      <c r="J180" s="12"/>
      <c r="K180" s="12"/>
    </row>
    <row r="183" spans="1:19" x14ac:dyDescent="0.25">
      <c r="A183" s="5" t="s">
        <v>204</v>
      </c>
    </row>
    <row r="184" spans="1:19" x14ac:dyDescent="0.25">
      <c r="C184" t="s">
        <v>186</v>
      </c>
    </row>
    <row r="185" spans="1:19" x14ac:dyDescent="0.25">
      <c r="C185" s="3" t="s">
        <v>188</v>
      </c>
      <c r="D185" s="8" t="s">
        <v>191</v>
      </c>
      <c r="E185" s="8"/>
      <c r="F185" s="12" t="str">
        <f>C185</f>
        <v>cost</v>
      </c>
      <c r="G185" s="8" t="s">
        <v>192</v>
      </c>
    </row>
    <row r="186" spans="1:19" x14ac:dyDescent="0.25">
      <c r="A186" t="s">
        <v>7</v>
      </c>
      <c r="D186" s="8"/>
      <c r="E186" s="8"/>
      <c r="F186" s="8"/>
      <c r="G186" s="8"/>
      <c r="H186" t="s">
        <v>3</v>
      </c>
    </row>
    <row r="187" spans="1:19" x14ac:dyDescent="0.25">
      <c r="A187" s="2">
        <v>1</v>
      </c>
      <c r="B187" s="2">
        <v>1</v>
      </c>
      <c r="C187" s="3">
        <v>800</v>
      </c>
      <c r="D187" s="8" t="s">
        <v>1</v>
      </c>
      <c r="E187" s="9" t="s">
        <v>0</v>
      </c>
      <c r="F187" s="11">
        <v>1100</v>
      </c>
      <c r="G187" s="8" t="s">
        <v>2</v>
      </c>
      <c r="H187" s="2" t="str">
        <f>_xlfn.TEXTJOIN("", TRUE, C187:G187)</f>
        <v>800x+1100y</v>
      </c>
    </row>
    <row r="188" spans="1:19" x14ac:dyDescent="0.25">
      <c r="A188" t="s">
        <v>13</v>
      </c>
      <c r="D188" s="8">
        <f>C187*A187</f>
        <v>800</v>
      </c>
      <c r="E188" s="9" t="str">
        <f>E187</f>
        <v>+</v>
      </c>
      <c r="G188" s="8">
        <f>B187*F187</f>
        <v>1100</v>
      </c>
      <c r="H188" s="2" t="str">
        <f>_xlfn.TEXTJOIN("", TRUE,D188+G188)</f>
        <v>1900</v>
      </c>
      <c r="I188" s="2" t="s">
        <v>14</v>
      </c>
      <c r="J188" s="2" t="str">
        <f>C185</f>
        <v>cost</v>
      </c>
    </row>
    <row r="189" spans="1:19" x14ac:dyDescent="0.25">
      <c r="D189" s="8"/>
      <c r="E189" s="8"/>
      <c r="F189" s="8"/>
      <c r="G189" s="8"/>
      <c r="H189" t="s">
        <v>196</v>
      </c>
    </row>
    <row r="191" spans="1:19" x14ac:dyDescent="0.25">
      <c r="B191" s="15" t="s">
        <v>205</v>
      </c>
      <c r="C191" s="3">
        <v>5</v>
      </c>
      <c r="D191" s="8" t="s">
        <v>1</v>
      </c>
      <c r="E191" s="9" t="s">
        <v>0</v>
      </c>
      <c r="F191" s="11">
        <v>8</v>
      </c>
      <c r="G191" s="8" t="s">
        <v>2</v>
      </c>
      <c r="H191" s="9" t="s">
        <v>147</v>
      </c>
      <c r="I191" s="3">
        <v>900</v>
      </c>
      <c r="J191" s="2" t="str">
        <f>_xlfn.TEXTJOIN("", TRUE, C191:I191)</f>
        <v>5x+8y&gt;=900</v>
      </c>
      <c r="K191" s="3" t="str">
        <f>IF(H191="&lt;=", "avaliable", "at least")</f>
        <v>at least</v>
      </c>
    </row>
    <row r="192" spans="1:19" x14ac:dyDescent="0.25">
      <c r="B192" s="15" t="s">
        <v>206</v>
      </c>
      <c r="C192" s="3">
        <v>4</v>
      </c>
      <c r="D192" s="8" t="s">
        <v>1</v>
      </c>
      <c r="E192" s="9" t="s">
        <v>0</v>
      </c>
      <c r="F192" s="11">
        <v>5</v>
      </c>
      <c r="G192" s="8" t="s">
        <v>2</v>
      </c>
      <c r="H192" s="9" t="s">
        <v>147</v>
      </c>
      <c r="I192" s="3">
        <v>600</v>
      </c>
      <c r="J192" s="2" t="str">
        <f>_xlfn.TEXTJOIN("", TRUE, C192:I192)</f>
        <v>4x+5y&gt;=600</v>
      </c>
      <c r="K192" s="3" t="str">
        <f t="shared" ref="K192:K193" si="22">IF(H192="&lt;=", "avaliable", "at least")</f>
        <v>at least</v>
      </c>
    </row>
    <row r="193" spans="1:11" x14ac:dyDescent="0.25">
      <c r="B193" s="15" t="s">
        <v>208</v>
      </c>
      <c r="C193" s="3">
        <v>2</v>
      </c>
      <c r="D193" s="8" t="s">
        <v>1</v>
      </c>
      <c r="E193" s="9" t="s">
        <v>0</v>
      </c>
      <c r="F193" s="11">
        <v>3</v>
      </c>
      <c r="G193" s="8" t="s">
        <v>2</v>
      </c>
      <c r="H193" s="9" t="s">
        <v>147</v>
      </c>
      <c r="I193" s="3">
        <v>350</v>
      </c>
      <c r="J193" s="2" t="str">
        <f>_xlfn.TEXTJOIN("", TRUE, C193:I193)</f>
        <v>2x+3y&gt;=350</v>
      </c>
      <c r="K193" s="3" t="str">
        <f t="shared" si="22"/>
        <v>at least</v>
      </c>
    </row>
    <row r="194" spans="1:11" x14ac:dyDescent="0.25">
      <c r="C194">
        <f>A187*C191</f>
        <v>5</v>
      </c>
      <c r="F194">
        <f>F191*B187</f>
        <v>8</v>
      </c>
      <c r="G194" s="66">
        <f>I191</f>
        <v>900</v>
      </c>
      <c r="H194" s="8" t="str">
        <f>H191</f>
        <v>&gt;=</v>
      </c>
      <c r="I194" s="5">
        <f>F194+C194</f>
        <v>13</v>
      </c>
    </row>
    <row r="195" spans="1:11" x14ac:dyDescent="0.25">
      <c r="C195">
        <f>C192*A187</f>
        <v>4</v>
      </c>
      <c r="F195">
        <f>F192*B187</f>
        <v>5</v>
      </c>
      <c r="G195" s="66">
        <f t="shared" ref="G195:G196" si="23">I192</f>
        <v>600</v>
      </c>
      <c r="H195" s="8" t="str">
        <f t="shared" ref="H195:H196" si="24">H192</f>
        <v>&gt;=</v>
      </c>
      <c r="I195" s="5">
        <f>F195+C195</f>
        <v>9</v>
      </c>
    </row>
    <row r="196" spans="1:11" x14ac:dyDescent="0.25">
      <c r="C196">
        <f>C193*A187</f>
        <v>2</v>
      </c>
      <c r="F196">
        <f>F193*B187</f>
        <v>3</v>
      </c>
      <c r="G196" s="66">
        <f t="shared" si="23"/>
        <v>350</v>
      </c>
      <c r="H196" s="8" t="str">
        <f t="shared" si="24"/>
        <v>&gt;=</v>
      </c>
      <c r="I196" s="5">
        <f>F196+C196</f>
        <v>5</v>
      </c>
    </row>
    <row r="198" spans="1:11" x14ac:dyDescent="0.25">
      <c r="A198" s="5" t="s">
        <v>146</v>
      </c>
    </row>
    <row r="199" spans="1:11" x14ac:dyDescent="0.25">
      <c r="C199" t="s">
        <v>145</v>
      </c>
    </row>
    <row r="200" spans="1:11" x14ac:dyDescent="0.25">
      <c r="C200" s="3" t="s">
        <v>195</v>
      </c>
      <c r="D200" s="8" t="s">
        <v>191</v>
      </c>
      <c r="E200" s="8"/>
      <c r="F200" s="12" t="str">
        <f>C200</f>
        <v>profit</v>
      </c>
      <c r="G200" s="8" t="s">
        <v>192</v>
      </c>
    </row>
    <row r="201" spans="1:11" x14ac:dyDescent="0.25">
      <c r="A201" t="s">
        <v>7</v>
      </c>
      <c r="D201" s="8"/>
      <c r="E201" s="8"/>
      <c r="F201" s="8"/>
      <c r="G201" s="8"/>
      <c r="H201" t="s">
        <v>3</v>
      </c>
    </row>
    <row r="202" spans="1:11" x14ac:dyDescent="0.25">
      <c r="A202" s="2">
        <v>1</v>
      </c>
      <c r="B202" s="2">
        <v>1</v>
      </c>
      <c r="C202" s="3">
        <v>200</v>
      </c>
      <c r="D202" s="8" t="s">
        <v>1</v>
      </c>
      <c r="E202" s="9" t="s">
        <v>0</v>
      </c>
      <c r="F202" s="11">
        <v>100</v>
      </c>
      <c r="G202" s="8" t="s">
        <v>2</v>
      </c>
      <c r="H202" s="2" t="str">
        <f>_xlfn.TEXTJOIN("", TRUE, C202:G202)</f>
        <v>200x+100y</v>
      </c>
    </row>
    <row r="203" spans="1:11" x14ac:dyDescent="0.25">
      <c r="A203" t="s">
        <v>13</v>
      </c>
      <c r="D203" s="8">
        <f>C202*A202</f>
        <v>200</v>
      </c>
      <c r="E203" s="9" t="str">
        <f>E202</f>
        <v>+</v>
      </c>
      <c r="G203" s="8">
        <f>B202*F202</f>
        <v>100</v>
      </c>
      <c r="H203" s="2" t="str">
        <f>_xlfn.TEXTJOIN("", TRUE,D203+G203)</f>
        <v>300</v>
      </c>
      <c r="I203" s="2" t="s">
        <v>14</v>
      </c>
      <c r="J203" s="2" t="str">
        <f>C200</f>
        <v>profit</v>
      </c>
    </row>
    <row r="204" spans="1:11" x14ac:dyDescent="0.25">
      <c r="D204" s="8"/>
      <c r="E204" s="8"/>
      <c r="F204" s="8"/>
      <c r="G204" s="8"/>
      <c r="H204" t="s">
        <v>196</v>
      </c>
    </row>
    <row r="206" spans="1:11" x14ac:dyDescent="0.25">
      <c r="B206" s="15" t="s">
        <v>209</v>
      </c>
      <c r="C206" s="3">
        <v>30</v>
      </c>
      <c r="D206" s="8" t="s">
        <v>1</v>
      </c>
      <c r="E206" s="9" t="s">
        <v>0</v>
      </c>
      <c r="F206" s="11">
        <v>25</v>
      </c>
      <c r="G206" s="8" t="s">
        <v>2</v>
      </c>
      <c r="H206" s="9" t="s">
        <v>137</v>
      </c>
      <c r="I206" s="3">
        <v>1800</v>
      </c>
      <c r="J206" s="2" t="str">
        <f>_xlfn.TEXTJOIN("", TRUE, C206:I206)</f>
        <v>30x+25y&lt;=1800</v>
      </c>
      <c r="K206" s="3" t="str">
        <f>IF(H206="&lt;=", "avaliable", "at least")</f>
        <v>avaliable</v>
      </c>
    </row>
    <row r="207" spans="1:11" x14ac:dyDescent="0.25">
      <c r="B207" s="15" t="s">
        <v>210</v>
      </c>
      <c r="C207" s="3">
        <v>15</v>
      </c>
      <c r="D207" s="8" t="s">
        <v>1</v>
      </c>
      <c r="E207" s="9" t="s">
        <v>0</v>
      </c>
      <c r="F207" s="11">
        <v>20</v>
      </c>
      <c r="G207" s="8" t="s">
        <v>2</v>
      </c>
      <c r="H207" s="9" t="s">
        <v>147</v>
      </c>
      <c r="I207" s="3">
        <v>1200</v>
      </c>
      <c r="J207" s="2" t="str">
        <f>_xlfn.TEXTJOIN("", TRUE, C207:I207)</f>
        <v>15x+20y&gt;=1200</v>
      </c>
      <c r="K207" s="3" t="str">
        <f t="shared" ref="K207:K208" si="25">IF(H207="&lt;=", "avaliable", "at least")</f>
        <v>at least</v>
      </c>
    </row>
    <row r="208" spans="1:11" x14ac:dyDescent="0.25">
      <c r="B208" s="15" t="s">
        <v>211</v>
      </c>
      <c r="C208" s="3">
        <v>10</v>
      </c>
      <c r="D208" s="8" t="s">
        <v>1</v>
      </c>
      <c r="E208" s="9" t="s">
        <v>0</v>
      </c>
      <c r="F208" s="11">
        <v>5</v>
      </c>
      <c r="G208" s="8" t="s">
        <v>2</v>
      </c>
      <c r="H208" s="9" t="s">
        <v>137</v>
      </c>
      <c r="I208" s="3">
        <v>400</v>
      </c>
      <c r="J208" s="2" t="str">
        <f>_xlfn.TEXTJOIN("", TRUE, C208:I208)</f>
        <v>10x+5y&lt;=400</v>
      </c>
      <c r="K208" s="3" t="str">
        <f t="shared" si="25"/>
        <v>avaliable</v>
      </c>
    </row>
    <row r="209" spans="1:11" x14ac:dyDescent="0.25">
      <c r="C209">
        <f>A202*C206</f>
        <v>30</v>
      </c>
      <c r="F209">
        <f>F206*B202</f>
        <v>25</v>
      </c>
      <c r="G209" s="66">
        <f>I206</f>
        <v>1800</v>
      </c>
      <c r="H209" s="8" t="str">
        <f>H206</f>
        <v>&lt;=</v>
      </c>
      <c r="I209" s="5">
        <f>F209+C209</f>
        <v>55</v>
      </c>
    </row>
    <row r="210" spans="1:11" x14ac:dyDescent="0.25">
      <c r="C210">
        <f>C207*A202</f>
        <v>15</v>
      </c>
      <c r="F210">
        <f>F207*B202</f>
        <v>20</v>
      </c>
      <c r="G210" s="66">
        <f t="shared" ref="G210:G211" si="26">I207</f>
        <v>1200</v>
      </c>
      <c r="H210" s="8" t="str">
        <f t="shared" ref="H210:H211" si="27">H207</f>
        <v>&gt;=</v>
      </c>
      <c r="I210" s="5">
        <f>F210+C210</f>
        <v>35</v>
      </c>
    </row>
    <row r="211" spans="1:11" x14ac:dyDescent="0.25">
      <c r="C211">
        <f>C208*A202</f>
        <v>10</v>
      </c>
      <c r="F211">
        <f>F208*B202</f>
        <v>5</v>
      </c>
      <c r="G211" s="66">
        <f t="shared" si="26"/>
        <v>400</v>
      </c>
      <c r="H211" s="8" t="str">
        <f t="shared" si="27"/>
        <v>&lt;=</v>
      </c>
      <c r="I211" s="5">
        <f>F211+C211</f>
        <v>15</v>
      </c>
    </row>
    <row r="213" spans="1:11" x14ac:dyDescent="0.25">
      <c r="A213" s="5" t="s">
        <v>212</v>
      </c>
    </row>
    <row r="214" spans="1:11" x14ac:dyDescent="0.25">
      <c r="C214" t="s">
        <v>145</v>
      </c>
    </row>
    <row r="215" spans="1:11" x14ac:dyDescent="0.25">
      <c r="C215" s="3" t="s">
        <v>195</v>
      </c>
      <c r="D215" s="8" t="s">
        <v>191</v>
      </c>
      <c r="E215" s="8"/>
      <c r="F215" s="12" t="str">
        <f>C215</f>
        <v>profit</v>
      </c>
      <c r="G215" s="8" t="s">
        <v>192</v>
      </c>
    </row>
    <row r="216" spans="1:11" x14ac:dyDescent="0.25">
      <c r="A216" t="s">
        <v>7</v>
      </c>
      <c r="D216" s="8"/>
      <c r="E216" s="8"/>
      <c r="F216" s="8"/>
      <c r="G216" s="8"/>
      <c r="H216" t="s">
        <v>3</v>
      </c>
    </row>
    <row r="217" spans="1:11" x14ac:dyDescent="0.25">
      <c r="A217" s="2">
        <v>1</v>
      </c>
      <c r="B217" s="2">
        <v>1</v>
      </c>
      <c r="C217" s="3">
        <v>1</v>
      </c>
      <c r="D217" s="8" t="s">
        <v>1</v>
      </c>
      <c r="E217" s="9" t="s">
        <v>0</v>
      </c>
      <c r="F217" s="11">
        <v>1</v>
      </c>
      <c r="G217" s="8" t="s">
        <v>2</v>
      </c>
      <c r="H217" s="2" t="str">
        <f>_xlfn.TEXTJOIN("", TRUE, C217:G217)</f>
        <v>1x+1y</v>
      </c>
    </row>
    <row r="218" spans="1:11" x14ac:dyDescent="0.25">
      <c r="A218" t="s">
        <v>13</v>
      </c>
      <c r="D218" s="8">
        <f>C217*A217</f>
        <v>1</v>
      </c>
      <c r="E218" s="9" t="str">
        <f>E217</f>
        <v>+</v>
      </c>
      <c r="G218" s="8">
        <f>B217*F217</f>
        <v>1</v>
      </c>
      <c r="H218" s="2" t="str">
        <f>_xlfn.TEXTJOIN("", TRUE,D218+G218)</f>
        <v>2</v>
      </c>
      <c r="I218" s="2" t="s">
        <v>14</v>
      </c>
      <c r="J218" s="2" t="str">
        <f>C215</f>
        <v>profit</v>
      </c>
    </row>
    <row r="219" spans="1:11" x14ac:dyDescent="0.25">
      <c r="D219" s="8"/>
      <c r="E219" s="8"/>
      <c r="F219" s="8"/>
      <c r="G219" s="8"/>
      <c r="H219" t="s">
        <v>196</v>
      </c>
    </row>
    <row r="221" spans="1:11" x14ac:dyDescent="0.25">
      <c r="B221" s="15" t="s">
        <v>209</v>
      </c>
      <c r="C221" s="3">
        <v>5</v>
      </c>
      <c r="D221" s="8" t="s">
        <v>1</v>
      </c>
      <c r="E221" s="9" t="s">
        <v>0</v>
      </c>
      <c r="F221" s="11">
        <v>3</v>
      </c>
      <c r="G221" s="8" t="s">
        <v>2</v>
      </c>
      <c r="H221" s="9" t="s">
        <v>137</v>
      </c>
      <c r="I221" s="3">
        <v>30</v>
      </c>
      <c r="J221" s="2" t="str">
        <f>_xlfn.TEXTJOIN("", TRUE, C221:I221)</f>
        <v>5x+3y&lt;=30</v>
      </c>
      <c r="K221" s="3" t="str">
        <f>IF(H221="&lt;=", "avaliable", "at least")</f>
        <v>avaliable</v>
      </c>
    </row>
    <row r="222" spans="1:11" x14ac:dyDescent="0.25">
      <c r="B222" s="15" t="s">
        <v>210</v>
      </c>
      <c r="C222" s="3">
        <v>3</v>
      </c>
      <c r="D222" s="8" t="s">
        <v>1</v>
      </c>
      <c r="E222" s="9" t="s">
        <v>0</v>
      </c>
      <c r="F222" s="11">
        <v>4</v>
      </c>
      <c r="G222" s="8" t="s">
        <v>2</v>
      </c>
      <c r="H222" s="9" t="s">
        <v>147</v>
      </c>
      <c r="I222" s="3">
        <v>36</v>
      </c>
      <c r="J222" s="2" t="str">
        <f>_xlfn.TEXTJOIN("", TRUE, C222:I222)</f>
        <v>3x+4y&gt;=36</v>
      </c>
      <c r="K222" s="3" t="str">
        <f t="shared" ref="K222:K223" si="28">IF(H222="&lt;=", "avaliable", "at least")</f>
        <v>at least</v>
      </c>
    </row>
    <row r="223" spans="1:11" x14ac:dyDescent="0.25">
      <c r="B223" s="15" t="s">
        <v>211</v>
      </c>
      <c r="C223" s="3"/>
      <c r="D223" s="8"/>
      <c r="E223" s="9"/>
      <c r="F223" s="11">
        <v>1</v>
      </c>
      <c r="G223" s="8" t="s">
        <v>2</v>
      </c>
      <c r="H223" s="9" t="s">
        <v>137</v>
      </c>
      <c r="I223" s="3">
        <v>7</v>
      </c>
      <c r="J223" s="2" t="str">
        <f>_xlfn.TEXTJOIN("", TRUE, C223:I223)</f>
        <v>1y&lt;=7</v>
      </c>
      <c r="K223" s="3" t="str">
        <f t="shared" si="28"/>
        <v>avaliable</v>
      </c>
    </row>
    <row r="224" spans="1:11" x14ac:dyDescent="0.25">
      <c r="C224">
        <f>A217*C221</f>
        <v>5</v>
      </c>
      <c r="F224">
        <f>F221*B217</f>
        <v>3</v>
      </c>
      <c r="G224" s="66">
        <f>I221</f>
        <v>30</v>
      </c>
      <c r="H224" s="8" t="str">
        <f>H221</f>
        <v>&lt;=</v>
      </c>
      <c r="I224" s="5">
        <f>F224+C224</f>
        <v>8</v>
      </c>
    </row>
    <row r="225" spans="1:11" x14ac:dyDescent="0.25">
      <c r="C225">
        <f>C222*A217</f>
        <v>3</v>
      </c>
      <c r="F225">
        <f>F222*B217</f>
        <v>4</v>
      </c>
      <c r="G225" s="66">
        <f t="shared" ref="G225:G226" si="29">I222</f>
        <v>36</v>
      </c>
      <c r="H225" s="8" t="str">
        <f t="shared" ref="H225:H226" si="30">H222</f>
        <v>&gt;=</v>
      </c>
      <c r="I225" s="5">
        <f>F225+C225</f>
        <v>7</v>
      </c>
    </row>
    <row r="226" spans="1:11" x14ac:dyDescent="0.25">
      <c r="C226">
        <f>C223*A217</f>
        <v>0</v>
      </c>
      <c r="F226">
        <f>F223*B217</f>
        <v>1</v>
      </c>
      <c r="G226" s="66">
        <f t="shared" si="29"/>
        <v>7</v>
      </c>
      <c r="H226" s="8" t="str">
        <f t="shared" si="30"/>
        <v>&lt;=</v>
      </c>
      <c r="I226" s="5">
        <f>F226+C226</f>
        <v>1</v>
      </c>
    </row>
    <row r="228" spans="1:11" x14ac:dyDescent="0.25">
      <c r="A228" s="5" t="s">
        <v>201</v>
      </c>
    </row>
    <row r="229" spans="1:11" x14ac:dyDescent="0.25">
      <c r="C229" t="s">
        <v>145</v>
      </c>
    </row>
    <row r="230" spans="1:11" x14ac:dyDescent="0.25">
      <c r="C230" s="3" t="s">
        <v>195</v>
      </c>
      <c r="D230" s="8" t="s">
        <v>191</v>
      </c>
      <c r="E230" s="8"/>
      <c r="F230" s="12" t="str">
        <f>C230</f>
        <v>profit</v>
      </c>
      <c r="G230" s="8" t="s">
        <v>192</v>
      </c>
    </row>
    <row r="231" spans="1:11" x14ac:dyDescent="0.25">
      <c r="A231" t="s">
        <v>7</v>
      </c>
      <c r="D231" s="8"/>
      <c r="E231" s="8"/>
      <c r="F231" s="8"/>
      <c r="G231" s="8"/>
      <c r="H231" t="s">
        <v>3</v>
      </c>
    </row>
    <row r="232" spans="1:11" x14ac:dyDescent="0.25">
      <c r="A232" s="2">
        <v>1</v>
      </c>
      <c r="B232" s="2">
        <v>1</v>
      </c>
      <c r="C232" s="3">
        <v>3</v>
      </c>
      <c r="D232" s="8" t="s">
        <v>1</v>
      </c>
      <c r="E232" s="9" t="s">
        <v>0</v>
      </c>
      <c r="F232" s="11">
        <v>3</v>
      </c>
      <c r="G232" s="8" t="s">
        <v>2</v>
      </c>
      <c r="H232" s="2" t="str">
        <f>_xlfn.TEXTJOIN("", TRUE, C232:G232)</f>
        <v>3x+3y</v>
      </c>
    </row>
    <row r="233" spans="1:11" x14ac:dyDescent="0.25">
      <c r="A233" t="s">
        <v>13</v>
      </c>
      <c r="D233" s="8">
        <f>C232*A232</f>
        <v>3</v>
      </c>
      <c r="E233" s="9" t="str">
        <f>E232</f>
        <v>+</v>
      </c>
      <c r="G233" s="8">
        <f>B232*F232</f>
        <v>3</v>
      </c>
      <c r="H233" s="2" t="str">
        <f>_xlfn.TEXTJOIN("", TRUE,D233+G233)</f>
        <v>6</v>
      </c>
      <c r="I233" s="2" t="s">
        <v>14</v>
      </c>
      <c r="J233" s="2" t="str">
        <f>C230</f>
        <v>profit</v>
      </c>
    </row>
    <row r="234" spans="1:11" x14ac:dyDescent="0.25">
      <c r="D234" s="8"/>
      <c r="E234" s="8"/>
      <c r="F234" s="8"/>
      <c r="G234" s="8"/>
      <c r="H234" t="s">
        <v>196</v>
      </c>
    </row>
    <row r="236" spans="1:11" x14ac:dyDescent="0.25">
      <c r="B236" s="15" t="s">
        <v>190</v>
      </c>
      <c r="C236" s="3">
        <v>1</v>
      </c>
      <c r="D236" s="8" t="s">
        <v>1</v>
      </c>
      <c r="E236" s="9" t="s">
        <v>0</v>
      </c>
      <c r="F236" s="11">
        <v>2</v>
      </c>
      <c r="G236" s="8" t="s">
        <v>2</v>
      </c>
      <c r="H236" s="9" t="s">
        <v>137</v>
      </c>
      <c r="I236" s="3">
        <v>16</v>
      </c>
      <c r="J236" s="2" t="str">
        <f>_xlfn.TEXTJOIN("", TRUE, C236:I236)</f>
        <v>1x+2y&lt;=16</v>
      </c>
      <c r="K236" s="3" t="str">
        <f>IF(H236="&lt;=", "avaliable", "at least")</f>
        <v>avaliable</v>
      </c>
    </row>
    <row r="237" spans="1:11" x14ac:dyDescent="0.25">
      <c r="B237" s="15" t="s">
        <v>142</v>
      </c>
      <c r="C237" s="3">
        <v>1</v>
      </c>
      <c r="D237" s="8" t="s">
        <v>1</v>
      </c>
      <c r="E237" s="9" t="s">
        <v>0</v>
      </c>
      <c r="F237" s="11">
        <v>1</v>
      </c>
      <c r="G237" s="8" t="s">
        <v>2</v>
      </c>
      <c r="H237" s="9" t="s">
        <v>137</v>
      </c>
      <c r="I237" s="3">
        <v>10</v>
      </c>
      <c r="J237" s="2" t="str">
        <f>_xlfn.TEXTJOIN("", TRUE, C237:I237)</f>
        <v>1x+1y&lt;=10</v>
      </c>
      <c r="K237" s="3" t="str">
        <f t="shared" ref="K237:K238" si="31">IF(H237="&lt;=", "avaliable", "at least")</f>
        <v>avaliable</v>
      </c>
    </row>
    <row r="238" spans="1:11" x14ac:dyDescent="0.25">
      <c r="B238" s="15" t="s">
        <v>141</v>
      </c>
      <c r="C238" s="3">
        <v>5</v>
      </c>
      <c r="D238" s="8" t="s">
        <v>1</v>
      </c>
      <c r="E238" s="9" t="s">
        <v>0</v>
      </c>
      <c r="F238" s="11">
        <v>3</v>
      </c>
      <c r="G238" s="8" t="s">
        <v>2</v>
      </c>
      <c r="H238" s="9" t="str">
        <f>H236</f>
        <v>&lt;=</v>
      </c>
      <c r="I238" s="3">
        <v>45</v>
      </c>
      <c r="J238" s="2" t="str">
        <f>_xlfn.TEXTJOIN("", TRUE, C238:I238)</f>
        <v>5x+3y&lt;=45</v>
      </c>
      <c r="K238" s="3" t="str">
        <f t="shared" si="31"/>
        <v>avaliable</v>
      </c>
    </row>
    <row r="239" spans="1:11" x14ac:dyDescent="0.25">
      <c r="C239">
        <f>A232*C236</f>
        <v>1</v>
      </c>
      <c r="F239">
        <f>F236*B232</f>
        <v>2</v>
      </c>
      <c r="G239" s="66">
        <f>I236</f>
        <v>16</v>
      </c>
      <c r="H239" s="8" t="str">
        <f>H236</f>
        <v>&lt;=</v>
      </c>
      <c r="I239" s="5">
        <f>F239+C239</f>
        <v>3</v>
      </c>
    </row>
    <row r="240" spans="1:11" x14ac:dyDescent="0.25">
      <c r="C240">
        <f>C237*A232</f>
        <v>1</v>
      </c>
      <c r="F240">
        <f>F237*B232</f>
        <v>1</v>
      </c>
      <c r="G240" s="66">
        <f t="shared" ref="G240:G241" si="32">I237</f>
        <v>10</v>
      </c>
      <c r="H240" s="8" t="str">
        <f t="shared" ref="H240:H241" si="33">H237</f>
        <v>&lt;=</v>
      </c>
      <c r="I240" s="5">
        <f>F240+C240</f>
        <v>2</v>
      </c>
    </row>
    <row r="241" spans="1:15" x14ac:dyDescent="0.25">
      <c r="C241">
        <f>C238*A232</f>
        <v>5</v>
      </c>
      <c r="F241">
        <f>F238*B232</f>
        <v>3</v>
      </c>
      <c r="G241" s="66">
        <f t="shared" si="32"/>
        <v>45</v>
      </c>
      <c r="H241" s="8" t="str">
        <f t="shared" si="33"/>
        <v>&lt;=</v>
      </c>
      <c r="I241" s="5">
        <f>F241+C241</f>
        <v>8</v>
      </c>
    </row>
    <row r="243" spans="1:15" x14ac:dyDescent="0.25">
      <c r="A243" t="s">
        <v>213</v>
      </c>
    </row>
    <row r="244" spans="1:15" ht="18.75" x14ac:dyDescent="0.3">
      <c r="A244" s="20" t="s">
        <v>63</v>
      </c>
      <c r="F244" t="s">
        <v>100</v>
      </c>
    </row>
    <row r="245" spans="1:15" ht="45" x14ac:dyDescent="0.25">
      <c r="A245" s="14"/>
      <c r="B245" s="18"/>
      <c r="C245" s="28" t="s">
        <v>7</v>
      </c>
      <c r="D245" s="24" t="s">
        <v>36</v>
      </c>
      <c r="E245" s="24"/>
      <c r="F245" s="24"/>
      <c r="G245" s="24"/>
      <c r="H245" s="14" t="s">
        <v>38</v>
      </c>
      <c r="I245" s="14" t="s">
        <v>37</v>
      </c>
      <c r="J245" s="14"/>
      <c r="K245" s="14"/>
      <c r="L245" s="14"/>
    </row>
    <row r="246" spans="1:15" ht="60" x14ac:dyDescent="0.25">
      <c r="A246" s="18" t="s">
        <v>29</v>
      </c>
      <c r="B246" s="25" t="s">
        <v>30</v>
      </c>
      <c r="C246" s="28" t="s">
        <v>13</v>
      </c>
      <c r="D246" s="25" t="s">
        <v>31</v>
      </c>
      <c r="E246" s="25"/>
      <c r="F246" s="28" t="s">
        <v>3</v>
      </c>
      <c r="G246" s="28"/>
      <c r="H246" s="18" t="s">
        <v>32</v>
      </c>
      <c r="I246" s="14" t="s">
        <v>16</v>
      </c>
      <c r="J246" s="18"/>
      <c r="K246" t="s">
        <v>9</v>
      </c>
      <c r="L246" s="18"/>
    </row>
    <row r="247" spans="1:15" x14ac:dyDescent="0.25">
      <c r="A247" s="8" t="s">
        <v>69</v>
      </c>
      <c r="B247" s="11" t="s">
        <v>154</v>
      </c>
      <c r="C247" s="36">
        <v>8</v>
      </c>
      <c r="D247" s="67">
        <v>0</v>
      </c>
      <c r="E247" s="11"/>
      <c r="F247" s="3">
        <v>52</v>
      </c>
      <c r="G247" s="3"/>
      <c r="H247">
        <v>40</v>
      </c>
      <c r="I247">
        <v>12.5</v>
      </c>
      <c r="J247" s="8"/>
      <c r="K247" s="33">
        <f>C247*F247+C248*F248+C249*F249+C250*F250</f>
        <v>5016</v>
      </c>
    </row>
    <row r="248" spans="1:15" x14ac:dyDescent="0.25">
      <c r="A248" s="8" t="s">
        <v>70</v>
      </c>
      <c r="B248" s="11" t="s">
        <v>157</v>
      </c>
      <c r="C248" s="36">
        <v>4</v>
      </c>
      <c r="D248" s="67">
        <v>-5</v>
      </c>
      <c r="E248" s="11"/>
      <c r="F248" s="3">
        <v>150</v>
      </c>
      <c r="G248" s="3"/>
      <c r="H248">
        <v>25</v>
      </c>
      <c r="I248">
        <v>1</v>
      </c>
      <c r="J248" s="68" t="s">
        <v>115</v>
      </c>
      <c r="K248" s="13">
        <v>5000</v>
      </c>
      <c r="L248" s="8"/>
    </row>
    <row r="249" spans="1:15" x14ac:dyDescent="0.25">
      <c r="A249" s="8" t="s">
        <v>149</v>
      </c>
      <c r="B249" s="11" t="s">
        <v>155</v>
      </c>
      <c r="C249" s="36">
        <v>12</v>
      </c>
      <c r="D249" s="67">
        <v>0</v>
      </c>
      <c r="E249" s="11"/>
      <c r="F249" s="3">
        <v>200</v>
      </c>
      <c r="G249" s="3"/>
      <c r="H249">
        <v>50</v>
      </c>
      <c r="I249">
        <v>20</v>
      </c>
      <c r="J249" s="8"/>
      <c r="K249" s="8"/>
      <c r="L249" s="8" t="s">
        <v>158</v>
      </c>
      <c r="N249" s="15" t="s">
        <v>160</v>
      </c>
    </row>
    <row r="250" spans="1:15" ht="16.5" x14ac:dyDescent="0.3">
      <c r="A250" s="8" t="s">
        <v>150</v>
      </c>
      <c r="B250" s="11" t="s">
        <v>156</v>
      </c>
      <c r="C250" s="36">
        <v>16</v>
      </c>
      <c r="D250" s="67">
        <v>0</v>
      </c>
      <c r="E250" s="11"/>
      <c r="F250" s="3">
        <v>100</v>
      </c>
      <c r="G250" s="3"/>
      <c r="H250">
        <v>50</v>
      </c>
      <c r="I250">
        <v>15</v>
      </c>
      <c r="J250" s="8"/>
      <c r="K250" s="8">
        <v>135</v>
      </c>
      <c r="L250" s="8">
        <f>K250-F250</f>
        <v>35</v>
      </c>
      <c r="M250">
        <f>C250*K250</f>
        <v>2160</v>
      </c>
      <c r="N250" s="51">
        <v>7475</v>
      </c>
      <c r="O250" s="2">
        <f>K247-N250</f>
        <v>-2459</v>
      </c>
    </row>
    <row r="251" spans="1:15" x14ac:dyDescent="0.25">
      <c r="A251" s="8"/>
      <c r="B251" s="8"/>
      <c r="C251" s="37" t="s">
        <v>12</v>
      </c>
      <c r="D251" s="8"/>
      <c r="E251" s="8"/>
      <c r="F251" s="37" t="str">
        <f>C251</f>
        <v>Profit</v>
      </c>
      <c r="G251" s="37"/>
      <c r="H251" s="8"/>
      <c r="I251" s="8"/>
      <c r="J251" s="8"/>
      <c r="K251" s="8"/>
      <c r="L251" s="8" t="s">
        <v>159</v>
      </c>
    </row>
    <row r="252" spans="1:15" ht="18.75" x14ac:dyDescent="0.3">
      <c r="A252" s="20" t="s">
        <v>35</v>
      </c>
      <c r="B252" s="8"/>
      <c r="C252" s="8"/>
      <c r="D252" s="8"/>
      <c r="E252" s="8"/>
      <c r="F252" s="8"/>
      <c r="G252" s="8"/>
      <c r="H252" s="8"/>
      <c r="I252" s="8"/>
      <c r="J252" s="8"/>
      <c r="K252" s="8"/>
      <c r="L252" s="8"/>
    </row>
    <row r="253" spans="1:15" x14ac:dyDescent="0.25">
      <c r="C253" s="14"/>
      <c r="D253" s="8"/>
      <c r="E253" s="8"/>
      <c r="F253" s="8"/>
      <c r="G253" s="8"/>
      <c r="H253" s="8"/>
    </row>
    <row r="254" spans="1:15" ht="45" x14ac:dyDescent="0.25">
      <c r="A254" s="14"/>
      <c r="B254" s="14"/>
      <c r="C254" s="40" t="s">
        <v>79</v>
      </c>
      <c r="D254" s="18" t="s">
        <v>43</v>
      </c>
      <c r="E254" s="14"/>
      <c r="F254" s="26" t="s">
        <v>48</v>
      </c>
      <c r="G254" s="26"/>
      <c r="H254" s="14" t="s">
        <v>46</v>
      </c>
      <c r="I254" s="14" t="s">
        <v>47</v>
      </c>
    </row>
    <row r="255" spans="1:15" ht="45" x14ac:dyDescent="0.25">
      <c r="A255" s="18" t="s">
        <v>29</v>
      </c>
      <c r="B255" s="18" t="s">
        <v>30</v>
      </c>
      <c r="C255" s="18" t="s">
        <v>13</v>
      </c>
      <c r="D255" s="18" t="s">
        <v>44</v>
      </c>
      <c r="E255" s="18"/>
      <c r="F255" s="25" t="s">
        <v>45</v>
      </c>
      <c r="G255" s="25"/>
      <c r="H255" s="18" t="s">
        <v>32</v>
      </c>
      <c r="I255" s="14" t="s">
        <v>16</v>
      </c>
    </row>
    <row r="256" spans="1:15" x14ac:dyDescent="0.25">
      <c r="A256" s="8" t="s">
        <v>71</v>
      </c>
      <c r="B256" s="8" t="s">
        <v>214</v>
      </c>
      <c r="C256" s="53">
        <v>50</v>
      </c>
      <c r="D256" s="21">
        <v>8</v>
      </c>
      <c r="E256" s="8"/>
      <c r="F256" s="5">
        <v>50</v>
      </c>
      <c r="G256" s="5"/>
      <c r="H256">
        <v>10</v>
      </c>
      <c r="I256">
        <v>8</v>
      </c>
      <c r="J256" s="55">
        <f>D256*1</f>
        <v>8</v>
      </c>
    </row>
    <row r="257" spans="1:14" x14ac:dyDescent="0.25">
      <c r="A257" s="8" t="s">
        <v>72</v>
      </c>
      <c r="B257" s="8" t="s">
        <v>215</v>
      </c>
      <c r="C257" s="41">
        <v>57</v>
      </c>
      <c r="D257" s="21">
        <v>0</v>
      </c>
      <c r="E257" s="8"/>
      <c r="F257" s="3">
        <v>120</v>
      </c>
      <c r="G257" s="3"/>
      <c r="H257" s="12">
        <v>2</v>
      </c>
      <c r="I257">
        <v>2</v>
      </c>
      <c r="J257" s="54">
        <f>D257*1</f>
        <v>0</v>
      </c>
      <c r="K257">
        <v>2</v>
      </c>
      <c r="L257">
        <f>K257*J257</f>
        <v>0</v>
      </c>
    </row>
    <row r="258" spans="1:14" x14ac:dyDescent="0.25">
      <c r="A258" s="8" t="s">
        <v>73</v>
      </c>
      <c r="B258" s="8" t="s">
        <v>176</v>
      </c>
      <c r="C258" s="53">
        <v>200</v>
      </c>
      <c r="D258" s="21">
        <v>4</v>
      </c>
      <c r="E258" s="8"/>
      <c r="F258" s="5">
        <v>200</v>
      </c>
      <c r="G258" s="5"/>
      <c r="H258">
        <v>5</v>
      </c>
      <c r="I258">
        <v>2</v>
      </c>
      <c r="J258" s="54">
        <f>D258*1</f>
        <v>4</v>
      </c>
      <c r="K258">
        <v>6</v>
      </c>
      <c r="L258" t="s">
        <v>217</v>
      </c>
    </row>
    <row r="259" spans="1:14" x14ac:dyDescent="0.25">
      <c r="A259" s="8" t="s">
        <v>168</v>
      </c>
      <c r="B259" s="8" t="s">
        <v>216</v>
      </c>
      <c r="C259" s="53">
        <v>100</v>
      </c>
      <c r="D259" s="21">
        <v>6</v>
      </c>
      <c r="E259" s="8"/>
      <c r="F259" s="5">
        <v>100</v>
      </c>
      <c r="G259" s="5"/>
      <c r="H259">
        <v>5</v>
      </c>
      <c r="I259">
        <v>5</v>
      </c>
      <c r="J259" s="54">
        <f>D259*1</f>
        <v>6</v>
      </c>
      <c r="K259">
        <v>3</v>
      </c>
      <c r="L259">
        <f>J259*K259</f>
        <v>18</v>
      </c>
    </row>
    <row r="262" spans="1:14" x14ac:dyDescent="0.25">
      <c r="A262" s="75" t="s">
        <v>218</v>
      </c>
      <c r="B262" s="70"/>
      <c r="C262" s="70"/>
      <c r="D262" s="70"/>
      <c r="E262" s="70"/>
      <c r="F262" s="70"/>
      <c r="G262" s="70"/>
      <c r="H262" s="70"/>
      <c r="I262" s="70"/>
      <c r="J262" s="70"/>
      <c r="K262" s="70"/>
      <c r="L262" s="70"/>
      <c r="M262" s="70"/>
      <c r="N262" s="70"/>
    </row>
    <row r="263" spans="1:14" ht="18.75" x14ac:dyDescent="0.3">
      <c r="A263" s="20" t="s">
        <v>63</v>
      </c>
      <c r="F263" t="s">
        <v>100</v>
      </c>
      <c r="I263" t="s">
        <v>245</v>
      </c>
    </row>
    <row r="264" spans="1:14" ht="45" x14ac:dyDescent="0.25">
      <c r="A264" s="14"/>
      <c r="B264" s="18"/>
      <c r="C264" s="28" t="s">
        <v>7</v>
      </c>
      <c r="D264" s="24" t="s">
        <v>36</v>
      </c>
      <c r="E264" s="24"/>
      <c r="F264" s="24"/>
      <c r="G264" s="24"/>
      <c r="H264" s="14" t="s">
        <v>38</v>
      </c>
      <c r="I264" s="14" t="s">
        <v>37</v>
      </c>
      <c r="J264" s="14"/>
      <c r="K264" s="14"/>
      <c r="L264" s="14"/>
    </row>
    <row r="265" spans="1:14" ht="60" x14ac:dyDescent="0.25">
      <c r="A265" s="18" t="s">
        <v>29</v>
      </c>
      <c r="B265" s="25" t="s">
        <v>30</v>
      </c>
      <c r="C265" s="28" t="s">
        <v>13</v>
      </c>
      <c r="D265" s="25" t="s">
        <v>31</v>
      </c>
      <c r="E265" s="25"/>
      <c r="F265" s="28" t="s">
        <v>3</v>
      </c>
      <c r="G265" s="28"/>
      <c r="H265" s="18" t="s">
        <v>32</v>
      </c>
      <c r="I265" s="14" t="s">
        <v>16</v>
      </c>
      <c r="J265" s="18"/>
      <c r="K265" t="s">
        <v>9</v>
      </c>
      <c r="L265" s="18"/>
    </row>
    <row r="266" spans="1:14" x14ac:dyDescent="0.25">
      <c r="A266" s="8" t="s">
        <v>69</v>
      </c>
      <c r="B266" s="11" t="s">
        <v>209</v>
      </c>
      <c r="C266" s="36">
        <v>12</v>
      </c>
      <c r="D266" s="67">
        <v>0</v>
      </c>
      <c r="E266" s="11"/>
      <c r="F266" s="3">
        <v>4</v>
      </c>
      <c r="G266" s="3"/>
      <c r="H266">
        <v>1</v>
      </c>
      <c r="I266">
        <v>2.5</v>
      </c>
      <c r="J266" s="8"/>
      <c r="K266" s="33">
        <f>C266*F266+C267*F267+C268*F268+C269*F269</f>
        <v>318</v>
      </c>
      <c r="M266" s="15"/>
      <c r="N266" t="s">
        <v>221</v>
      </c>
    </row>
    <row r="267" spans="1:14" ht="16.5" x14ac:dyDescent="0.3">
      <c r="A267" s="8" t="s">
        <v>70</v>
      </c>
      <c r="B267" s="11" t="s">
        <v>220</v>
      </c>
      <c r="C267" s="36">
        <v>0</v>
      </c>
      <c r="D267" s="67">
        <v>-5</v>
      </c>
      <c r="E267" s="11"/>
      <c r="F267" s="3">
        <v>6</v>
      </c>
      <c r="G267" s="3"/>
      <c r="H267">
        <v>0.5</v>
      </c>
      <c r="I267">
        <v>1</v>
      </c>
      <c r="J267" s="68" t="s">
        <v>115</v>
      </c>
      <c r="K267" s="13">
        <v>318</v>
      </c>
      <c r="L267" s="8"/>
      <c r="M267" s="51"/>
      <c r="N267" s="2">
        <f>K266-K267</f>
        <v>0</v>
      </c>
    </row>
    <row r="268" spans="1:14" x14ac:dyDescent="0.25">
      <c r="A268" s="8" t="s">
        <v>149</v>
      </c>
      <c r="B268" s="11" t="s">
        <v>205</v>
      </c>
      <c r="C268" s="36">
        <v>12</v>
      </c>
      <c r="D268" s="67">
        <v>0</v>
      </c>
      <c r="E268" s="11"/>
      <c r="F268" s="3">
        <v>5</v>
      </c>
      <c r="G268" s="3"/>
      <c r="H268">
        <v>2.5</v>
      </c>
      <c r="I268">
        <v>0.5</v>
      </c>
      <c r="J268" s="8"/>
      <c r="K268" s="8"/>
      <c r="L268" s="8" t="s">
        <v>158</v>
      </c>
    </row>
    <row r="269" spans="1:14" x14ac:dyDescent="0.25">
      <c r="A269" s="8" t="s">
        <v>150</v>
      </c>
      <c r="B269" s="11" t="s">
        <v>219</v>
      </c>
      <c r="C269" s="36">
        <v>60</v>
      </c>
      <c r="D269" s="67">
        <v>0</v>
      </c>
      <c r="E269" s="11"/>
      <c r="F269" s="3">
        <v>3.5</v>
      </c>
      <c r="G269" s="3"/>
      <c r="H269">
        <v>1</v>
      </c>
      <c r="I269">
        <v>0.5</v>
      </c>
      <c r="J269" s="8"/>
      <c r="K269" s="8">
        <v>135</v>
      </c>
      <c r="L269" s="8">
        <f>K269-F269</f>
        <v>131.5</v>
      </c>
      <c r="M269">
        <f>C269*K269</f>
        <v>8100</v>
      </c>
    </row>
    <row r="270" spans="1:14" x14ac:dyDescent="0.25">
      <c r="A270" s="8"/>
      <c r="B270" s="8"/>
      <c r="C270" s="37" t="s">
        <v>12</v>
      </c>
      <c r="D270" s="8"/>
      <c r="E270" s="8"/>
      <c r="F270" s="37" t="str">
        <f>C270</f>
        <v>Profit</v>
      </c>
      <c r="G270" s="37"/>
      <c r="H270" s="8"/>
      <c r="I270" s="8"/>
      <c r="J270" s="8"/>
      <c r="K270" s="8"/>
      <c r="L270" s="8" t="s">
        <v>159</v>
      </c>
    </row>
    <row r="271" spans="1:14" ht="18.75" x14ac:dyDescent="0.3">
      <c r="A271" s="20" t="s">
        <v>35</v>
      </c>
      <c r="B271" s="8"/>
      <c r="C271" s="8"/>
      <c r="D271" s="8"/>
      <c r="E271" s="8"/>
      <c r="F271" s="8"/>
      <c r="G271" s="8"/>
      <c r="H271" s="8"/>
      <c r="I271" s="8"/>
      <c r="J271" s="8"/>
      <c r="K271" s="8"/>
      <c r="L271" s="8"/>
    </row>
    <row r="272" spans="1:14" x14ac:dyDescent="0.25">
      <c r="C272" s="14"/>
      <c r="D272" s="8"/>
      <c r="E272" s="8"/>
      <c r="F272" s="8"/>
      <c r="G272" s="8"/>
      <c r="H272" s="8"/>
    </row>
    <row r="273" spans="1:13" ht="30" x14ac:dyDescent="0.25">
      <c r="A273" s="18" t="s">
        <v>29</v>
      </c>
      <c r="B273" s="18" t="s">
        <v>30</v>
      </c>
      <c r="C273" s="18" t="s">
        <v>13</v>
      </c>
      <c r="D273" s="18" t="s">
        <v>44</v>
      </c>
      <c r="E273" s="28" t="s">
        <v>45</v>
      </c>
      <c r="F273" s="28" t="s">
        <v>118</v>
      </c>
      <c r="G273" s="18" t="s">
        <v>32</v>
      </c>
      <c r="H273" s="18" t="s">
        <v>16</v>
      </c>
      <c r="I273" s="18" t="s">
        <v>181</v>
      </c>
      <c r="K273" t="s">
        <v>177</v>
      </c>
      <c r="L273" s="17" t="s">
        <v>178</v>
      </c>
      <c r="M273" s="14"/>
    </row>
    <row r="274" spans="1:13" x14ac:dyDescent="0.25">
      <c r="A274" s="8" t="s">
        <v>71</v>
      </c>
      <c r="B274" s="33" t="s">
        <v>151</v>
      </c>
      <c r="C274" s="41">
        <v>120</v>
      </c>
      <c r="D274" s="27">
        <v>2</v>
      </c>
      <c r="E274" s="3">
        <v>120</v>
      </c>
      <c r="F274" s="3">
        <v>20</v>
      </c>
      <c r="G274" s="3">
        <v>48</v>
      </c>
      <c r="H274" s="3">
        <v>24</v>
      </c>
      <c r="I274" s="64">
        <f>F274/G274</f>
        <v>0.41666666666666669</v>
      </c>
      <c r="K274" s="5">
        <f>F274*D274</f>
        <v>40</v>
      </c>
    </row>
    <row r="275" spans="1:13" x14ac:dyDescent="0.25">
      <c r="A275" s="8" t="s">
        <v>72</v>
      </c>
      <c r="B275" s="8" t="s">
        <v>171</v>
      </c>
      <c r="C275" s="41">
        <v>18</v>
      </c>
      <c r="D275" s="27">
        <v>0</v>
      </c>
      <c r="E275" s="3">
        <v>54</v>
      </c>
      <c r="G275" s="3">
        <v>1</v>
      </c>
      <c r="H275" s="3">
        <v>36</v>
      </c>
      <c r="I275" s="64">
        <f>F275/G275</f>
        <v>0</v>
      </c>
      <c r="K275" s="5">
        <f>F275*D275</f>
        <v>0</v>
      </c>
    </row>
    <row r="276" spans="1:13" x14ac:dyDescent="0.25">
      <c r="A276" s="8" t="s">
        <v>73</v>
      </c>
      <c r="B276" s="33" t="s">
        <v>172</v>
      </c>
      <c r="C276" s="41">
        <v>72</v>
      </c>
      <c r="D276" s="27">
        <v>1.5</v>
      </c>
      <c r="E276" s="3">
        <v>71</v>
      </c>
      <c r="F276" s="3">
        <v>12</v>
      </c>
      <c r="G276" s="3">
        <v>24</v>
      </c>
      <c r="H276" s="2">
        <v>48</v>
      </c>
      <c r="I276" s="12">
        <f>F276/G276</f>
        <v>0.5</v>
      </c>
      <c r="K276" s="5">
        <f>F276*D276</f>
        <v>18</v>
      </c>
    </row>
    <row r="277" spans="1:13" x14ac:dyDescent="0.25">
      <c r="A277" s="8" t="s">
        <v>168</v>
      </c>
      <c r="B277" s="8" t="s">
        <v>173</v>
      </c>
      <c r="C277" s="41">
        <v>12</v>
      </c>
      <c r="D277" s="27">
        <v>-2.5</v>
      </c>
      <c r="E277" s="3">
        <v>12</v>
      </c>
      <c r="G277" s="3">
        <v>12</v>
      </c>
      <c r="H277" s="3">
        <v>12</v>
      </c>
      <c r="I277" s="12">
        <f>F277/G277</f>
        <v>0</v>
      </c>
      <c r="K277" s="5">
        <f>F277*D277</f>
        <v>0</v>
      </c>
    </row>
    <row r="278" spans="1:13" x14ac:dyDescent="0.25">
      <c r="D278" s="8"/>
      <c r="E278" s="8"/>
      <c r="F278" s="8"/>
      <c r="G278" s="8"/>
      <c r="H278" s="8"/>
      <c r="I278" s="4">
        <f>I274+I276</f>
        <v>0.91666666666666674</v>
      </c>
      <c r="J278" s="2" t="str">
        <f>IF(I278&lt;=1, "PASS", "FAIL")</f>
        <v>PASS</v>
      </c>
      <c r="K278" s="65">
        <f>K274+K276</f>
        <v>58</v>
      </c>
    </row>
    <row r="279" spans="1:13" x14ac:dyDescent="0.25">
      <c r="A279" s="2" t="s">
        <v>174</v>
      </c>
      <c r="B279" s="2"/>
      <c r="D279" t="s">
        <v>179</v>
      </c>
      <c r="F279" s="5">
        <f>K266</f>
        <v>318</v>
      </c>
    </row>
    <row r="280" spans="1:13" ht="15.75" x14ac:dyDescent="0.25">
      <c r="A280" s="62" t="s">
        <v>117</v>
      </c>
      <c r="B280" s="63"/>
      <c r="D280" t="s">
        <v>118</v>
      </c>
      <c r="F280" s="69">
        <f>K278</f>
        <v>58</v>
      </c>
    </row>
    <row r="281" spans="1:13" x14ac:dyDescent="0.25">
      <c r="D281" s="2" t="s">
        <v>180</v>
      </c>
      <c r="E281" s="2"/>
      <c r="F281" s="2">
        <f>SUM(F279:F280)</f>
        <v>376</v>
      </c>
    </row>
  </sheetData>
  <phoneticPr fontId="3" type="noConversion"/>
  <pageMargins left="0.7" right="0.7" top="0.75" bottom="0.75" header="0.3" footer="0.3"/>
  <ignoredErrors>
    <ignoredError sqref="D16 G28 J278" formula="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51203-2BF0-4410-94B3-BFD3C26F44DF}">
  <dimension ref="A1:T71"/>
  <sheetViews>
    <sheetView tabSelected="1" zoomScale="160" zoomScaleNormal="160" workbookViewId="0">
      <selection activeCell="B36" sqref="B36"/>
    </sheetView>
  </sheetViews>
  <sheetFormatPr defaultRowHeight="15" x14ac:dyDescent="0.25"/>
  <cols>
    <col min="2" max="2" width="10.5703125" customWidth="1"/>
    <col min="5" max="5" width="9.7109375" customWidth="1"/>
    <col min="6" max="6" width="15.42578125" customWidth="1"/>
    <col min="7" max="7" width="12.5703125" customWidth="1"/>
    <col min="9" max="9" width="9.5703125" customWidth="1"/>
    <col min="12" max="12" width="10.7109375" bestFit="1" customWidth="1"/>
    <col min="14" max="14" width="11.28515625" customWidth="1"/>
    <col min="17" max="17" width="10.85546875" customWidth="1"/>
    <col min="18" max="18" width="10.7109375" customWidth="1"/>
    <col min="19" max="19" width="10.85546875" customWidth="1"/>
  </cols>
  <sheetData>
    <row r="1" spans="1:20" ht="18.75" x14ac:dyDescent="0.3">
      <c r="A1" s="20" t="s">
        <v>63</v>
      </c>
      <c r="F1" t="s">
        <v>100</v>
      </c>
      <c r="J1" t="s">
        <v>148</v>
      </c>
    </row>
    <row r="2" spans="1:20" ht="45" x14ac:dyDescent="0.25">
      <c r="A2" s="14"/>
      <c r="B2" s="18"/>
      <c r="C2" s="28" t="s">
        <v>7</v>
      </c>
      <c r="D2" s="24" t="s">
        <v>36</v>
      </c>
      <c r="E2" s="24"/>
      <c r="F2" s="24"/>
      <c r="G2" s="24"/>
      <c r="H2" s="14" t="s">
        <v>38</v>
      </c>
      <c r="I2" s="14" t="s">
        <v>37</v>
      </c>
      <c r="J2" s="14"/>
      <c r="K2" s="14"/>
      <c r="L2" s="14"/>
    </row>
    <row r="3" spans="1:20" ht="60" x14ac:dyDescent="0.25">
      <c r="A3" s="18" t="s">
        <v>29</v>
      </c>
      <c r="B3" s="25" t="s">
        <v>30</v>
      </c>
      <c r="C3" s="28" t="s">
        <v>13</v>
      </c>
      <c r="D3" s="25" t="s">
        <v>31</v>
      </c>
      <c r="E3" s="25"/>
      <c r="F3" s="28" t="s">
        <v>3</v>
      </c>
      <c r="G3" s="28"/>
      <c r="H3" s="18" t="s">
        <v>32</v>
      </c>
      <c r="I3" s="14" t="s">
        <v>16</v>
      </c>
      <c r="J3" s="18"/>
      <c r="K3" t="s">
        <v>9</v>
      </c>
      <c r="L3" s="18"/>
    </row>
    <row r="4" spans="1:20" x14ac:dyDescent="0.25">
      <c r="A4" s="8" t="s">
        <v>69</v>
      </c>
      <c r="B4" s="11" t="s">
        <v>154</v>
      </c>
      <c r="C4" s="36">
        <v>8</v>
      </c>
      <c r="D4" s="27">
        <v>0</v>
      </c>
      <c r="E4" s="11"/>
      <c r="F4" s="3">
        <v>100</v>
      </c>
      <c r="G4" s="3"/>
      <c r="H4" s="22">
        <v>1E+30</v>
      </c>
      <c r="I4">
        <v>12.5</v>
      </c>
      <c r="J4" s="8"/>
      <c r="K4" s="33">
        <f>C4*F4+C5*F5+C6*F6+C7*F7</f>
        <v>7475</v>
      </c>
    </row>
    <row r="5" spans="1:20" x14ac:dyDescent="0.25">
      <c r="A5" s="8" t="s">
        <v>70</v>
      </c>
      <c r="B5" s="11" t="s">
        <v>157</v>
      </c>
      <c r="C5" s="36">
        <v>0</v>
      </c>
      <c r="D5" s="27">
        <v>-5</v>
      </c>
      <c r="E5" s="11"/>
      <c r="F5" s="3">
        <v>120</v>
      </c>
      <c r="G5" s="3"/>
      <c r="H5">
        <v>5</v>
      </c>
      <c r="I5" s="22">
        <v>1E+30</v>
      </c>
      <c r="J5" s="8"/>
      <c r="K5" s="8"/>
      <c r="L5" s="8"/>
    </row>
    <row r="6" spans="1:20" x14ac:dyDescent="0.25">
      <c r="A6" s="8" t="s">
        <v>149</v>
      </c>
      <c r="B6" s="11" t="s">
        <v>155</v>
      </c>
      <c r="C6" s="36">
        <v>17</v>
      </c>
      <c r="D6" s="27">
        <v>0</v>
      </c>
      <c r="E6" s="11"/>
      <c r="F6" s="3">
        <v>150</v>
      </c>
      <c r="G6" s="3"/>
      <c r="H6">
        <v>12.5</v>
      </c>
      <c r="I6">
        <v>25</v>
      </c>
      <c r="J6" s="8"/>
      <c r="K6" s="8"/>
      <c r="L6" s="8" t="s">
        <v>158</v>
      </c>
      <c r="N6" s="15" t="s">
        <v>160</v>
      </c>
    </row>
    <row r="7" spans="1:20" ht="16.5" x14ac:dyDescent="0.3">
      <c r="A7" s="8" t="s">
        <v>150</v>
      </c>
      <c r="B7" s="11" t="s">
        <v>156</v>
      </c>
      <c r="C7" s="36">
        <v>33</v>
      </c>
      <c r="D7" s="27">
        <v>0</v>
      </c>
      <c r="E7" s="11"/>
      <c r="F7" s="3">
        <v>125</v>
      </c>
      <c r="G7" s="3"/>
      <c r="H7">
        <v>25</v>
      </c>
      <c r="I7">
        <v>5</v>
      </c>
      <c r="J7" s="8"/>
      <c r="K7" s="8">
        <v>135</v>
      </c>
      <c r="L7" s="8">
        <f>K7-F7</f>
        <v>10</v>
      </c>
      <c r="M7">
        <f>C7*K7</f>
        <v>4455</v>
      </c>
      <c r="N7" s="51">
        <v>7475</v>
      </c>
      <c r="O7" s="2">
        <f>K4-N7</f>
        <v>0</v>
      </c>
    </row>
    <row r="8" spans="1:20" x14ac:dyDescent="0.25">
      <c r="A8" s="8"/>
      <c r="B8" s="8"/>
      <c r="C8" s="37" t="s">
        <v>12</v>
      </c>
      <c r="D8" s="8"/>
      <c r="E8" s="8"/>
      <c r="F8" s="37" t="str">
        <f>C8</f>
        <v>Profit</v>
      </c>
      <c r="G8" s="37"/>
      <c r="H8" s="8"/>
      <c r="I8" s="8"/>
      <c r="J8" s="8"/>
      <c r="K8" s="8"/>
      <c r="L8" s="8" t="s">
        <v>159</v>
      </c>
    </row>
    <row r="9" spans="1:20" ht="18.75" x14ac:dyDescent="0.3">
      <c r="A9" s="20" t="s">
        <v>35</v>
      </c>
      <c r="B9" s="8"/>
      <c r="C9" s="8"/>
      <c r="D9" s="8"/>
      <c r="E9" s="8"/>
      <c r="F9" s="8"/>
      <c r="G9" s="8"/>
      <c r="H9" s="8"/>
      <c r="I9" s="8"/>
      <c r="J9" s="8"/>
      <c r="K9" s="8"/>
      <c r="L9" s="8"/>
    </row>
    <row r="10" spans="1:20" x14ac:dyDescent="0.25">
      <c r="C10" s="14"/>
      <c r="D10" s="8"/>
      <c r="E10" s="8"/>
      <c r="F10" s="8"/>
      <c r="G10" s="8"/>
      <c r="H10" s="8"/>
    </row>
    <row r="11" spans="1:20" ht="45" x14ac:dyDescent="0.25">
      <c r="A11" s="14"/>
      <c r="B11" s="14"/>
      <c r="C11" s="40" t="s">
        <v>79</v>
      </c>
      <c r="D11" s="18" t="s">
        <v>43</v>
      </c>
      <c r="E11" s="14"/>
      <c r="F11" s="26" t="s">
        <v>48</v>
      </c>
      <c r="G11" s="26"/>
      <c r="H11" s="14" t="s">
        <v>46</v>
      </c>
      <c r="I11" s="14" t="s">
        <v>47</v>
      </c>
    </row>
    <row r="12" spans="1:20" ht="60" x14ac:dyDescent="0.25">
      <c r="A12" s="18" t="s">
        <v>29</v>
      </c>
      <c r="B12" s="18" t="s">
        <v>30</v>
      </c>
      <c r="C12" s="18" t="s">
        <v>13</v>
      </c>
      <c r="D12" s="18" t="s">
        <v>44</v>
      </c>
      <c r="E12" s="18"/>
      <c r="F12" s="25" t="s">
        <v>45</v>
      </c>
      <c r="G12" s="25"/>
      <c r="H12" s="18" t="s">
        <v>32</v>
      </c>
      <c r="I12" s="14" t="s">
        <v>16</v>
      </c>
    </row>
    <row r="13" spans="1:20" x14ac:dyDescent="0.25">
      <c r="A13" s="8" t="s">
        <v>71</v>
      </c>
      <c r="B13" s="8" t="s">
        <v>151</v>
      </c>
      <c r="C13" s="53">
        <v>108</v>
      </c>
      <c r="D13" s="19">
        <v>32</v>
      </c>
      <c r="E13" s="8"/>
      <c r="F13" s="5">
        <v>108</v>
      </c>
      <c r="G13" s="5"/>
      <c r="H13">
        <v>2</v>
      </c>
      <c r="I13">
        <v>8</v>
      </c>
      <c r="K13" s="55">
        <f>D13*1</f>
        <v>32</v>
      </c>
      <c r="L13" s="7" t="s">
        <v>161</v>
      </c>
      <c r="O13" t="s">
        <v>162</v>
      </c>
      <c r="R13" s="56">
        <f>K13</f>
        <v>32</v>
      </c>
    </row>
    <row r="14" spans="1:20" x14ac:dyDescent="0.25">
      <c r="A14" s="8" t="s">
        <v>72</v>
      </c>
      <c r="B14" s="8" t="s">
        <v>141</v>
      </c>
      <c r="C14" s="41">
        <v>57</v>
      </c>
      <c r="D14" s="19">
        <v>0</v>
      </c>
      <c r="E14" s="8"/>
      <c r="F14" s="3">
        <v>120</v>
      </c>
      <c r="G14" s="3"/>
      <c r="H14">
        <v>6</v>
      </c>
      <c r="I14">
        <v>3</v>
      </c>
      <c r="K14" s="54">
        <f t="shared" ref="K14:K16" si="0">D14*1</f>
        <v>0</v>
      </c>
      <c r="O14" t="s">
        <v>163</v>
      </c>
      <c r="S14" s="33">
        <f>K4+R13</f>
        <v>7507</v>
      </c>
      <c r="T14" t="s">
        <v>164</v>
      </c>
    </row>
    <row r="15" spans="1:20" x14ac:dyDescent="0.25">
      <c r="A15" s="8" t="s">
        <v>73</v>
      </c>
      <c r="B15" s="8" t="s">
        <v>152</v>
      </c>
      <c r="C15" s="53">
        <v>25</v>
      </c>
      <c r="D15" s="19">
        <v>8</v>
      </c>
      <c r="E15" s="8"/>
      <c r="F15" s="5">
        <v>25</v>
      </c>
      <c r="G15" s="5"/>
      <c r="H15">
        <v>10</v>
      </c>
      <c r="I15">
        <v>7</v>
      </c>
      <c r="K15" s="54">
        <f t="shared" si="0"/>
        <v>8</v>
      </c>
      <c r="L15" s="2">
        <f>K15*5</f>
        <v>40</v>
      </c>
      <c r="M15" t="s">
        <v>166</v>
      </c>
    </row>
    <row r="16" spans="1:20" x14ac:dyDescent="0.25">
      <c r="A16" s="8"/>
      <c r="B16" s="8" t="s">
        <v>153</v>
      </c>
      <c r="C16" s="53">
        <v>50</v>
      </c>
      <c r="D16" s="19">
        <v>5</v>
      </c>
      <c r="E16" s="8"/>
      <c r="F16" s="5">
        <v>50</v>
      </c>
      <c r="G16" s="5"/>
      <c r="H16" s="12">
        <v>4</v>
      </c>
      <c r="I16">
        <v>5</v>
      </c>
      <c r="K16" s="54">
        <f t="shared" si="0"/>
        <v>5</v>
      </c>
      <c r="L16" s="2">
        <f>K16*-2</f>
        <v>-10</v>
      </c>
      <c r="M16" s="7" t="s">
        <v>167</v>
      </c>
    </row>
    <row r="17" spans="1:11" x14ac:dyDescent="0.25">
      <c r="D17" s="8"/>
      <c r="E17" s="8"/>
      <c r="F17" s="8"/>
      <c r="G17" s="8"/>
      <c r="H17" s="57" t="s">
        <v>165</v>
      </c>
      <c r="I17" s="12"/>
      <c r="J17" s="12"/>
      <c r="K17" s="12"/>
    </row>
    <row r="18" spans="1:11" x14ac:dyDescent="0.25">
      <c r="A18">
        <v>1</v>
      </c>
      <c r="B18" s="17" t="s">
        <v>7</v>
      </c>
      <c r="D18" s="8"/>
      <c r="E18" s="8"/>
      <c r="F18" s="36">
        <f>C4</f>
        <v>8</v>
      </c>
      <c r="G18" s="36"/>
      <c r="H18" s="8"/>
    </row>
    <row r="19" spans="1:11" x14ac:dyDescent="0.25">
      <c r="D19" s="8"/>
      <c r="E19" s="8"/>
      <c r="F19" s="36">
        <f>C5</f>
        <v>0</v>
      </c>
      <c r="G19" s="36"/>
      <c r="H19" s="8"/>
    </row>
    <row r="20" spans="1:11" x14ac:dyDescent="0.25">
      <c r="A20">
        <v>2</v>
      </c>
      <c r="B20" s="17" t="s">
        <v>80</v>
      </c>
      <c r="D20" s="8"/>
      <c r="E20" s="8"/>
      <c r="F20" s="38">
        <f>F4*C4+F5*C5</f>
        <v>800</v>
      </c>
      <c r="G20" s="38"/>
      <c r="H20" s="17" t="s">
        <v>8</v>
      </c>
      <c r="J20" s="7" t="s">
        <v>75</v>
      </c>
    </row>
    <row r="21" spans="1:11" x14ac:dyDescent="0.25">
      <c r="B21" s="17" t="s">
        <v>81</v>
      </c>
      <c r="D21" s="8"/>
      <c r="E21" s="8"/>
      <c r="F21" s="38"/>
      <c r="G21" s="38"/>
      <c r="H21" s="17"/>
      <c r="J21" s="7"/>
    </row>
    <row r="22" spans="1:11" x14ac:dyDescent="0.25">
      <c r="A22">
        <v>3</v>
      </c>
      <c r="B22" t="s">
        <v>74</v>
      </c>
      <c r="D22" s="8"/>
      <c r="E22" s="8"/>
      <c r="F22" s="38" t="s">
        <v>97</v>
      </c>
      <c r="G22" s="38"/>
      <c r="H22" s="17" t="s">
        <v>78</v>
      </c>
    </row>
    <row r="23" spans="1:11" x14ac:dyDescent="0.25">
      <c r="B23" s="17" t="s">
        <v>76</v>
      </c>
      <c r="D23" s="8"/>
      <c r="E23" s="8"/>
      <c r="F23" s="39" t="s">
        <v>77</v>
      </c>
      <c r="G23" s="39"/>
      <c r="H23" s="8"/>
    </row>
    <row r="24" spans="1:11" x14ac:dyDescent="0.25">
      <c r="A24">
        <v>4</v>
      </c>
      <c r="B24" t="s">
        <v>80</v>
      </c>
      <c r="D24" s="8"/>
      <c r="E24" s="8"/>
      <c r="F24" s="8"/>
      <c r="G24" s="8"/>
      <c r="H24" s="8"/>
    </row>
    <row r="25" spans="1:11" x14ac:dyDescent="0.25">
      <c r="B25" t="s">
        <v>82</v>
      </c>
      <c r="D25" s="8"/>
      <c r="E25" s="8"/>
      <c r="F25" s="36">
        <f>C13</f>
        <v>108</v>
      </c>
      <c r="G25" s="36"/>
      <c r="H25" s="8" t="s">
        <v>83</v>
      </c>
    </row>
    <row r="26" spans="1:11" x14ac:dyDescent="0.25">
      <c r="A26">
        <v>5</v>
      </c>
      <c r="B26" t="s">
        <v>84</v>
      </c>
      <c r="D26" s="8"/>
      <c r="E26" s="8"/>
      <c r="F26" s="8"/>
      <c r="G26" s="8"/>
      <c r="H26" s="8"/>
    </row>
    <row r="27" spans="1:11" x14ac:dyDescent="0.25">
      <c r="B27" t="s">
        <v>85</v>
      </c>
      <c r="D27" s="8"/>
      <c r="E27" s="8"/>
      <c r="F27" s="38">
        <v>8000</v>
      </c>
      <c r="G27" s="38"/>
      <c r="H27" s="8" t="s">
        <v>86</v>
      </c>
    </row>
    <row r="28" spans="1:11" x14ac:dyDescent="0.25">
      <c r="A28">
        <v>6</v>
      </c>
      <c r="B28" t="s">
        <v>87</v>
      </c>
      <c r="D28" s="8"/>
      <c r="E28" s="8"/>
      <c r="F28" s="17" t="s">
        <v>89</v>
      </c>
      <c r="G28" s="17"/>
      <c r="H28" s="8"/>
    </row>
    <row r="29" spans="1:11" x14ac:dyDescent="0.25">
      <c r="B29" t="s">
        <v>88</v>
      </c>
      <c r="D29" s="8"/>
      <c r="E29" s="8"/>
      <c r="F29" s="38" t="s">
        <v>91</v>
      </c>
      <c r="G29" s="38"/>
      <c r="H29" s="9" t="s">
        <v>90</v>
      </c>
    </row>
    <row r="30" spans="1:11" x14ac:dyDescent="0.25">
      <c r="A30">
        <v>7</v>
      </c>
      <c r="B30" t="s">
        <v>92</v>
      </c>
      <c r="D30" s="8"/>
      <c r="E30" s="8"/>
      <c r="F30" s="17" t="s">
        <v>93</v>
      </c>
      <c r="G30" s="17"/>
      <c r="H30" s="8"/>
    </row>
    <row r="31" spans="1:11" x14ac:dyDescent="0.25">
      <c r="B31" t="s">
        <v>94</v>
      </c>
      <c r="D31" s="8"/>
      <c r="E31" s="8"/>
      <c r="F31" s="33">
        <f>H31*D14</f>
        <v>0</v>
      </c>
      <c r="G31" s="33"/>
      <c r="H31" s="11">
        <v>1000</v>
      </c>
      <c r="I31" s="17" t="s">
        <v>96</v>
      </c>
      <c r="K31" t="s">
        <v>95</v>
      </c>
    </row>
    <row r="32" spans="1:11" x14ac:dyDescent="0.25">
      <c r="A32">
        <v>8</v>
      </c>
      <c r="B32" t="s">
        <v>98</v>
      </c>
      <c r="D32" s="8"/>
      <c r="E32" s="8"/>
      <c r="F32" s="8"/>
      <c r="G32" s="8"/>
      <c r="H32" s="8"/>
    </row>
    <row r="33" spans="2:14" x14ac:dyDescent="0.25">
      <c r="B33" t="s">
        <v>99</v>
      </c>
      <c r="D33" s="8"/>
      <c r="E33" s="8"/>
      <c r="F33" s="17" t="s">
        <v>89</v>
      </c>
      <c r="G33" s="17"/>
      <c r="H33" s="8"/>
      <c r="I33" s="5" t="s">
        <v>101</v>
      </c>
      <c r="J33" s="5"/>
      <c r="K33" s="5"/>
    </row>
    <row r="34" spans="2:14" x14ac:dyDescent="0.25">
      <c r="D34" s="8"/>
      <c r="E34" s="8"/>
      <c r="F34" s="38" t="s">
        <v>91</v>
      </c>
      <c r="G34" s="38"/>
      <c r="H34" s="8"/>
      <c r="I34" s="2" t="s">
        <v>102</v>
      </c>
      <c r="J34" s="2"/>
      <c r="K34" s="2"/>
      <c r="L34" s="2"/>
    </row>
    <row r="35" spans="2:14" x14ac:dyDescent="0.25">
      <c r="D35" s="8"/>
      <c r="E35" s="8"/>
      <c r="F35" s="8"/>
      <c r="G35" s="8"/>
      <c r="H35" s="8"/>
      <c r="I35" s="2" t="s">
        <v>103</v>
      </c>
      <c r="J35" s="2"/>
      <c r="K35" s="2"/>
      <c r="L35" s="2"/>
    </row>
    <row r="36" spans="2:14" x14ac:dyDescent="0.25">
      <c r="D36" s="8"/>
      <c r="E36" s="8"/>
      <c r="F36" s="34">
        <f>F5*H36</f>
        <v>5400</v>
      </c>
      <c r="G36" s="34"/>
      <c r="H36" s="11">
        <v>45</v>
      </c>
      <c r="I36" s="5" t="s">
        <v>56</v>
      </c>
      <c r="J36" s="5"/>
      <c r="K36" s="5"/>
    </row>
    <row r="37" spans="2:14" x14ac:dyDescent="0.25">
      <c r="D37" s="8"/>
      <c r="E37" s="8"/>
      <c r="F37" s="33">
        <f>H36*C4+F5*C5</f>
        <v>360</v>
      </c>
      <c r="G37" s="33"/>
      <c r="H37" s="8"/>
    </row>
    <row r="40" spans="2:14" ht="18.75" x14ac:dyDescent="0.3">
      <c r="B40" s="2" t="s">
        <v>104</v>
      </c>
      <c r="C40" t="s">
        <v>116</v>
      </c>
      <c r="E40" s="17"/>
      <c r="F40" s="8"/>
      <c r="G40" s="8"/>
      <c r="H40" s="8"/>
      <c r="I40" s="60" t="s">
        <v>117</v>
      </c>
      <c r="J40" s="61"/>
    </row>
    <row r="41" spans="2:14" ht="18.75" x14ac:dyDescent="0.3">
      <c r="B41" s="20" t="s">
        <v>63</v>
      </c>
      <c r="F41" t="s">
        <v>100</v>
      </c>
    </row>
    <row r="42" spans="2:14" ht="45" x14ac:dyDescent="0.25">
      <c r="B42" s="14"/>
      <c r="C42" s="18"/>
      <c r="D42" s="45" t="s">
        <v>7</v>
      </c>
      <c r="E42" s="40" t="s">
        <v>36</v>
      </c>
      <c r="F42" s="14"/>
      <c r="G42" s="14" t="s">
        <v>38</v>
      </c>
      <c r="H42" s="14" t="s">
        <v>37</v>
      </c>
    </row>
    <row r="43" spans="2:14" ht="45" x14ac:dyDescent="0.25">
      <c r="B43" s="18" t="s">
        <v>29</v>
      </c>
      <c r="C43" s="25" t="s">
        <v>30</v>
      </c>
      <c r="D43" s="28" t="s">
        <v>13</v>
      </c>
      <c r="E43" s="59" t="s">
        <v>31</v>
      </c>
      <c r="F43" s="28" t="s">
        <v>3</v>
      </c>
      <c r="G43" s="18" t="s">
        <v>32</v>
      </c>
      <c r="H43" s="14" t="s">
        <v>16</v>
      </c>
      <c r="J43" t="s">
        <v>179</v>
      </c>
      <c r="K43" s="15"/>
      <c r="M43" s="18"/>
      <c r="N43" s="14"/>
    </row>
    <row r="44" spans="2:14" x14ac:dyDescent="0.25">
      <c r="B44" s="8" t="s">
        <v>69</v>
      </c>
      <c r="C44" s="11" t="s">
        <v>1</v>
      </c>
      <c r="D44" s="36">
        <v>4</v>
      </c>
      <c r="E44" s="52">
        <v>0</v>
      </c>
      <c r="F44" s="3">
        <v>100</v>
      </c>
      <c r="G44" s="3">
        <v>1</v>
      </c>
      <c r="H44" s="3">
        <v>2.5</v>
      </c>
      <c r="J44" s="2">
        <f>D44*F44+D45*F45+D46*F46+D47*F47</f>
        <v>1700</v>
      </c>
    </row>
    <row r="45" spans="2:14" x14ac:dyDescent="0.25">
      <c r="B45" s="8" t="s">
        <v>70</v>
      </c>
      <c r="C45" s="11" t="s">
        <v>2</v>
      </c>
      <c r="D45" s="36">
        <v>6</v>
      </c>
      <c r="E45" s="58">
        <v>-0.5</v>
      </c>
      <c r="F45" s="3">
        <v>50</v>
      </c>
      <c r="G45" s="3">
        <v>0.5</v>
      </c>
      <c r="H45" s="3">
        <v>30</v>
      </c>
    </row>
    <row r="46" spans="2:14" x14ac:dyDescent="0.25">
      <c r="B46" s="8" t="s">
        <v>149</v>
      </c>
      <c r="C46" s="11" t="s">
        <v>169</v>
      </c>
      <c r="D46" s="36">
        <v>5</v>
      </c>
      <c r="E46" s="52">
        <v>0</v>
      </c>
      <c r="F46" s="3">
        <v>200</v>
      </c>
      <c r="G46" s="3">
        <v>2.5</v>
      </c>
      <c r="H46" s="3">
        <v>0.5</v>
      </c>
    </row>
    <row r="47" spans="2:14" x14ac:dyDescent="0.25">
      <c r="B47" s="8" t="s">
        <v>150</v>
      </c>
      <c r="C47" s="11" t="s">
        <v>170</v>
      </c>
      <c r="D47" s="36">
        <v>0</v>
      </c>
      <c r="E47" s="52">
        <v>0</v>
      </c>
      <c r="F47" s="3">
        <v>0</v>
      </c>
      <c r="G47" s="3">
        <v>1</v>
      </c>
      <c r="H47" s="3">
        <v>1</v>
      </c>
    </row>
    <row r="48" spans="2:14" x14ac:dyDescent="0.25">
      <c r="B48" s="8"/>
      <c r="C48" s="8"/>
      <c r="D48" s="37" t="s">
        <v>12</v>
      </c>
      <c r="E48" s="8"/>
      <c r="F48" s="37" t="str">
        <f>D48</f>
        <v>Profit</v>
      </c>
      <c r="H48" s="8"/>
      <c r="I48" s="8"/>
    </row>
    <row r="49" spans="1:14" ht="18.75" x14ac:dyDescent="0.3">
      <c r="B49" s="20" t="s">
        <v>35</v>
      </c>
      <c r="C49" s="8"/>
      <c r="D49" s="8"/>
      <c r="E49" s="8"/>
      <c r="F49" s="8"/>
      <c r="H49" s="8"/>
      <c r="I49" s="8"/>
    </row>
    <row r="50" spans="1:14" x14ac:dyDescent="0.25">
      <c r="D50" s="14"/>
      <c r="E50" s="8"/>
      <c r="F50" s="8"/>
      <c r="H50" s="8"/>
    </row>
    <row r="51" spans="1:14" ht="45" x14ac:dyDescent="0.25">
      <c r="B51" s="14"/>
      <c r="C51" s="14"/>
      <c r="D51" s="40" t="s">
        <v>79</v>
      </c>
      <c r="E51" s="18" t="s">
        <v>43</v>
      </c>
      <c r="F51" s="26" t="s">
        <v>48</v>
      </c>
      <c r="H51" s="14" t="s">
        <v>46</v>
      </c>
      <c r="I51" s="14" t="s">
        <v>47</v>
      </c>
    </row>
    <row r="52" spans="1:14" ht="60" x14ac:dyDescent="0.25">
      <c r="B52" s="18" t="s">
        <v>29</v>
      </c>
      <c r="C52" s="18" t="s">
        <v>30</v>
      </c>
      <c r="D52" s="18" t="s">
        <v>13</v>
      </c>
      <c r="E52" s="18" t="s">
        <v>44</v>
      </c>
      <c r="F52" s="28" t="s">
        <v>45</v>
      </c>
      <c r="G52" s="28" t="s">
        <v>118</v>
      </c>
      <c r="H52" s="18" t="s">
        <v>32</v>
      </c>
      <c r="I52" s="18" t="s">
        <v>16</v>
      </c>
      <c r="L52" t="s">
        <v>177</v>
      </c>
      <c r="M52" s="17" t="s">
        <v>178</v>
      </c>
      <c r="N52" s="14"/>
    </row>
    <row r="53" spans="1:14" x14ac:dyDescent="0.25">
      <c r="B53" s="8" t="s">
        <v>71</v>
      </c>
      <c r="C53" s="33" t="s">
        <v>151</v>
      </c>
      <c r="D53" s="41">
        <v>120</v>
      </c>
      <c r="E53" s="27">
        <v>2</v>
      </c>
      <c r="F53" s="3">
        <v>120</v>
      </c>
      <c r="G53" s="3">
        <v>20</v>
      </c>
      <c r="H53" s="3">
        <v>48</v>
      </c>
      <c r="I53" s="3">
        <v>24</v>
      </c>
      <c r="J53" s="64">
        <f>G53/H53</f>
        <v>0.41666666666666669</v>
      </c>
      <c r="L53" s="5">
        <f>G53*E53</f>
        <v>40</v>
      </c>
    </row>
    <row r="54" spans="1:14" x14ac:dyDescent="0.25">
      <c r="B54" s="8" t="s">
        <v>72</v>
      </c>
      <c r="C54" s="8" t="s">
        <v>171</v>
      </c>
      <c r="D54" s="41">
        <v>18</v>
      </c>
      <c r="E54" s="27">
        <v>0</v>
      </c>
      <c r="F54" s="3">
        <v>54</v>
      </c>
      <c r="H54" s="3">
        <v>30</v>
      </c>
      <c r="I54" s="3">
        <v>36</v>
      </c>
      <c r="J54" s="64">
        <f>G54/H54</f>
        <v>0</v>
      </c>
      <c r="L54" s="5">
        <f>G54*E54</f>
        <v>0</v>
      </c>
    </row>
    <row r="55" spans="1:14" x14ac:dyDescent="0.25">
      <c r="B55" s="8" t="s">
        <v>73</v>
      </c>
      <c r="C55" s="33" t="s">
        <v>172</v>
      </c>
      <c r="D55" s="41">
        <v>72</v>
      </c>
      <c r="E55" s="27">
        <v>1.5</v>
      </c>
      <c r="F55" s="3">
        <v>71</v>
      </c>
      <c r="G55" s="3">
        <v>12</v>
      </c>
      <c r="H55" s="3">
        <v>24</v>
      </c>
      <c r="I55" s="3">
        <v>48</v>
      </c>
      <c r="J55" s="12">
        <f>G55/H55</f>
        <v>0.5</v>
      </c>
      <c r="L55" s="5">
        <f>G55*E55</f>
        <v>18</v>
      </c>
    </row>
    <row r="56" spans="1:14" x14ac:dyDescent="0.25">
      <c r="B56" s="8" t="s">
        <v>168</v>
      </c>
      <c r="C56" s="8" t="s">
        <v>173</v>
      </c>
      <c r="D56" s="41">
        <v>12</v>
      </c>
      <c r="E56" s="27">
        <v>-2.5</v>
      </c>
      <c r="F56" s="3">
        <v>12</v>
      </c>
      <c r="H56" s="3">
        <v>12</v>
      </c>
      <c r="I56" s="3">
        <v>12</v>
      </c>
      <c r="J56" s="12">
        <f>G56/H56</f>
        <v>0</v>
      </c>
      <c r="L56" s="5">
        <f>G56*E56</f>
        <v>0</v>
      </c>
    </row>
    <row r="57" spans="1:14" x14ac:dyDescent="0.25">
      <c r="E57" s="8"/>
      <c r="F57" s="8"/>
      <c r="G57" s="8"/>
      <c r="H57" s="8"/>
      <c r="I57" s="8"/>
      <c r="J57" s="4">
        <f>J53+J55</f>
        <v>0.91666666666666674</v>
      </c>
      <c r="K57" s="2" t="str">
        <f>IF(J57&lt;=1, "PASS", "FAIL")</f>
        <v>PASS</v>
      </c>
      <c r="L57" s="65">
        <f>L53+L55</f>
        <v>58</v>
      </c>
    </row>
    <row r="58" spans="1:14" x14ac:dyDescent="0.25">
      <c r="A58" s="2" t="s">
        <v>175</v>
      </c>
      <c r="B58" s="2" t="s">
        <v>174</v>
      </c>
      <c r="C58" s="2"/>
      <c r="E58" t="s">
        <v>179</v>
      </c>
      <c r="G58" s="5">
        <f>J44</f>
        <v>1700</v>
      </c>
    </row>
    <row r="59" spans="1:14" ht="15.75" x14ac:dyDescent="0.25">
      <c r="B59" s="62" t="s">
        <v>117</v>
      </c>
      <c r="C59" s="63"/>
      <c r="E59" t="s">
        <v>118</v>
      </c>
      <c r="G59" s="5">
        <f>L57</f>
        <v>58</v>
      </c>
    </row>
    <row r="60" spans="1:14" x14ac:dyDescent="0.25">
      <c r="E60" s="2" t="s">
        <v>180</v>
      </c>
      <c r="F60" s="2"/>
      <c r="G60" s="2">
        <f>SUM(G58:G59)</f>
        <v>1758</v>
      </c>
    </row>
    <row r="62" spans="1:14" ht="45" x14ac:dyDescent="0.25">
      <c r="B62" s="14"/>
      <c r="C62" s="14"/>
      <c r="D62" s="40" t="s">
        <v>79</v>
      </c>
      <c r="E62" s="18" t="s">
        <v>43</v>
      </c>
      <c r="F62" s="26" t="s">
        <v>48</v>
      </c>
      <c r="H62" s="14" t="s">
        <v>46</v>
      </c>
      <c r="I62" s="14" t="s">
        <v>47</v>
      </c>
    </row>
    <row r="63" spans="1:14" ht="60" x14ac:dyDescent="0.25">
      <c r="B63" s="18" t="s">
        <v>29</v>
      </c>
      <c r="C63" s="18" t="s">
        <v>30</v>
      </c>
      <c r="D63" s="18" t="s">
        <v>13</v>
      </c>
      <c r="E63" s="18" t="s">
        <v>44</v>
      </c>
      <c r="F63" s="28" t="s">
        <v>45</v>
      </c>
      <c r="G63" s="28" t="s">
        <v>118</v>
      </c>
      <c r="H63" s="18" t="s">
        <v>32</v>
      </c>
      <c r="I63" s="18" t="s">
        <v>16</v>
      </c>
      <c r="J63" s="18" t="s">
        <v>181</v>
      </c>
      <c r="L63" t="s">
        <v>177</v>
      </c>
      <c r="M63" s="17" t="s">
        <v>178</v>
      </c>
      <c r="N63" s="14"/>
    </row>
    <row r="64" spans="1:14" x14ac:dyDescent="0.25">
      <c r="B64" s="8" t="s">
        <v>71</v>
      </c>
      <c r="C64" s="33" t="s">
        <v>151</v>
      </c>
      <c r="D64" s="41">
        <v>120</v>
      </c>
      <c r="E64" s="27">
        <v>2</v>
      </c>
      <c r="F64" s="3">
        <v>120</v>
      </c>
      <c r="G64" s="3">
        <v>20</v>
      </c>
      <c r="H64" s="3">
        <v>48</v>
      </c>
      <c r="I64" s="3">
        <v>24</v>
      </c>
      <c r="J64" s="64">
        <f>G64/H64</f>
        <v>0.41666666666666669</v>
      </c>
      <c r="L64" s="5">
        <f>G64*E64</f>
        <v>40</v>
      </c>
    </row>
    <row r="65" spans="1:12" x14ac:dyDescent="0.25">
      <c r="B65" s="8" t="s">
        <v>72</v>
      </c>
      <c r="C65" s="8" t="s">
        <v>171</v>
      </c>
      <c r="D65" s="41">
        <v>18</v>
      </c>
      <c r="E65" s="27">
        <v>0</v>
      </c>
      <c r="F65" s="3">
        <v>54</v>
      </c>
      <c r="H65" s="3">
        <v>30</v>
      </c>
      <c r="I65" s="3">
        <v>36</v>
      </c>
      <c r="J65" s="64">
        <f>G65/H65</f>
        <v>0</v>
      </c>
      <c r="L65" s="5">
        <f>G65*E65</f>
        <v>0</v>
      </c>
    </row>
    <row r="66" spans="1:12" x14ac:dyDescent="0.25">
      <c r="B66" s="8" t="s">
        <v>73</v>
      </c>
      <c r="C66" s="33" t="s">
        <v>172</v>
      </c>
      <c r="D66" s="41">
        <v>72</v>
      </c>
      <c r="E66" s="27">
        <v>1.5</v>
      </c>
      <c r="F66" s="3">
        <v>71</v>
      </c>
      <c r="G66" s="3">
        <v>12</v>
      </c>
      <c r="H66" s="3">
        <v>24</v>
      </c>
      <c r="I66" s="2">
        <v>48</v>
      </c>
      <c r="J66" s="12">
        <f>G66/I66</f>
        <v>0.25</v>
      </c>
      <c r="K66" s="3">
        <v>-12</v>
      </c>
      <c r="L66" s="5">
        <f>K66*E66</f>
        <v>-18</v>
      </c>
    </row>
    <row r="67" spans="1:12" x14ac:dyDescent="0.25">
      <c r="B67" s="8" t="s">
        <v>168</v>
      </c>
      <c r="C67" s="8" t="s">
        <v>173</v>
      </c>
      <c r="D67" s="41">
        <v>12</v>
      </c>
      <c r="E67" s="27">
        <v>-2.5</v>
      </c>
      <c r="F67" s="3">
        <v>12</v>
      </c>
      <c r="H67" s="3">
        <v>12</v>
      </c>
      <c r="I67" s="3">
        <v>12</v>
      </c>
      <c r="J67" s="12">
        <f>G67/H67</f>
        <v>0</v>
      </c>
      <c r="L67" s="5">
        <f>G67*E67</f>
        <v>0</v>
      </c>
    </row>
    <row r="68" spans="1:12" x14ac:dyDescent="0.25">
      <c r="E68" s="8"/>
      <c r="F68" s="8"/>
      <c r="G68" s="8"/>
      <c r="H68" s="8"/>
      <c r="I68" s="8"/>
      <c r="J68" s="4">
        <f>J64+J66</f>
        <v>0.66666666666666674</v>
      </c>
      <c r="K68" s="2" t="str">
        <f>IF(J68&lt;=1, "PASS", "FAIL")</f>
        <v>PASS</v>
      </c>
      <c r="L68" s="65">
        <f>L64+L66</f>
        <v>22</v>
      </c>
    </row>
    <row r="69" spans="1:12" x14ac:dyDescent="0.25">
      <c r="A69" s="2" t="s">
        <v>175</v>
      </c>
      <c r="B69" s="2" t="s">
        <v>174</v>
      </c>
      <c r="C69" s="2"/>
      <c r="E69" t="s">
        <v>179</v>
      </c>
      <c r="G69" s="5">
        <f>J44</f>
        <v>1700</v>
      </c>
    </row>
    <row r="70" spans="1:12" ht="15.75" x14ac:dyDescent="0.25">
      <c r="B70" s="62" t="s">
        <v>117</v>
      </c>
      <c r="C70" s="63"/>
      <c r="E70" t="s">
        <v>118</v>
      </c>
      <c r="G70" s="5">
        <f>L68</f>
        <v>22</v>
      </c>
    </row>
    <row r="71" spans="1:12" x14ac:dyDescent="0.25">
      <c r="E71" s="2" t="s">
        <v>180</v>
      </c>
      <c r="F71" s="2"/>
      <c r="G71" s="2">
        <f>SUM(G69:G70)</f>
        <v>1722</v>
      </c>
    </row>
  </sheetData>
  <phoneticPr fontId="3" type="noConversion"/>
  <pageMargins left="0.7" right="0.7" top="0.75" bottom="0.75" header="0.3" footer="0.3"/>
  <pageSetup orientation="portrait" r:id="rId1"/>
  <ignoredErrors>
    <ignoredError sqref="K57 J66 L6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F5F84-BE3A-4CD9-8835-F80711D78FA4}">
  <sheetPr codeName="Sheet2"/>
  <dimension ref="A2:S281"/>
  <sheetViews>
    <sheetView topLeftCell="A263" zoomScale="180" zoomScaleNormal="180" workbookViewId="0">
      <selection activeCell="E269" sqref="E269"/>
    </sheetView>
  </sheetViews>
  <sheetFormatPr defaultColWidth="8.85546875" defaultRowHeight="15" x14ac:dyDescent="0.25"/>
  <cols>
    <col min="1" max="1" width="13.42578125" bestFit="1" customWidth="1"/>
    <col min="2" max="2" width="10" customWidth="1"/>
    <col min="3" max="3" width="12.42578125" bestFit="1" customWidth="1"/>
    <col min="4" max="4" width="10.7109375" bestFit="1" customWidth="1"/>
    <col min="5" max="5" width="12" bestFit="1" customWidth="1"/>
    <col min="7" max="7" width="10.7109375" bestFit="1" customWidth="1"/>
    <col min="8" max="8" width="10.140625" customWidth="1"/>
    <col min="9" max="9" width="9.5703125" customWidth="1"/>
    <col min="10" max="10" width="14.28515625" customWidth="1"/>
    <col min="11" max="11" width="9.7109375" customWidth="1"/>
    <col min="14" max="14" width="10.85546875" customWidth="1"/>
  </cols>
  <sheetData>
    <row r="2" spans="1:10" x14ac:dyDescent="0.25">
      <c r="A2" s="49"/>
    </row>
    <row r="3" spans="1:10" x14ac:dyDescent="0.25">
      <c r="A3" s="10"/>
    </row>
    <row r="4" spans="1:10" x14ac:dyDescent="0.25">
      <c r="A4" s="10"/>
      <c r="C4" s="3" t="s">
        <v>12</v>
      </c>
      <c r="D4" s="8" t="s">
        <v>131</v>
      </c>
      <c r="E4" s="8"/>
      <c r="F4" s="3" t="str">
        <f>C4</f>
        <v>Profit</v>
      </c>
      <c r="G4" s="8" t="s">
        <v>132</v>
      </c>
    </row>
    <row r="5" spans="1:10" x14ac:dyDescent="0.25">
      <c r="D5" s="8"/>
      <c r="E5" s="8"/>
      <c r="F5" s="8"/>
      <c r="G5" s="8"/>
    </row>
    <row r="6" spans="1:10" x14ac:dyDescent="0.25">
      <c r="A6" t="s">
        <v>7</v>
      </c>
      <c r="D6" s="8"/>
      <c r="E6" s="8"/>
      <c r="F6" s="8"/>
      <c r="G6" s="8"/>
      <c r="H6" t="s">
        <v>3</v>
      </c>
    </row>
    <row r="7" spans="1:10" x14ac:dyDescent="0.25">
      <c r="A7" s="2">
        <v>3</v>
      </c>
      <c r="B7" s="2">
        <v>4</v>
      </c>
      <c r="C7" s="3">
        <v>5</v>
      </c>
      <c r="D7" s="8" t="s">
        <v>1</v>
      </c>
      <c r="E7" s="9" t="s">
        <v>0</v>
      </c>
      <c r="F7" s="11">
        <v>3</v>
      </c>
      <c r="G7" s="8" t="s">
        <v>2</v>
      </c>
      <c r="H7" s="2" t="str">
        <f>_xlfn.TEXTJOIN("", TRUE, C7:G7)</f>
        <v>5x+3y</v>
      </c>
    </row>
    <row r="8" spans="1:10" x14ac:dyDescent="0.25">
      <c r="A8" t="s">
        <v>13</v>
      </c>
      <c r="C8" s="8"/>
      <c r="D8" s="34">
        <f>C7*A7</f>
        <v>15</v>
      </c>
      <c r="E8" s="9"/>
      <c r="F8" s="8"/>
      <c r="G8" s="34">
        <f>B7*F7</f>
        <v>12</v>
      </c>
      <c r="H8" s="2" t="str">
        <f>_xlfn.TEXTJOIN("", TRUE,D8+G8)</f>
        <v>27</v>
      </c>
      <c r="I8" s="2" t="s">
        <v>14</v>
      </c>
      <c r="J8" s="2" t="str">
        <f>C4</f>
        <v>Profit</v>
      </c>
    </row>
    <row r="9" spans="1:10" x14ac:dyDescent="0.25">
      <c r="D9" s="8"/>
      <c r="E9" s="8"/>
      <c r="F9" s="8"/>
      <c r="G9" s="8"/>
      <c r="H9" t="s">
        <v>9</v>
      </c>
    </row>
    <row r="11" spans="1:10" x14ac:dyDescent="0.25">
      <c r="A11" t="s">
        <v>146</v>
      </c>
    </row>
    <row r="12" spans="1:10" x14ac:dyDescent="0.25">
      <c r="C12" t="s">
        <v>145</v>
      </c>
    </row>
    <row r="13" spans="1:10" x14ac:dyDescent="0.25">
      <c r="C13" s="3" t="s">
        <v>12</v>
      </c>
      <c r="D13" s="8" t="s">
        <v>131</v>
      </c>
      <c r="E13" s="8"/>
      <c r="F13" s="3" t="str">
        <f>C13</f>
        <v>Profit</v>
      </c>
      <c r="G13" s="8" t="s">
        <v>132</v>
      </c>
    </row>
    <row r="14" spans="1:10" x14ac:dyDescent="0.25">
      <c r="A14" t="s">
        <v>7</v>
      </c>
      <c r="D14" s="8"/>
      <c r="E14" s="8"/>
      <c r="F14" s="8"/>
      <c r="G14" s="8"/>
      <c r="H14" t="s">
        <v>3</v>
      </c>
    </row>
    <row r="15" spans="1:10" x14ac:dyDescent="0.25">
      <c r="A15" s="2">
        <v>2</v>
      </c>
      <c r="B15" s="2">
        <v>1</v>
      </c>
      <c r="C15" s="3">
        <v>200</v>
      </c>
      <c r="D15" s="8" t="s">
        <v>1</v>
      </c>
      <c r="E15" s="9" t="s">
        <v>0</v>
      </c>
      <c r="F15" s="11">
        <v>100</v>
      </c>
      <c r="G15" s="8" t="s">
        <v>2</v>
      </c>
      <c r="H15" s="2" t="str">
        <f>_xlfn.TEXTJOIN("", TRUE, C15:G15)</f>
        <v>200x+100y</v>
      </c>
    </row>
    <row r="16" spans="1:10" x14ac:dyDescent="0.25">
      <c r="A16" t="s">
        <v>13</v>
      </c>
      <c r="D16" s="8">
        <f>C15*A15</f>
        <v>400</v>
      </c>
      <c r="E16" s="9"/>
      <c r="G16" s="8">
        <f>B15*F15</f>
        <v>100</v>
      </c>
      <c r="H16" s="2" t="str">
        <f>_xlfn.TEXTJOIN("", TRUE,D16+G16)</f>
        <v>500</v>
      </c>
      <c r="I16" s="2" t="s">
        <v>14</v>
      </c>
      <c r="J16" s="2" t="str">
        <f>C13</f>
        <v>Profit</v>
      </c>
    </row>
    <row r="17" spans="1:10" x14ac:dyDescent="0.25">
      <c r="D17" s="8"/>
      <c r="E17" s="8"/>
      <c r="F17" s="8"/>
      <c r="G17" s="8"/>
      <c r="H17" t="s">
        <v>9</v>
      </c>
    </row>
    <row r="19" spans="1:10" x14ac:dyDescent="0.25">
      <c r="B19" s="15" t="s">
        <v>140</v>
      </c>
      <c r="C19" s="3">
        <v>30</v>
      </c>
      <c r="D19" s="8" t="s">
        <v>1</v>
      </c>
      <c r="E19" s="9" t="s">
        <v>0</v>
      </c>
      <c r="F19" s="11">
        <v>25</v>
      </c>
      <c r="G19" s="8" t="s">
        <v>2</v>
      </c>
      <c r="H19" s="9" t="s">
        <v>137</v>
      </c>
      <c r="I19" s="3">
        <v>1800</v>
      </c>
      <c r="J19" s="2" t="str">
        <f>_xlfn.TEXTJOIN("", TRUE, C19:I19)</f>
        <v>30x+25y&lt;=1800</v>
      </c>
    </row>
    <row r="20" spans="1:10" x14ac:dyDescent="0.25">
      <c r="B20" s="15" t="s">
        <v>144</v>
      </c>
      <c r="C20" s="3">
        <v>15</v>
      </c>
      <c r="D20" s="8" t="s">
        <v>1</v>
      </c>
      <c r="E20" s="9" t="s">
        <v>0</v>
      </c>
      <c r="F20" s="11">
        <v>20</v>
      </c>
      <c r="G20" s="8" t="s">
        <v>2</v>
      </c>
      <c r="H20" s="9" t="s">
        <v>147</v>
      </c>
      <c r="I20" s="3">
        <v>1200</v>
      </c>
      <c r="J20" s="2" t="str">
        <f>_xlfn.TEXTJOIN("", TRUE, C20:I20)</f>
        <v>15x+20y&gt;=1200</v>
      </c>
    </row>
    <row r="21" spans="1:10" x14ac:dyDescent="0.25">
      <c r="B21" s="15" t="s">
        <v>143</v>
      </c>
      <c r="C21" s="3">
        <v>10</v>
      </c>
      <c r="D21" s="8" t="s">
        <v>1</v>
      </c>
      <c r="E21" s="9" t="s">
        <v>0</v>
      </c>
      <c r="F21" s="11">
        <v>5</v>
      </c>
      <c r="G21" s="8" t="s">
        <v>2</v>
      </c>
      <c r="H21" s="9" t="str">
        <f>H19</f>
        <v>&lt;=</v>
      </c>
      <c r="I21" s="3">
        <v>400</v>
      </c>
      <c r="J21" s="2" t="str">
        <f>_xlfn.TEXTJOIN("", TRUE, C21:I21)</f>
        <v>10x+5y&lt;=400</v>
      </c>
    </row>
    <row r="23" spans="1:10" x14ac:dyDescent="0.25">
      <c r="A23" t="s">
        <v>148</v>
      </c>
    </row>
    <row r="24" spans="1:10" x14ac:dyDescent="0.25">
      <c r="C24" t="s">
        <v>145</v>
      </c>
    </row>
    <row r="25" spans="1:10" x14ac:dyDescent="0.25">
      <c r="C25" s="3" t="s">
        <v>12</v>
      </c>
      <c r="D25" s="8" t="s">
        <v>131</v>
      </c>
      <c r="E25" s="8"/>
      <c r="F25" s="3" t="str">
        <f>C25</f>
        <v>Profit</v>
      </c>
      <c r="G25" s="8" t="s">
        <v>132</v>
      </c>
    </row>
    <row r="26" spans="1:10" x14ac:dyDescent="0.25">
      <c r="A26" t="s">
        <v>7</v>
      </c>
      <c r="D26" s="8"/>
      <c r="E26" s="8"/>
      <c r="F26" s="8"/>
      <c r="G26" s="8"/>
      <c r="H26" t="s">
        <v>3</v>
      </c>
    </row>
    <row r="27" spans="1:10" x14ac:dyDescent="0.25">
      <c r="A27" s="2">
        <v>2</v>
      </c>
      <c r="B27" s="2">
        <v>1</v>
      </c>
      <c r="C27" s="3">
        <v>200</v>
      </c>
      <c r="D27" s="8" t="s">
        <v>1</v>
      </c>
      <c r="E27" s="9" t="s">
        <v>0</v>
      </c>
      <c r="F27" s="11">
        <v>100</v>
      </c>
      <c r="G27" s="8" t="s">
        <v>2</v>
      </c>
      <c r="H27" s="2" t="str">
        <f>_xlfn.TEXTJOIN("", TRUE, C27:G27)</f>
        <v>200x+100y</v>
      </c>
    </row>
    <row r="28" spans="1:10" x14ac:dyDescent="0.25">
      <c r="A28" t="s">
        <v>13</v>
      </c>
      <c r="D28" s="8">
        <f>C27*A27</f>
        <v>400</v>
      </c>
      <c r="E28" s="9" t="str">
        <f>E27</f>
        <v>+</v>
      </c>
      <c r="G28" s="8">
        <f>B27*F27</f>
        <v>100</v>
      </c>
      <c r="H28" s="2" t="str">
        <f>_xlfn.TEXTJOIN("", TRUE,D28+G28)</f>
        <v>500</v>
      </c>
      <c r="I28" s="2" t="s">
        <v>14</v>
      </c>
      <c r="J28" s="2" t="str">
        <f>C25</f>
        <v>Profit</v>
      </c>
    </row>
    <row r="29" spans="1:10" x14ac:dyDescent="0.25">
      <c r="D29" s="8"/>
      <c r="E29" s="8"/>
      <c r="F29" s="8"/>
      <c r="G29" s="8"/>
      <c r="H29" t="s">
        <v>9</v>
      </c>
    </row>
    <row r="31" spans="1:10" x14ac:dyDescent="0.25">
      <c r="B31" s="15" t="s">
        <v>140</v>
      </c>
      <c r="C31" s="3">
        <v>30</v>
      </c>
      <c r="D31" s="8" t="s">
        <v>1</v>
      </c>
      <c r="E31" s="9" t="s">
        <v>0</v>
      </c>
      <c r="F31" s="11">
        <v>25</v>
      </c>
      <c r="G31" s="8" t="s">
        <v>2</v>
      </c>
      <c r="H31" s="9" t="s">
        <v>137</v>
      </c>
      <c r="I31" s="3">
        <v>1800</v>
      </c>
      <c r="J31" s="2" t="str">
        <f>_xlfn.TEXTJOIN("", TRUE, C31:I31)</f>
        <v>30x+25y&lt;=1800</v>
      </c>
    </row>
    <row r="32" spans="1:10" x14ac:dyDescent="0.25">
      <c r="B32" s="15" t="s">
        <v>144</v>
      </c>
      <c r="C32" s="3">
        <v>15</v>
      </c>
      <c r="D32" s="8" t="s">
        <v>1</v>
      </c>
      <c r="E32" s="9" t="s">
        <v>0</v>
      </c>
      <c r="F32" s="11">
        <v>20</v>
      </c>
      <c r="G32" s="8" t="s">
        <v>2</v>
      </c>
      <c r="H32" s="9" t="s">
        <v>147</v>
      </c>
      <c r="I32" s="3">
        <v>1200</v>
      </c>
      <c r="J32" s="2" t="str">
        <f>_xlfn.TEXTJOIN("", TRUE, C32:I32)</f>
        <v>15x+20y&gt;=1200</v>
      </c>
    </row>
    <row r="33" spans="1:12" x14ac:dyDescent="0.25">
      <c r="B33" s="15" t="s">
        <v>143</v>
      </c>
      <c r="C33" s="3">
        <v>10</v>
      </c>
      <c r="D33" s="8" t="s">
        <v>1</v>
      </c>
      <c r="E33" s="9" t="s">
        <v>0</v>
      </c>
      <c r="F33" s="11">
        <v>5</v>
      </c>
      <c r="G33" s="8" t="s">
        <v>2</v>
      </c>
      <c r="H33" s="9" t="str">
        <f>H31</f>
        <v>&lt;=</v>
      </c>
      <c r="I33" s="3">
        <v>400</v>
      </c>
      <c r="J33" s="2" t="str">
        <f>_xlfn.TEXTJOIN("", TRUE, C33:I33)</f>
        <v>10x+5y&lt;=400</v>
      </c>
    </row>
    <row r="35" spans="1:12" x14ac:dyDescent="0.25">
      <c r="A35" s="5" t="s">
        <v>182</v>
      </c>
    </row>
    <row r="36" spans="1:12" x14ac:dyDescent="0.25">
      <c r="C36" t="s">
        <v>186</v>
      </c>
    </row>
    <row r="37" spans="1:12" x14ac:dyDescent="0.25">
      <c r="C37" s="3" t="s">
        <v>188</v>
      </c>
      <c r="D37" s="8" t="s">
        <v>131</v>
      </c>
      <c r="E37" s="8"/>
      <c r="F37" s="3" t="str">
        <f>C37</f>
        <v>cost</v>
      </c>
      <c r="G37" s="8" t="s">
        <v>132</v>
      </c>
    </row>
    <row r="38" spans="1:12" x14ac:dyDescent="0.25">
      <c r="A38" t="s">
        <v>7</v>
      </c>
      <c r="D38" s="8"/>
      <c r="E38" s="8"/>
      <c r="F38" s="8"/>
      <c r="G38" s="8"/>
      <c r="H38" t="s">
        <v>3</v>
      </c>
    </row>
    <row r="39" spans="1:12" x14ac:dyDescent="0.25">
      <c r="A39" s="2">
        <v>250</v>
      </c>
      <c r="B39" s="2">
        <v>50</v>
      </c>
      <c r="C39" s="3">
        <v>1</v>
      </c>
      <c r="D39" s="8" t="s">
        <v>1</v>
      </c>
      <c r="E39" s="9" t="s">
        <v>0</v>
      </c>
      <c r="F39" s="11">
        <v>2</v>
      </c>
      <c r="G39" s="8" t="s">
        <v>2</v>
      </c>
      <c r="H39" s="2" t="str">
        <f>_xlfn.TEXTJOIN("", TRUE, C39:G39)</f>
        <v>1x+2y</v>
      </c>
    </row>
    <row r="40" spans="1:12" x14ac:dyDescent="0.25">
      <c r="A40" t="s">
        <v>13</v>
      </c>
      <c r="D40" s="8">
        <f>C39*A39</f>
        <v>250</v>
      </c>
      <c r="E40" s="9" t="str">
        <f>E39</f>
        <v>+</v>
      </c>
      <c r="G40" s="8">
        <f>B39*F39</f>
        <v>100</v>
      </c>
      <c r="H40" s="2" t="str">
        <f>_xlfn.TEXTJOIN("", TRUE,D40+G40)</f>
        <v>350</v>
      </c>
      <c r="I40" s="2" t="s">
        <v>14</v>
      </c>
      <c r="J40" s="2" t="str">
        <f>C37</f>
        <v>cost</v>
      </c>
    </row>
    <row r="41" spans="1:12" x14ac:dyDescent="0.25">
      <c r="D41" s="8"/>
      <c r="E41" s="8"/>
      <c r="F41" s="8"/>
      <c r="G41" s="8"/>
      <c r="H41" t="s">
        <v>197</v>
      </c>
      <c r="J41" s="17" t="str">
        <f>C36</f>
        <v>MIN</v>
      </c>
    </row>
    <row r="43" spans="1:12" x14ac:dyDescent="0.25">
      <c r="B43" s="15" t="s">
        <v>183</v>
      </c>
      <c r="C43" s="3">
        <v>1</v>
      </c>
      <c r="D43" s="8" t="s">
        <v>1</v>
      </c>
      <c r="E43" s="9" t="s">
        <v>0</v>
      </c>
      <c r="F43" s="11">
        <v>1</v>
      </c>
      <c r="G43" s="8" t="s">
        <v>2</v>
      </c>
      <c r="H43" s="9" t="s">
        <v>147</v>
      </c>
      <c r="I43" s="3">
        <v>300</v>
      </c>
      <c r="J43" s="2" t="str">
        <f>_xlfn.TEXTJOIN("", TRUE, C43:I43)</f>
        <v>1x+1y&gt;=300</v>
      </c>
    </row>
    <row r="44" spans="1:12" x14ac:dyDescent="0.25">
      <c r="B44" s="15" t="s">
        <v>184</v>
      </c>
      <c r="C44" s="3">
        <v>2</v>
      </c>
      <c r="D44" s="8" t="s">
        <v>1</v>
      </c>
      <c r="E44" s="9" t="s">
        <v>0</v>
      </c>
      <c r="F44" s="11">
        <v>1</v>
      </c>
      <c r="G44" s="8" t="s">
        <v>2</v>
      </c>
      <c r="H44" s="9" t="s">
        <v>147</v>
      </c>
      <c r="I44" s="3">
        <v>400</v>
      </c>
      <c r="J44" s="2" t="str">
        <f>_xlfn.TEXTJOIN("", TRUE, C44:I44)</f>
        <v>2x+1y&gt;=400</v>
      </c>
    </row>
    <row r="45" spans="1:12" x14ac:dyDescent="0.25">
      <c r="B45" s="15" t="s">
        <v>185</v>
      </c>
      <c r="C45" s="3">
        <v>2</v>
      </c>
      <c r="D45" s="8" t="s">
        <v>1</v>
      </c>
      <c r="E45" s="9" t="s">
        <v>0</v>
      </c>
      <c r="F45" s="11">
        <v>5</v>
      </c>
      <c r="G45" s="8" t="s">
        <v>2</v>
      </c>
      <c r="H45" s="9" t="str">
        <f>H43</f>
        <v>&gt;=</v>
      </c>
      <c r="I45" s="3">
        <v>750</v>
      </c>
      <c r="J45" s="2" t="str">
        <f>_xlfn.TEXTJOIN("", TRUE, C45:I45)</f>
        <v>2x+5y&gt;=750</v>
      </c>
    </row>
    <row r="47" spans="1:12" x14ac:dyDescent="0.25">
      <c r="A47" s="5" t="s">
        <v>187</v>
      </c>
      <c r="L47" t="s">
        <v>189</v>
      </c>
    </row>
    <row r="48" spans="1:12" x14ac:dyDescent="0.25">
      <c r="C48" t="s">
        <v>145</v>
      </c>
    </row>
    <row r="49" spans="1:11" x14ac:dyDescent="0.25">
      <c r="C49" s="3" t="s">
        <v>195</v>
      </c>
      <c r="D49" s="8" t="s">
        <v>191</v>
      </c>
      <c r="E49" s="8"/>
      <c r="F49" s="12" t="str">
        <f>C49</f>
        <v>profit</v>
      </c>
      <c r="G49" s="8" t="s">
        <v>192</v>
      </c>
    </row>
    <row r="50" spans="1:11" x14ac:dyDescent="0.25">
      <c r="A50" t="s">
        <v>7</v>
      </c>
      <c r="D50" s="8"/>
      <c r="E50" s="8"/>
      <c r="F50" s="8"/>
      <c r="G50" s="8"/>
      <c r="H50" t="s">
        <v>3</v>
      </c>
    </row>
    <row r="51" spans="1:11" x14ac:dyDescent="0.25">
      <c r="A51" s="2">
        <v>30</v>
      </c>
      <c r="B51" s="2">
        <v>37.5</v>
      </c>
      <c r="C51" s="3">
        <v>200</v>
      </c>
      <c r="D51" s="8" t="s">
        <v>1</v>
      </c>
      <c r="E51" s="9" t="s">
        <v>0</v>
      </c>
      <c r="F51" s="11">
        <v>160</v>
      </c>
      <c r="G51" s="8" t="s">
        <v>2</v>
      </c>
      <c r="H51" s="2" t="str">
        <f>_xlfn.TEXTJOIN("", TRUE, C51:G51)</f>
        <v>200x+160y</v>
      </c>
    </row>
    <row r="52" spans="1:11" x14ac:dyDescent="0.25">
      <c r="A52" t="s">
        <v>13</v>
      </c>
      <c r="D52" s="8">
        <f>C51*A51</f>
        <v>6000</v>
      </c>
      <c r="E52" s="9" t="str">
        <f>E51</f>
        <v>+</v>
      </c>
      <c r="G52" s="8">
        <f>B51*F51</f>
        <v>6000</v>
      </c>
      <c r="H52" s="2" t="str">
        <f>_xlfn.TEXTJOIN("", TRUE,D52+G52)</f>
        <v>12000</v>
      </c>
      <c r="I52" s="2" t="s">
        <v>14</v>
      </c>
      <c r="J52" s="2" t="str">
        <f>C49</f>
        <v>profit</v>
      </c>
    </row>
    <row r="53" spans="1:11" x14ac:dyDescent="0.25">
      <c r="D53" s="8"/>
      <c r="E53" s="8"/>
      <c r="F53" s="8"/>
      <c r="G53" s="8"/>
      <c r="H53" t="s">
        <v>196</v>
      </c>
    </row>
    <row r="55" spans="1:11" x14ac:dyDescent="0.25">
      <c r="B55" s="15" t="s">
        <v>190</v>
      </c>
      <c r="C55" s="3">
        <v>50</v>
      </c>
      <c r="D55" s="8" t="s">
        <v>1</v>
      </c>
      <c r="E55" s="9" t="s">
        <v>0</v>
      </c>
      <c r="F55" s="11">
        <v>40</v>
      </c>
      <c r="G55" s="8" t="s">
        <v>2</v>
      </c>
      <c r="H55" s="9" t="s">
        <v>137</v>
      </c>
      <c r="I55" s="3">
        <v>3000</v>
      </c>
      <c r="J55" s="2" t="str">
        <f>_xlfn.TEXTJOIN("", TRUE, C55:I55)</f>
        <v>50x+40y&lt;=3000</v>
      </c>
      <c r="K55" s="3" t="str">
        <f>IF(H55="&lt;=", "avaliable", "at least")</f>
        <v>avaliable</v>
      </c>
    </row>
    <row r="56" spans="1:11" x14ac:dyDescent="0.25">
      <c r="B56" s="15" t="s">
        <v>142</v>
      </c>
      <c r="C56" s="3">
        <v>25</v>
      </c>
      <c r="D56" s="8" t="s">
        <v>1</v>
      </c>
      <c r="E56" s="9" t="s">
        <v>0</v>
      </c>
      <c r="F56" s="11">
        <v>28</v>
      </c>
      <c r="G56" s="8" t="s">
        <v>2</v>
      </c>
      <c r="H56" s="9" t="s">
        <v>147</v>
      </c>
      <c r="I56" s="3">
        <v>1800</v>
      </c>
      <c r="J56" s="2" t="str">
        <f>_xlfn.TEXTJOIN("", TRUE, C56:I56)</f>
        <v>25x+28y&gt;=1800</v>
      </c>
      <c r="K56" s="3" t="str">
        <f t="shared" ref="K56:K57" si="0">IF(H56="&lt;=", "avaliable", "at least")</f>
        <v>at least</v>
      </c>
    </row>
    <row r="57" spans="1:11" x14ac:dyDescent="0.25">
      <c r="B57" s="15" t="s">
        <v>141</v>
      </c>
      <c r="C57" s="3">
        <v>20</v>
      </c>
      <c r="D57" s="8" t="s">
        <v>1</v>
      </c>
      <c r="E57" s="9" t="s">
        <v>0</v>
      </c>
      <c r="F57" s="11">
        <v>15</v>
      </c>
      <c r="G57" s="8" t="s">
        <v>2</v>
      </c>
      <c r="H57" s="9" t="str">
        <f>H55</f>
        <v>&lt;=</v>
      </c>
      <c r="I57" s="3">
        <v>1500</v>
      </c>
      <c r="J57" s="2" t="str">
        <f>_xlfn.TEXTJOIN("", TRUE, C57:I57)</f>
        <v>20x+15y&lt;=1500</v>
      </c>
      <c r="K57" s="3" t="str">
        <f t="shared" si="0"/>
        <v>avaliable</v>
      </c>
    </row>
    <row r="59" spans="1:11" x14ac:dyDescent="0.25">
      <c r="A59" s="5" t="s">
        <v>198</v>
      </c>
    </row>
    <row r="60" spans="1:11" x14ac:dyDescent="0.25">
      <c r="C60" t="s">
        <v>145</v>
      </c>
    </row>
    <row r="61" spans="1:11" x14ac:dyDescent="0.25">
      <c r="C61" s="3" t="s">
        <v>195</v>
      </c>
      <c r="D61" s="8" t="s">
        <v>191</v>
      </c>
      <c r="E61" s="8"/>
      <c r="F61" s="12" t="str">
        <f>C61</f>
        <v>profit</v>
      </c>
      <c r="G61" s="8" t="s">
        <v>192</v>
      </c>
    </row>
    <row r="62" spans="1:11" x14ac:dyDescent="0.25">
      <c r="A62" t="s">
        <v>7</v>
      </c>
      <c r="D62" s="8"/>
      <c r="E62" s="8"/>
      <c r="F62" s="8"/>
      <c r="G62" s="8"/>
      <c r="H62" t="s">
        <v>3</v>
      </c>
    </row>
    <row r="63" spans="1:11" x14ac:dyDescent="0.25">
      <c r="A63" s="2">
        <v>4</v>
      </c>
      <c r="B63" s="2">
        <v>2</v>
      </c>
      <c r="C63" s="3">
        <v>10</v>
      </c>
      <c r="D63" s="8" t="s">
        <v>1</v>
      </c>
      <c r="E63" s="9" t="s">
        <v>0</v>
      </c>
      <c r="F63" s="11">
        <v>4</v>
      </c>
      <c r="G63" s="8" t="s">
        <v>2</v>
      </c>
      <c r="H63" s="2" t="str">
        <f>_xlfn.TEXTJOIN("", TRUE, C63:G63)</f>
        <v>10x+4y</v>
      </c>
    </row>
    <row r="64" spans="1:11" x14ac:dyDescent="0.25">
      <c r="A64" t="s">
        <v>13</v>
      </c>
      <c r="D64" s="8">
        <f>C63*A63</f>
        <v>40</v>
      </c>
      <c r="E64" s="9" t="str">
        <f>E63</f>
        <v>+</v>
      </c>
      <c r="G64" s="8">
        <f>B63*F63</f>
        <v>8</v>
      </c>
      <c r="H64" s="2" t="str">
        <f>_xlfn.TEXTJOIN("", TRUE,D64+G64)</f>
        <v>48</v>
      </c>
      <c r="I64" s="2" t="s">
        <v>14</v>
      </c>
      <c r="J64" s="2" t="str">
        <f>C61</f>
        <v>profit</v>
      </c>
    </row>
    <row r="65" spans="1:11" x14ac:dyDescent="0.25">
      <c r="D65" s="8"/>
      <c r="E65" s="8"/>
      <c r="F65" s="8"/>
      <c r="G65" s="8"/>
      <c r="H65" t="s">
        <v>196</v>
      </c>
    </row>
    <row r="67" spans="1:11" x14ac:dyDescent="0.25">
      <c r="B67" s="15" t="s">
        <v>190</v>
      </c>
      <c r="C67" s="3">
        <v>6</v>
      </c>
      <c r="D67" s="8" t="s">
        <v>1</v>
      </c>
      <c r="E67" s="9" t="s">
        <v>0</v>
      </c>
      <c r="F67" s="11">
        <v>40</v>
      </c>
      <c r="G67" s="8" t="s">
        <v>2</v>
      </c>
      <c r="H67" s="9" t="s">
        <v>137</v>
      </c>
      <c r="I67" s="3">
        <v>3000</v>
      </c>
      <c r="J67" s="2" t="str">
        <f>_xlfn.TEXTJOIN("", TRUE, C67:I67)</f>
        <v>6x+40y&lt;=3000</v>
      </c>
      <c r="K67" s="3" t="str">
        <f>IF(H67="&lt;=", "avaliable", "at least")</f>
        <v>avaliable</v>
      </c>
    </row>
    <row r="68" spans="1:11" x14ac:dyDescent="0.25">
      <c r="B68" s="15" t="s">
        <v>142</v>
      </c>
      <c r="C68" s="3">
        <v>3</v>
      </c>
      <c r="D68" s="8" t="s">
        <v>1</v>
      </c>
      <c r="E68" s="9" t="s">
        <v>0</v>
      </c>
      <c r="F68" s="11"/>
      <c r="G68" s="8"/>
      <c r="H68" s="9" t="s">
        <v>147</v>
      </c>
      <c r="I68" s="3">
        <v>12</v>
      </c>
      <c r="J68" s="2" t="str">
        <f>_xlfn.TEXTJOIN("", TRUE, C68:I68)</f>
        <v>3x+&gt;=12</v>
      </c>
      <c r="K68" s="3" t="str">
        <f t="shared" ref="K68:K69" si="1">IF(H68="&lt;=", "avaliable", "at least")</f>
        <v>at least</v>
      </c>
    </row>
    <row r="69" spans="1:11" x14ac:dyDescent="0.25">
      <c r="B69" s="15" t="s">
        <v>141</v>
      </c>
      <c r="C69" s="3">
        <v>4</v>
      </c>
      <c r="D69" s="8" t="s">
        <v>1</v>
      </c>
      <c r="E69" s="9" t="s">
        <v>0</v>
      </c>
      <c r="F69" s="11">
        <v>8</v>
      </c>
      <c r="G69" s="8" t="s">
        <v>2</v>
      </c>
      <c r="H69" s="9" t="str">
        <f>H67</f>
        <v>&lt;=</v>
      </c>
      <c r="I69" s="3">
        <v>44</v>
      </c>
      <c r="J69" s="2" t="str">
        <f>_xlfn.TEXTJOIN("", TRUE, C69:I69)</f>
        <v>4x+8y&lt;=44</v>
      </c>
      <c r="K69" s="3" t="str">
        <f t="shared" si="1"/>
        <v>avaliable</v>
      </c>
    </row>
    <row r="70" spans="1:11" x14ac:dyDescent="0.25">
      <c r="C70">
        <f>C69*A63</f>
        <v>16</v>
      </c>
      <c r="F70">
        <f>B63*F69</f>
        <v>16</v>
      </c>
    </row>
    <row r="71" spans="1:11" x14ac:dyDescent="0.25">
      <c r="F71">
        <f>F70+C70</f>
        <v>32</v>
      </c>
      <c r="G71">
        <f>I69-F71</f>
        <v>12</v>
      </c>
      <c r="H71" t="s">
        <v>200</v>
      </c>
    </row>
    <row r="73" spans="1:11" x14ac:dyDescent="0.25">
      <c r="A73" s="5" t="s">
        <v>199</v>
      </c>
    </row>
    <row r="74" spans="1:11" x14ac:dyDescent="0.25">
      <c r="C74" t="s">
        <v>145</v>
      </c>
    </row>
    <row r="75" spans="1:11" x14ac:dyDescent="0.25">
      <c r="C75" s="3" t="s">
        <v>195</v>
      </c>
      <c r="D75" s="8" t="s">
        <v>191</v>
      </c>
      <c r="E75" s="8"/>
      <c r="F75" s="12" t="str">
        <f>C75</f>
        <v>profit</v>
      </c>
      <c r="G75" s="8" t="s">
        <v>192</v>
      </c>
    </row>
    <row r="76" spans="1:11" x14ac:dyDescent="0.25">
      <c r="A76" t="s">
        <v>7</v>
      </c>
      <c r="D76" s="8"/>
      <c r="E76" s="8"/>
      <c r="F76" s="8"/>
      <c r="G76" s="8"/>
      <c r="H76" t="s">
        <v>3</v>
      </c>
    </row>
    <row r="77" spans="1:11" x14ac:dyDescent="0.25">
      <c r="A77" s="2">
        <v>3</v>
      </c>
      <c r="B77" s="2">
        <v>4</v>
      </c>
      <c r="C77" s="3">
        <v>6</v>
      </c>
      <c r="D77" s="8" t="s">
        <v>1</v>
      </c>
      <c r="E77" s="9" t="s">
        <v>0</v>
      </c>
      <c r="F77" s="11">
        <v>7</v>
      </c>
      <c r="G77" s="8" t="s">
        <v>2</v>
      </c>
      <c r="H77" s="2" t="str">
        <f>_xlfn.TEXTJOIN("", TRUE, C77:G77)</f>
        <v>6x+7y</v>
      </c>
    </row>
    <row r="78" spans="1:11" x14ac:dyDescent="0.25">
      <c r="A78" t="s">
        <v>13</v>
      </c>
      <c r="D78" s="8">
        <f>C77*A77</f>
        <v>18</v>
      </c>
      <c r="E78" s="9" t="str">
        <f>E77</f>
        <v>+</v>
      </c>
      <c r="G78" s="8">
        <f>B77*F77</f>
        <v>28</v>
      </c>
      <c r="H78" s="2" t="str">
        <f>_xlfn.TEXTJOIN("", TRUE,D78+G78)</f>
        <v>46</v>
      </c>
      <c r="I78" s="2" t="s">
        <v>14</v>
      </c>
      <c r="J78" s="2" t="str">
        <f>C75</f>
        <v>profit</v>
      </c>
    </row>
    <row r="79" spans="1:11" x14ac:dyDescent="0.25">
      <c r="D79" s="8"/>
      <c r="E79" s="8"/>
      <c r="F79" s="8"/>
      <c r="G79" s="8"/>
      <c r="H79" t="s">
        <v>196</v>
      </c>
    </row>
    <row r="81" spans="1:11" x14ac:dyDescent="0.25">
      <c r="B81" s="15" t="s">
        <v>190</v>
      </c>
      <c r="C81" s="3">
        <v>4</v>
      </c>
      <c r="D81" s="8" t="s">
        <v>1</v>
      </c>
      <c r="E81" s="9" t="s">
        <v>0</v>
      </c>
      <c r="F81" s="11">
        <v>6</v>
      </c>
      <c r="G81" s="8" t="s">
        <v>2</v>
      </c>
      <c r="H81" s="9" t="s">
        <v>137</v>
      </c>
      <c r="I81" s="3">
        <v>24</v>
      </c>
      <c r="J81" s="2" t="str">
        <f>_xlfn.TEXTJOIN("", TRUE, C81:I81)</f>
        <v>4x+6y&lt;=24</v>
      </c>
      <c r="K81" s="3" t="str">
        <f>IF(H81="&lt;=", "avaliable", "at least")</f>
        <v>avaliable</v>
      </c>
    </row>
    <row r="82" spans="1:11" x14ac:dyDescent="0.25">
      <c r="B82" s="15" t="s">
        <v>142</v>
      </c>
      <c r="C82" s="3">
        <v>5</v>
      </c>
      <c r="D82" s="8" t="s">
        <v>1</v>
      </c>
      <c r="E82" s="9" t="s">
        <v>0</v>
      </c>
      <c r="F82" s="11">
        <v>5</v>
      </c>
      <c r="G82" s="8" t="s">
        <v>2</v>
      </c>
      <c r="H82" s="9" t="s">
        <v>137</v>
      </c>
      <c r="I82" s="3">
        <v>15</v>
      </c>
      <c r="J82" s="2" t="str">
        <f>_xlfn.TEXTJOIN("", TRUE, C82:I82)</f>
        <v>5x+5y&lt;=15</v>
      </c>
      <c r="K82" s="3" t="str">
        <f t="shared" ref="K82:K83" si="2">IF(H82="&lt;=", "avaliable", "at least")</f>
        <v>avaliable</v>
      </c>
    </row>
    <row r="83" spans="1:11" x14ac:dyDescent="0.25">
      <c r="B83" s="15" t="s">
        <v>141</v>
      </c>
      <c r="C83" s="3">
        <v>4</v>
      </c>
      <c r="D83" s="8" t="s">
        <v>1</v>
      </c>
      <c r="E83" s="9" t="s">
        <v>0</v>
      </c>
      <c r="F83" s="11">
        <v>0</v>
      </c>
      <c r="G83" s="8" t="s">
        <v>2</v>
      </c>
      <c r="H83" s="9" t="str">
        <f>H81</f>
        <v>&lt;=</v>
      </c>
      <c r="I83" s="3">
        <v>2</v>
      </c>
      <c r="J83" s="2" t="str">
        <f>_xlfn.TEXTJOIN("", TRUE, C83:I83)</f>
        <v>4x+0y&lt;=2</v>
      </c>
      <c r="K83" s="3" t="str">
        <f t="shared" si="2"/>
        <v>avaliable</v>
      </c>
    </row>
    <row r="84" spans="1:11" x14ac:dyDescent="0.25">
      <c r="F84">
        <f>F81*B77</f>
        <v>24</v>
      </c>
      <c r="G84">
        <f>I81</f>
        <v>24</v>
      </c>
      <c r="H84" s="8" t="str">
        <f>H81</f>
        <v>&lt;=</v>
      </c>
      <c r="I84">
        <f>F84+C84</f>
        <v>24</v>
      </c>
    </row>
    <row r="85" spans="1:11" x14ac:dyDescent="0.25">
      <c r="C85">
        <f>C82*A77</f>
        <v>15</v>
      </c>
      <c r="G85">
        <f t="shared" ref="G85:G86" si="3">I82</f>
        <v>15</v>
      </c>
      <c r="H85" s="8" t="str">
        <f t="shared" ref="H85:H86" si="4">H82</f>
        <v>&lt;=</v>
      </c>
      <c r="I85">
        <f>F85+C85</f>
        <v>15</v>
      </c>
    </row>
    <row r="86" spans="1:11" x14ac:dyDescent="0.25">
      <c r="C86">
        <f>A77*C83</f>
        <v>12</v>
      </c>
      <c r="F86">
        <f>F83*B77</f>
        <v>0</v>
      </c>
      <c r="G86">
        <f t="shared" si="3"/>
        <v>2</v>
      </c>
      <c r="H86" s="8" t="str">
        <f t="shared" si="4"/>
        <v>&lt;=</v>
      </c>
      <c r="I86" s="42">
        <f>F86+C86</f>
        <v>12</v>
      </c>
    </row>
    <row r="88" spans="1:11" x14ac:dyDescent="0.25">
      <c r="A88" s="5" t="s">
        <v>182</v>
      </c>
    </row>
    <row r="89" spans="1:11" x14ac:dyDescent="0.25">
      <c r="C89" t="s">
        <v>145</v>
      </c>
    </row>
    <row r="90" spans="1:11" x14ac:dyDescent="0.25">
      <c r="C90" s="3" t="s">
        <v>195</v>
      </c>
      <c r="D90" s="8" t="s">
        <v>191</v>
      </c>
      <c r="E90" s="8"/>
      <c r="F90" s="12" t="str">
        <f>C90</f>
        <v>profit</v>
      </c>
      <c r="G90" s="8" t="s">
        <v>192</v>
      </c>
    </row>
    <row r="91" spans="1:11" x14ac:dyDescent="0.25">
      <c r="A91" t="s">
        <v>7</v>
      </c>
      <c r="D91" s="8"/>
      <c r="E91" s="8"/>
      <c r="F91" s="8"/>
      <c r="G91" s="8"/>
      <c r="H91" t="s">
        <v>3</v>
      </c>
    </row>
    <row r="92" spans="1:11" x14ac:dyDescent="0.25">
      <c r="A92" s="2">
        <v>7</v>
      </c>
      <c r="B92" s="2">
        <v>2</v>
      </c>
      <c r="C92" s="3">
        <v>2</v>
      </c>
      <c r="D92" s="8" t="s">
        <v>1</v>
      </c>
      <c r="E92" s="9" t="s">
        <v>0</v>
      </c>
      <c r="F92" s="11">
        <v>1.5</v>
      </c>
      <c r="G92" s="8" t="s">
        <v>2</v>
      </c>
      <c r="H92" s="2" t="str">
        <f>_xlfn.TEXTJOIN("", TRUE, C92:G92)</f>
        <v>2x+1.5y</v>
      </c>
    </row>
    <row r="93" spans="1:11" x14ac:dyDescent="0.25">
      <c r="A93" t="s">
        <v>13</v>
      </c>
      <c r="D93" s="8">
        <f>C92*A92</f>
        <v>14</v>
      </c>
      <c r="E93" s="9" t="str">
        <f>E92</f>
        <v>+</v>
      </c>
      <c r="G93" s="8">
        <f>B92*F92</f>
        <v>3</v>
      </c>
      <c r="H93" s="2" t="str">
        <f>_xlfn.TEXTJOIN("", TRUE,D93+G93)</f>
        <v>17</v>
      </c>
      <c r="I93" s="2" t="s">
        <v>14</v>
      </c>
      <c r="J93" s="2" t="str">
        <f>C90</f>
        <v>profit</v>
      </c>
    </row>
    <row r="94" spans="1:11" x14ac:dyDescent="0.25">
      <c r="D94" s="8"/>
      <c r="E94" s="8"/>
      <c r="F94" s="8"/>
      <c r="G94" s="8"/>
      <c r="H94" t="s">
        <v>196</v>
      </c>
    </row>
    <row r="96" spans="1:11" x14ac:dyDescent="0.25">
      <c r="B96" s="15" t="s">
        <v>190</v>
      </c>
      <c r="C96" s="3">
        <v>2</v>
      </c>
      <c r="D96" s="8" t="s">
        <v>1</v>
      </c>
      <c r="E96" s="9" t="s">
        <v>0</v>
      </c>
      <c r="F96" s="11">
        <v>3</v>
      </c>
      <c r="G96" s="8" t="s">
        <v>2</v>
      </c>
      <c r="H96" s="9" t="s">
        <v>137</v>
      </c>
      <c r="I96" s="3">
        <v>26</v>
      </c>
      <c r="J96" s="2" t="str">
        <f>_xlfn.TEXTJOIN("", TRUE, C96:I96)</f>
        <v>2x+3y&lt;=26</v>
      </c>
      <c r="K96" s="3" t="str">
        <f>IF(H96="&lt;=", "avaliable", "at least")</f>
        <v>avaliable</v>
      </c>
    </row>
    <row r="97" spans="1:11" x14ac:dyDescent="0.25">
      <c r="B97" s="15" t="s">
        <v>142</v>
      </c>
      <c r="C97" s="3">
        <v>4</v>
      </c>
      <c r="D97" s="8" t="s">
        <v>1</v>
      </c>
      <c r="E97" s="9"/>
      <c r="F97" s="11"/>
      <c r="G97" s="8"/>
      <c r="H97" s="9" t="s">
        <v>137</v>
      </c>
      <c r="I97" s="3">
        <v>28</v>
      </c>
      <c r="J97" s="2" t="str">
        <f>_xlfn.TEXTJOIN("", TRUE, C97:I97)</f>
        <v>4x&lt;=28</v>
      </c>
      <c r="K97" s="3" t="str">
        <f t="shared" ref="K97:K98" si="5">IF(H97="&lt;=", "avaliable", "at least")</f>
        <v>avaliable</v>
      </c>
    </row>
    <row r="98" spans="1:11" x14ac:dyDescent="0.25">
      <c r="B98" s="15" t="s">
        <v>141</v>
      </c>
      <c r="C98" s="3">
        <v>3</v>
      </c>
      <c r="D98" s="8" t="s">
        <v>1</v>
      </c>
      <c r="E98" s="9" t="s">
        <v>0</v>
      </c>
      <c r="F98" s="11">
        <v>2</v>
      </c>
      <c r="G98" s="8" t="s">
        <v>2</v>
      </c>
      <c r="H98" s="9" t="str">
        <f>H96</f>
        <v>&lt;=</v>
      </c>
      <c r="I98" s="3">
        <v>25</v>
      </c>
      <c r="J98" s="2" t="str">
        <f>_xlfn.TEXTJOIN("", TRUE, C98:I98)</f>
        <v>3x+2y&lt;=25</v>
      </c>
      <c r="K98" s="3" t="str">
        <f t="shared" si="5"/>
        <v>avaliable</v>
      </c>
    </row>
    <row r="99" spans="1:11" x14ac:dyDescent="0.25">
      <c r="C99">
        <f>A92*C96</f>
        <v>14</v>
      </c>
      <c r="F99">
        <f>F96*B92</f>
        <v>6</v>
      </c>
      <c r="G99" s="66">
        <f>I96</f>
        <v>26</v>
      </c>
      <c r="H99" s="8" t="str">
        <f>H96</f>
        <v>&lt;=</v>
      </c>
      <c r="I99" s="5">
        <f>F99+C99</f>
        <v>20</v>
      </c>
    </row>
    <row r="100" spans="1:11" x14ac:dyDescent="0.25">
      <c r="C100">
        <f>C97*A92</f>
        <v>28</v>
      </c>
      <c r="G100" s="66">
        <f t="shared" ref="G100:G101" si="6">I97</f>
        <v>28</v>
      </c>
      <c r="H100" s="8" t="str">
        <f t="shared" ref="H100:H101" si="7">H97</f>
        <v>&lt;=</v>
      </c>
      <c r="I100" s="5">
        <f>F100+C100</f>
        <v>28</v>
      </c>
    </row>
    <row r="101" spans="1:11" x14ac:dyDescent="0.25">
      <c r="C101">
        <f>A92*C98</f>
        <v>21</v>
      </c>
      <c r="F101">
        <f>F98*B92</f>
        <v>4</v>
      </c>
      <c r="G101" s="66">
        <f t="shared" si="6"/>
        <v>25</v>
      </c>
      <c r="H101" s="8" t="str">
        <f t="shared" si="7"/>
        <v>&lt;=</v>
      </c>
      <c r="I101" s="5">
        <f>F101+C101</f>
        <v>25</v>
      </c>
    </row>
    <row r="103" spans="1:11" x14ac:dyDescent="0.25">
      <c r="A103" s="5" t="s">
        <v>187</v>
      </c>
    </row>
    <row r="104" spans="1:11" x14ac:dyDescent="0.25">
      <c r="C104" t="s">
        <v>145</v>
      </c>
    </row>
    <row r="105" spans="1:11" x14ac:dyDescent="0.25">
      <c r="C105" s="3" t="s">
        <v>195</v>
      </c>
      <c r="D105" s="8" t="s">
        <v>191</v>
      </c>
      <c r="E105" s="8"/>
      <c r="F105" s="12" t="str">
        <f>C105</f>
        <v>profit</v>
      </c>
      <c r="G105" s="8" t="s">
        <v>192</v>
      </c>
    </row>
    <row r="106" spans="1:11" x14ac:dyDescent="0.25">
      <c r="A106" t="s">
        <v>7</v>
      </c>
      <c r="D106" s="8"/>
      <c r="E106" s="8"/>
      <c r="F106" s="8"/>
      <c r="G106" s="8"/>
      <c r="H106" t="s">
        <v>3</v>
      </c>
    </row>
    <row r="107" spans="1:11" x14ac:dyDescent="0.25">
      <c r="A107" s="2">
        <v>2</v>
      </c>
      <c r="B107" s="2">
        <v>4</v>
      </c>
      <c r="C107" s="3">
        <v>5</v>
      </c>
      <c r="D107" s="8" t="s">
        <v>1</v>
      </c>
      <c r="E107" s="9" t="s">
        <v>0</v>
      </c>
      <c r="F107" s="11">
        <v>2</v>
      </c>
      <c r="G107" s="8" t="s">
        <v>2</v>
      </c>
      <c r="H107" s="2" t="str">
        <f>_xlfn.TEXTJOIN("", TRUE, C107:G107)</f>
        <v>5x+2y</v>
      </c>
    </row>
    <row r="108" spans="1:11" x14ac:dyDescent="0.25">
      <c r="A108" t="s">
        <v>13</v>
      </c>
      <c r="D108" s="8">
        <f>C107*A107</f>
        <v>10</v>
      </c>
      <c r="E108" s="9" t="str">
        <f>E107</f>
        <v>+</v>
      </c>
      <c r="G108" s="8">
        <f>B107*F107</f>
        <v>8</v>
      </c>
      <c r="H108" s="2" t="str">
        <f>_xlfn.TEXTJOIN("", TRUE,D108+G108)</f>
        <v>18</v>
      </c>
      <c r="I108" s="2" t="s">
        <v>14</v>
      </c>
      <c r="J108" s="2" t="str">
        <f>C105</f>
        <v>profit</v>
      </c>
    </row>
    <row r="109" spans="1:11" x14ac:dyDescent="0.25">
      <c r="D109" s="8"/>
      <c r="E109" s="8"/>
      <c r="F109" s="8"/>
      <c r="G109" s="8"/>
      <c r="H109" t="s">
        <v>196</v>
      </c>
    </row>
    <row r="111" spans="1:11" x14ac:dyDescent="0.25">
      <c r="B111" s="15" t="s">
        <v>190</v>
      </c>
      <c r="C111" s="3">
        <v>3</v>
      </c>
      <c r="D111" s="8" t="s">
        <v>1</v>
      </c>
      <c r="E111" s="9" t="s">
        <v>0</v>
      </c>
      <c r="F111" s="11">
        <v>3</v>
      </c>
      <c r="G111" s="8" t="s">
        <v>2</v>
      </c>
      <c r="H111" s="9" t="s">
        <v>137</v>
      </c>
      <c r="I111" s="3">
        <v>18</v>
      </c>
      <c r="J111" s="2" t="str">
        <f>_xlfn.TEXTJOIN("", TRUE, C111:I111)</f>
        <v>3x+3y&lt;=18</v>
      </c>
      <c r="K111" s="3" t="str">
        <f>IF(H111="&lt;=", "avaliable", "at least")</f>
        <v>avaliable</v>
      </c>
    </row>
    <row r="112" spans="1:11" x14ac:dyDescent="0.25">
      <c r="B112" s="15" t="s">
        <v>142</v>
      </c>
      <c r="C112" s="3"/>
      <c r="D112" s="8" t="s">
        <v>1</v>
      </c>
      <c r="E112" s="9"/>
      <c r="F112" s="11"/>
      <c r="G112" s="8"/>
      <c r="H112" s="9" t="s">
        <v>137</v>
      </c>
      <c r="I112" s="3">
        <v>2</v>
      </c>
      <c r="J112" s="2" t="str">
        <f>_xlfn.TEXTJOIN("", TRUE, C112:I112)</f>
        <v>x&lt;=2</v>
      </c>
      <c r="K112" s="3" t="str">
        <f t="shared" ref="K112:K113" si="8">IF(H112="&lt;=", "avaliable", "at least")</f>
        <v>avaliable</v>
      </c>
    </row>
    <row r="113" spans="1:11" x14ac:dyDescent="0.25">
      <c r="B113" s="15" t="s">
        <v>141</v>
      </c>
      <c r="C113" s="3"/>
      <c r="D113" s="8" t="s">
        <v>1</v>
      </c>
      <c r="E113" s="9" t="s">
        <v>0</v>
      </c>
      <c r="F113" s="11"/>
      <c r="G113" s="8" t="s">
        <v>2</v>
      </c>
      <c r="H113" s="9" t="str">
        <f>H111</f>
        <v>&lt;=</v>
      </c>
      <c r="I113" s="3"/>
      <c r="J113" s="2" t="str">
        <f>_xlfn.TEXTJOIN("", TRUE, C113:I113)</f>
        <v>x+y&lt;=</v>
      </c>
      <c r="K113" s="3" t="str">
        <f t="shared" si="8"/>
        <v>avaliable</v>
      </c>
    </row>
    <row r="114" spans="1:11" x14ac:dyDescent="0.25">
      <c r="C114">
        <f>A107*C111</f>
        <v>6</v>
      </c>
      <c r="F114">
        <f>F111*B107</f>
        <v>12</v>
      </c>
      <c r="G114" s="66">
        <f>I111</f>
        <v>18</v>
      </c>
      <c r="H114" s="8" t="str">
        <f>H111</f>
        <v>&lt;=</v>
      </c>
      <c r="I114" s="5">
        <f>F114+C114</f>
        <v>18</v>
      </c>
    </row>
    <row r="115" spans="1:11" x14ac:dyDescent="0.25">
      <c r="C115">
        <f>C112*A107</f>
        <v>0</v>
      </c>
      <c r="G115" s="66">
        <f t="shared" ref="G115:G116" si="9">I112</f>
        <v>2</v>
      </c>
      <c r="H115" s="8" t="str">
        <f t="shared" ref="H115:H116" si="10">H112</f>
        <v>&lt;=</v>
      </c>
      <c r="I115" s="5">
        <f>F115+C115</f>
        <v>0</v>
      </c>
    </row>
    <row r="116" spans="1:11" x14ac:dyDescent="0.25">
      <c r="C116">
        <f>A107*C113</f>
        <v>0</v>
      </c>
      <c r="F116">
        <f>F113*B107</f>
        <v>0</v>
      </c>
      <c r="G116" s="66">
        <f t="shared" si="9"/>
        <v>0</v>
      </c>
      <c r="H116" s="8" t="str">
        <f t="shared" si="10"/>
        <v>&lt;=</v>
      </c>
      <c r="I116" s="5">
        <f>F116+C116</f>
        <v>0</v>
      </c>
    </row>
    <row r="118" spans="1:11" x14ac:dyDescent="0.25">
      <c r="A118" s="5" t="s">
        <v>201</v>
      </c>
      <c r="B118" s="70"/>
    </row>
    <row r="119" spans="1:11" x14ac:dyDescent="0.25">
      <c r="C119" t="s">
        <v>145</v>
      </c>
    </row>
    <row r="120" spans="1:11" x14ac:dyDescent="0.25">
      <c r="C120" s="3" t="s">
        <v>195</v>
      </c>
      <c r="D120" s="8" t="s">
        <v>191</v>
      </c>
      <c r="E120" s="8"/>
      <c r="F120" s="12" t="str">
        <f>C120</f>
        <v>profit</v>
      </c>
      <c r="G120" s="8" t="s">
        <v>192</v>
      </c>
    </row>
    <row r="121" spans="1:11" x14ac:dyDescent="0.25">
      <c r="A121" t="s">
        <v>7</v>
      </c>
      <c r="D121" s="8"/>
      <c r="E121" s="8"/>
      <c r="F121" s="8"/>
      <c r="G121" s="8"/>
      <c r="H121" t="s">
        <v>3</v>
      </c>
    </row>
    <row r="122" spans="1:11" x14ac:dyDescent="0.25">
      <c r="A122" s="2">
        <v>26</v>
      </c>
      <c r="B122" s="2">
        <v>12</v>
      </c>
      <c r="C122" s="3">
        <v>10</v>
      </c>
      <c r="D122" s="8" t="s">
        <v>1</v>
      </c>
      <c r="E122" s="9" t="s">
        <v>0</v>
      </c>
      <c r="F122" s="11">
        <v>5</v>
      </c>
      <c r="G122" s="8" t="s">
        <v>2</v>
      </c>
      <c r="H122" s="2" t="str">
        <f>_xlfn.TEXTJOIN("", TRUE, C122:G122)</f>
        <v>10x+5y</v>
      </c>
    </row>
    <row r="123" spans="1:11" x14ac:dyDescent="0.25">
      <c r="A123" t="s">
        <v>13</v>
      </c>
      <c r="D123" s="8">
        <f>C122*A122</f>
        <v>260</v>
      </c>
      <c r="E123" s="9" t="str">
        <f>E122</f>
        <v>+</v>
      </c>
      <c r="G123" s="8">
        <f>B122*F122</f>
        <v>60</v>
      </c>
      <c r="H123" s="2" t="str">
        <f>_xlfn.TEXTJOIN("", TRUE,D123+G123)</f>
        <v>320</v>
      </c>
      <c r="I123" s="2" t="s">
        <v>14</v>
      </c>
      <c r="J123" s="2" t="str">
        <f>C120</f>
        <v>profit</v>
      </c>
    </row>
    <row r="124" spans="1:11" x14ac:dyDescent="0.25">
      <c r="D124" s="8"/>
      <c r="E124" s="8"/>
      <c r="F124" s="8"/>
      <c r="G124" s="8"/>
      <c r="H124" t="s">
        <v>196</v>
      </c>
    </row>
    <row r="126" spans="1:11" x14ac:dyDescent="0.25">
      <c r="B126" s="15" t="s">
        <v>190</v>
      </c>
      <c r="C126" s="3">
        <v>2</v>
      </c>
      <c r="D126" s="8" t="s">
        <v>1</v>
      </c>
      <c r="E126" s="9" t="s">
        <v>0</v>
      </c>
      <c r="F126" s="11">
        <v>4</v>
      </c>
      <c r="G126" s="8" t="s">
        <v>2</v>
      </c>
      <c r="H126" s="9" t="s">
        <v>137</v>
      </c>
      <c r="I126" s="3">
        <v>100</v>
      </c>
      <c r="J126" s="2" t="str">
        <f>_xlfn.TEXTJOIN("", TRUE, C126:I126)</f>
        <v>2x+4y&lt;=100</v>
      </c>
      <c r="K126" s="3" t="str">
        <f>IF(H126="&lt;=", "avaliable", "at least")</f>
        <v>avaliable</v>
      </c>
    </row>
    <row r="127" spans="1:11" x14ac:dyDescent="0.25">
      <c r="B127" s="15" t="s">
        <v>142</v>
      </c>
      <c r="C127" s="3">
        <v>3</v>
      </c>
      <c r="D127" s="8" t="s">
        <v>1</v>
      </c>
      <c r="E127" s="9" t="s">
        <v>0</v>
      </c>
      <c r="F127" s="11">
        <v>1</v>
      </c>
      <c r="G127" s="8" t="s">
        <v>2</v>
      </c>
      <c r="H127" s="9" t="s">
        <v>137</v>
      </c>
      <c r="I127" s="3">
        <v>90</v>
      </c>
      <c r="J127" s="2" t="str">
        <f>_xlfn.TEXTJOIN("", TRUE, C127:I127)</f>
        <v>3x+1y&lt;=90</v>
      </c>
      <c r="K127" s="3" t="str">
        <f t="shared" ref="K127:K128" si="11">IF(H127="&lt;=", "avaliable", "at least")</f>
        <v>avaliable</v>
      </c>
    </row>
    <row r="128" spans="1:11" x14ac:dyDescent="0.25">
      <c r="B128" s="15" t="s">
        <v>141</v>
      </c>
      <c r="C128" s="3">
        <v>1</v>
      </c>
      <c r="D128" s="8" t="s">
        <v>1</v>
      </c>
      <c r="E128" s="9" t="s">
        <v>0</v>
      </c>
      <c r="F128" s="11">
        <v>4</v>
      </c>
      <c r="G128" s="8" t="s">
        <v>2</v>
      </c>
      <c r="H128" s="9" t="str">
        <f>H126</f>
        <v>&lt;=</v>
      </c>
      <c r="I128" s="3">
        <v>80</v>
      </c>
      <c r="J128" s="2" t="str">
        <f>_xlfn.TEXTJOIN("", TRUE, C128:I128)</f>
        <v>1x+4y&lt;=80</v>
      </c>
      <c r="K128" s="3" t="str">
        <f t="shared" si="11"/>
        <v>avaliable</v>
      </c>
    </row>
    <row r="129" spans="1:11" x14ac:dyDescent="0.25">
      <c r="C129">
        <f>A122*C126</f>
        <v>52</v>
      </c>
      <c r="F129">
        <f>F126*B122</f>
        <v>48</v>
      </c>
      <c r="G129" s="66">
        <f>I126</f>
        <v>100</v>
      </c>
      <c r="H129" s="8" t="str">
        <f>H126</f>
        <v>&lt;=</v>
      </c>
      <c r="I129" s="5">
        <f>F129+C129</f>
        <v>100</v>
      </c>
      <c r="J129" t="str">
        <f t="shared" ref="J129:J130" si="12">IF(I129=G129, "binding", "NOT binding")</f>
        <v>binding</v>
      </c>
      <c r="K129" t="s">
        <v>223</v>
      </c>
    </row>
    <row r="130" spans="1:11" x14ac:dyDescent="0.25">
      <c r="C130">
        <f>C127*A122</f>
        <v>78</v>
      </c>
      <c r="F130">
        <f>F127*B122</f>
        <v>12</v>
      </c>
      <c r="G130" s="66">
        <f t="shared" ref="G130:G131" si="13">I127</f>
        <v>90</v>
      </c>
      <c r="H130" s="8" t="str">
        <f t="shared" ref="H130:H131" si="14">H127</f>
        <v>&lt;=</v>
      </c>
      <c r="I130" s="5">
        <f>F130+C130</f>
        <v>90</v>
      </c>
      <c r="J130" t="str">
        <f t="shared" si="12"/>
        <v>binding</v>
      </c>
      <c r="K130" t="s">
        <v>224</v>
      </c>
    </row>
    <row r="131" spans="1:11" x14ac:dyDescent="0.25">
      <c r="C131">
        <f>C128*A122</f>
        <v>26</v>
      </c>
      <c r="F131">
        <f>F128*B122</f>
        <v>48</v>
      </c>
      <c r="G131" s="66">
        <f t="shared" si="13"/>
        <v>80</v>
      </c>
      <c r="H131" s="8" t="str">
        <f t="shared" si="14"/>
        <v>&lt;=</v>
      </c>
      <c r="I131" s="42">
        <f>F131+C131</f>
        <v>74</v>
      </c>
      <c r="J131" t="str">
        <f>IF(I131=G131, "binding", "NOT binding")</f>
        <v>NOT binding</v>
      </c>
    </row>
    <row r="132" spans="1:11" x14ac:dyDescent="0.25">
      <c r="I132" t="s">
        <v>222</v>
      </c>
    </row>
    <row r="133" spans="1:11" x14ac:dyDescent="0.25">
      <c r="A133" s="5" t="s">
        <v>202</v>
      </c>
    </row>
    <row r="134" spans="1:11" x14ac:dyDescent="0.25">
      <c r="C134" t="s">
        <v>145</v>
      </c>
    </row>
    <row r="135" spans="1:11" x14ac:dyDescent="0.25">
      <c r="C135" s="3" t="s">
        <v>195</v>
      </c>
      <c r="D135" s="8" t="s">
        <v>191</v>
      </c>
      <c r="E135" s="8"/>
      <c r="F135" s="12" t="str">
        <f>C135</f>
        <v>profit</v>
      </c>
      <c r="G135" s="8" t="s">
        <v>192</v>
      </c>
    </row>
    <row r="136" spans="1:11" x14ac:dyDescent="0.25">
      <c r="A136" t="s">
        <v>7</v>
      </c>
      <c r="D136" s="8"/>
      <c r="E136" s="8"/>
      <c r="F136" s="8"/>
      <c r="G136" s="8"/>
      <c r="H136" t="s">
        <v>3</v>
      </c>
    </row>
    <row r="137" spans="1:11" x14ac:dyDescent="0.25">
      <c r="A137" s="2">
        <v>5</v>
      </c>
      <c r="B137" s="2">
        <v>4</v>
      </c>
      <c r="C137" s="3">
        <v>10</v>
      </c>
      <c r="D137" s="8" t="s">
        <v>1</v>
      </c>
      <c r="E137" s="9" t="s">
        <v>0</v>
      </c>
      <c r="F137" s="11">
        <v>5</v>
      </c>
      <c r="G137" s="8" t="s">
        <v>2</v>
      </c>
      <c r="H137" s="2" t="str">
        <f>_xlfn.TEXTJOIN("", TRUE, C137:G137)</f>
        <v>10x+5y</v>
      </c>
    </row>
    <row r="138" spans="1:11" x14ac:dyDescent="0.25">
      <c r="A138" t="s">
        <v>13</v>
      </c>
      <c r="D138" s="8">
        <f>C137*A137</f>
        <v>50</v>
      </c>
      <c r="E138" s="9" t="str">
        <f>E137</f>
        <v>+</v>
      </c>
      <c r="G138" s="8">
        <f>B137*F137</f>
        <v>20</v>
      </c>
      <c r="H138" s="2" t="str">
        <f>_xlfn.TEXTJOIN("", TRUE,D138+G138)</f>
        <v>70</v>
      </c>
      <c r="I138" s="2" t="s">
        <v>14</v>
      </c>
      <c r="J138" s="2" t="str">
        <f>C135</f>
        <v>profit</v>
      </c>
    </row>
    <row r="139" spans="1:11" x14ac:dyDescent="0.25">
      <c r="D139" s="8"/>
      <c r="E139" s="8"/>
      <c r="F139" s="8"/>
      <c r="G139" s="8"/>
      <c r="H139" t="s">
        <v>196</v>
      </c>
    </row>
    <row r="141" spans="1:11" x14ac:dyDescent="0.25">
      <c r="B141" s="15" t="s">
        <v>190</v>
      </c>
      <c r="C141" s="3">
        <v>3</v>
      </c>
      <c r="D141" s="8" t="s">
        <v>1</v>
      </c>
      <c r="E141" s="9" t="s">
        <v>0</v>
      </c>
      <c r="F141" s="11">
        <v>4</v>
      </c>
      <c r="G141" s="8" t="s">
        <v>2</v>
      </c>
      <c r="H141" s="9" t="s">
        <v>137</v>
      </c>
      <c r="I141" s="3">
        <v>30</v>
      </c>
      <c r="J141" s="2" t="str">
        <f>_xlfn.TEXTJOIN("", TRUE, C141:I141)</f>
        <v>3x+4y&lt;=30</v>
      </c>
      <c r="K141" s="3" t="str">
        <f>IF(H141="&lt;=", "avaliable", "at least")</f>
        <v>avaliable</v>
      </c>
    </row>
    <row r="142" spans="1:11" x14ac:dyDescent="0.25">
      <c r="B142" s="15" t="s">
        <v>142</v>
      </c>
      <c r="C142" s="3">
        <v>4</v>
      </c>
      <c r="D142" s="8" t="s">
        <v>1</v>
      </c>
      <c r="E142" s="9" t="s">
        <v>0</v>
      </c>
      <c r="F142" s="11">
        <v>7</v>
      </c>
      <c r="G142" s="8" t="s">
        <v>2</v>
      </c>
      <c r="H142" s="9" t="s">
        <v>137</v>
      </c>
      <c r="I142" s="3">
        <v>50</v>
      </c>
      <c r="J142" s="2" t="str">
        <f>_xlfn.TEXTJOIN("", TRUE, C142:I142)</f>
        <v>4x+7y&lt;=50</v>
      </c>
      <c r="K142" s="3" t="str">
        <f t="shared" ref="K142:K143" si="15">IF(H142="&lt;=", "avaliable", "at least")</f>
        <v>avaliable</v>
      </c>
    </row>
    <row r="143" spans="1:11" x14ac:dyDescent="0.25">
      <c r="B143" s="15" t="s">
        <v>141</v>
      </c>
      <c r="C143" s="3">
        <v>8</v>
      </c>
      <c r="D143" s="8" t="s">
        <v>1</v>
      </c>
      <c r="E143" s="9" t="s">
        <v>0</v>
      </c>
      <c r="F143" s="11">
        <v>5</v>
      </c>
      <c r="G143" s="8" t="s">
        <v>2</v>
      </c>
      <c r="H143" s="9" t="str">
        <f>H141</f>
        <v>&lt;=</v>
      </c>
      <c r="I143" s="3">
        <v>64</v>
      </c>
      <c r="J143" s="2" t="str">
        <f>_xlfn.TEXTJOIN("", TRUE, C143:I143)</f>
        <v>8x+5y&lt;=64</v>
      </c>
      <c r="K143" s="3" t="str">
        <f t="shared" si="15"/>
        <v>avaliable</v>
      </c>
    </row>
    <row r="144" spans="1:11" x14ac:dyDescent="0.25">
      <c r="C144">
        <f>A137*C141</f>
        <v>15</v>
      </c>
      <c r="F144">
        <f>F141*B137</f>
        <v>16</v>
      </c>
      <c r="G144" s="66">
        <f>I141</f>
        <v>30</v>
      </c>
      <c r="H144" s="8" t="str">
        <f>H141</f>
        <v>&lt;=</v>
      </c>
      <c r="I144" s="5">
        <f>F144+C144</f>
        <v>31</v>
      </c>
    </row>
    <row r="145" spans="1:11" x14ac:dyDescent="0.25">
      <c r="C145">
        <f>C142*A137</f>
        <v>20</v>
      </c>
      <c r="F145">
        <f>F142*B137</f>
        <v>28</v>
      </c>
      <c r="G145" s="66">
        <f t="shared" ref="G145:G146" si="16">I142</f>
        <v>50</v>
      </c>
      <c r="H145" s="8" t="str">
        <f t="shared" ref="H145:H146" si="17">H142</f>
        <v>&lt;=</v>
      </c>
      <c r="I145" s="5">
        <f>F145+C145</f>
        <v>48</v>
      </c>
    </row>
    <row r="146" spans="1:11" x14ac:dyDescent="0.25">
      <c r="C146">
        <f>C143*A137</f>
        <v>40</v>
      </c>
      <c r="F146">
        <f>F143*B137</f>
        <v>20</v>
      </c>
      <c r="G146" s="66">
        <f t="shared" si="16"/>
        <v>64</v>
      </c>
      <c r="H146" s="8" t="str">
        <f t="shared" si="17"/>
        <v>&lt;=</v>
      </c>
      <c r="I146" s="5">
        <f>F146+C146</f>
        <v>60</v>
      </c>
    </row>
    <row r="148" spans="1:11" x14ac:dyDescent="0.25">
      <c r="A148" s="5" t="s">
        <v>203</v>
      </c>
    </row>
    <row r="149" spans="1:11" x14ac:dyDescent="0.25">
      <c r="C149" t="s">
        <v>186</v>
      </c>
    </row>
    <row r="150" spans="1:11" x14ac:dyDescent="0.25">
      <c r="C150" s="3" t="s">
        <v>195</v>
      </c>
      <c r="D150" s="8" t="s">
        <v>191</v>
      </c>
      <c r="E150" s="8"/>
      <c r="F150" s="12" t="str">
        <f>C150</f>
        <v>profit</v>
      </c>
      <c r="G150" s="8" t="s">
        <v>192</v>
      </c>
    </row>
    <row r="151" spans="1:11" x14ac:dyDescent="0.25">
      <c r="A151" t="s">
        <v>7</v>
      </c>
      <c r="D151" s="8"/>
      <c r="E151" s="8"/>
      <c r="F151" s="8"/>
      <c r="G151" s="8"/>
      <c r="H151" t="s">
        <v>3</v>
      </c>
    </row>
    <row r="152" spans="1:11" x14ac:dyDescent="0.25">
      <c r="A152" s="2">
        <v>1</v>
      </c>
      <c r="B152" s="2">
        <v>4</v>
      </c>
      <c r="C152" s="3">
        <v>7</v>
      </c>
      <c r="D152" s="8" t="s">
        <v>1</v>
      </c>
      <c r="E152" s="9" t="s">
        <v>0</v>
      </c>
      <c r="F152" s="11">
        <v>3</v>
      </c>
      <c r="G152" s="8" t="s">
        <v>2</v>
      </c>
      <c r="H152" s="2" t="str">
        <f>_xlfn.TEXTJOIN("", TRUE, C152:G152)</f>
        <v>7x+3y</v>
      </c>
    </row>
    <row r="153" spans="1:11" x14ac:dyDescent="0.25">
      <c r="A153" t="s">
        <v>13</v>
      </c>
      <c r="D153" s="8">
        <f>C152*A152</f>
        <v>7</v>
      </c>
      <c r="E153" s="9" t="str">
        <f>E152</f>
        <v>+</v>
      </c>
      <c r="G153" s="8">
        <f>B152*F152</f>
        <v>12</v>
      </c>
      <c r="H153" s="2" t="str">
        <f>_xlfn.TEXTJOIN("", TRUE,D153+G153)</f>
        <v>19</v>
      </c>
      <c r="I153" s="2" t="s">
        <v>14</v>
      </c>
      <c r="J153" s="2" t="str">
        <f>C150</f>
        <v>profit</v>
      </c>
    </row>
    <row r="154" spans="1:11" x14ac:dyDescent="0.25">
      <c r="D154" s="8"/>
      <c r="E154" s="8"/>
      <c r="F154" s="8"/>
      <c r="G154" s="8"/>
      <c r="H154" t="s">
        <v>196</v>
      </c>
    </row>
    <row r="156" spans="1:11" x14ac:dyDescent="0.25">
      <c r="B156" s="15" t="s">
        <v>190</v>
      </c>
      <c r="C156" s="3">
        <v>3</v>
      </c>
      <c r="D156" s="8" t="s">
        <v>1</v>
      </c>
      <c r="E156" s="9" t="s">
        <v>0</v>
      </c>
      <c r="F156" s="11">
        <v>5</v>
      </c>
      <c r="G156" s="8" t="s">
        <v>2</v>
      </c>
      <c r="H156" s="9" t="s">
        <v>137</v>
      </c>
      <c r="I156" s="3">
        <v>23</v>
      </c>
      <c r="J156" s="2" t="str">
        <f>_xlfn.TEXTJOIN("", TRUE, C156:I156)</f>
        <v>3x+5y&lt;=23</v>
      </c>
      <c r="K156" s="3" t="str">
        <f>IF(H156="&lt;=", "avaliable", "at least")</f>
        <v>avaliable</v>
      </c>
    </row>
    <row r="157" spans="1:11" x14ac:dyDescent="0.25">
      <c r="B157" s="15" t="s">
        <v>142</v>
      </c>
      <c r="C157" s="3">
        <v>2</v>
      </c>
      <c r="D157" s="8" t="s">
        <v>1</v>
      </c>
      <c r="E157" s="9" t="s">
        <v>0</v>
      </c>
      <c r="F157" s="11">
        <v>4</v>
      </c>
      <c r="G157" s="8" t="s">
        <v>2</v>
      </c>
      <c r="H157" s="9" t="s">
        <v>147</v>
      </c>
      <c r="I157" s="3">
        <v>12</v>
      </c>
      <c r="J157" s="2" t="str">
        <f>_xlfn.TEXTJOIN("", TRUE, C157:I157)</f>
        <v>2x+4y&gt;=12</v>
      </c>
      <c r="K157" s="3" t="str">
        <f t="shared" ref="K157:K158" si="18">IF(H157="&lt;=", "avaliable", "at least")</f>
        <v>at least</v>
      </c>
    </row>
    <row r="158" spans="1:11" x14ac:dyDescent="0.25">
      <c r="B158" s="15" t="s">
        <v>141</v>
      </c>
      <c r="C158" s="3">
        <v>6</v>
      </c>
      <c r="D158" s="8" t="s">
        <v>1</v>
      </c>
      <c r="E158" s="9" t="s">
        <v>0</v>
      </c>
      <c r="F158" s="11">
        <v>3</v>
      </c>
      <c r="G158" s="8" t="s">
        <v>2</v>
      </c>
      <c r="H158" s="9" t="s">
        <v>147</v>
      </c>
      <c r="I158" s="3">
        <v>18</v>
      </c>
      <c r="J158" s="2" t="str">
        <f>_xlfn.TEXTJOIN("", TRUE, C158:I158)</f>
        <v>6x+3y&gt;=18</v>
      </c>
      <c r="K158" s="3" t="str">
        <f t="shared" si="18"/>
        <v>at least</v>
      </c>
    </row>
    <row r="159" spans="1:11" x14ac:dyDescent="0.25">
      <c r="C159">
        <f>A152*C156</f>
        <v>3</v>
      </c>
      <c r="F159">
        <f>F156*B152</f>
        <v>20</v>
      </c>
      <c r="G159" s="66">
        <f>I156</f>
        <v>23</v>
      </c>
      <c r="H159" s="8" t="str">
        <f>H156</f>
        <v>&lt;=</v>
      </c>
      <c r="I159" s="5">
        <f>F159+C159</f>
        <v>23</v>
      </c>
    </row>
    <row r="160" spans="1:11" x14ac:dyDescent="0.25">
      <c r="C160">
        <f>C157*A152</f>
        <v>2</v>
      </c>
      <c r="F160">
        <f>F157*B152</f>
        <v>16</v>
      </c>
      <c r="G160" s="66">
        <f t="shared" ref="G160:G161" si="19">I157</f>
        <v>12</v>
      </c>
      <c r="H160" s="8" t="str">
        <f t="shared" ref="H160:H161" si="20">H157</f>
        <v>&gt;=</v>
      </c>
      <c r="I160" s="5">
        <f>F160+C160</f>
        <v>18</v>
      </c>
    </row>
    <row r="161" spans="1:18" x14ac:dyDescent="0.25">
      <c r="C161">
        <f>C158*A152</f>
        <v>6</v>
      </c>
      <c r="F161">
        <f>F158*B152</f>
        <v>12</v>
      </c>
      <c r="G161" s="66">
        <f t="shared" si="19"/>
        <v>18</v>
      </c>
      <c r="H161" s="8" t="str">
        <f t="shared" si="20"/>
        <v>&gt;=</v>
      </c>
      <c r="I161" s="5">
        <f>F161+C161</f>
        <v>18</v>
      </c>
    </row>
    <row r="163" spans="1:18" x14ac:dyDescent="0.25">
      <c r="A163" t="s">
        <v>204</v>
      </c>
    </row>
    <row r="164" spans="1:18" ht="18.75" x14ac:dyDescent="0.3">
      <c r="A164" s="20" t="s">
        <v>63</v>
      </c>
      <c r="F164" t="s">
        <v>100</v>
      </c>
    </row>
    <row r="165" spans="1:18" ht="45" x14ac:dyDescent="0.25">
      <c r="A165" s="14"/>
      <c r="B165" s="18"/>
      <c r="C165" s="28" t="s">
        <v>7</v>
      </c>
      <c r="D165" s="24" t="s">
        <v>36</v>
      </c>
      <c r="E165" s="24"/>
      <c r="F165" s="24"/>
      <c r="G165" s="24"/>
      <c r="H165" s="14" t="s">
        <v>38</v>
      </c>
      <c r="I165" s="14" t="s">
        <v>37</v>
      </c>
      <c r="J165" s="14"/>
      <c r="K165" s="14"/>
      <c r="L165" s="14"/>
    </row>
    <row r="166" spans="1:18" ht="60" x14ac:dyDescent="0.25">
      <c r="A166" s="18" t="s">
        <v>29</v>
      </c>
      <c r="B166" s="25" t="s">
        <v>30</v>
      </c>
      <c r="C166" s="28" t="s">
        <v>13</v>
      </c>
      <c r="D166" s="25" t="s">
        <v>31</v>
      </c>
      <c r="E166" s="25"/>
      <c r="F166" s="28" t="s">
        <v>3</v>
      </c>
      <c r="G166" s="28"/>
      <c r="H166" s="18" t="s">
        <v>32</v>
      </c>
      <c r="I166" s="14" t="s">
        <v>16</v>
      </c>
      <c r="J166" s="18"/>
      <c r="K166" t="s">
        <v>9</v>
      </c>
      <c r="L166" s="18"/>
    </row>
    <row r="167" spans="1:18" x14ac:dyDescent="0.25">
      <c r="A167" s="8" t="s">
        <v>69</v>
      </c>
      <c r="B167" s="11" t="s">
        <v>1</v>
      </c>
      <c r="C167" s="36">
        <v>800</v>
      </c>
      <c r="D167" s="27">
        <v>0</v>
      </c>
      <c r="E167" s="11"/>
      <c r="F167" s="3">
        <v>900</v>
      </c>
      <c r="G167" s="3"/>
      <c r="H167" s="22">
        <v>1E+30</v>
      </c>
      <c r="I167">
        <v>12.5</v>
      </c>
      <c r="J167" s="8"/>
      <c r="K167" s="33">
        <f>C167*F167+C168*F168+C169*F169+C170*F170</f>
        <v>725500</v>
      </c>
    </row>
    <row r="168" spans="1:18" x14ac:dyDescent="0.25">
      <c r="A168" s="8" t="s">
        <v>70</v>
      </c>
      <c r="B168" s="11" t="s">
        <v>2</v>
      </c>
      <c r="C168" s="36">
        <v>1100</v>
      </c>
      <c r="D168" s="27">
        <v>-5</v>
      </c>
      <c r="E168" s="11"/>
      <c r="F168" s="3">
        <v>5</v>
      </c>
      <c r="G168" s="3"/>
      <c r="H168">
        <v>5</v>
      </c>
      <c r="I168" s="22">
        <v>1E+30</v>
      </c>
      <c r="J168" s="8"/>
      <c r="K168" s="8"/>
      <c r="L168" s="8"/>
    </row>
    <row r="169" spans="1:18" x14ac:dyDescent="0.25">
      <c r="A169" s="8"/>
      <c r="B169" s="11"/>
      <c r="C169" s="36"/>
      <c r="D169" s="27"/>
      <c r="E169" s="11"/>
      <c r="F169" s="3">
        <v>3</v>
      </c>
      <c r="G169" s="3"/>
      <c r="H169">
        <v>12.5</v>
      </c>
      <c r="I169">
        <v>25</v>
      </c>
      <c r="J169" s="8"/>
      <c r="K169" s="8"/>
      <c r="L169" s="8" t="s">
        <v>158</v>
      </c>
      <c r="N169" s="15" t="s">
        <v>160</v>
      </c>
    </row>
    <row r="170" spans="1:18" ht="16.5" x14ac:dyDescent="0.3">
      <c r="A170" s="8"/>
      <c r="B170" s="11"/>
      <c r="C170" s="36"/>
      <c r="D170" s="27"/>
      <c r="E170" s="11"/>
      <c r="F170" s="3"/>
      <c r="G170" s="3"/>
      <c r="J170" s="8"/>
      <c r="K170" s="8">
        <v>135</v>
      </c>
      <c r="L170" s="8">
        <f>K170-F170</f>
        <v>135</v>
      </c>
      <c r="M170">
        <f>C170*K170</f>
        <v>0</v>
      </c>
      <c r="N170" s="51">
        <v>7475</v>
      </c>
      <c r="O170" s="2">
        <f>K167-N170</f>
        <v>718025</v>
      </c>
    </row>
    <row r="171" spans="1:18" x14ac:dyDescent="0.25">
      <c r="A171" s="8"/>
      <c r="B171" s="8"/>
      <c r="C171" s="37" t="s">
        <v>12</v>
      </c>
      <c r="D171" s="8"/>
      <c r="E171" s="8"/>
      <c r="F171" s="37" t="str">
        <f>C171</f>
        <v>Profit</v>
      </c>
      <c r="G171" s="37"/>
      <c r="H171" s="8"/>
      <c r="I171" s="8"/>
      <c r="J171" s="8"/>
      <c r="K171" s="8"/>
      <c r="L171" s="8" t="s">
        <v>159</v>
      </c>
    </row>
    <row r="172" spans="1:18" ht="18.75" x14ac:dyDescent="0.3">
      <c r="A172" s="20" t="s">
        <v>35</v>
      </c>
      <c r="B172" s="8"/>
      <c r="C172" s="8"/>
      <c r="D172" s="8"/>
      <c r="E172" s="8"/>
      <c r="F172" s="8"/>
      <c r="G172" s="8"/>
      <c r="H172" s="8"/>
      <c r="I172" s="8"/>
      <c r="J172" s="8"/>
      <c r="K172" s="8"/>
      <c r="L172" s="8"/>
    </row>
    <row r="173" spans="1:18" x14ac:dyDescent="0.25">
      <c r="C173" s="14"/>
      <c r="D173" s="8"/>
      <c r="E173" s="8"/>
      <c r="F173" s="8"/>
      <c r="G173" s="8"/>
      <c r="H173" s="8"/>
    </row>
    <row r="174" spans="1:18" ht="45" x14ac:dyDescent="0.25">
      <c r="A174" s="14"/>
      <c r="B174" s="14"/>
      <c r="C174" s="40" t="s">
        <v>79</v>
      </c>
      <c r="D174" s="18" t="s">
        <v>43</v>
      </c>
      <c r="E174" s="14"/>
      <c r="F174" s="26" t="s">
        <v>48</v>
      </c>
      <c r="G174" s="26"/>
      <c r="H174" s="14" t="s">
        <v>46</v>
      </c>
      <c r="I174" s="14" t="s">
        <v>47</v>
      </c>
    </row>
    <row r="175" spans="1:18" ht="45" x14ac:dyDescent="0.25">
      <c r="A175" s="18" t="s">
        <v>29</v>
      </c>
      <c r="B175" s="18" t="s">
        <v>30</v>
      </c>
      <c r="C175" s="18" t="s">
        <v>13</v>
      </c>
      <c r="D175" s="18" t="s">
        <v>44</v>
      </c>
      <c r="E175" s="18"/>
      <c r="F175" s="25" t="s">
        <v>45</v>
      </c>
      <c r="G175" s="25"/>
      <c r="H175" s="18" t="s">
        <v>32</v>
      </c>
      <c r="I175" s="14" t="s">
        <v>16</v>
      </c>
    </row>
    <row r="176" spans="1:18" x14ac:dyDescent="0.25">
      <c r="A176" s="8" t="s">
        <v>71</v>
      </c>
      <c r="B176" s="8" t="s">
        <v>205</v>
      </c>
      <c r="C176" s="53">
        <v>5</v>
      </c>
      <c r="D176" s="19">
        <v>32</v>
      </c>
      <c r="E176" s="8"/>
      <c r="F176" s="5">
        <v>5</v>
      </c>
      <c r="G176" s="5"/>
      <c r="H176">
        <v>2</v>
      </c>
      <c r="I176">
        <v>8</v>
      </c>
      <c r="K176" s="55">
        <f>D176*1</f>
        <v>32</v>
      </c>
      <c r="L176" s="7" t="s">
        <v>161</v>
      </c>
      <c r="O176" t="s">
        <v>162</v>
      </c>
      <c r="R176" s="56">
        <f>K176</f>
        <v>32</v>
      </c>
    </row>
    <row r="177" spans="1:19" x14ac:dyDescent="0.25">
      <c r="A177" s="8" t="s">
        <v>72</v>
      </c>
      <c r="B177" s="8" t="s">
        <v>206</v>
      </c>
      <c r="C177" s="41">
        <v>4</v>
      </c>
      <c r="D177" s="19">
        <v>0</v>
      </c>
      <c r="E177" s="8"/>
      <c r="F177" s="3">
        <v>4</v>
      </c>
      <c r="G177" s="3"/>
      <c r="H177">
        <v>6</v>
      </c>
      <c r="I177">
        <v>3</v>
      </c>
      <c r="K177" s="54">
        <f t="shared" ref="K177:K179" si="21">D177*1</f>
        <v>0</v>
      </c>
      <c r="O177" t="s">
        <v>163</v>
      </c>
      <c r="S177" s="33">
        <f>K167+R176</f>
        <v>725532</v>
      </c>
    </row>
    <row r="178" spans="1:19" x14ac:dyDescent="0.25">
      <c r="A178" s="8" t="s">
        <v>73</v>
      </c>
      <c r="B178" s="8" t="s">
        <v>207</v>
      </c>
      <c r="C178" s="53">
        <v>2</v>
      </c>
      <c r="D178" s="19">
        <v>8</v>
      </c>
      <c r="E178" s="8"/>
      <c r="F178" s="5">
        <v>2</v>
      </c>
      <c r="G178" s="5"/>
      <c r="H178">
        <v>10</v>
      </c>
      <c r="I178">
        <v>7</v>
      </c>
      <c r="K178" s="54">
        <f t="shared" si="21"/>
        <v>8</v>
      </c>
      <c r="L178" s="2">
        <f>K178*5</f>
        <v>40</v>
      </c>
      <c r="M178" t="s">
        <v>166</v>
      </c>
    </row>
    <row r="179" spans="1:19" x14ac:dyDescent="0.25">
      <c r="A179" s="8"/>
      <c r="B179" s="8"/>
      <c r="C179" s="53"/>
      <c r="D179" s="19"/>
      <c r="E179" s="8"/>
      <c r="F179" s="5"/>
      <c r="G179" s="5"/>
      <c r="H179" s="12"/>
      <c r="K179" s="54">
        <f t="shared" si="21"/>
        <v>0</v>
      </c>
      <c r="L179" s="2">
        <f>K179*-2</f>
        <v>0</v>
      </c>
      <c r="M179" s="7" t="s">
        <v>167</v>
      </c>
    </row>
    <row r="180" spans="1:19" x14ac:dyDescent="0.25">
      <c r="D180" s="8"/>
      <c r="E180" s="8"/>
      <c r="F180" s="8"/>
      <c r="G180" s="8"/>
      <c r="H180" s="57" t="s">
        <v>165</v>
      </c>
      <c r="I180" s="12"/>
      <c r="J180" s="12"/>
      <c r="K180" s="12"/>
    </row>
    <row r="183" spans="1:19" x14ac:dyDescent="0.25">
      <c r="A183" s="5" t="s">
        <v>204</v>
      </c>
    </row>
    <row r="184" spans="1:19" x14ac:dyDescent="0.25">
      <c r="C184" t="s">
        <v>186</v>
      </c>
    </row>
    <row r="185" spans="1:19" x14ac:dyDescent="0.25">
      <c r="C185" s="3" t="s">
        <v>188</v>
      </c>
      <c r="D185" s="8" t="s">
        <v>191</v>
      </c>
      <c r="E185" s="8"/>
      <c r="F185" s="12" t="str">
        <f>C185</f>
        <v>cost</v>
      </c>
      <c r="G185" s="8" t="s">
        <v>192</v>
      </c>
    </row>
    <row r="186" spans="1:19" x14ac:dyDescent="0.25">
      <c r="A186" t="s">
        <v>7</v>
      </c>
      <c r="D186" s="8"/>
      <c r="E186" s="8"/>
      <c r="F186" s="8"/>
      <c r="G186" s="8"/>
      <c r="H186" t="s">
        <v>3</v>
      </c>
    </row>
    <row r="187" spans="1:19" x14ac:dyDescent="0.25">
      <c r="A187" s="2">
        <v>1</v>
      </c>
      <c r="B187" s="2">
        <v>1</v>
      </c>
      <c r="C187" s="3">
        <v>800</v>
      </c>
      <c r="D187" s="8" t="s">
        <v>1</v>
      </c>
      <c r="E187" s="9" t="s">
        <v>0</v>
      </c>
      <c r="F187" s="11">
        <v>1100</v>
      </c>
      <c r="G187" s="8" t="s">
        <v>2</v>
      </c>
      <c r="H187" s="2" t="str">
        <f>_xlfn.TEXTJOIN("", TRUE, C187:G187)</f>
        <v>800x+1100y</v>
      </c>
    </row>
    <row r="188" spans="1:19" x14ac:dyDescent="0.25">
      <c r="A188" t="s">
        <v>13</v>
      </c>
      <c r="D188" s="8">
        <f>C187*A187</f>
        <v>800</v>
      </c>
      <c r="E188" s="9" t="str">
        <f>E187</f>
        <v>+</v>
      </c>
      <c r="G188" s="8">
        <f>B187*F187</f>
        <v>1100</v>
      </c>
      <c r="H188" s="2" t="str">
        <f>_xlfn.TEXTJOIN("", TRUE,D188+G188)</f>
        <v>1900</v>
      </c>
      <c r="I188" s="2" t="s">
        <v>14</v>
      </c>
      <c r="J188" s="2" t="str">
        <f>C185</f>
        <v>cost</v>
      </c>
    </row>
    <row r="189" spans="1:19" x14ac:dyDescent="0.25">
      <c r="D189" s="8"/>
      <c r="E189" s="8"/>
      <c r="F189" s="8"/>
      <c r="G189" s="8"/>
      <c r="H189" t="s">
        <v>196</v>
      </c>
    </row>
    <row r="191" spans="1:19" x14ac:dyDescent="0.25">
      <c r="B191" s="15" t="s">
        <v>205</v>
      </c>
      <c r="C191" s="3">
        <v>5</v>
      </c>
      <c r="D191" s="8" t="s">
        <v>1</v>
      </c>
      <c r="E191" s="9" t="s">
        <v>0</v>
      </c>
      <c r="F191" s="11">
        <v>8</v>
      </c>
      <c r="G191" s="8" t="s">
        <v>2</v>
      </c>
      <c r="H191" s="9" t="s">
        <v>147</v>
      </c>
      <c r="I191" s="3">
        <v>900</v>
      </c>
      <c r="J191" s="2" t="str">
        <f>_xlfn.TEXTJOIN("", TRUE, C191:I191)</f>
        <v>5x+8y&gt;=900</v>
      </c>
      <c r="K191" s="3" t="str">
        <f>IF(H191="&lt;=", "avaliable", "at least")</f>
        <v>at least</v>
      </c>
    </row>
    <row r="192" spans="1:19" x14ac:dyDescent="0.25">
      <c r="B192" s="15" t="s">
        <v>206</v>
      </c>
      <c r="C192" s="3">
        <v>4</v>
      </c>
      <c r="D192" s="8" t="s">
        <v>1</v>
      </c>
      <c r="E192" s="9" t="s">
        <v>0</v>
      </c>
      <c r="F192" s="11">
        <v>5</v>
      </c>
      <c r="G192" s="8" t="s">
        <v>2</v>
      </c>
      <c r="H192" s="9" t="s">
        <v>147</v>
      </c>
      <c r="I192" s="3">
        <v>600</v>
      </c>
      <c r="J192" s="2" t="str">
        <f>_xlfn.TEXTJOIN("", TRUE, C192:I192)</f>
        <v>4x+5y&gt;=600</v>
      </c>
      <c r="K192" s="3" t="str">
        <f t="shared" ref="K192:K193" si="22">IF(H192="&lt;=", "avaliable", "at least")</f>
        <v>at least</v>
      </c>
    </row>
    <row r="193" spans="1:11" x14ac:dyDescent="0.25">
      <c r="B193" s="15" t="s">
        <v>208</v>
      </c>
      <c r="C193" s="3">
        <v>2</v>
      </c>
      <c r="D193" s="8" t="s">
        <v>1</v>
      </c>
      <c r="E193" s="9" t="s">
        <v>0</v>
      </c>
      <c r="F193" s="11">
        <v>3</v>
      </c>
      <c r="G193" s="8" t="s">
        <v>2</v>
      </c>
      <c r="H193" s="9" t="s">
        <v>147</v>
      </c>
      <c r="I193" s="3">
        <v>350</v>
      </c>
      <c r="J193" s="2" t="str">
        <f>_xlfn.TEXTJOIN("", TRUE, C193:I193)</f>
        <v>2x+3y&gt;=350</v>
      </c>
      <c r="K193" s="3" t="str">
        <f t="shared" si="22"/>
        <v>at least</v>
      </c>
    </row>
    <row r="194" spans="1:11" x14ac:dyDescent="0.25">
      <c r="C194">
        <f>A187*C191</f>
        <v>5</v>
      </c>
      <c r="F194">
        <f>F191*B187</f>
        <v>8</v>
      </c>
      <c r="G194" s="66">
        <f>I191</f>
        <v>900</v>
      </c>
      <c r="H194" s="8" t="str">
        <f>H191</f>
        <v>&gt;=</v>
      </c>
      <c r="I194" s="5">
        <f>F194+C194</f>
        <v>13</v>
      </c>
    </row>
    <row r="195" spans="1:11" x14ac:dyDescent="0.25">
      <c r="C195">
        <f>C192*A187</f>
        <v>4</v>
      </c>
      <c r="F195">
        <f>F192*B187</f>
        <v>5</v>
      </c>
      <c r="G195" s="66">
        <f t="shared" ref="G195:G196" si="23">I192</f>
        <v>600</v>
      </c>
      <c r="H195" s="8" t="str">
        <f t="shared" ref="H195:H196" si="24">H192</f>
        <v>&gt;=</v>
      </c>
      <c r="I195" s="5">
        <f>F195+C195</f>
        <v>9</v>
      </c>
    </row>
    <row r="196" spans="1:11" x14ac:dyDescent="0.25">
      <c r="C196">
        <f>C193*A187</f>
        <v>2</v>
      </c>
      <c r="F196">
        <f>F193*B187</f>
        <v>3</v>
      </c>
      <c r="G196" s="66">
        <f t="shared" si="23"/>
        <v>350</v>
      </c>
      <c r="H196" s="8" t="str">
        <f t="shared" si="24"/>
        <v>&gt;=</v>
      </c>
      <c r="I196" s="5">
        <f>F196+C196</f>
        <v>5</v>
      </c>
    </row>
    <row r="198" spans="1:11" x14ac:dyDescent="0.25">
      <c r="A198" s="5" t="s">
        <v>146</v>
      </c>
    </row>
    <row r="199" spans="1:11" x14ac:dyDescent="0.25">
      <c r="C199" t="s">
        <v>145</v>
      </c>
    </row>
    <row r="200" spans="1:11" x14ac:dyDescent="0.25">
      <c r="C200" s="3" t="s">
        <v>195</v>
      </c>
      <c r="D200" s="8" t="s">
        <v>191</v>
      </c>
      <c r="E200" s="8"/>
      <c r="F200" s="12" t="str">
        <f>C200</f>
        <v>profit</v>
      </c>
      <c r="G200" s="8" t="s">
        <v>192</v>
      </c>
    </row>
    <row r="201" spans="1:11" x14ac:dyDescent="0.25">
      <c r="A201" t="s">
        <v>7</v>
      </c>
      <c r="D201" s="8"/>
      <c r="E201" s="8"/>
      <c r="F201" s="8"/>
      <c r="G201" s="8"/>
      <c r="H201" t="s">
        <v>3</v>
      </c>
    </row>
    <row r="202" spans="1:11" x14ac:dyDescent="0.25">
      <c r="A202" s="2">
        <v>1</v>
      </c>
      <c r="B202" s="2">
        <v>1</v>
      </c>
      <c r="C202" s="3">
        <v>200</v>
      </c>
      <c r="D202" s="8" t="s">
        <v>1</v>
      </c>
      <c r="E202" s="9" t="s">
        <v>0</v>
      </c>
      <c r="F202" s="11">
        <v>100</v>
      </c>
      <c r="G202" s="8" t="s">
        <v>2</v>
      </c>
      <c r="H202" s="2" t="str">
        <f>_xlfn.TEXTJOIN("", TRUE, C202:G202)</f>
        <v>200x+100y</v>
      </c>
    </row>
    <row r="203" spans="1:11" x14ac:dyDescent="0.25">
      <c r="A203" t="s">
        <v>13</v>
      </c>
      <c r="D203" s="8">
        <f>C202*A202</f>
        <v>200</v>
      </c>
      <c r="E203" s="9" t="str">
        <f>E202</f>
        <v>+</v>
      </c>
      <c r="G203" s="8">
        <f>B202*F202</f>
        <v>100</v>
      </c>
      <c r="H203" s="2" t="str">
        <f>_xlfn.TEXTJOIN("", TRUE,D203+G203)</f>
        <v>300</v>
      </c>
      <c r="I203" s="2" t="s">
        <v>14</v>
      </c>
      <c r="J203" s="2" t="str">
        <f>C200</f>
        <v>profit</v>
      </c>
    </row>
    <row r="204" spans="1:11" x14ac:dyDescent="0.25">
      <c r="D204" s="8"/>
      <c r="E204" s="8"/>
      <c r="F204" s="8"/>
      <c r="G204" s="8"/>
      <c r="H204" t="s">
        <v>196</v>
      </c>
    </row>
    <row r="206" spans="1:11" x14ac:dyDescent="0.25">
      <c r="B206" s="15" t="s">
        <v>209</v>
      </c>
      <c r="C206" s="3">
        <v>30</v>
      </c>
      <c r="D206" s="8" t="s">
        <v>1</v>
      </c>
      <c r="E206" s="9" t="s">
        <v>0</v>
      </c>
      <c r="F206" s="11">
        <v>25</v>
      </c>
      <c r="G206" s="8" t="s">
        <v>2</v>
      </c>
      <c r="H206" s="9" t="s">
        <v>137</v>
      </c>
      <c r="I206" s="3">
        <v>1800</v>
      </c>
      <c r="J206" s="2" t="str">
        <f>_xlfn.TEXTJOIN("", TRUE, C206:I206)</f>
        <v>30x+25y&lt;=1800</v>
      </c>
      <c r="K206" s="3" t="str">
        <f>IF(H206="&lt;=", "avaliable", "at least")</f>
        <v>avaliable</v>
      </c>
    </row>
    <row r="207" spans="1:11" x14ac:dyDescent="0.25">
      <c r="B207" s="15" t="s">
        <v>210</v>
      </c>
      <c r="C207" s="3">
        <v>15</v>
      </c>
      <c r="D207" s="8" t="s">
        <v>1</v>
      </c>
      <c r="E207" s="9" t="s">
        <v>0</v>
      </c>
      <c r="F207" s="11">
        <v>20</v>
      </c>
      <c r="G207" s="8" t="s">
        <v>2</v>
      </c>
      <c r="H207" s="9" t="s">
        <v>147</v>
      </c>
      <c r="I207" s="3">
        <v>1200</v>
      </c>
      <c r="J207" s="2" t="str">
        <f>_xlfn.TEXTJOIN("", TRUE, C207:I207)</f>
        <v>15x+20y&gt;=1200</v>
      </c>
      <c r="K207" s="3" t="str">
        <f t="shared" ref="K207:K208" si="25">IF(H207="&lt;=", "avaliable", "at least")</f>
        <v>at least</v>
      </c>
    </row>
    <row r="208" spans="1:11" x14ac:dyDescent="0.25">
      <c r="B208" s="15" t="s">
        <v>211</v>
      </c>
      <c r="C208" s="3">
        <v>10</v>
      </c>
      <c r="D208" s="8" t="s">
        <v>1</v>
      </c>
      <c r="E208" s="9" t="s">
        <v>0</v>
      </c>
      <c r="F208" s="11">
        <v>5</v>
      </c>
      <c r="G208" s="8" t="s">
        <v>2</v>
      </c>
      <c r="H208" s="9" t="s">
        <v>137</v>
      </c>
      <c r="I208" s="3">
        <v>400</v>
      </c>
      <c r="J208" s="2" t="str">
        <f>_xlfn.TEXTJOIN("", TRUE, C208:I208)</f>
        <v>10x+5y&lt;=400</v>
      </c>
      <c r="K208" s="3" t="str">
        <f t="shared" si="25"/>
        <v>avaliable</v>
      </c>
    </row>
    <row r="209" spans="1:11" x14ac:dyDescent="0.25">
      <c r="C209">
        <f>A202*C206</f>
        <v>30</v>
      </c>
      <c r="F209">
        <f>F206*B202</f>
        <v>25</v>
      </c>
      <c r="G209" s="66">
        <f>I206</f>
        <v>1800</v>
      </c>
      <c r="H209" s="8" t="str">
        <f>H206</f>
        <v>&lt;=</v>
      </c>
      <c r="I209" s="5">
        <f>F209+C209</f>
        <v>55</v>
      </c>
    </row>
    <row r="210" spans="1:11" x14ac:dyDescent="0.25">
      <c r="C210">
        <f>C207*A202</f>
        <v>15</v>
      </c>
      <c r="F210">
        <f>F207*B202</f>
        <v>20</v>
      </c>
      <c r="G210" s="66">
        <f t="shared" ref="G210:G211" si="26">I207</f>
        <v>1200</v>
      </c>
      <c r="H210" s="8" t="str">
        <f t="shared" ref="H210:H211" si="27">H207</f>
        <v>&gt;=</v>
      </c>
      <c r="I210" s="5">
        <f>F210+C210</f>
        <v>35</v>
      </c>
    </row>
    <row r="211" spans="1:11" x14ac:dyDescent="0.25">
      <c r="C211">
        <f>C208*A202</f>
        <v>10</v>
      </c>
      <c r="F211">
        <f>F208*B202</f>
        <v>5</v>
      </c>
      <c r="G211" s="66">
        <f t="shared" si="26"/>
        <v>400</v>
      </c>
      <c r="H211" s="8" t="str">
        <f t="shared" si="27"/>
        <v>&lt;=</v>
      </c>
      <c r="I211" s="5">
        <f>F211+C211</f>
        <v>15</v>
      </c>
    </row>
    <row r="213" spans="1:11" x14ac:dyDescent="0.25">
      <c r="A213" s="5" t="s">
        <v>212</v>
      </c>
    </row>
    <row r="214" spans="1:11" x14ac:dyDescent="0.25">
      <c r="C214" t="s">
        <v>145</v>
      </c>
    </row>
    <row r="215" spans="1:11" x14ac:dyDescent="0.25">
      <c r="C215" s="3" t="s">
        <v>195</v>
      </c>
      <c r="D215" s="8" t="s">
        <v>191</v>
      </c>
      <c r="E215" s="8"/>
      <c r="F215" s="12" t="str">
        <f>C215</f>
        <v>profit</v>
      </c>
      <c r="G215" s="8" t="s">
        <v>192</v>
      </c>
    </row>
    <row r="216" spans="1:11" x14ac:dyDescent="0.25">
      <c r="A216" t="s">
        <v>7</v>
      </c>
      <c r="D216" s="8"/>
      <c r="E216" s="8"/>
      <c r="F216" s="8"/>
      <c r="G216" s="8"/>
      <c r="H216" t="s">
        <v>3</v>
      </c>
    </row>
    <row r="217" spans="1:11" x14ac:dyDescent="0.25">
      <c r="A217" s="2">
        <v>1</v>
      </c>
      <c r="B217" s="2">
        <v>1</v>
      </c>
      <c r="C217" s="3">
        <v>1</v>
      </c>
      <c r="D217" s="8" t="s">
        <v>1</v>
      </c>
      <c r="E217" s="9" t="s">
        <v>0</v>
      </c>
      <c r="F217" s="11">
        <v>1</v>
      </c>
      <c r="G217" s="8" t="s">
        <v>2</v>
      </c>
      <c r="H217" s="2" t="str">
        <f>_xlfn.TEXTJOIN("", TRUE, C217:G217)</f>
        <v>1x+1y</v>
      </c>
    </row>
    <row r="218" spans="1:11" x14ac:dyDescent="0.25">
      <c r="A218" t="s">
        <v>13</v>
      </c>
      <c r="D218" s="8">
        <f>C217*A217</f>
        <v>1</v>
      </c>
      <c r="E218" s="9" t="str">
        <f>E217</f>
        <v>+</v>
      </c>
      <c r="G218" s="8">
        <f>B217*F217</f>
        <v>1</v>
      </c>
      <c r="H218" s="2" t="str">
        <f>_xlfn.TEXTJOIN("", TRUE,D218+G218)</f>
        <v>2</v>
      </c>
      <c r="I218" s="2" t="s">
        <v>14</v>
      </c>
      <c r="J218" s="2" t="str">
        <f>C215</f>
        <v>profit</v>
      </c>
    </row>
    <row r="219" spans="1:11" x14ac:dyDescent="0.25">
      <c r="D219" s="8"/>
      <c r="E219" s="8"/>
      <c r="F219" s="8"/>
      <c r="G219" s="8"/>
      <c r="H219" t="s">
        <v>196</v>
      </c>
    </row>
    <row r="221" spans="1:11" x14ac:dyDescent="0.25">
      <c r="B221" s="15" t="s">
        <v>209</v>
      </c>
      <c r="C221" s="3">
        <v>5</v>
      </c>
      <c r="D221" s="8" t="s">
        <v>1</v>
      </c>
      <c r="E221" s="9" t="s">
        <v>0</v>
      </c>
      <c r="F221" s="11">
        <v>3</v>
      </c>
      <c r="G221" s="8" t="s">
        <v>2</v>
      </c>
      <c r="H221" s="9" t="s">
        <v>137</v>
      </c>
      <c r="I221" s="3">
        <v>30</v>
      </c>
      <c r="J221" s="2" t="str">
        <f>_xlfn.TEXTJOIN("", TRUE, C221:I221)</f>
        <v>5x+3y&lt;=30</v>
      </c>
      <c r="K221" s="3" t="str">
        <f>IF(H221="&lt;=", "avaliable", "at least")</f>
        <v>avaliable</v>
      </c>
    </row>
    <row r="222" spans="1:11" x14ac:dyDescent="0.25">
      <c r="B222" s="15" t="s">
        <v>210</v>
      </c>
      <c r="C222" s="3">
        <v>3</v>
      </c>
      <c r="D222" s="8" t="s">
        <v>1</v>
      </c>
      <c r="E222" s="9" t="s">
        <v>0</v>
      </c>
      <c r="F222" s="11">
        <v>4</v>
      </c>
      <c r="G222" s="8" t="s">
        <v>2</v>
      </c>
      <c r="H222" s="9" t="s">
        <v>147</v>
      </c>
      <c r="I222" s="3">
        <v>36</v>
      </c>
      <c r="J222" s="2" t="str">
        <f>_xlfn.TEXTJOIN("", TRUE, C222:I222)</f>
        <v>3x+4y&gt;=36</v>
      </c>
      <c r="K222" s="3" t="str">
        <f t="shared" ref="K222:K223" si="28">IF(H222="&lt;=", "avaliable", "at least")</f>
        <v>at least</v>
      </c>
    </row>
    <row r="223" spans="1:11" x14ac:dyDescent="0.25">
      <c r="B223" s="15" t="s">
        <v>211</v>
      </c>
      <c r="C223" s="3"/>
      <c r="D223" s="8"/>
      <c r="E223" s="9"/>
      <c r="F223" s="11">
        <v>1</v>
      </c>
      <c r="G223" s="8" t="s">
        <v>2</v>
      </c>
      <c r="H223" s="9" t="s">
        <v>137</v>
      </c>
      <c r="I223" s="3">
        <v>7</v>
      </c>
      <c r="J223" s="2" t="str">
        <f>_xlfn.TEXTJOIN("", TRUE, C223:I223)</f>
        <v>1y&lt;=7</v>
      </c>
      <c r="K223" s="3" t="str">
        <f t="shared" si="28"/>
        <v>avaliable</v>
      </c>
    </row>
    <row r="224" spans="1:11" x14ac:dyDescent="0.25">
      <c r="C224">
        <f>A217*C221</f>
        <v>5</v>
      </c>
      <c r="F224">
        <f>F221*B217</f>
        <v>3</v>
      </c>
      <c r="G224" s="66">
        <f>I221</f>
        <v>30</v>
      </c>
      <c r="H224" s="8" t="str">
        <f>H221</f>
        <v>&lt;=</v>
      </c>
      <c r="I224" s="5">
        <f>F224+C224</f>
        <v>8</v>
      </c>
    </row>
    <row r="225" spans="1:11" x14ac:dyDescent="0.25">
      <c r="C225">
        <f>C222*A217</f>
        <v>3</v>
      </c>
      <c r="F225">
        <f>F222*B217</f>
        <v>4</v>
      </c>
      <c r="G225" s="66">
        <f t="shared" ref="G225:G226" si="29">I222</f>
        <v>36</v>
      </c>
      <c r="H225" s="8" t="str">
        <f t="shared" ref="H225:H226" si="30">H222</f>
        <v>&gt;=</v>
      </c>
      <c r="I225" s="5">
        <f>F225+C225</f>
        <v>7</v>
      </c>
    </row>
    <row r="226" spans="1:11" x14ac:dyDescent="0.25">
      <c r="C226">
        <f>C223*A217</f>
        <v>0</v>
      </c>
      <c r="F226">
        <f>F223*B217</f>
        <v>1</v>
      </c>
      <c r="G226" s="66">
        <f t="shared" si="29"/>
        <v>7</v>
      </c>
      <c r="H226" s="8" t="str">
        <f t="shared" si="30"/>
        <v>&lt;=</v>
      </c>
      <c r="I226" s="5">
        <f>F226+C226</f>
        <v>1</v>
      </c>
    </row>
    <row r="228" spans="1:11" x14ac:dyDescent="0.25">
      <c r="A228" s="5" t="s">
        <v>201</v>
      </c>
    </row>
    <row r="229" spans="1:11" x14ac:dyDescent="0.25">
      <c r="C229" t="s">
        <v>145</v>
      </c>
    </row>
    <row r="230" spans="1:11" x14ac:dyDescent="0.25">
      <c r="C230" s="3" t="s">
        <v>195</v>
      </c>
      <c r="D230" s="8" t="s">
        <v>191</v>
      </c>
      <c r="E230" s="8"/>
      <c r="F230" s="12" t="str">
        <f>C230</f>
        <v>profit</v>
      </c>
      <c r="G230" s="8" t="s">
        <v>192</v>
      </c>
    </row>
    <row r="231" spans="1:11" x14ac:dyDescent="0.25">
      <c r="A231" t="s">
        <v>7</v>
      </c>
      <c r="D231" s="8"/>
      <c r="E231" s="8"/>
      <c r="F231" s="8"/>
      <c r="G231" s="8"/>
      <c r="H231" t="s">
        <v>3</v>
      </c>
    </row>
    <row r="232" spans="1:11" x14ac:dyDescent="0.25">
      <c r="A232" s="2">
        <v>1</v>
      </c>
      <c r="B232" s="2">
        <v>1</v>
      </c>
      <c r="C232" s="3">
        <v>3</v>
      </c>
      <c r="D232" s="8" t="s">
        <v>1</v>
      </c>
      <c r="E232" s="9" t="s">
        <v>0</v>
      </c>
      <c r="F232" s="11">
        <v>3</v>
      </c>
      <c r="G232" s="8" t="s">
        <v>2</v>
      </c>
      <c r="H232" s="2" t="str">
        <f>_xlfn.TEXTJOIN("", TRUE, C232:G232)</f>
        <v>3x+3y</v>
      </c>
    </row>
    <row r="233" spans="1:11" x14ac:dyDescent="0.25">
      <c r="A233" t="s">
        <v>13</v>
      </c>
      <c r="D233" s="8">
        <f>C232*A232</f>
        <v>3</v>
      </c>
      <c r="E233" s="9" t="str">
        <f>E232</f>
        <v>+</v>
      </c>
      <c r="G233" s="8">
        <f>B232*F232</f>
        <v>3</v>
      </c>
      <c r="H233" s="2" t="str">
        <f>_xlfn.TEXTJOIN("", TRUE,D233+G233)</f>
        <v>6</v>
      </c>
      <c r="I233" s="2" t="s">
        <v>14</v>
      </c>
      <c r="J233" s="2" t="str">
        <f>C230</f>
        <v>profit</v>
      </c>
    </row>
    <row r="234" spans="1:11" x14ac:dyDescent="0.25">
      <c r="D234" s="8"/>
      <c r="E234" s="8"/>
      <c r="F234" s="8"/>
      <c r="G234" s="8"/>
      <c r="H234" t="s">
        <v>196</v>
      </c>
    </row>
    <row r="236" spans="1:11" x14ac:dyDescent="0.25">
      <c r="B236" s="15" t="s">
        <v>190</v>
      </c>
      <c r="C236" s="3">
        <v>1</v>
      </c>
      <c r="D236" s="8" t="s">
        <v>1</v>
      </c>
      <c r="E236" s="9" t="s">
        <v>0</v>
      </c>
      <c r="F236" s="11">
        <v>2</v>
      </c>
      <c r="G236" s="8" t="s">
        <v>2</v>
      </c>
      <c r="H236" s="9" t="s">
        <v>137</v>
      </c>
      <c r="I236" s="3">
        <v>16</v>
      </c>
      <c r="J236" s="2" t="str">
        <f>_xlfn.TEXTJOIN("", TRUE, C236:I236)</f>
        <v>1x+2y&lt;=16</v>
      </c>
      <c r="K236" s="3" t="str">
        <f>IF(H236="&lt;=", "avaliable", "at least")</f>
        <v>avaliable</v>
      </c>
    </row>
    <row r="237" spans="1:11" x14ac:dyDescent="0.25">
      <c r="B237" s="15" t="s">
        <v>142</v>
      </c>
      <c r="C237" s="3">
        <v>1</v>
      </c>
      <c r="D237" s="8" t="s">
        <v>1</v>
      </c>
      <c r="E237" s="9" t="s">
        <v>0</v>
      </c>
      <c r="F237" s="11">
        <v>1</v>
      </c>
      <c r="G237" s="8" t="s">
        <v>2</v>
      </c>
      <c r="H237" s="9" t="s">
        <v>137</v>
      </c>
      <c r="I237" s="3">
        <v>10</v>
      </c>
      <c r="J237" s="2" t="str">
        <f>_xlfn.TEXTJOIN("", TRUE, C237:I237)</f>
        <v>1x+1y&lt;=10</v>
      </c>
      <c r="K237" s="3" t="str">
        <f t="shared" ref="K237:K238" si="31">IF(H237="&lt;=", "avaliable", "at least")</f>
        <v>avaliable</v>
      </c>
    </row>
    <row r="238" spans="1:11" x14ac:dyDescent="0.25">
      <c r="B238" s="15" t="s">
        <v>141</v>
      </c>
      <c r="C238" s="3">
        <v>5</v>
      </c>
      <c r="D238" s="8" t="s">
        <v>1</v>
      </c>
      <c r="E238" s="9" t="s">
        <v>0</v>
      </c>
      <c r="F238" s="11">
        <v>3</v>
      </c>
      <c r="G238" s="8" t="s">
        <v>2</v>
      </c>
      <c r="H238" s="9" t="str">
        <f>H236</f>
        <v>&lt;=</v>
      </c>
      <c r="I238" s="3">
        <v>45</v>
      </c>
      <c r="J238" s="2" t="str">
        <f>_xlfn.TEXTJOIN("", TRUE, C238:I238)</f>
        <v>5x+3y&lt;=45</v>
      </c>
      <c r="K238" s="3" t="str">
        <f t="shared" si="31"/>
        <v>avaliable</v>
      </c>
    </row>
    <row r="239" spans="1:11" x14ac:dyDescent="0.25">
      <c r="C239">
        <f>A232*C236</f>
        <v>1</v>
      </c>
      <c r="F239">
        <f>F236*B232</f>
        <v>2</v>
      </c>
      <c r="G239" s="66">
        <f>I236</f>
        <v>16</v>
      </c>
      <c r="H239" s="8" t="str">
        <f>H236</f>
        <v>&lt;=</v>
      </c>
      <c r="I239" s="5">
        <f>F239+C239</f>
        <v>3</v>
      </c>
    </row>
    <row r="240" spans="1:11" x14ac:dyDescent="0.25">
      <c r="C240">
        <f>C237*A232</f>
        <v>1</v>
      </c>
      <c r="F240">
        <f>F237*B232</f>
        <v>1</v>
      </c>
      <c r="G240" s="66">
        <f t="shared" ref="G240:G241" si="32">I237</f>
        <v>10</v>
      </c>
      <c r="H240" s="8" t="str">
        <f t="shared" ref="H240:H241" si="33">H237</f>
        <v>&lt;=</v>
      </c>
      <c r="I240" s="5">
        <f>F240+C240</f>
        <v>2</v>
      </c>
    </row>
    <row r="241" spans="1:15" x14ac:dyDescent="0.25">
      <c r="C241">
        <f>C238*A232</f>
        <v>5</v>
      </c>
      <c r="F241">
        <f>F238*B232</f>
        <v>3</v>
      </c>
      <c r="G241" s="66">
        <f t="shared" si="32"/>
        <v>45</v>
      </c>
      <c r="H241" s="8" t="str">
        <f t="shared" si="33"/>
        <v>&lt;=</v>
      </c>
      <c r="I241" s="5">
        <f>F241+C241</f>
        <v>8</v>
      </c>
    </row>
    <row r="243" spans="1:15" x14ac:dyDescent="0.25">
      <c r="A243" t="s">
        <v>213</v>
      </c>
    </row>
    <row r="244" spans="1:15" ht="18.75" x14ac:dyDescent="0.3">
      <c r="A244" s="20" t="s">
        <v>63</v>
      </c>
      <c r="F244" t="s">
        <v>100</v>
      </c>
    </row>
    <row r="245" spans="1:15" ht="45" x14ac:dyDescent="0.25">
      <c r="A245" s="14"/>
      <c r="B245" s="18"/>
      <c r="C245" s="28" t="s">
        <v>7</v>
      </c>
      <c r="D245" s="24" t="s">
        <v>36</v>
      </c>
      <c r="E245" s="24"/>
      <c r="F245" s="24"/>
      <c r="G245" s="24"/>
      <c r="H245" s="14" t="s">
        <v>38</v>
      </c>
      <c r="I245" s="14" t="s">
        <v>37</v>
      </c>
      <c r="J245" s="14"/>
      <c r="K245" s="14"/>
      <c r="L245" s="14"/>
    </row>
    <row r="246" spans="1:15" ht="60" x14ac:dyDescent="0.25">
      <c r="A246" s="18" t="s">
        <v>29</v>
      </c>
      <c r="B246" s="25" t="s">
        <v>30</v>
      </c>
      <c r="C246" s="28" t="s">
        <v>13</v>
      </c>
      <c r="D246" s="25" t="s">
        <v>31</v>
      </c>
      <c r="E246" s="25"/>
      <c r="F246" s="28" t="s">
        <v>3</v>
      </c>
      <c r="G246" s="28"/>
      <c r="H246" s="18" t="s">
        <v>32</v>
      </c>
      <c r="I246" s="14" t="s">
        <v>16</v>
      </c>
      <c r="J246" s="18"/>
      <c r="K246" t="s">
        <v>9</v>
      </c>
      <c r="L246" s="18"/>
    </row>
    <row r="247" spans="1:15" x14ac:dyDescent="0.25">
      <c r="A247" s="8" t="s">
        <v>69</v>
      </c>
      <c r="B247" s="11" t="s">
        <v>154</v>
      </c>
      <c r="C247" s="36">
        <v>8</v>
      </c>
      <c r="D247" s="67">
        <v>0</v>
      </c>
      <c r="E247" s="11"/>
      <c r="F247" s="3">
        <v>52</v>
      </c>
      <c r="G247" s="3"/>
      <c r="H247">
        <v>40</v>
      </c>
      <c r="I247">
        <v>12.5</v>
      </c>
      <c r="J247" s="8"/>
      <c r="K247" s="33">
        <f>C247*F247+C248*F248+C249*F249+C250*F250</f>
        <v>5016</v>
      </c>
    </row>
    <row r="248" spans="1:15" x14ac:dyDescent="0.25">
      <c r="A248" s="8" t="s">
        <v>70</v>
      </c>
      <c r="B248" s="11" t="s">
        <v>157</v>
      </c>
      <c r="C248" s="36">
        <v>4</v>
      </c>
      <c r="D248" s="67">
        <v>-5</v>
      </c>
      <c r="E248" s="11"/>
      <c r="F248" s="3">
        <v>150</v>
      </c>
      <c r="G248" s="3"/>
      <c r="H248">
        <v>25</v>
      </c>
      <c r="I248">
        <v>1</v>
      </c>
      <c r="J248" s="68" t="s">
        <v>115</v>
      </c>
      <c r="K248" s="13">
        <v>5000</v>
      </c>
      <c r="L248" s="8"/>
    </row>
    <row r="249" spans="1:15" x14ac:dyDescent="0.25">
      <c r="A249" s="8" t="s">
        <v>149</v>
      </c>
      <c r="B249" s="11" t="s">
        <v>155</v>
      </c>
      <c r="C249" s="36">
        <v>12</v>
      </c>
      <c r="D249" s="67">
        <v>0</v>
      </c>
      <c r="E249" s="11"/>
      <c r="F249" s="3">
        <v>200</v>
      </c>
      <c r="G249" s="3"/>
      <c r="H249">
        <v>50</v>
      </c>
      <c r="I249">
        <v>20</v>
      </c>
      <c r="J249" s="8"/>
      <c r="K249" s="8"/>
      <c r="L249" s="8" t="s">
        <v>158</v>
      </c>
      <c r="N249" s="15" t="s">
        <v>160</v>
      </c>
    </row>
    <row r="250" spans="1:15" ht="16.5" x14ac:dyDescent="0.3">
      <c r="A250" s="8" t="s">
        <v>150</v>
      </c>
      <c r="B250" s="11" t="s">
        <v>156</v>
      </c>
      <c r="C250" s="36">
        <v>16</v>
      </c>
      <c r="D250" s="67">
        <v>0</v>
      </c>
      <c r="E250" s="11"/>
      <c r="F250" s="3">
        <v>100</v>
      </c>
      <c r="G250" s="3"/>
      <c r="H250">
        <v>50</v>
      </c>
      <c r="I250">
        <v>15</v>
      </c>
      <c r="J250" s="8"/>
      <c r="K250" s="8">
        <v>135</v>
      </c>
      <c r="L250" s="8">
        <f>K250-F250</f>
        <v>35</v>
      </c>
      <c r="M250">
        <f>C250*K250</f>
        <v>2160</v>
      </c>
      <c r="N250" s="51">
        <v>7475</v>
      </c>
      <c r="O250" s="2">
        <f>K247-N250</f>
        <v>-2459</v>
      </c>
    </row>
    <row r="251" spans="1:15" x14ac:dyDescent="0.25">
      <c r="A251" s="8"/>
      <c r="B251" s="8"/>
      <c r="C251" s="37" t="s">
        <v>12</v>
      </c>
      <c r="D251" s="8"/>
      <c r="E251" s="8"/>
      <c r="F251" s="37" t="str">
        <f>C251</f>
        <v>Profit</v>
      </c>
      <c r="G251" s="37"/>
      <c r="H251" s="8"/>
      <c r="I251" s="8"/>
      <c r="J251" s="8"/>
      <c r="K251" s="8"/>
      <c r="L251" s="8" t="s">
        <v>159</v>
      </c>
    </row>
    <row r="252" spans="1:15" ht="18.75" x14ac:dyDescent="0.3">
      <c r="A252" s="20" t="s">
        <v>35</v>
      </c>
      <c r="B252" s="8"/>
      <c r="C252" s="8"/>
      <c r="D252" s="8"/>
      <c r="E252" s="8"/>
      <c r="F252" s="8"/>
      <c r="G252" s="8"/>
      <c r="H252" s="8"/>
      <c r="I252" s="8"/>
      <c r="J252" s="8"/>
      <c r="K252" s="8"/>
      <c r="L252" s="8"/>
    </row>
    <row r="253" spans="1:15" x14ac:dyDescent="0.25">
      <c r="C253" s="14"/>
      <c r="D253" s="8"/>
      <c r="E253" s="8"/>
      <c r="F253" s="8"/>
      <c r="G253" s="8"/>
      <c r="H253" s="8"/>
    </row>
    <row r="254" spans="1:15" ht="45" x14ac:dyDescent="0.25">
      <c r="A254" s="14"/>
      <c r="B254" s="14"/>
      <c r="C254" s="40" t="s">
        <v>79</v>
      </c>
      <c r="D254" s="18" t="s">
        <v>43</v>
      </c>
      <c r="E254" s="14"/>
      <c r="F254" s="26" t="s">
        <v>48</v>
      </c>
      <c r="G254" s="26"/>
      <c r="H254" s="14" t="s">
        <v>46</v>
      </c>
      <c r="I254" s="14" t="s">
        <v>47</v>
      </c>
    </row>
    <row r="255" spans="1:15" ht="45" x14ac:dyDescent="0.25">
      <c r="A255" s="18" t="s">
        <v>29</v>
      </c>
      <c r="B255" s="18" t="s">
        <v>30</v>
      </c>
      <c r="C255" s="18" t="s">
        <v>13</v>
      </c>
      <c r="D255" s="18" t="s">
        <v>44</v>
      </c>
      <c r="E255" s="18"/>
      <c r="F255" s="25" t="s">
        <v>45</v>
      </c>
      <c r="G255" s="25"/>
      <c r="H255" s="18" t="s">
        <v>32</v>
      </c>
      <c r="I255" s="14" t="s">
        <v>16</v>
      </c>
    </row>
    <row r="256" spans="1:15" x14ac:dyDescent="0.25">
      <c r="A256" s="8" t="s">
        <v>71</v>
      </c>
      <c r="B256" s="8" t="s">
        <v>214</v>
      </c>
      <c r="C256" s="53">
        <v>50</v>
      </c>
      <c r="D256" s="21">
        <v>8</v>
      </c>
      <c r="E256" s="8"/>
      <c r="F256" s="5">
        <v>50</v>
      </c>
      <c r="G256" s="5"/>
      <c r="H256">
        <v>10</v>
      </c>
      <c r="I256">
        <v>8</v>
      </c>
      <c r="J256" s="55">
        <f>D256*1</f>
        <v>8</v>
      </c>
    </row>
    <row r="257" spans="1:14" x14ac:dyDescent="0.25">
      <c r="A257" s="8" t="s">
        <v>72</v>
      </c>
      <c r="B257" s="8" t="s">
        <v>215</v>
      </c>
      <c r="C257" s="41">
        <v>57</v>
      </c>
      <c r="D257" s="21">
        <v>0</v>
      </c>
      <c r="E257" s="8"/>
      <c r="F257" s="3">
        <v>120</v>
      </c>
      <c r="G257" s="3"/>
      <c r="H257" s="12">
        <v>2</v>
      </c>
      <c r="I257">
        <v>2</v>
      </c>
      <c r="J257" s="54">
        <f>D257*1</f>
        <v>0</v>
      </c>
      <c r="K257">
        <v>2</v>
      </c>
      <c r="L257">
        <f>K257*J257</f>
        <v>0</v>
      </c>
    </row>
    <row r="258" spans="1:14" x14ac:dyDescent="0.25">
      <c r="A258" s="8" t="s">
        <v>73</v>
      </c>
      <c r="B258" s="8" t="s">
        <v>176</v>
      </c>
      <c r="C258" s="53">
        <v>200</v>
      </c>
      <c r="D258" s="21">
        <v>4</v>
      </c>
      <c r="E258" s="8"/>
      <c r="F258" s="5">
        <v>200</v>
      </c>
      <c r="G258" s="5"/>
      <c r="H258">
        <v>5</v>
      </c>
      <c r="I258">
        <v>2</v>
      </c>
      <c r="J258" s="54">
        <f>D258*1</f>
        <v>4</v>
      </c>
      <c r="K258">
        <v>6</v>
      </c>
      <c r="L258" t="s">
        <v>217</v>
      </c>
    </row>
    <row r="259" spans="1:14" x14ac:dyDescent="0.25">
      <c r="A259" s="8" t="s">
        <v>168</v>
      </c>
      <c r="B259" s="8" t="s">
        <v>216</v>
      </c>
      <c r="C259" s="53">
        <v>100</v>
      </c>
      <c r="D259" s="21">
        <v>6</v>
      </c>
      <c r="E259" s="8"/>
      <c r="F259" s="5">
        <v>100</v>
      </c>
      <c r="G259" s="5"/>
      <c r="H259">
        <v>5</v>
      </c>
      <c r="I259">
        <v>5</v>
      </c>
      <c r="J259" s="54">
        <f>D259*1</f>
        <v>6</v>
      </c>
      <c r="K259">
        <v>3</v>
      </c>
      <c r="L259">
        <f>J259*K259</f>
        <v>18</v>
      </c>
    </row>
    <row r="262" spans="1:14" x14ac:dyDescent="0.25">
      <c r="A262" t="s">
        <v>218</v>
      </c>
    </row>
    <row r="263" spans="1:14" ht="18.75" x14ac:dyDescent="0.3">
      <c r="A263" s="20" t="s">
        <v>63</v>
      </c>
      <c r="F263" t="s">
        <v>100</v>
      </c>
    </row>
    <row r="264" spans="1:14" ht="45" x14ac:dyDescent="0.25">
      <c r="A264" s="14"/>
      <c r="B264" s="18"/>
      <c r="C264" s="28" t="s">
        <v>7</v>
      </c>
      <c r="D264" s="24" t="s">
        <v>36</v>
      </c>
      <c r="E264" s="24"/>
      <c r="F264" s="24"/>
      <c r="G264" s="24"/>
      <c r="H264" s="14" t="s">
        <v>38</v>
      </c>
      <c r="I264" s="14" t="s">
        <v>37</v>
      </c>
      <c r="J264" s="14"/>
      <c r="K264" s="14"/>
      <c r="L264" s="14"/>
    </row>
    <row r="265" spans="1:14" ht="60" x14ac:dyDescent="0.25">
      <c r="A265" s="18" t="s">
        <v>29</v>
      </c>
      <c r="B265" s="25" t="s">
        <v>30</v>
      </c>
      <c r="C265" s="28" t="s">
        <v>13</v>
      </c>
      <c r="D265" s="25" t="s">
        <v>31</v>
      </c>
      <c r="E265" s="25"/>
      <c r="F265" s="28" t="s">
        <v>3</v>
      </c>
      <c r="G265" s="28"/>
      <c r="H265" s="18" t="s">
        <v>32</v>
      </c>
      <c r="I265" s="14" t="s">
        <v>16</v>
      </c>
      <c r="J265" s="18"/>
      <c r="K265" t="s">
        <v>9</v>
      </c>
      <c r="L265" s="18"/>
    </row>
    <row r="266" spans="1:14" x14ac:dyDescent="0.25">
      <c r="A266" s="8" t="s">
        <v>69</v>
      </c>
      <c r="B266" s="11" t="s">
        <v>209</v>
      </c>
      <c r="C266" s="36">
        <v>12</v>
      </c>
      <c r="D266" s="67">
        <v>0</v>
      </c>
      <c r="E266" s="11"/>
      <c r="F266" s="3">
        <v>4</v>
      </c>
      <c r="G266" s="3"/>
      <c r="H266">
        <v>1</v>
      </c>
      <c r="I266">
        <v>2.5</v>
      </c>
      <c r="J266" s="8"/>
      <c r="K266" s="33">
        <f>C266*F266+C267*F267+C268*F268+C269*F269</f>
        <v>318</v>
      </c>
      <c r="M266" s="15"/>
      <c r="N266" t="s">
        <v>221</v>
      </c>
    </row>
    <row r="267" spans="1:14" ht="16.5" x14ac:dyDescent="0.3">
      <c r="A267" s="8" t="s">
        <v>70</v>
      </c>
      <c r="B267" s="11" t="s">
        <v>220</v>
      </c>
      <c r="C267" s="36">
        <v>0</v>
      </c>
      <c r="D267" s="67">
        <v>-5</v>
      </c>
      <c r="E267" s="11"/>
      <c r="F267" s="3">
        <v>6</v>
      </c>
      <c r="G267" s="3"/>
      <c r="H267">
        <v>0.5</v>
      </c>
      <c r="I267">
        <v>1</v>
      </c>
      <c r="J267" s="68" t="s">
        <v>115</v>
      </c>
      <c r="K267" s="13">
        <v>318</v>
      </c>
      <c r="L267" s="8"/>
      <c r="M267" s="51"/>
      <c r="N267" s="2">
        <f>K266-K267</f>
        <v>0</v>
      </c>
    </row>
    <row r="268" spans="1:14" x14ac:dyDescent="0.25">
      <c r="A268" s="8" t="s">
        <v>149</v>
      </c>
      <c r="B268" s="11" t="s">
        <v>205</v>
      </c>
      <c r="C268" s="36">
        <v>12</v>
      </c>
      <c r="D268" s="67">
        <v>0</v>
      </c>
      <c r="E268" s="11"/>
      <c r="F268" s="3">
        <v>5</v>
      </c>
      <c r="G268" s="3"/>
      <c r="H268">
        <v>2.5</v>
      </c>
      <c r="I268">
        <v>0.5</v>
      </c>
      <c r="J268" s="8"/>
      <c r="K268" s="8"/>
      <c r="L268" s="8" t="s">
        <v>158</v>
      </c>
    </row>
    <row r="269" spans="1:14" x14ac:dyDescent="0.25">
      <c r="A269" s="8" t="s">
        <v>150</v>
      </c>
      <c r="B269" s="11" t="s">
        <v>219</v>
      </c>
      <c r="C269" s="36">
        <v>60</v>
      </c>
      <c r="D269" s="67">
        <v>0</v>
      </c>
      <c r="E269" s="11"/>
      <c r="F269" s="3">
        <v>3.5</v>
      </c>
      <c r="G269" s="3"/>
      <c r="H269">
        <v>1</v>
      </c>
      <c r="I269">
        <v>0.5</v>
      </c>
      <c r="J269" s="8"/>
      <c r="K269" s="8">
        <v>135</v>
      </c>
      <c r="L269" s="8">
        <f>K269-F269</f>
        <v>131.5</v>
      </c>
      <c r="M269">
        <f>C269*K269</f>
        <v>8100</v>
      </c>
    </row>
    <row r="270" spans="1:14" x14ac:dyDescent="0.25">
      <c r="A270" s="8"/>
      <c r="B270" s="8"/>
      <c r="C270" s="37" t="s">
        <v>12</v>
      </c>
      <c r="D270" s="8"/>
      <c r="E270" s="8"/>
      <c r="F270" s="37" t="str">
        <f>C270</f>
        <v>Profit</v>
      </c>
      <c r="G270" s="37"/>
      <c r="H270" s="8"/>
      <c r="I270" s="8"/>
      <c r="J270" s="8"/>
      <c r="K270" s="8"/>
      <c r="L270" s="8" t="s">
        <v>159</v>
      </c>
    </row>
    <row r="271" spans="1:14" ht="18.75" x14ac:dyDescent="0.3">
      <c r="A271" s="20" t="s">
        <v>35</v>
      </c>
      <c r="B271" s="8"/>
      <c r="C271" s="8"/>
      <c r="D271" s="8"/>
      <c r="E271" s="8"/>
      <c r="F271" s="8"/>
      <c r="G271" s="8"/>
      <c r="H271" s="8"/>
      <c r="I271" s="8"/>
      <c r="J271" s="8"/>
      <c r="K271" s="8"/>
      <c r="L271" s="8"/>
    </row>
    <row r="272" spans="1:14" x14ac:dyDescent="0.25">
      <c r="C272" s="14"/>
      <c r="D272" s="8"/>
      <c r="E272" s="8"/>
      <c r="F272" s="8"/>
      <c r="G272" s="8"/>
      <c r="H272" s="8"/>
    </row>
    <row r="273" spans="1:13" ht="30" x14ac:dyDescent="0.25">
      <c r="A273" s="18" t="s">
        <v>29</v>
      </c>
      <c r="B273" s="18" t="s">
        <v>30</v>
      </c>
      <c r="C273" s="18" t="s">
        <v>13</v>
      </c>
      <c r="D273" s="18" t="s">
        <v>44</v>
      </c>
      <c r="E273" s="28" t="s">
        <v>45</v>
      </c>
      <c r="F273" s="28" t="s">
        <v>118</v>
      </c>
      <c r="G273" s="18" t="s">
        <v>32</v>
      </c>
      <c r="H273" s="18" t="s">
        <v>16</v>
      </c>
      <c r="I273" s="18" t="s">
        <v>181</v>
      </c>
      <c r="K273" t="s">
        <v>177</v>
      </c>
      <c r="L273" s="17" t="s">
        <v>178</v>
      </c>
      <c r="M273" s="14"/>
    </row>
    <row r="274" spans="1:13" x14ac:dyDescent="0.25">
      <c r="A274" s="8" t="s">
        <v>71</v>
      </c>
      <c r="B274" s="33" t="s">
        <v>151</v>
      </c>
      <c r="C274" s="41">
        <v>120</v>
      </c>
      <c r="D274" s="27">
        <v>2</v>
      </c>
      <c r="E274" s="3">
        <v>120</v>
      </c>
      <c r="F274" s="3">
        <v>20</v>
      </c>
      <c r="G274" s="3">
        <v>48</v>
      </c>
      <c r="H274" s="3">
        <v>24</v>
      </c>
      <c r="I274" s="64">
        <f>F274/G274</f>
        <v>0.41666666666666669</v>
      </c>
      <c r="K274" s="5">
        <f>F274*D274</f>
        <v>40</v>
      </c>
    </row>
    <row r="275" spans="1:13" x14ac:dyDescent="0.25">
      <c r="A275" s="8" t="s">
        <v>72</v>
      </c>
      <c r="B275" s="8" t="s">
        <v>171</v>
      </c>
      <c r="C275" s="41">
        <v>18</v>
      </c>
      <c r="D275" s="27">
        <v>0</v>
      </c>
      <c r="E275" s="3">
        <v>54</v>
      </c>
      <c r="G275" s="3">
        <v>1</v>
      </c>
      <c r="H275" s="3">
        <v>36</v>
      </c>
      <c r="I275" s="64">
        <f>F275/G275</f>
        <v>0</v>
      </c>
      <c r="K275" s="5">
        <f>F275*D275</f>
        <v>0</v>
      </c>
    </row>
    <row r="276" spans="1:13" x14ac:dyDescent="0.25">
      <c r="A276" s="8" t="s">
        <v>73</v>
      </c>
      <c r="B276" s="33" t="s">
        <v>172</v>
      </c>
      <c r="C276" s="41">
        <v>72</v>
      </c>
      <c r="D276" s="27">
        <v>1.5</v>
      </c>
      <c r="E276" s="3">
        <v>71</v>
      </c>
      <c r="F276" s="3">
        <v>12</v>
      </c>
      <c r="G276" s="3">
        <v>24</v>
      </c>
      <c r="H276" s="2">
        <v>48</v>
      </c>
      <c r="I276" s="12">
        <f>F276/G276</f>
        <v>0.5</v>
      </c>
      <c r="K276" s="5">
        <f>F276*D276</f>
        <v>18</v>
      </c>
    </row>
    <row r="277" spans="1:13" x14ac:dyDescent="0.25">
      <c r="A277" s="8" t="s">
        <v>168</v>
      </c>
      <c r="B277" s="8" t="s">
        <v>173</v>
      </c>
      <c r="C277" s="41">
        <v>12</v>
      </c>
      <c r="D277" s="27">
        <v>-2.5</v>
      </c>
      <c r="E277" s="3">
        <v>12</v>
      </c>
      <c r="G277" s="3">
        <v>12</v>
      </c>
      <c r="H277" s="3">
        <v>12</v>
      </c>
      <c r="I277" s="12">
        <f>F277/G277</f>
        <v>0</v>
      </c>
      <c r="K277" s="5">
        <f>F277*D277</f>
        <v>0</v>
      </c>
    </row>
    <row r="278" spans="1:13" x14ac:dyDescent="0.25">
      <c r="D278" s="8"/>
      <c r="E278" s="8"/>
      <c r="F278" s="8"/>
      <c r="G278" s="8"/>
      <c r="H278" s="8"/>
      <c r="I278" s="4">
        <f>I274+I276</f>
        <v>0.91666666666666674</v>
      </c>
      <c r="J278" s="2" t="str">
        <f>IF(I278&lt;=1, "PASS", "FAIL")</f>
        <v>PASS</v>
      </c>
      <c r="K278" s="65">
        <f>K274+K276</f>
        <v>58</v>
      </c>
    </row>
    <row r="279" spans="1:13" x14ac:dyDescent="0.25">
      <c r="A279" s="2" t="s">
        <v>174</v>
      </c>
      <c r="B279" s="2"/>
      <c r="D279" t="s">
        <v>179</v>
      </c>
      <c r="F279" s="5">
        <f>K266</f>
        <v>318</v>
      </c>
    </row>
    <row r="280" spans="1:13" ht="15.75" x14ac:dyDescent="0.25">
      <c r="A280" s="62" t="s">
        <v>117</v>
      </c>
      <c r="B280" s="63"/>
      <c r="D280" t="s">
        <v>118</v>
      </c>
      <c r="F280" s="69">
        <f>K278</f>
        <v>58</v>
      </c>
    </row>
    <row r="281" spans="1:13" x14ac:dyDescent="0.25">
      <c r="D281" s="2" t="s">
        <v>180</v>
      </c>
      <c r="E281" s="2"/>
      <c r="F281" s="2">
        <f>SUM(F279:F280)</f>
        <v>376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53A3A-0FC3-4220-89B9-1290549E85DA}">
  <dimension ref="A2:S334"/>
  <sheetViews>
    <sheetView topLeftCell="A120" zoomScale="150" zoomScaleNormal="150" workbookViewId="0">
      <selection activeCell="D135" sqref="D135"/>
    </sheetView>
  </sheetViews>
  <sheetFormatPr defaultColWidth="8.85546875" defaultRowHeight="15" x14ac:dyDescent="0.25"/>
  <cols>
    <col min="1" max="1" width="13.42578125" bestFit="1" customWidth="1"/>
    <col min="2" max="2" width="10" customWidth="1"/>
    <col min="3" max="3" width="12.42578125" bestFit="1" customWidth="1"/>
    <col min="4" max="4" width="10.7109375" bestFit="1" customWidth="1"/>
    <col min="5" max="5" width="12" bestFit="1" customWidth="1"/>
    <col min="7" max="7" width="10.7109375" bestFit="1" customWidth="1"/>
    <col min="8" max="8" width="10.140625" customWidth="1"/>
    <col min="9" max="9" width="9.42578125" customWidth="1"/>
    <col min="10" max="10" width="14.28515625" customWidth="1"/>
    <col min="11" max="11" width="9.7109375" customWidth="1"/>
    <col min="14" max="14" width="10.85546875" customWidth="1"/>
  </cols>
  <sheetData>
    <row r="2" spans="1:10" x14ac:dyDescent="0.25">
      <c r="A2" s="49"/>
    </row>
    <row r="3" spans="1:10" x14ac:dyDescent="0.25">
      <c r="A3" s="10"/>
    </row>
    <row r="4" spans="1:10" x14ac:dyDescent="0.25">
      <c r="A4" s="10"/>
      <c r="C4" s="3" t="s">
        <v>12</v>
      </c>
      <c r="D4" s="8" t="s">
        <v>131</v>
      </c>
      <c r="E4" s="8"/>
      <c r="F4" s="3" t="str">
        <f>C4</f>
        <v>Profit</v>
      </c>
      <c r="G4" s="8" t="s">
        <v>132</v>
      </c>
    </row>
    <row r="5" spans="1:10" x14ac:dyDescent="0.25">
      <c r="D5" s="8"/>
      <c r="E5" s="8"/>
      <c r="F5" s="8"/>
      <c r="G5" s="8"/>
    </row>
    <row r="6" spans="1:10" x14ac:dyDescent="0.25">
      <c r="A6" t="s">
        <v>7</v>
      </c>
      <c r="D6" s="8"/>
      <c r="E6" s="8"/>
      <c r="F6" s="8"/>
      <c r="G6" s="8"/>
      <c r="H6" t="s">
        <v>3</v>
      </c>
    </row>
    <row r="7" spans="1:10" x14ac:dyDescent="0.25">
      <c r="A7" s="2">
        <v>3</v>
      </c>
      <c r="B7" s="2">
        <v>4</v>
      </c>
      <c r="C7" s="3">
        <v>5</v>
      </c>
      <c r="D7" s="8" t="s">
        <v>1</v>
      </c>
      <c r="E7" s="9" t="s">
        <v>0</v>
      </c>
      <c r="F7" s="11">
        <v>3</v>
      </c>
      <c r="G7" s="8" t="s">
        <v>2</v>
      </c>
      <c r="H7" s="2" t="str">
        <f>_xlfn.TEXTJOIN("", TRUE, C7:G7)</f>
        <v>5x+3y</v>
      </c>
    </row>
    <row r="8" spans="1:10" x14ac:dyDescent="0.25">
      <c r="A8" t="s">
        <v>13</v>
      </c>
      <c r="C8" s="8"/>
      <c r="D8" s="34">
        <f>C7*A7</f>
        <v>15</v>
      </c>
      <c r="E8" s="9"/>
      <c r="F8" s="8"/>
      <c r="G8" s="34">
        <f>B7*F7</f>
        <v>12</v>
      </c>
      <c r="H8" s="2" t="str">
        <f>_xlfn.TEXTJOIN("", TRUE,D8+G8)</f>
        <v>27</v>
      </c>
      <c r="I8" s="2" t="s">
        <v>14</v>
      </c>
      <c r="J8" s="2" t="str">
        <f>C4</f>
        <v>Profit</v>
      </c>
    </row>
    <row r="9" spans="1:10" x14ac:dyDescent="0.25">
      <c r="D9" s="8"/>
      <c r="E9" s="8"/>
      <c r="F9" s="8"/>
      <c r="G9" s="8"/>
      <c r="H9" t="s">
        <v>9</v>
      </c>
    </row>
    <row r="11" spans="1:10" x14ac:dyDescent="0.25">
      <c r="A11" t="s">
        <v>146</v>
      </c>
    </row>
    <row r="12" spans="1:10" x14ac:dyDescent="0.25">
      <c r="C12" t="s">
        <v>145</v>
      </c>
    </row>
    <row r="13" spans="1:10" x14ac:dyDescent="0.25">
      <c r="C13" s="3" t="s">
        <v>12</v>
      </c>
      <c r="D13" s="8" t="s">
        <v>131</v>
      </c>
      <c r="E13" s="8"/>
      <c r="F13" s="3" t="str">
        <f>C13</f>
        <v>Profit</v>
      </c>
      <c r="G13" s="8" t="s">
        <v>132</v>
      </c>
    </row>
    <row r="14" spans="1:10" x14ac:dyDescent="0.25">
      <c r="A14" t="s">
        <v>7</v>
      </c>
      <c r="D14" s="8"/>
      <c r="E14" s="8"/>
      <c r="F14" s="8"/>
      <c r="G14" s="8"/>
      <c r="H14" t="s">
        <v>3</v>
      </c>
    </row>
    <row r="15" spans="1:10" x14ac:dyDescent="0.25">
      <c r="A15" s="2">
        <v>2</v>
      </c>
      <c r="B15" s="2">
        <v>1</v>
      </c>
      <c r="C15" s="3">
        <v>2</v>
      </c>
      <c r="D15" s="8" t="s">
        <v>1</v>
      </c>
      <c r="E15" s="9" t="s">
        <v>0</v>
      </c>
      <c r="F15" s="11">
        <v>6</v>
      </c>
      <c r="G15" s="8" t="s">
        <v>2</v>
      </c>
      <c r="H15" s="2" t="str">
        <f>_xlfn.TEXTJOIN("", TRUE, C15:G15)</f>
        <v>2x+6y</v>
      </c>
    </row>
    <row r="16" spans="1:10" x14ac:dyDescent="0.25">
      <c r="A16" t="s">
        <v>13</v>
      </c>
      <c r="D16" s="8">
        <f>C15*A15</f>
        <v>4</v>
      </c>
      <c r="E16" s="9"/>
      <c r="G16" s="8">
        <f>B15*F15</f>
        <v>6</v>
      </c>
      <c r="H16" s="2" t="str">
        <f>_xlfn.TEXTJOIN("", TRUE,D16+G16)</f>
        <v>10</v>
      </c>
      <c r="I16" s="2" t="s">
        <v>14</v>
      </c>
      <c r="J16" s="2" t="str">
        <f>C13</f>
        <v>Profit</v>
      </c>
    </row>
    <row r="17" spans="1:10" x14ac:dyDescent="0.25">
      <c r="D17" s="8"/>
      <c r="E17" s="8"/>
      <c r="F17" s="8"/>
      <c r="G17" s="8"/>
      <c r="H17" t="s">
        <v>9</v>
      </c>
    </row>
    <row r="19" spans="1:10" x14ac:dyDescent="0.25">
      <c r="B19" s="15" t="s">
        <v>140</v>
      </c>
      <c r="C19" s="3"/>
      <c r="D19" s="8"/>
      <c r="E19" s="9"/>
      <c r="F19" s="11">
        <v>8</v>
      </c>
      <c r="G19" s="8" t="s">
        <v>2</v>
      </c>
      <c r="H19" s="9" t="s">
        <v>137</v>
      </c>
      <c r="I19" s="3">
        <v>24</v>
      </c>
      <c r="J19" s="2" t="str">
        <f>_xlfn.TEXTJOIN("", TRUE, C19:I19)</f>
        <v>8y&lt;=24</v>
      </c>
    </row>
    <row r="20" spans="1:10" x14ac:dyDescent="0.25">
      <c r="B20" s="15" t="s">
        <v>144</v>
      </c>
      <c r="C20" s="3">
        <v>6</v>
      </c>
      <c r="D20" s="8" t="s">
        <v>1</v>
      </c>
      <c r="E20" s="9" t="s">
        <v>0</v>
      </c>
      <c r="F20" s="11">
        <v>12</v>
      </c>
      <c r="G20" s="8" t="s">
        <v>2</v>
      </c>
      <c r="H20" s="9" t="s">
        <v>137</v>
      </c>
      <c r="I20" s="3">
        <v>84</v>
      </c>
      <c r="J20" s="2" t="str">
        <f>_xlfn.TEXTJOIN("", TRUE, C20:I20)</f>
        <v>6x+12y&lt;=84</v>
      </c>
    </row>
    <row r="21" spans="1:10" x14ac:dyDescent="0.25">
      <c r="B21" s="15" t="s">
        <v>143</v>
      </c>
      <c r="C21" s="3">
        <v>8</v>
      </c>
      <c r="D21" s="8" t="s">
        <v>1</v>
      </c>
      <c r="E21" s="9" t="s">
        <v>0</v>
      </c>
      <c r="F21" s="11">
        <v>5</v>
      </c>
      <c r="G21" s="8" t="s">
        <v>2</v>
      </c>
      <c r="H21" s="9" t="s">
        <v>147</v>
      </c>
      <c r="I21" s="3">
        <v>40</v>
      </c>
      <c r="J21" s="2" t="str">
        <f>_xlfn.TEXTJOIN("", TRUE, C21:I21)</f>
        <v>8x+5y&gt;=40</v>
      </c>
    </row>
    <row r="22" spans="1:10" x14ac:dyDescent="0.25">
      <c r="B22" s="15"/>
      <c r="C22" s="3">
        <v>5</v>
      </c>
      <c r="D22" s="8" t="s">
        <v>1</v>
      </c>
      <c r="E22" s="9"/>
      <c r="F22" s="11"/>
      <c r="G22" s="8"/>
      <c r="H22" s="9" t="s">
        <v>147</v>
      </c>
      <c r="I22" s="3">
        <v>15</v>
      </c>
      <c r="J22" s="2" t="str">
        <f>_xlfn.TEXTJOIN("", TRUE, C22:I22)</f>
        <v>5x&gt;=15</v>
      </c>
    </row>
    <row r="24" spans="1:10" x14ac:dyDescent="0.25">
      <c r="A24" t="s">
        <v>148</v>
      </c>
    </row>
    <row r="25" spans="1:10" x14ac:dyDescent="0.25">
      <c r="C25" t="s">
        <v>145</v>
      </c>
    </row>
    <row r="26" spans="1:10" x14ac:dyDescent="0.25">
      <c r="C26" s="3" t="s">
        <v>12</v>
      </c>
      <c r="D26" s="8" t="s">
        <v>131</v>
      </c>
      <c r="E26" s="8"/>
      <c r="F26" s="3" t="str">
        <f>C26</f>
        <v>Profit</v>
      </c>
      <c r="G26" s="8" t="s">
        <v>132</v>
      </c>
    </row>
    <row r="27" spans="1:10" x14ac:dyDescent="0.25">
      <c r="A27" t="s">
        <v>7</v>
      </c>
      <c r="D27" s="8"/>
      <c r="E27" s="8"/>
      <c r="F27" s="8"/>
      <c r="G27" s="8"/>
      <c r="H27" t="s">
        <v>3</v>
      </c>
    </row>
    <row r="28" spans="1:10" x14ac:dyDescent="0.25">
      <c r="A28" s="2">
        <v>2</v>
      </c>
      <c r="B28" s="2">
        <v>1</v>
      </c>
      <c r="C28" s="3">
        <v>200</v>
      </c>
      <c r="D28" s="8" t="s">
        <v>1</v>
      </c>
      <c r="E28" s="9" t="s">
        <v>0</v>
      </c>
      <c r="F28" s="11">
        <v>100</v>
      </c>
      <c r="G28" s="8" t="s">
        <v>2</v>
      </c>
      <c r="H28" s="2" t="str">
        <f>_xlfn.TEXTJOIN("", TRUE, C28:G28)</f>
        <v>200x+100y</v>
      </c>
    </row>
    <row r="29" spans="1:10" x14ac:dyDescent="0.25">
      <c r="A29" t="s">
        <v>13</v>
      </c>
      <c r="D29" s="8">
        <f>C28*A28</f>
        <v>400</v>
      </c>
      <c r="E29" s="9" t="str">
        <f>E28</f>
        <v>+</v>
      </c>
      <c r="G29" s="8">
        <f>B28*F28</f>
        <v>100</v>
      </c>
      <c r="H29" s="2" t="str">
        <f>_xlfn.TEXTJOIN("", TRUE,D29+G29)</f>
        <v>500</v>
      </c>
      <c r="I29" s="2" t="s">
        <v>14</v>
      </c>
      <c r="J29" s="2" t="str">
        <f>C26</f>
        <v>Profit</v>
      </c>
    </row>
    <row r="30" spans="1:10" x14ac:dyDescent="0.25">
      <c r="D30" s="8"/>
      <c r="E30" s="8"/>
      <c r="F30" s="8"/>
      <c r="G30" s="8"/>
      <c r="H30" t="s">
        <v>9</v>
      </c>
    </row>
    <row r="32" spans="1:10" x14ac:dyDescent="0.25">
      <c r="B32" s="15" t="s">
        <v>140</v>
      </c>
      <c r="C32" s="3">
        <v>30</v>
      </c>
      <c r="D32" s="8" t="s">
        <v>1</v>
      </c>
      <c r="E32" s="9" t="s">
        <v>0</v>
      </c>
      <c r="F32" s="11">
        <v>25</v>
      </c>
      <c r="G32" s="8" t="s">
        <v>2</v>
      </c>
      <c r="H32" s="9" t="s">
        <v>137</v>
      </c>
      <c r="I32" s="3">
        <v>1800</v>
      </c>
      <c r="J32" s="2" t="str">
        <f>_xlfn.TEXTJOIN("", TRUE, C32:I32)</f>
        <v>30x+25y&lt;=1800</v>
      </c>
    </row>
    <row r="33" spans="1:12" x14ac:dyDescent="0.25">
      <c r="B33" s="15" t="s">
        <v>144</v>
      </c>
      <c r="C33" s="3">
        <v>15</v>
      </c>
      <c r="D33" s="8" t="s">
        <v>1</v>
      </c>
      <c r="E33" s="9" t="s">
        <v>0</v>
      </c>
      <c r="F33" s="11">
        <v>20</v>
      </c>
      <c r="G33" s="8" t="s">
        <v>2</v>
      </c>
      <c r="H33" s="9" t="s">
        <v>147</v>
      </c>
      <c r="I33" s="3">
        <v>1200</v>
      </c>
      <c r="J33" s="2" t="str">
        <f>_xlfn.TEXTJOIN("", TRUE, C33:I33)</f>
        <v>15x+20y&gt;=1200</v>
      </c>
    </row>
    <row r="34" spans="1:12" x14ac:dyDescent="0.25">
      <c r="B34" s="15" t="s">
        <v>143</v>
      </c>
      <c r="C34" s="3">
        <v>10</v>
      </c>
      <c r="D34" s="8" t="s">
        <v>1</v>
      </c>
      <c r="E34" s="9" t="s">
        <v>0</v>
      </c>
      <c r="F34" s="11">
        <v>5</v>
      </c>
      <c r="G34" s="8" t="s">
        <v>2</v>
      </c>
      <c r="H34" s="9" t="str">
        <f>H32</f>
        <v>&lt;=</v>
      </c>
      <c r="I34" s="3">
        <v>400</v>
      </c>
      <c r="J34" s="2" t="str">
        <f>_xlfn.TEXTJOIN("", TRUE, C34:I34)</f>
        <v>10x+5y&lt;=400</v>
      </c>
    </row>
    <row r="36" spans="1:12" x14ac:dyDescent="0.25">
      <c r="A36" s="5" t="s">
        <v>182</v>
      </c>
    </row>
    <row r="37" spans="1:12" x14ac:dyDescent="0.25">
      <c r="C37" t="s">
        <v>186</v>
      </c>
    </row>
    <row r="38" spans="1:12" x14ac:dyDescent="0.25">
      <c r="C38" s="3" t="s">
        <v>188</v>
      </c>
      <c r="D38" s="8" t="s">
        <v>131</v>
      </c>
      <c r="E38" s="8"/>
      <c r="F38" s="3" t="str">
        <f>C38</f>
        <v>cost</v>
      </c>
      <c r="G38" s="8" t="s">
        <v>132</v>
      </c>
    </row>
    <row r="39" spans="1:12" x14ac:dyDescent="0.25">
      <c r="A39" t="s">
        <v>7</v>
      </c>
      <c r="D39" s="8"/>
      <c r="E39" s="8"/>
      <c r="F39" s="8"/>
      <c r="G39" s="8"/>
      <c r="H39" t="s">
        <v>3</v>
      </c>
    </row>
    <row r="40" spans="1:12" x14ac:dyDescent="0.25">
      <c r="A40" s="2">
        <v>250</v>
      </c>
      <c r="B40" s="2">
        <v>50</v>
      </c>
      <c r="C40" s="3">
        <v>1</v>
      </c>
      <c r="D40" s="8" t="s">
        <v>1</v>
      </c>
      <c r="E40" s="9" t="s">
        <v>0</v>
      </c>
      <c r="F40" s="11">
        <v>2</v>
      </c>
      <c r="G40" s="8" t="s">
        <v>2</v>
      </c>
      <c r="H40" s="2" t="str">
        <f>_xlfn.TEXTJOIN("", TRUE, C40:G40)</f>
        <v>1x+2y</v>
      </c>
    </row>
    <row r="41" spans="1:12" x14ac:dyDescent="0.25">
      <c r="A41" t="s">
        <v>13</v>
      </c>
      <c r="D41" s="8">
        <f>C40*A40</f>
        <v>250</v>
      </c>
      <c r="E41" s="9" t="str">
        <f>E40</f>
        <v>+</v>
      </c>
      <c r="G41" s="8">
        <f>B40*F40</f>
        <v>100</v>
      </c>
      <c r="H41" s="2" t="str">
        <f>_xlfn.TEXTJOIN("", TRUE,D41+G41)</f>
        <v>350</v>
      </c>
      <c r="I41" s="2" t="s">
        <v>14</v>
      </c>
      <c r="J41" s="2" t="str">
        <f>C38</f>
        <v>cost</v>
      </c>
    </row>
    <row r="42" spans="1:12" x14ac:dyDescent="0.25">
      <c r="D42" s="8"/>
      <c r="E42" s="8"/>
      <c r="F42" s="8"/>
      <c r="G42" s="8"/>
      <c r="H42" t="s">
        <v>197</v>
      </c>
      <c r="J42" s="17" t="str">
        <f>C37</f>
        <v>MIN</v>
      </c>
    </row>
    <row r="44" spans="1:12" x14ac:dyDescent="0.25">
      <c r="B44" s="15" t="s">
        <v>183</v>
      </c>
      <c r="C44" s="3">
        <v>1</v>
      </c>
      <c r="D44" s="8" t="s">
        <v>1</v>
      </c>
      <c r="E44" s="9" t="s">
        <v>0</v>
      </c>
      <c r="F44" s="11">
        <v>1</v>
      </c>
      <c r="G44" s="8" t="s">
        <v>2</v>
      </c>
      <c r="H44" s="9" t="s">
        <v>147</v>
      </c>
      <c r="I44" s="3">
        <v>300</v>
      </c>
      <c r="J44" s="2" t="str">
        <f>_xlfn.TEXTJOIN("", TRUE, C44:I44)</f>
        <v>1x+1y&gt;=300</v>
      </c>
    </row>
    <row r="45" spans="1:12" x14ac:dyDescent="0.25">
      <c r="B45" s="15" t="s">
        <v>184</v>
      </c>
      <c r="C45" s="3">
        <v>2</v>
      </c>
      <c r="D45" s="8" t="s">
        <v>1</v>
      </c>
      <c r="E45" s="9" t="s">
        <v>0</v>
      </c>
      <c r="F45" s="11">
        <v>1</v>
      </c>
      <c r="G45" s="8" t="s">
        <v>2</v>
      </c>
      <c r="H45" s="9" t="s">
        <v>147</v>
      </c>
      <c r="I45" s="3">
        <v>400</v>
      </c>
      <c r="J45" s="2" t="str">
        <f>_xlfn.TEXTJOIN("", TRUE, C45:I45)</f>
        <v>2x+1y&gt;=400</v>
      </c>
    </row>
    <row r="46" spans="1:12" x14ac:dyDescent="0.25">
      <c r="B46" s="15" t="s">
        <v>185</v>
      </c>
      <c r="C46" s="3">
        <v>2</v>
      </c>
      <c r="D46" s="8" t="s">
        <v>1</v>
      </c>
      <c r="E46" s="9" t="s">
        <v>0</v>
      </c>
      <c r="F46" s="11">
        <v>5</v>
      </c>
      <c r="G46" s="8" t="s">
        <v>2</v>
      </c>
      <c r="H46" s="9" t="str">
        <f>H44</f>
        <v>&gt;=</v>
      </c>
      <c r="I46" s="3">
        <v>750</v>
      </c>
      <c r="J46" s="2" t="str">
        <f>_xlfn.TEXTJOIN("", TRUE, C46:I46)</f>
        <v>2x+5y&gt;=750</v>
      </c>
    </row>
    <row r="48" spans="1:12" x14ac:dyDescent="0.25">
      <c r="A48" s="5" t="s">
        <v>182</v>
      </c>
      <c r="L48" t="s">
        <v>189</v>
      </c>
    </row>
    <row r="49" spans="1:11" x14ac:dyDescent="0.25">
      <c r="C49" t="s">
        <v>145</v>
      </c>
    </row>
    <row r="50" spans="1:11" x14ac:dyDescent="0.25">
      <c r="C50" s="3" t="s">
        <v>195</v>
      </c>
      <c r="D50" s="8" t="s">
        <v>261</v>
      </c>
      <c r="E50" s="8"/>
      <c r="F50" s="12" t="str">
        <f>C50</f>
        <v>profit</v>
      </c>
      <c r="G50" s="8" t="s">
        <v>260</v>
      </c>
    </row>
    <row r="51" spans="1:11" x14ac:dyDescent="0.25">
      <c r="A51" t="s">
        <v>7</v>
      </c>
      <c r="D51" s="8"/>
      <c r="E51" s="8"/>
      <c r="F51" s="8"/>
      <c r="G51" s="8"/>
      <c r="H51" t="s">
        <v>3</v>
      </c>
    </row>
    <row r="52" spans="1:11" x14ac:dyDescent="0.25">
      <c r="A52" s="2">
        <v>10</v>
      </c>
      <c r="B52" s="2">
        <v>16</v>
      </c>
      <c r="C52" s="3">
        <v>32</v>
      </c>
      <c r="D52" s="8" t="s">
        <v>1</v>
      </c>
      <c r="E52" s="9" t="s">
        <v>0</v>
      </c>
      <c r="F52" s="11">
        <v>20</v>
      </c>
      <c r="G52" s="8" t="s">
        <v>2</v>
      </c>
      <c r="H52" s="2" t="str">
        <f>_xlfn.TEXTJOIN("", TRUE, C52:G52)</f>
        <v>32x+20y</v>
      </c>
    </row>
    <row r="53" spans="1:11" x14ac:dyDescent="0.25">
      <c r="A53" t="s">
        <v>13</v>
      </c>
      <c r="D53" s="8">
        <f>C52*A52</f>
        <v>320</v>
      </c>
      <c r="E53" s="9" t="str">
        <f>E52</f>
        <v>+</v>
      </c>
      <c r="G53" s="8">
        <f>B52*F52</f>
        <v>320</v>
      </c>
      <c r="H53" s="2" t="str">
        <f>_xlfn.TEXTJOIN("", TRUE,D53+G53)</f>
        <v>640</v>
      </c>
      <c r="I53" s="2" t="s">
        <v>14</v>
      </c>
      <c r="J53" s="2" t="str">
        <f>C50</f>
        <v>profit</v>
      </c>
    </row>
    <row r="54" spans="1:11" x14ac:dyDescent="0.25">
      <c r="D54" s="8"/>
      <c r="E54" s="8"/>
      <c r="F54" s="8"/>
      <c r="G54" s="8"/>
      <c r="H54" t="s">
        <v>196</v>
      </c>
    </row>
    <row r="56" spans="1:11" x14ac:dyDescent="0.25">
      <c r="B56" s="15" t="s">
        <v>259</v>
      </c>
      <c r="C56" s="3">
        <v>20</v>
      </c>
      <c r="D56" s="8" t="s">
        <v>1</v>
      </c>
      <c r="E56" s="9" t="s">
        <v>0</v>
      </c>
      <c r="F56" s="11">
        <v>16</v>
      </c>
      <c r="G56" s="8" t="s">
        <v>2</v>
      </c>
      <c r="H56" s="9" t="s">
        <v>137</v>
      </c>
      <c r="I56" s="3">
        <v>456</v>
      </c>
      <c r="J56" s="2" t="str">
        <f>_xlfn.TEXTJOIN("", TRUE, C56:I56)</f>
        <v>20x+16y&lt;=456</v>
      </c>
      <c r="K56" s="3" t="str">
        <f>IF(H56="&lt;=", "avaliable", "at least")</f>
        <v>avaliable</v>
      </c>
    </row>
    <row r="57" spans="1:11" x14ac:dyDescent="0.25">
      <c r="B57" s="15" t="s">
        <v>258</v>
      </c>
      <c r="C57" s="3">
        <v>12</v>
      </c>
      <c r="D57" s="8" t="s">
        <v>1</v>
      </c>
      <c r="E57" s="9" t="s">
        <v>0</v>
      </c>
      <c r="F57" s="11">
        <v>4</v>
      </c>
      <c r="G57" s="8" t="s">
        <v>2</v>
      </c>
      <c r="H57" s="9" t="s">
        <v>147</v>
      </c>
      <c r="I57" s="3">
        <v>156</v>
      </c>
      <c r="J57" s="2" t="str">
        <f>_xlfn.TEXTJOIN("", TRUE, C57:I57)</f>
        <v>12x+4y&gt;=156</v>
      </c>
      <c r="K57" s="3" t="str">
        <f>IF(H57="&lt;=", "avaliable", "at least")</f>
        <v>at least</v>
      </c>
    </row>
    <row r="58" spans="1:11" x14ac:dyDescent="0.25">
      <c r="B58" s="15" t="s">
        <v>257</v>
      </c>
      <c r="C58" s="3">
        <v>4</v>
      </c>
      <c r="D58" s="8" t="s">
        <v>1</v>
      </c>
      <c r="E58" s="9" t="s">
        <v>0</v>
      </c>
      <c r="F58" s="11">
        <v>2</v>
      </c>
      <c r="G58" s="8" t="s">
        <v>2</v>
      </c>
      <c r="H58" s="9" t="s">
        <v>137</v>
      </c>
      <c r="I58" s="3">
        <v>72</v>
      </c>
      <c r="J58" s="2" t="str">
        <f>_xlfn.TEXTJOIN("", TRUE, C58:I58)</f>
        <v>4x+2y&lt;=72</v>
      </c>
      <c r="K58" s="3" t="str">
        <f>IF(H58="&lt;=", "avaliable", "at least")</f>
        <v>avaliable</v>
      </c>
    </row>
    <row r="60" spans="1:11" x14ac:dyDescent="0.25">
      <c r="A60" s="5" t="s">
        <v>198</v>
      </c>
    </row>
    <row r="61" spans="1:11" x14ac:dyDescent="0.25">
      <c r="C61" t="s">
        <v>145</v>
      </c>
    </row>
    <row r="62" spans="1:11" x14ac:dyDescent="0.25">
      <c r="C62" s="3" t="s">
        <v>195</v>
      </c>
      <c r="D62" s="8" t="s">
        <v>191</v>
      </c>
      <c r="E62" s="8"/>
      <c r="F62" s="12" t="str">
        <f>C62</f>
        <v>profit</v>
      </c>
      <c r="G62" s="8" t="s">
        <v>192</v>
      </c>
    </row>
    <row r="63" spans="1:11" x14ac:dyDescent="0.25">
      <c r="A63" t="s">
        <v>7</v>
      </c>
      <c r="D63" s="8"/>
      <c r="E63" s="8"/>
      <c r="F63" s="8"/>
      <c r="G63" s="8"/>
      <c r="H63" t="s">
        <v>3</v>
      </c>
    </row>
    <row r="64" spans="1:11" x14ac:dyDescent="0.25">
      <c r="A64" s="2">
        <v>4</v>
      </c>
      <c r="B64" s="2">
        <v>2</v>
      </c>
      <c r="C64" s="3">
        <v>10</v>
      </c>
      <c r="D64" s="8" t="s">
        <v>1</v>
      </c>
      <c r="E64" s="9" t="s">
        <v>0</v>
      </c>
      <c r="F64" s="11">
        <v>4</v>
      </c>
      <c r="G64" s="8" t="s">
        <v>2</v>
      </c>
      <c r="H64" s="2" t="str">
        <f>_xlfn.TEXTJOIN("", TRUE, C64:G64)</f>
        <v>10x+4y</v>
      </c>
    </row>
    <row r="65" spans="1:11" x14ac:dyDescent="0.25">
      <c r="A65" t="s">
        <v>13</v>
      </c>
      <c r="D65" s="8">
        <f>C64*A64</f>
        <v>40</v>
      </c>
      <c r="E65" s="9" t="str">
        <f>E64</f>
        <v>+</v>
      </c>
      <c r="G65" s="8">
        <f>B64*F64</f>
        <v>8</v>
      </c>
      <c r="H65" s="2" t="str">
        <f>_xlfn.TEXTJOIN("", TRUE,D65+G65)</f>
        <v>48</v>
      </c>
      <c r="I65" s="2" t="s">
        <v>14</v>
      </c>
      <c r="J65" s="2" t="str">
        <f>C62</f>
        <v>profit</v>
      </c>
    </row>
    <row r="66" spans="1:11" x14ac:dyDescent="0.25">
      <c r="D66" s="8"/>
      <c r="E66" s="8"/>
      <c r="F66" s="8"/>
      <c r="G66" s="8"/>
      <c r="H66" t="s">
        <v>196</v>
      </c>
    </row>
    <row r="68" spans="1:11" x14ac:dyDescent="0.25">
      <c r="B68" s="15" t="s">
        <v>190</v>
      </c>
      <c r="C68" s="3">
        <v>6</v>
      </c>
      <c r="D68" s="8" t="s">
        <v>1</v>
      </c>
      <c r="E68" s="9" t="s">
        <v>0</v>
      </c>
      <c r="F68" s="11">
        <v>40</v>
      </c>
      <c r="G68" s="8" t="s">
        <v>2</v>
      </c>
      <c r="H68" s="9" t="s">
        <v>137</v>
      </c>
      <c r="I68" s="3">
        <v>3000</v>
      </c>
      <c r="J68" s="2" t="str">
        <f>_xlfn.TEXTJOIN("", TRUE, C68:I68)</f>
        <v>6x+40y&lt;=3000</v>
      </c>
      <c r="K68" s="3" t="str">
        <f>IF(H68="&lt;=", "avaliable", "at least")</f>
        <v>avaliable</v>
      </c>
    </row>
    <row r="69" spans="1:11" x14ac:dyDescent="0.25">
      <c r="B69" s="15" t="s">
        <v>142</v>
      </c>
      <c r="C69" s="3">
        <v>3</v>
      </c>
      <c r="D69" s="8" t="s">
        <v>1</v>
      </c>
      <c r="E69" s="9" t="s">
        <v>0</v>
      </c>
      <c r="F69" s="11"/>
      <c r="G69" s="8"/>
      <c r="H69" s="9" t="s">
        <v>147</v>
      </c>
      <c r="I69" s="3">
        <v>12</v>
      </c>
      <c r="J69" s="2" t="str">
        <f>_xlfn.TEXTJOIN("", TRUE, C69:I69)</f>
        <v>3x+&gt;=12</v>
      </c>
      <c r="K69" s="3" t="str">
        <f>IF(H69="&lt;=", "avaliable", "at least")</f>
        <v>at least</v>
      </c>
    </row>
    <row r="70" spans="1:11" x14ac:dyDescent="0.25">
      <c r="B70" s="15" t="s">
        <v>141</v>
      </c>
      <c r="C70" s="3">
        <v>4</v>
      </c>
      <c r="D70" s="8" t="s">
        <v>1</v>
      </c>
      <c r="E70" s="9" t="s">
        <v>0</v>
      </c>
      <c r="F70" s="11">
        <v>8</v>
      </c>
      <c r="G70" s="8" t="s">
        <v>2</v>
      </c>
      <c r="H70" s="9" t="str">
        <f>H68</f>
        <v>&lt;=</v>
      </c>
      <c r="I70" s="3">
        <v>44</v>
      </c>
      <c r="J70" s="2" t="str">
        <f>_xlfn.TEXTJOIN("", TRUE, C70:I70)</f>
        <v>4x+8y&lt;=44</v>
      </c>
      <c r="K70" s="3" t="str">
        <f>IF(H70="&lt;=", "avaliable", "at least")</f>
        <v>avaliable</v>
      </c>
    </row>
    <row r="71" spans="1:11" x14ac:dyDescent="0.25">
      <c r="C71">
        <f>C70*A64</f>
        <v>16</v>
      </c>
      <c r="F71">
        <f>B64*F70</f>
        <v>16</v>
      </c>
    </row>
    <row r="72" spans="1:11" x14ac:dyDescent="0.25">
      <c r="F72">
        <f>F71+C71</f>
        <v>32</v>
      </c>
      <c r="G72">
        <f>I70-F72</f>
        <v>12</v>
      </c>
      <c r="H72" t="s">
        <v>200</v>
      </c>
    </row>
    <row r="74" spans="1:11" x14ac:dyDescent="0.25">
      <c r="A74" s="5" t="s">
        <v>199</v>
      </c>
    </row>
    <row r="75" spans="1:11" x14ac:dyDescent="0.25">
      <c r="C75" t="s">
        <v>145</v>
      </c>
    </row>
    <row r="76" spans="1:11" x14ac:dyDescent="0.25">
      <c r="C76" s="3" t="s">
        <v>195</v>
      </c>
      <c r="D76" s="8" t="s">
        <v>191</v>
      </c>
      <c r="E76" s="8"/>
      <c r="F76" s="12" t="str">
        <f>C76</f>
        <v>profit</v>
      </c>
      <c r="G76" s="8" t="s">
        <v>192</v>
      </c>
    </row>
    <row r="77" spans="1:11" x14ac:dyDescent="0.25">
      <c r="A77" t="s">
        <v>7</v>
      </c>
      <c r="D77" s="8"/>
      <c r="E77" s="8"/>
      <c r="F77" s="8"/>
      <c r="G77" s="8"/>
      <c r="H77" t="s">
        <v>3</v>
      </c>
    </row>
    <row r="78" spans="1:11" x14ac:dyDescent="0.25">
      <c r="A78" s="2">
        <v>3</v>
      </c>
      <c r="B78" s="2">
        <v>4</v>
      </c>
      <c r="C78" s="3">
        <v>6</v>
      </c>
      <c r="D78" s="8" t="s">
        <v>1</v>
      </c>
      <c r="E78" s="9" t="s">
        <v>0</v>
      </c>
      <c r="F78" s="11">
        <v>7</v>
      </c>
      <c r="G78" s="8" t="s">
        <v>2</v>
      </c>
      <c r="H78" s="2" t="str">
        <f>_xlfn.TEXTJOIN("", TRUE, C78:G78)</f>
        <v>6x+7y</v>
      </c>
    </row>
    <row r="79" spans="1:11" x14ac:dyDescent="0.25">
      <c r="A79" t="s">
        <v>13</v>
      </c>
      <c r="D79" s="8">
        <f>C78*A78</f>
        <v>18</v>
      </c>
      <c r="E79" s="9" t="str">
        <f>E78</f>
        <v>+</v>
      </c>
      <c r="G79" s="8">
        <f>B78*F78</f>
        <v>28</v>
      </c>
      <c r="H79" s="2" t="str">
        <f>_xlfn.TEXTJOIN("", TRUE,D79+G79)</f>
        <v>46</v>
      </c>
      <c r="I79" s="2" t="s">
        <v>14</v>
      </c>
      <c r="J79" s="2" t="str">
        <f>C76</f>
        <v>profit</v>
      </c>
    </row>
    <row r="80" spans="1:11" x14ac:dyDescent="0.25">
      <c r="D80" s="8"/>
      <c r="E80" s="8"/>
      <c r="F80" s="8"/>
      <c r="G80" s="8"/>
      <c r="H80" t="s">
        <v>196</v>
      </c>
    </row>
    <row r="82" spans="1:11" x14ac:dyDescent="0.25">
      <c r="B82" s="15" t="s">
        <v>190</v>
      </c>
      <c r="C82" s="3"/>
      <c r="D82" s="8"/>
      <c r="E82" s="9"/>
      <c r="F82" s="11">
        <v>2</v>
      </c>
      <c r="G82" s="8" t="s">
        <v>2</v>
      </c>
      <c r="H82" s="9" t="s">
        <v>137</v>
      </c>
      <c r="I82" s="3">
        <v>8</v>
      </c>
      <c r="J82" s="2" t="str">
        <f>_xlfn.TEXTJOIN("", TRUE, C82:I82)</f>
        <v>2y&lt;=8</v>
      </c>
      <c r="K82" s="3" t="str">
        <f>IF(H82="&lt;=", "avaliable", "at least")</f>
        <v>avaliable</v>
      </c>
    </row>
    <row r="83" spans="1:11" x14ac:dyDescent="0.25">
      <c r="B83" s="15" t="s">
        <v>142</v>
      </c>
      <c r="C83" s="3">
        <v>8</v>
      </c>
      <c r="D83" s="8" t="s">
        <v>1</v>
      </c>
      <c r="E83" s="9"/>
      <c r="F83" s="11"/>
      <c r="G83" s="8"/>
      <c r="H83" s="9" t="s">
        <v>137</v>
      </c>
      <c r="I83" s="3">
        <v>32</v>
      </c>
      <c r="J83" s="2" t="str">
        <f>_xlfn.TEXTJOIN("", TRUE, C83:I83)</f>
        <v>8x&lt;=32</v>
      </c>
      <c r="K83" s="3" t="str">
        <f>IF(H83="&lt;=", "avaliable", "at least")</f>
        <v>avaliable</v>
      </c>
    </row>
    <row r="84" spans="1:11" x14ac:dyDescent="0.25">
      <c r="B84" s="15" t="s">
        <v>141</v>
      </c>
      <c r="C84" s="3">
        <v>4</v>
      </c>
      <c r="D84" s="8" t="s">
        <v>1</v>
      </c>
      <c r="E84" s="9" t="s">
        <v>0</v>
      </c>
      <c r="F84" s="11">
        <v>6</v>
      </c>
      <c r="G84" s="8" t="s">
        <v>2</v>
      </c>
      <c r="H84" s="9" t="str">
        <f>H82</f>
        <v>&lt;=</v>
      </c>
      <c r="I84" s="3">
        <v>34</v>
      </c>
      <c r="J84" s="2" t="str">
        <f>_xlfn.TEXTJOIN("", TRUE, C84:I84)</f>
        <v>4x+6y&lt;=34</v>
      </c>
      <c r="K84" s="3" t="str">
        <f>IF(H84="&lt;=", "avaliable", "at least")</f>
        <v>avaliable</v>
      </c>
    </row>
    <row r="85" spans="1:11" x14ac:dyDescent="0.25">
      <c r="F85">
        <f>F82*B78</f>
        <v>8</v>
      </c>
      <c r="G85">
        <f>I82</f>
        <v>8</v>
      </c>
      <c r="H85" s="8" t="str">
        <f>H82</f>
        <v>&lt;=</v>
      </c>
      <c r="I85">
        <f>F85+C85</f>
        <v>8</v>
      </c>
    </row>
    <row r="86" spans="1:11" x14ac:dyDescent="0.25">
      <c r="C86">
        <f>C83*A78</f>
        <v>24</v>
      </c>
      <c r="G86">
        <f>I83</f>
        <v>32</v>
      </c>
      <c r="H86" s="8" t="str">
        <f>H83</f>
        <v>&lt;=</v>
      </c>
      <c r="I86">
        <f>F86+C86</f>
        <v>24</v>
      </c>
    </row>
    <row r="87" spans="1:11" x14ac:dyDescent="0.25">
      <c r="C87">
        <f>A78*C84</f>
        <v>12</v>
      </c>
      <c r="F87">
        <f>F84*B78</f>
        <v>24</v>
      </c>
      <c r="G87">
        <f>I84</f>
        <v>34</v>
      </c>
      <c r="H87" s="8" t="str">
        <f>H84</f>
        <v>&lt;=</v>
      </c>
      <c r="I87" s="42">
        <f>F87+C87</f>
        <v>36</v>
      </c>
    </row>
    <row r="89" spans="1:11" x14ac:dyDescent="0.25">
      <c r="A89" s="5" t="s">
        <v>182</v>
      </c>
    </row>
    <row r="90" spans="1:11" x14ac:dyDescent="0.25">
      <c r="C90" t="s">
        <v>145</v>
      </c>
    </row>
    <row r="91" spans="1:11" x14ac:dyDescent="0.25">
      <c r="C91" s="3" t="s">
        <v>195</v>
      </c>
      <c r="D91" s="8" t="s">
        <v>191</v>
      </c>
      <c r="E91" s="8"/>
      <c r="F91" s="12" t="str">
        <f>C91</f>
        <v>profit</v>
      </c>
      <c r="G91" s="8" t="s">
        <v>192</v>
      </c>
    </row>
    <row r="92" spans="1:11" x14ac:dyDescent="0.25">
      <c r="A92" t="s">
        <v>7</v>
      </c>
      <c r="D92" s="8"/>
      <c r="E92" s="8"/>
      <c r="F92" s="8"/>
      <c r="G92" s="8"/>
      <c r="H92" t="s">
        <v>3</v>
      </c>
    </row>
    <row r="93" spans="1:11" x14ac:dyDescent="0.25">
      <c r="A93" s="2">
        <v>7</v>
      </c>
      <c r="B93" s="2">
        <v>2</v>
      </c>
      <c r="C93" s="3">
        <v>12</v>
      </c>
      <c r="D93" s="8" t="s">
        <v>1</v>
      </c>
      <c r="E93" s="9" t="s">
        <v>0</v>
      </c>
      <c r="F93" s="11">
        <v>5</v>
      </c>
      <c r="G93" s="8" t="s">
        <v>2</v>
      </c>
      <c r="H93" s="2" t="str">
        <f>_xlfn.TEXTJOIN("", TRUE, C93:G93)</f>
        <v>12x+5y</v>
      </c>
    </row>
    <row r="94" spans="1:11" x14ac:dyDescent="0.25">
      <c r="A94" t="s">
        <v>13</v>
      </c>
      <c r="D94" s="8">
        <f>C93*A93</f>
        <v>84</v>
      </c>
      <c r="E94" s="9" t="str">
        <f>E93</f>
        <v>+</v>
      </c>
      <c r="G94" s="8">
        <f>B93*F93</f>
        <v>10</v>
      </c>
      <c r="H94" s="2" t="str">
        <f>_xlfn.TEXTJOIN("", TRUE,D94+G94)</f>
        <v>94</v>
      </c>
      <c r="I94" s="2" t="s">
        <v>14</v>
      </c>
      <c r="J94" s="2" t="str">
        <f>C91</f>
        <v>profit</v>
      </c>
    </row>
    <row r="95" spans="1:11" x14ac:dyDescent="0.25">
      <c r="D95" s="8"/>
      <c r="E95" s="8"/>
      <c r="F95" s="8"/>
      <c r="G95" s="8"/>
      <c r="H95" t="s">
        <v>196</v>
      </c>
    </row>
    <row r="97" spans="1:11" x14ac:dyDescent="0.25">
      <c r="B97" s="15" t="s">
        <v>190</v>
      </c>
      <c r="C97" s="3">
        <v>2</v>
      </c>
      <c r="D97" s="8" t="s">
        <v>1</v>
      </c>
      <c r="E97" s="9" t="s">
        <v>0</v>
      </c>
      <c r="F97" s="11">
        <v>3</v>
      </c>
      <c r="G97" s="8" t="s">
        <v>2</v>
      </c>
      <c r="H97" s="9" t="s">
        <v>137</v>
      </c>
      <c r="I97" s="3">
        <v>26</v>
      </c>
      <c r="J97" s="2" t="str">
        <f>_xlfn.TEXTJOIN("", TRUE, C97:I97)</f>
        <v>2x+3y&lt;=26</v>
      </c>
      <c r="K97" s="3" t="str">
        <f>IF(H97="&lt;=", "avaliable", "at least")</f>
        <v>avaliable</v>
      </c>
    </row>
    <row r="98" spans="1:11" x14ac:dyDescent="0.25">
      <c r="B98" s="15" t="s">
        <v>142</v>
      </c>
      <c r="C98" s="3">
        <v>4</v>
      </c>
      <c r="D98" s="8" t="s">
        <v>1</v>
      </c>
      <c r="E98" s="9"/>
      <c r="F98" s="11"/>
      <c r="G98" s="8"/>
      <c r="H98" s="9" t="s">
        <v>137</v>
      </c>
      <c r="I98" s="3">
        <v>28</v>
      </c>
      <c r="J98" s="2" t="str">
        <f>_xlfn.TEXTJOIN("", TRUE, C98:I98)</f>
        <v>4x&lt;=28</v>
      </c>
      <c r="K98" s="3" t="str">
        <f>IF(H98="&lt;=", "avaliable", "at least")</f>
        <v>avaliable</v>
      </c>
    </row>
    <row r="99" spans="1:11" x14ac:dyDescent="0.25">
      <c r="B99" s="15" t="s">
        <v>141</v>
      </c>
      <c r="C99" s="3">
        <v>3</v>
      </c>
      <c r="D99" s="8" t="s">
        <v>1</v>
      </c>
      <c r="E99" s="9" t="s">
        <v>0</v>
      </c>
      <c r="F99" s="11">
        <v>2</v>
      </c>
      <c r="G99" s="8" t="s">
        <v>2</v>
      </c>
      <c r="H99" s="9" t="str">
        <f>H97</f>
        <v>&lt;=</v>
      </c>
      <c r="I99" s="3">
        <v>25</v>
      </c>
      <c r="J99" s="2" t="str">
        <f>_xlfn.TEXTJOIN("", TRUE, C99:I99)</f>
        <v>3x+2y&lt;=25</v>
      </c>
      <c r="K99" s="3" t="str">
        <f>IF(H99="&lt;=", "avaliable", "at least")</f>
        <v>avaliable</v>
      </c>
    </row>
    <row r="100" spans="1:11" x14ac:dyDescent="0.25">
      <c r="C100">
        <f>A93*C97</f>
        <v>14</v>
      </c>
      <c r="F100">
        <f>F97*B93</f>
        <v>6</v>
      </c>
      <c r="G100" s="66">
        <f>I97</f>
        <v>26</v>
      </c>
      <c r="H100" s="8" t="str">
        <f>H97</f>
        <v>&lt;=</v>
      </c>
      <c r="I100" s="5">
        <f>F100+C100</f>
        <v>20</v>
      </c>
    </row>
    <row r="101" spans="1:11" x14ac:dyDescent="0.25">
      <c r="C101">
        <f>C98*A93</f>
        <v>28</v>
      </c>
      <c r="G101" s="66">
        <f>I98</f>
        <v>28</v>
      </c>
      <c r="H101" s="8" t="str">
        <f>H98</f>
        <v>&lt;=</v>
      </c>
      <c r="I101" s="5">
        <f>F101+C101</f>
        <v>28</v>
      </c>
    </row>
    <row r="102" spans="1:11" x14ac:dyDescent="0.25">
      <c r="C102">
        <f>A93*C99</f>
        <v>21</v>
      </c>
      <c r="F102">
        <f>F99*B93</f>
        <v>4</v>
      </c>
      <c r="G102" s="66">
        <f>I99</f>
        <v>25</v>
      </c>
      <c r="H102" s="8" t="str">
        <f>H99</f>
        <v>&lt;=</v>
      </c>
      <c r="I102" s="5">
        <f>F102+C102</f>
        <v>25</v>
      </c>
    </row>
    <row r="104" spans="1:11" x14ac:dyDescent="0.25">
      <c r="A104" s="5" t="s">
        <v>187</v>
      </c>
    </row>
    <row r="105" spans="1:11" x14ac:dyDescent="0.25">
      <c r="C105" t="s">
        <v>145</v>
      </c>
    </row>
    <row r="106" spans="1:11" x14ac:dyDescent="0.25">
      <c r="C106" s="3" t="s">
        <v>195</v>
      </c>
      <c r="D106" s="8" t="s">
        <v>191</v>
      </c>
      <c r="E106" s="8"/>
      <c r="F106" s="12" t="str">
        <f>C106</f>
        <v>profit</v>
      </c>
      <c r="G106" s="8" t="s">
        <v>192</v>
      </c>
    </row>
    <row r="107" spans="1:11" x14ac:dyDescent="0.25">
      <c r="A107" t="s">
        <v>7</v>
      </c>
      <c r="D107" s="8"/>
      <c r="E107" s="8"/>
      <c r="F107" s="8"/>
      <c r="G107" s="8"/>
      <c r="H107" t="s">
        <v>3</v>
      </c>
    </row>
    <row r="108" spans="1:11" x14ac:dyDescent="0.25">
      <c r="A108" s="2">
        <v>2</v>
      </c>
      <c r="B108" s="2">
        <v>4</v>
      </c>
      <c r="C108" s="3">
        <v>5</v>
      </c>
      <c r="D108" s="8" t="s">
        <v>1</v>
      </c>
      <c r="E108" s="9" t="s">
        <v>0</v>
      </c>
      <c r="F108" s="11">
        <v>2</v>
      </c>
      <c r="G108" s="8" t="s">
        <v>2</v>
      </c>
      <c r="H108" s="2" t="str">
        <f>_xlfn.TEXTJOIN("", TRUE, C108:G108)</f>
        <v>5x+2y</v>
      </c>
    </row>
    <row r="109" spans="1:11" x14ac:dyDescent="0.25">
      <c r="A109" t="s">
        <v>13</v>
      </c>
      <c r="D109" s="8">
        <f>C108*A108</f>
        <v>10</v>
      </c>
      <c r="E109" s="9" t="str">
        <f>E108</f>
        <v>+</v>
      </c>
      <c r="G109" s="8">
        <f>B108*F108</f>
        <v>8</v>
      </c>
      <c r="H109" s="2" t="str">
        <f>_xlfn.TEXTJOIN("", TRUE,D109+G109)</f>
        <v>18</v>
      </c>
      <c r="I109" s="2" t="s">
        <v>14</v>
      </c>
      <c r="J109" s="2" t="str">
        <f>C106</f>
        <v>profit</v>
      </c>
    </row>
    <row r="110" spans="1:11" x14ac:dyDescent="0.25">
      <c r="D110" s="8"/>
      <c r="E110" s="8"/>
      <c r="F110" s="8"/>
      <c r="G110" s="8"/>
      <c r="H110" t="s">
        <v>196</v>
      </c>
    </row>
    <row r="112" spans="1:11" x14ac:dyDescent="0.25">
      <c r="B112" s="15" t="s">
        <v>190</v>
      </c>
      <c r="C112" s="3">
        <v>3</v>
      </c>
      <c r="D112" s="8" t="s">
        <v>1</v>
      </c>
      <c r="E112" s="9" t="s">
        <v>0</v>
      </c>
      <c r="F112" s="11">
        <v>3</v>
      </c>
      <c r="G112" s="8" t="s">
        <v>2</v>
      </c>
      <c r="H112" s="9" t="s">
        <v>137</v>
      </c>
      <c r="I112" s="3">
        <v>18</v>
      </c>
      <c r="J112" s="2" t="str">
        <f>_xlfn.TEXTJOIN("", TRUE, C112:I112)</f>
        <v>3x+3y&lt;=18</v>
      </c>
      <c r="K112" s="3" t="str">
        <f>IF(H112="&lt;=", "avaliable", "at least")</f>
        <v>avaliable</v>
      </c>
    </row>
    <row r="113" spans="1:11" x14ac:dyDescent="0.25">
      <c r="B113" s="15" t="s">
        <v>142</v>
      </c>
      <c r="C113" s="3"/>
      <c r="D113" s="8" t="s">
        <v>1</v>
      </c>
      <c r="E113" s="9"/>
      <c r="F113" s="11"/>
      <c r="G113" s="8"/>
      <c r="H113" s="9" t="s">
        <v>137</v>
      </c>
      <c r="I113" s="3">
        <v>2</v>
      </c>
      <c r="J113" s="2" t="str">
        <f>_xlfn.TEXTJOIN("", TRUE, C113:I113)</f>
        <v>x&lt;=2</v>
      </c>
      <c r="K113" s="3" t="str">
        <f>IF(H113="&lt;=", "avaliable", "at least")</f>
        <v>avaliable</v>
      </c>
    </row>
    <row r="114" spans="1:11" x14ac:dyDescent="0.25">
      <c r="B114" s="15" t="s">
        <v>141</v>
      </c>
      <c r="C114" s="3"/>
      <c r="D114" s="8" t="s">
        <v>1</v>
      </c>
      <c r="E114" s="9" t="s">
        <v>0</v>
      </c>
      <c r="F114" s="11"/>
      <c r="G114" s="8" t="s">
        <v>2</v>
      </c>
      <c r="H114" s="9" t="str">
        <f>H112</f>
        <v>&lt;=</v>
      </c>
      <c r="I114" s="3"/>
      <c r="J114" s="2" t="str">
        <f>_xlfn.TEXTJOIN("", TRUE, C114:I114)</f>
        <v>x+y&lt;=</v>
      </c>
      <c r="K114" s="3" t="str">
        <f>IF(H114="&lt;=", "avaliable", "at least")</f>
        <v>avaliable</v>
      </c>
    </row>
    <row r="115" spans="1:11" x14ac:dyDescent="0.25">
      <c r="C115">
        <f>A108*C112</f>
        <v>6</v>
      </c>
      <c r="F115">
        <f>F112*B108</f>
        <v>12</v>
      </c>
      <c r="G115" s="66">
        <f>I112</f>
        <v>18</v>
      </c>
      <c r="H115" s="8" t="str">
        <f>H112</f>
        <v>&lt;=</v>
      </c>
      <c r="I115" s="5">
        <f>F115+C115</f>
        <v>18</v>
      </c>
    </row>
    <row r="116" spans="1:11" x14ac:dyDescent="0.25">
      <c r="C116">
        <f>C113*A108</f>
        <v>0</v>
      </c>
      <c r="G116" s="66">
        <f>I113</f>
        <v>2</v>
      </c>
      <c r="H116" s="8" t="str">
        <f>H113</f>
        <v>&lt;=</v>
      </c>
      <c r="I116" s="5">
        <f>F116+C116</f>
        <v>0</v>
      </c>
    </row>
    <row r="117" spans="1:11" x14ac:dyDescent="0.25">
      <c r="C117">
        <f>A108*C114</f>
        <v>0</v>
      </c>
      <c r="F117">
        <f>F114*B108</f>
        <v>0</v>
      </c>
      <c r="G117" s="66">
        <f>I114</f>
        <v>0</v>
      </c>
      <c r="H117" s="8" t="str">
        <f>H114</f>
        <v>&lt;=</v>
      </c>
      <c r="I117" s="5">
        <f>F117+C117</f>
        <v>0</v>
      </c>
    </row>
    <row r="119" spans="1:11" x14ac:dyDescent="0.25">
      <c r="A119" s="5" t="s">
        <v>201</v>
      </c>
      <c r="B119" s="70"/>
    </row>
    <row r="120" spans="1:11" x14ac:dyDescent="0.25">
      <c r="C120" t="s">
        <v>145</v>
      </c>
    </row>
    <row r="121" spans="1:11" x14ac:dyDescent="0.25">
      <c r="C121" s="3" t="s">
        <v>195</v>
      </c>
      <c r="D121" s="8" t="s">
        <v>191</v>
      </c>
      <c r="E121" s="8"/>
      <c r="F121" s="12" t="str">
        <f>C121</f>
        <v>profit</v>
      </c>
      <c r="G121" s="8" t="s">
        <v>192</v>
      </c>
    </row>
    <row r="122" spans="1:11" x14ac:dyDescent="0.25">
      <c r="A122" t="s">
        <v>7</v>
      </c>
      <c r="D122" s="8"/>
      <c r="E122" s="8"/>
      <c r="F122" s="8"/>
      <c r="G122" s="8"/>
      <c r="H122" t="s">
        <v>3</v>
      </c>
    </row>
    <row r="123" spans="1:11" x14ac:dyDescent="0.25">
      <c r="A123" s="2">
        <v>8</v>
      </c>
      <c r="B123" s="2">
        <v>2</v>
      </c>
      <c r="C123" s="3">
        <v>1</v>
      </c>
      <c r="D123" s="8" t="s">
        <v>1</v>
      </c>
      <c r="E123" s="9" t="s">
        <v>0</v>
      </c>
      <c r="F123" s="11">
        <v>1</v>
      </c>
      <c r="G123" s="8" t="s">
        <v>2</v>
      </c>
      <c r="H123" s="2" t="str">
        <f>_xlfn.TEXTJOIN("", TRUE, C123:G123)</f>
        <v>1x+1y</v>
      </c>
    </row>
    <row r="124" spans="1:11" x14ac:dyDescent="0.25">
      <c r="A124" t="s">
        <v>13</v>
      </c>
      <c r="D124" s="8">
        <f>C123*A123</f>
        <v>8</v>
      </c>
      <c r="E124" s="9" t="str">
        <f>E123</f>
        <v>+</v>
      </c>
      <c r="G124" s="8">
        <f>B123*F123</f>
        <v>2</v>
      </c>
      <c r="H124" s="2" t="str">
        <f>_xlfn.TEXTJOIN("", TRUE,D124+G124)</f>
        <v>10</v>
      </c>
      <c r="I124" s="2" t="s">
        <v>14</v>
      </c>
      <c r="J124" s="2" t="str">
        <f>C121</f>
        <v>profit</v>
      </c>
    </row>
    <row r="125" spans="1:11" x14ac:dyDescent="0.25">
      <c r="D125" s="8"/>
      <c r="E125" s="8"/>
      <c r="F125" s="8"/>
      <c r="G125" s="8"/>
      <c r="H125" t="s">
        <v>196</v>
      </c>
    </row>
    <row r="127" spans="1:11" x14ac:dyDescent="0.25">
      <c r="B127" s="15" t="s">
        <v>190</v>
      </c>
      <c r="C127" s="3">
        <v>5</v>
      </c>
      <c r="D127" s="8" t="s">
        <v>1</v>
      </c>
      <c r="E127" s="9" t="s">
        <v>0</v>
      </c>
      <c r="F127" s="11">
        <v>6</v>
      </c>
      <c r="G127" s="8" t="s">
        <v>2</v>
      </c>
      <c r="H127" s="9" t="s">
        <v>137</v>
      </c>
      <c r="I127" s="3">
        <v>52</v>
      </c>
      <c r="J127" s="2" t="str">
        <f>_xlfn.TEXTJOIN("", TRUE, C127:I127)</f>
        <v>5x+6y&lt;=52</v>
      </c>
      <c r="K127" s="3" t="str">
        <f>IF(H127="&lt;=", "avaliable", "at least")</f>
        <v>avaliable</v>
      </c>
    </row>
    <row r="128" spans="1:11" x14ac:dyDescent="0.25">
      <c r="B128" s="15" t="s">
        <v>142</v>
      </c>
      <c r="C128" s="3">
        <v>13</v>
      </c>
      <c r="D128" s="8" t="s">
        <v>1</v>
      </c>
      <c r="E128" s="9"/>
      <c r="F128" s="11"/>
      <c r="G128" s="8"/>
      <c r="H128" s="9" t="s">
        <v>147</v>
      </c>
      <c r="I128" s="3">
        <v>26</v>
      </c>
      <c r="J128" s="2" t="str">
        <f>_xlfn.TEXTJOIN("", TRUE, C128:I128)</f>
        <v>13x&gt;=26</v>
      </c>
      <c r="K128" s="3" t="str">
        <f>IF(H128="&lt;=", "avaliable", "at least")</f>
        <v>at least</v>
      </c>
    </row>
    <row r="129" spans="1:11" x14ac:dyDescent="0.25">
      <c r="B129" s="15" t="s">
        <v>141</v>
      </c>
      <c r="C129" s="3">
        <v>6</v>
      </c>
      <c r="D129" s="8" t="s">
        <v>1</v>
      </c>
      <c r="E129" s="9"/>
      <c r="F129" s="11"/>
      <c r="G129" s="8"/>
      <c r="H129" s="9" t="str">
        <f>H127</f>
        <v>&lt;=</v>
      </c>
      <c r="I129" s="3">
        <v>48</v>
      </c>
      <c r="J129" s="2" t="str">
        <f>_xlfn.TEXTJOIN("", TRUE, C129:I129)</f>
        <v>6x&lt;=48</v>
      </c>
      <c r="K129" s="3" t="str">
        <f>IF(H129="&lt;=", "avaliable", "at least")</f>
        <v>avaliable</v>
      </c>
    </row>
    <row r="130" spans="1:11" x14ac:dyDescent="0.25">
      <c r="B130" s="15"/>
      <c r="C130" s="3"/>
      <c r="D130" s="8"/>
      <c r="E130" s="9"/>
      <c r="F130" s="11">
        <v>1</v>
      </c>
      <c r="G130" s="8" t="s">
        <v>2</v>
      </c>
      <c r="H130" s="9" t="s">
        <v>147</v>
      </c>
      <c r="I130" s="3">
        <v>3</v>
      </c>
      <c r="J130" s="2" t="str">
        <f>_xlfn.TEXTJOIN("", TRUE, C130:I130)</f>
        <v>1y&gt;=3</v>
      </c>
      <c r="K130" s="3"/>
    </row>
    <row r="131" spans="1:11" x14ac:dyDescent="0.25">
      <c r="C131">
        <f>A123*C127</f>
        <v>40</v>
      </c>
      <c r="F131">
        <f>F127*B123</f>
        <v>12</v>
      </c>
      <c r="G131" s="66">
        <f>I127</f>
        <v>52</v>
      </c>
      <c r="H131" s="8" t="str">
        <f>H127</f>
        <v>&lt;=</v>
      </c>
      <c r="I131" s="2">
        <f>F131+C131</f>
        <v>52</v>
      </c>
      <c r="J131" t="str">
        <f>IF(I131=G131, "binding", "NOT binding")</f>
        <v>binding</v>
      </c>
      <c r="K131" t="s">
        <v>223</v>
      </c>
    </row>
    <row r="132" spans="1:11" x14ac:dyDescent="0.25">
      <c r="C132">
        <f>C128*A123</f>
        <v>104</v>
      </c>
      <c r="F132">
        <f>F128*B123</f>
        <v>0</v>
      </c>
      <c r="G132" s="66">
        <f>I128</f>
        <v>26</v>
      </c>
      <c r="H132" s="8" t="str">
        <f>H128</f>
        <v>&gt;=</v>
      </c>
      <c r="I132" s="76">
        <f>F132+C132</f>
        <v>104</v>
      </c>
      <c r="J132" t="str">
        <f>IF(I132=G132, "binding", "NOT binding")</f>
        <v>NOT binding</v>
      </c>
      <c r="K132" t="s">
        <v>224</v>
      </c>
    </row>
    <row r="133" spans="1:11" x14ac:dyDescent="0.25">
      <c r="C133">
        <f>C129*A123</f>
        <v>48</v>
      </c>
      <c r="F133">
        <f>F129*B123</f>
        <v>0</v>
      </c>
      <c r="G133" s="66">
        <f>I129</f>
        <v>48</v>
      </c>
      <c r="H133" s="8" t="str">
        <f>H129</f>
        <v>&lt;=</v>
      </c>
      <c r="I133" s="2">
        <f>F133+C133</f>
        <v>48</v>
      </c>
      <c r="J133" t="str">
        <f>IF(I133=G133, "binding", "NOT binding")</f>
        <v>binding</v>
      </c>
      <c r="K133" t="s">
        <v>247</v>
      </c>
    </row>
    <row r="134" spans="1:11" x14ac:dyDescent="0.25">
      <c r="C134">
        <f>C130*A123</f>
        <v>0</v>
      </c>
      <c r="F134">
        <f>F130*B123</f>
        <v>2</v>
      </c>
      <c r="G134" s="66">
        <f>I130</f>
        <v>3</v>
      </c>
      <c r="H134" s="8" t="str">
        <f>H130</f>
        <v>&gt;=</v>
      </c>
      <c r="I134" s="76">
        <f>F134+C134</f>
        <v>2</v>
      </c>
      <c r="J134" t="str">
        <f>IF(I134=G134, "binding", "NOT binding")</f>
        <v>NOT binding</v>
      </c>
      <c r="K134" t="s">
        <v>246</v>
      </c>
    </row>
    <row r="135" spans="1:11" x14ac:dyDescent="0.25">
      <c r="A135" s="5" t="s">
        <v>202</v>
      </c>
      <c r="I135" t="s">
        <v>222</v>
      </c>
    </row>
    <row r="136" spans="1:11" x14ac:dyDescent="0.25">
      <c r="C136" t="s">
        <v>145</v>
      </c>
    </row>
    <row r="137" spans="1:11" x14ac:dyDescent="0.25">
      <c r="C137" s="3" t="s">
        <v>195</v>
      </c>
      <c r="D137" s="8" t="s">
        <v>256</v>
      </c>
      <c r="E137" s="8"/>
      <c r="F137" s="12" t="str">
        <f>C137</f>
        <v>profit</v>
      </c>
      <c r="G137" s="8" t="s">
        <v>255</v>
      </c>
    </row>
    <row r="138" spans="1:11" x14ac:dyDescent="0.25">
      <c r="A138" t="s">
        <v>7</v>
      </c>
      <c r="D138" s="8"/>
      <c r="E138" s="8"/>
      <c r="F138" s="8"/>
      <c r="G138" s="8"/>
      <c r="H138" t="s">
        <v>3</v>
      </c>
    </row>
    <row r="139" spans="1:11" x14ac:dyDescent="0.25">
      <c r="A139" s="2">
        <v>23.8</v>
      </c>
      <c r="B139" s="2">
        <v>1</v>
      </c>
      <c r="C139" s="3">
        <v>13</v>
      </c>
      <c r="D139" s="8" t="s">
        <v>1</v>
      </c>
      <c r="E139" s="9" t="s">
        <v>0</v>
      </c>
      <c r="F139" s="11">
        <v>8</v>
      </c>
      <c r="G139" s="8" t="s">
        <v>2</v>
      </c>
      <c r="H139" s="2" t="str">
        <f>_xlfn.TEXTJOIN("", TRUE, C139:G139)</f>
        <v>13x+8y</v>
      </c>
    </row>
    <row r="140" spans="1:11" x14ac:dyDescent="0.25">
      <c r="A140" t="s">
        <v>13</v>
      </c>
      <c r="D140" s="8">
        <f>C139*A139</f>
        <v>309.40000000000003</v>
      </c>
      <c r="E140" s="9" t="str">
        <f>E139</f>
        <v>+</v>
      </c>
      <c r="G140" s="8">
        <f>B139*F139</f>
        <v>8</v>
      </c>
      <c r="H140" s="2" t="str">
        <f>_xlfn.TEXTJOIN("", TRUE,D140+G140)</f>
        <v>317.4</v>
      </c>
      <c r="I140" s="2" t="s">
        <v>14</v>
      </c>
      <c r="J140" s="2" t="str">
        <f>C137</f>
        <v>profit</v>
      </c>
    </row>
    <row r="141" spans="1:11" x14ac:dyDescent="0.25">
      <c r="D141" s="8"/>
      <c r="E141" s="8"/>
      <c r="F141" s="8"/>
      <c r="G141" s="8"/>
      <c r="H141" t="s">
        <v>196</v>
      </c>
    </row>
    <row r="143" spans="1:11" x14ac:dyDescent="0.25">
      <c r="B143" s="15" t="s">
        <v>254</v>
      </c>
      <c r="C143" s="3">
        <v>12</v>
      </c>
      <c r="D143" s="8" t="s">
        <v>1</v>
      </c>
      <c r="E143" s="9" t="s">
        <v>0</v>
      </c>
      <c r="F143" s="11">
        <v>8</v>
      </c>
      <c r="G143" s="8" t="s">
        <v>2</v>
      </c>
      <c r="H143" s="9" t="s">
        <v>137</v>
      </c>
      <c r="I143" s="3">
        <v>444</v>
      </c>
      <c r="J143" s="2" t="str">
        <f>_xlfn.TEXTJOIN("", TRUE, C143:I143)</f>
        <v>12x+8y&lt;=444</v>
      </c>
      <c r="K143" s="3" t="str">
        <f>IF(H143="&lt;=", "avaliable", "at least")</f>
        <v>avaliable</v>
      </c>
    </row>
    <row r="144" spans="1:11" x14ac:dyDescent="0.25">
      <c r="B144" s="15" t="s">
        <v>253</v>
      </c>
      <c r="C144" s="3">
        <v>10</v>
      </c>
      <c r="D144" s="8" t="s">
        <v>1</v>
      </c>
      <c r="E144" s="9" t="s">
        <v>0</v>
      </c>
      <c r="F144" s="11">
        <v>8</v>
      </c>
      <c r="G144" s="8" t="s">
        <v>2</v>
      </c>
      <c r="H144" s="9" t="s">
        <v>137</v>
      </c>
      <c r="I144" s="3">
        <v>246</v>
      </c>
      <c r="J144" s="2" t="str">
        <f>_xlfn.TEXTJOIN("", TRUE, C144:I144)</f>
        <v>10x+8y&lt;=246</v>
      </c>
      <c r="K144" s="3" t="str">
        <f>IF(H144="&lt;=", "avaliable", "at least")</f>
        <v>avaliable</v>
      </c>
    </row>
    <row r="145" spans="1:11" x14ac:dyDescent="0.25">
      <c r="B145" s="15" t="s">
        <v>252</v>
      </c>
      <c r="C145" s="3"/>
      <c r="D145" s="8"/>
      <c r="E145" s="9"/>
      <c r="F145" s="11">
        <v>1</v>
      </c>
      <c r="G145" s="8" t="s">
        <v>2</v>
      </c>
      <c r="H145" s="9" t="s">
        <v>147</v>
      </c>
      <c r="I145" s="3">
        <v>15</v>
      </c>
      <c r="J145" s="2" t="str">
        <f>_xlfn.TEXTJOIN("", TRUE, C145:I145)</f>
        <v>1y&gt;=15</v>
      </c>
      <c r="K145" s="3" t="str">
        <f>IF(H145="&lt;=", "avaliable", "at least")</f>
        <v>at least</v>
      </c>
    </row>
    <row r="146" spans="1:11" x14ac:dyDescent="0.25">
      <c r="C146">
        <f>A139*C143</f>
        <v>285.60000000000002</v>
      </c>
      <c r="F146">
        <f>F143*B139</f>
        <v>8</v>
      </c>
      <c r="G146" s="66">
        <f>I143</f>
        <v>444</v>
      </c>
      <c r="H146" s="8" t="str">
        <f>H143</f>
        <v>&lt;=</v>
      </c>
      <c r="I146" s="5">
        <f>F146+C146</f>
        <v>293.60000000000002</v>
      </c>
    </row>
    <row r="147" spans="1:11" x14ac:dyDescent="0.25">
      <c r="C147">
        <f>C144*A139</f>
        <v>238</v>
      </c>
      <c r="F147">
        <f>F144*B139</f>
        <v>8</v>
      </c>
      <c r="G147" s="66">
        <f>I144</f>
        <v>246</v>
      </c>
      <c r="H147" s="8" t="str">
        <f>H144</f>
        <v>&lt;=</v>
      </c>
      <c r="I147" s="5">
        <f>F147+C147</f>
        <v>246</v>
      </c>
    </row>
    <row r="148" spans="1:11" x14ac:dyDescent="0.25">
      <c r="C148">
        <f>C145*A139</f>
        <v>0</v>
      </c>
      <c r="F148">
        <f>F145*B139</f>
        <v>1</v>
      </c>
      <c r="G148" s="66">
        <f>I145</f>
        <v>15</v>
      </c>
      <c r="H148" s="8" t="str">
        <f>H145</f>
        <v>&gt;=</v>
      </c>
      <c r="I148" s="5">
        <f>F148+C148</f>
        <v>1</v>
      </c>
    </row>
    <row r="150" spans="1:11" x14ac:dyDescent="0.25">
      <c r="A150" s="77" t="s">
        <v>199</v>
      </c>
    </row>
    <row r="151" spans="1:11" x14ac:dyDescent="0.25">
      <c r="C151" t="s">
        <v>186</v>
      </c>
    </row>
    <row r="152" spans="1:11" x14ac:dyDescent="0.25">
      <c r="C152" s="3" t="s">
        <v>195</v>
      </c>
      <c r="D152" s="8" t="s">
        <v>191</v>
      </c>
      <c r="E152" s="8"/>
      <c r="F152" s="12" t="str">
        <f>C152</f>
        <v>profit</v>
      </c>
      <c r="G152" s="8" t="s">
        <v>192</v>
      </c>
    </row>
    <row r="153" spans="1:11" x14ac:dyDescent="0.25">
      <c r="A153" t="s">
        <v>7</v>
      </c>
      <c r="D153" s="8"/>
      <c r="E153" s="8"/>
      <c r="F153" s="8"/>
      <c r="G153" s="8"/>
      <c r="H153" t="s">
        <v>3</v>
      </c>
    </row>
    <row r="154" spans="1:11" x14ac:dyDescent="0.25">
      <c r="A154" s="2">
        <v>1</v>
      </c>
      <c r="B154" s="2">
        <v>4</v>
      </c>
      <c r="C154" s="3">
        <v>7</v>
      </c>
      <c r="D154" s="8" t="s">
        <v>1</v>
      </c>
      <c r="E154" s="9" t="s">
        <v>0</v>
      </c>
      <c r="F154" s="11">
        <v>3</v>
      </c>
      <c r="G154" s="8" t="s">
        <v>2</v>
      </c>
      <c r="H154" s="2" t="str">
        <f>_xlfn.TEXTJOIN("", TRUE, C154:G154)</f>
        <v>7x+3y</v>
      </c>
    </row>
    <row r="155" spans="1:11" x14ac:dyDescent="0.25">
      <c r="A155" t="s">
        <v>13</v>
      </c>
      <c r="D155" s="8">
        <f>C154*A154</f>
        <v>7</v>
      </c>
      <c r="E155" s="9" t="str">
        <f>E154</f>
        <v>+</v>
      </c>
      <c r="G155" s="8">
        <f>B154*F154</f>
        <v>12</v>
      </c>
      <c r="H155" s="2" t="str">
        <f>_xlfn.TEXTJOIN("", TRUE,D155+G155)</f>
        <v>19</v>
      </c>
      <c r="I155" s="2" t="s">
        <v>14</v>
      </c>
      <c r="J155" s="2" t="str">
        <f>C152</f>
        <v>profit</v>
      </c>
    </row>
    <row r="156" spans="1:11" x14ac:dyDescent="0.25">
      <c r="D156" s="8"/>
      <c r="E156" s="8"/>
      <c r="F156" s="8"/>
      <c r="G156" s="8"/>
      <c r="H156" t="s">
        <v>196</v>
      </c>
    </row>
    <row r="158" spans="1:11" x14ac:dyDescent="0.25">
      <c r="B158" s="15" t="s">
        <v>190</v>
      </c>
      <c r="C158" s="3">
        <v>3</v>
      </c>
      <c r="D158" s="8" t="s">
        <v>1</v>
      </c>
      <c r="E158" s="9" t="s">
        <v>0</v>
      </c>
      <c r="F158" s="11">
        <v>5</v>
      </c>
      <c r="G158" s="8" t="s">
        <v>2</v>
      </c>
      <c r="H158" s="9" t="s">
        <v>137</v>
      </c>
      <c r="I158" s="3">
        <v>23</v>
      </c>
      <c r="J158" s="2" t="str">
        <f>_xlfn.TEXTJOIN("", TRUE, C158:I158)</f>
        <v>3x+5y&lt;=23</v>
      </c>
      <c r="K158" s="3" t="str">
        <f>IF(H158="&lt;=", "avaliable", "at least")</f>
        <v>avaliable</v>
      </c>
    </row>
    <row r="159" spans="1:11" x14ac:dyDescent="0.25">
      <c r="B159" s="15" t="s">
        <v>142</v>
      </c>
      <c r="C159" s="3">
        <v>2</v>
      </c>
      <c r="D159" s="8" t="s">
        <v>1</v>
      </c>
      <c r="E159" s="9" t="s">
        <v>0</v>
      </c>
      <c r="F159" s="11">
        <v>4</v>
      </c>
      <c r="G159" s="8" t="s">
        <v>2</v>
      </c>
      <c r="H159" s="9" t="s">
        <v>147</v>
      </c>
      <c r="I159" s="3">
        <v>12</v>
      </c>
      <c r="J159" s="2" t="str">
        <f>_xlfn.TEXTJOIN("", TRUE, C159:I159)</f>
        <v>2x+4y&gt;=12</v>
      </c>
      <c r="K159" s="3" t="str">
        <f>IF(H159="&lt;=", "avaliable", "at least")</f>
        <v>at least</v>
      </c>
    </row>
    <row r="160" spans="1:11" x14ac:dyDescent="0.25">
      <c r="B160" s="15" t="s">
        <v>141</v>
      </c>
      <c r="C160" s="3">
        <v>6</v>
      </c>
      <c r="D160" s="8" t="s">
        <v>1</v>
      </c>
      <c r="E160" s="9" t="s">
        <v>0</v>
      </c>
      <c r="F160" s="11">
        <v>3</v>
      </c>
      <c r="G160" s="8" t="s">
        <v>2</v>
      </c>
      <c r="H160" s="9" t="s">
        <v>147</v>
      </c>
      <c r="I160" s="3">
        <v>18</v>
      </c>
      <c r="J160" s="2" t="str">
        <f>_xlfn.TEXTJOIN("", TRUE, C160:I160)</f>
        <v>6x+3y&gt;=18</v>
      </c>
      <c r="K160" s="3" t="str">
        <f>IF(H160="&lt;=", "avaliable", "at least")</f>
        <v>at least</v>
      </c>
    </row>
    <row r="161" spans="1:15" x14ac:dyDescent="0.25">
      <c r="C161">
        <f>A154*C158</f>
        <v>3</v>
      </c>
      <c r="F161">
        <f>F158*B154</f>
        <v>20</v>
      </c>
      <c r="G161" s="66">
        <f>I158</f>
        <v>23</v>
      </c>
      <c r="H161" s="8" t="str">
        <f>H158</f>
        <v>&lt;=</v>
      </c>
      <c r="I161" s="5">
        <f>F161+C161</f>
        <v>23</v>
      </c>
    </row>
    <row r="162" spans="1:15" x14ac:dyDescent="0.25">
      <c r="C162">
        <f>C159*A154</f>
        <v>2</v>
      </c>
      <c r="F162">
        <f>F159*B154</f>
        <v>16</v>
      </c>
      <c r="G162" s="66">
        <f>I159</f>
        <v>12</v>
      </c>
      <c r="H162" s="8" t="str">
        <f>H159</f>
        <v>&gt;=</v>
      </c>
      <c r="I162" s="5">
        <f>F162+C162</f>
        <v>18</v>
      </c>
    </row>
    <row r="163" spans="1:15" x14ac:dyDescent="0.25">
      <c r="C163">
        <f>C160*A154</f>
        <v>6</v>
      </c>
      <c r="F163">
        <f>F160*B154</f>
        <v>12</v>
      </c>
      <c r="G163" s="66">
        <f>I160</f>
        <v>18</v>
      </c>
      <c r="H163" s="8" t="str">
        <f>H160</f>
        <v>&gt;=</v>
      </c>
      <c r="I163" s="5">
        <f>F163+C163</f>
        <v>18</v>
      </c>
    </row>
    <row r="165" spans="1:15" x14ac:dyDescent="0.25">
      <c r="A165" t="s">
        <v>204</v>
      </c>
    </row>
    <row r="166" spans="1:15" ht="18.75" x14ac:dyDescent="0.3">
      <c r="A166" s="20" t="s">
        <v>63</v>
      </c>
      <c r="F166" t="s">
        <v>100</v>
      </c>
    </row>
    <row r="167" spans="1:15" ht="45" x14ac:dyDescent="0.25">
      <c r="A167" s="14"/>
      <c r="B167" s="18"/>
      <c r="C167" s="28" t="s">
        <v>7</v>
      </c>
      <c r="D167" s="24" t="s">
        <v>36</v>
      </c>
      <c r="E167" s="24"/>
      <c r="F167" s="24"/>
      <c r="G167" s="24"/>
      <c r="H167" s="14" t="s">
        <v>38</v>
      </c>
      <c r="I167" s="14" t="s">
        <v>37</v>
      </c>
      <c r="J167" s="14"/>
      <c r="K167" s="14"/>
      <c r="L167" s="14"/>
    </row>
    <row r="168" spans="1:15" ht="60" x14ac:dyDescent="0.25">
      <c r="A168" s="18" t="s">
        <v>29</v>
      </c>
      <c r="B168" s="25" t="s">
        <v>30</v>
      </c>
      <c r="C168" s="28" t="s">
        <v>13</v>
      </c>
      <c r="D168" s="25" t="s">
        <v>31</v>
      </c>
      <c r="E168" s="25"/>
      <c r="F168" s="28" t="s">
        <v>3</v>
      </c>
      <c r="G168" s="28"/>
      <c r="H168" s="18" t="s">
        <v>32</v>
      </c>
      <c r="I168" s="14" t="s">
        <v>16</v>
      </c>
      <c r="J168" s="18"/>
      <c r="K168" t="s">
        <v>9</v>
      </c>
      <c r="L168" s="18"/>
    </row>
    <row r="169" spans="1:15" x14ac:dyDescent="0.25">
      <c r="A169" s="8" t="s">
        <v>69</v>
      </c>
      <c r="B169" s="11" t="s">
        <v>1</v>
      </c>
      <c r="C169" s="36">
        <v>800</v>
      </c>
      <c r="D169" s="27">
        <v>0</v>
      </c>
      <c r="E169" s="11"/>
      <c r="F169" s="3">
        <v>900</v>
      </c>
      <c r="G169" s="3"/>
      <c r="H169" s="22">
        <v>1E+30</v>
      </c>
      <c r="I169">
        <v>12.5</v>
      </c>
      <c r="J169" s="8"/>
      <c r="K169" s="33">
        <f>C169*F169+C170*F170+C171*F171+C172*F172</f>
        <v>725500</v>
      </c>
    </row>
    <row r="170" spans="1:15" x14ac:dyDescent="0.25">
      <c r="A170" s="8" t="s">
        <v>70</v>
      </c>
      <c r="B170" s="11" t="s">
        <v>2</v>
      </c>
      <c r="C170" s="36">
        <v>1100</v>
      </c>
      <c r="D170" s="27">
        <v>-5</v>
      </c>
      <c r="E170" s="11"/>
      <c r="F170" s="3">
        <v>5</v>
      </c>
      <c r="G170" s="3"/>
      <c r="H170">
        <v>5</v>
      </c>
      <c r="I170" s="22">
        <v>1E+30</v>
      </c>
      <c r="J170" s="8"/>
      <c r="K170" s="8"/>
      <c r="L170" s="8"/>
    </row>
    <row r="171" spans="1:15" x14ac:dyDescent="0.25">
      <c r="A171" s="8"/>
      <c r="B171" s="11"/>
      <c r="C171" s="36"/>
      <c r="D171" s="27"/>
      <c r="E171" s="11"/>
      <c r="F171" s="3">
        <v>3</v>
      </c>
      <c r="G171" s="3"/>
      <c r="H171">
        <v>12.5</v>
      </c>
      <c r="I171">
        <v>25</v>
      </c>
      <c r="J171" s="8"/>
      <c r="K171" s="8"/>
      <c r="L171" s="8" t="s">
        <v>158</v>
      </c>
      <c r="N171" s="15" t="s">
        <v>160</v>
      </c>
    </row>
    <row r="172" spans="1:15" ht="16.5" x14ac:dyDescent="0.3">
      <c r="A172" s="8"/>
      <c r="B172" s="11"/>
      <c r="C172" s="36"/>
      <c r="D172" s="27"/>
      <c r="E172" s="11"/>
      <c r="F172" s="3"/>
      <c r="G172" s="3"/>
      <c r="J172" s="8"/>
      <c r="K172" s="8">
        <v>135</v>
      </c>
      <c r="L172" s="8">
        <f>K172-F172</f>
        <v>135</v>
      </c>
      <c r="M172">
        <f>C172*K172</f>
        <v>0</v>
      </c>
      <c r="N172" s="51">
        <v>7475</v>
      </c>
      <c r="O172" s="2">
        <f>K169-N172</f>
        <v>718025</v>
      </c>
    </row>
    <row r="173" spans="1:15" x14ac:dyDescent="0.25">
      <c r="A173" s="8"/>
      <c r="B173" s="8"/>
      <c r="C173" s="37" t="s">
        <v>12</v>
      </c>
      <c r="D173" s="8"/>
      <c r="E173" s="8"/>
      <c r="F173" s="37" t="str">
        <f>C173</f>
        <v>Profit</v>
      </c>
      <c r="G173" s="37"/>
      <c r="H173" s="8"/>
      <c r="I173" s="8"/>
      <c r="J173" s="8"/>
      <c r="K173" s="8"/>
      <c r="L173" s="8" t="s">
        <v>159</v>
      </c>
    </row>
    <row r="174" spans="1:15" ht="18.75" x14ac:dyDescent="0.3">
      <c r="A174" s="20" t="s">
        <v>35</v>
      </c>
      <c r="B174" s="8"/>
      <c r="C174" s="8"/>
      <c r="D174" s="8"/>
      <c r="E174" s="8"/>
      <c r="F174" s="8"/>
      <c r="G174" s="8"/>
      <c r="H174" s="8"/>
      <c r="I174" s="8"/>
      <c r="J174" s="8"/>
      <c r="K174" s="8"/>
      <c r="L174" s="8"/>
    </row>
    <row r="175" spans="1:15" x14ac:dyDescent="0.25">
      <c r="C175" s="14"/>
      <c r="D175" s="8"/>
      <c r="E175" s="8"/>
      <c r="F175" s="8"/>
      <c r="G175" s="8"/>
      <c r="H175" s="8"/>
    </row>
    <row r="176" spans="1:15" ht="45" x14ac:dyDescent="0.25">
      <c r="A176" s="14"/>
      <c r="B176" s="14"/>
      <c r="C176" s="40" t="s">
        <v>79</v>
      </c>
      <c r="D176" s="18" t="s">
        <v>43</v>
      </c>
      <c r="E176" s="14"/>
      <c r="F176" s="26" t="s">
        <v>48</v>
      </c>
      <c r="G176" s="26"/>
      <c r="H176" s="14" t="s">
        <v>46</v>
      </c>
      <c r="I176" s="14" t="s">
        <v>47</v>
      </c>
    </row>
    <row r="177" spans="1:19" ht="45" x14ac:dyDescent="0.25">
      <c r="A177" s="18" t="s">
        <v>29</v>
      </c>
      <c r="B177" s="18" t="s">
        <v>30</v>
      </c>
      <c r="C177" s="18" t="s">
        <v>13</v>
      </c>
      <c r="D177" s="18" t="s">
        <v>44</v>
      </c>
      <c r="E177" s="18"/>
      <c r="F177" s="25" t="s">
        <v>45</v>
      </c>
      <c r="G177" s="25"/>
      <c r="H177" s="18" t="s">
        <v>32</v>
      </c>
      <c r="I177" s="14" t="s">
        <v>16</v>
      </c>
    </row>
    <row r="178" spans="1:19" x14ac:dyDescent="0.25">
      <c r="A178" s="8" t="s">
        <v>71</v>
      </c>
      <c r="B178" s="8" t="s">
        <v>205</v>
      </c>
      <c r="C178" s="53">
        <v>5</v>
      </c>
      <c r="D178" s="19">
        <v>32</v>
      </c>
      <c r="E178" s="8"/>
      <c r="F178" s="5">
        <v>5</v>
      </c>
      <c r="G178" s="5"/>
      <c r="H178">
        <v>2</v>
      </c>
      <c r="I178">
        <v>8</v>
      </c>
      <c r="K178" s="55">
        <f>D178*1</f>
        <v>32</v>
      </c>
      <c r="L178" s="7" t="s">
        <v>161</v>
      </c>
      <c r="O178" t="s">
        <v>162</v>
      </c>
      <c r="R178" s="56">
        <f>K178</f>
        <v>32</v>
      </c>
    </row>
    <row r="179" spans="1:19" x14ac:dyDescent="0.25">
      <c r="A179" s="8" t="s">
        <v>72</v>
      </c>
      <c r="B179" s="8" t="s">
        <v>206</v>
      </c>
      <c r="C179" s="41">
        <v>4</v>
      </c>
      <c r="D179" s="19">
        <v>0</v>
      </c>
      <c r="E179" s="8"/>
      <c r="F179" s="3">
        <v>4</v>
      </c>
      <c r="G179" s="3"/>
      <c r="H179">
        <v>6</v>
      </c>
      <c r="I179">
        <v>3</v>
      </c>
      <c r="K179" s="54">
        <f>D179*1</f>
        <v>0</v>
      </c>
      <c r="O179" t="s">
        <v>163</v>
      </c>
      <c r="S179" s="33">
        <f>K169+R178</f>
        <v>725532</v>
      </c>
    </row>
    <row r="180" spans="1:19" x14ac:dyDescent="0.25">
      <c r="A180" s="8" t="s">
        <v>73</v>
      </c>
      <c r="B180" s="8" t="s">
        <v>207</v>
      </c>
      <c r="C180" s="53">
        <v>2</v>
      </c>
      <c r="D180" s="19">
        <v>8</v>
      </c>
      <c r="E180" s="8"/>
      <c r="F180" s="5">
        <v>2</v>
      </c>
      <c r="G180" s="5"/>
      <c r="H180">
        <v>10</v>
      </c>
      <c r="I180">
        <v>7</v>
      </c>
      <c r="K180" s="54">
        <f>D180*1</f>
        <v>8</v>
      </c>
      <c r="L180" s="2">
        <f>K180*5</f>
        <v>40</v>
      </c>
      <c r="M180" t="s">
        <v>166</v>
      </c>
    </row>
    <row r="181" spans="1:19" x14ac:dyDescent="0.25">
      <c r="A181" s="8"/>
      <c r="B181" s="8"/>
      <c r="C181" s="53"/>
      <c r="D181" s="19"/>
      <c r="E181" s="8"/>
      <c r="F181" s="5"/>
      <c r="G181" s="5"/>
      <c r="H181" s="12"/>
      <c r="K181" s="54">
        <f>D181*1</f>
        <v>0</v>
      </c>
      <c r="L181" s="2">
        <f>K181*-2</f>
        <v>0</v>
      </c>
      <c r="M181" s="7" t="s">
        <v>167</v>
      </c>
    </row>
    <row r="182" spans="1:19" x14ac:dyDescent="0.25">
      <c r="D182" s="8"/>
      <c r="E182" s="8"/>
      <c r="F182" s="8"/>
      <c r="G182" s="8"/>
      <c r="H182" s="57" t="s">
        <v>165</v>
      </c>
      <c r="I182" s="12"/>
      <c r="J182" s="12"/>
      <c r="K182" s="12"/>
    </row>
    <row r="185" spans="1:19" x14ac:dyDescent="0.25">
      <c r="A185" s="5" t="s">
        <v>204</v>
      </c>
    </row>
    <row r="186" spans="1:19" x14ac:dyDescent="0.25">
      <c r="C186" t="s">
        <v>186</v>
      </c>
    </row>
    <row r="187" spans="1:19" x14ac:dyDescent="0.25">
      <c r="C187" s="3" t="s">
        <v>188</v>
      </c>
      <c r="D187" s="8" t="s">
        <v>191</v>
      </c>
      <c r="E187" s="8"/>
      <c r="F187" s="12" t="str">
        <f>C187</f>
        <v>cost</v>
      </c>
      <c r="G187" s="8" t="s">
        <v>192</v>
      </c>
    </row>
    <row r="188" spans="1:19" x14ac:dyDescent="0.25">
      <c r="A188" t="s">
        <v>7</v>
      </c>
      <c r="D188" s="8"/>
      <c r="E188" s="8"/>
      <c r="F188" s="8"/>
      <c r="G188" s="8"/>
      <c r="H188" t="s">
        <v>3</v>
      </c>
    </row>
    <row r="189" spans="1:19" x14ac:dyDescent="0.25">
      <c r="A189" s="2">
        <v>1</v>
      </c>
      <c r="B189" s="2">
        <v>1</v>
      </c>
      <c r="C189" s="3">
        <v>800</v>
      </c>
      <c r="D189" s="8" t="s">
        <v>1</v>
      </c>
      <c r="E189" s="9" t="s">
        <v>0</v>
      </c>
      <c r="F189" s="11">
        <v>1100</v>
      </c>
      <c r="G189" s="8" t="s">
        <v>2</v>
      </c>
      <c r="H189" s="2" t="str">
        <f>_xlfn.TEXTJOIN("", TRUE, C189:G189)</f>
        <v>800x+1100y</v>
      </c>
    </row>
    <row r="190" spans="1:19" x14ac:dyDescent="0.25">
      <c r="A190" t="s">
        <v>13</v>
      </c>
      <c r="D190" s="8">
        <f>C189*A189</f>
        <v>800</v>
      </c>
      <c r="E190" s="9" t="str">
        <f>E189</f>
        <v>+</v>
      </c>
      <c r="G190" s="8">
        <f>B189*F189</f>
        <v>1100</v>
      </c>
      <c r="H190" s="2" t="str">
        <f>_xlfn.TEXTJOIN("", TRUE,D190+G190)</f>
        <v>1900</v>
      </c>
      <c r="I190" s="2" t="s">
        <v>14</v>
      </c>
      <c r="J190" s="2" t="str">
        <f>C187</f>
        <v>cost</v>
      </c>
    </row>
    <row r="191" spans="1:19" x14ac:dyDescent="0.25">
      <c r="D191" s="8"/>
      <c r="E191" s="8"/>
      <c r="F191" s="8"/>
      <c r="G191" s="8"/>
      <c r="H191" t="s">
        <v>196</v>
      </c>
    </row>
    <row r="193" spans="1:11" x14ac:dyDescent="0.25">
      <c r="B193" s="15" t="s">
        <v>205</v>
      </c>
      <c r="C193" s="3">
        <v>5</v>
      </c>
      <c r="D193" s="8" t="s">
        <v>1</v>
      </c>
      <c r="E193" s="9" t="s">
        <v>0</v>
      </c>
      <c r="F193" s="11">
        <v>8</v>
      </c>
      <c r="G193" s="8" t="s">
        <v>2</v>
      </c>
      <c r="H193" s="9" t="s">
        <v>147</v>
      </c>
      <c r="I193" s="3">
        <v>900</v>
      </c>
      <c r="J193" s="2" t="str">
        <f>_xlfn.TEXTJOIN("", TRUE, C193:I193)</f>
        <v>5x+8y&gt;=900</v>
      </c>
      <c r="K193" s="3" t="str">
        <f>IF(H193="&lt;=", "avaliable", "at least")</f>
        <v>at least</v>
      </c>
    </row>
    <row r="194" spans="1:11" x14ac:dyDescent="0.25">
      <c r="B194" s="15" t="s">
        <v>206</v>
      </c>
      <c r="C194" s="3">
        <v>4</v>
      </c>
      <c r="D194" s="8" t="s">
        <v>1</v>
      </c>
      <c r="E194" s="9" t="s">
        <v>0</v>
      </c>
      <c r="F194" s="11">
        <v>5</v>
      </c>
      <c r="G194" s="8" t="s">
        <v>2</v>
      </c>
      <c r="H194" s="9" t="s">
        <v>147</v>
      </c>
      <c r="I194" s="3">
        <v>600</v>
      </c>
      <c r="J194" s="2" t="str">
        <f>_xlfn.TEXTJOIN("", TRUE, C194:I194)</f>
        <v>4x+5y&gt;=600</v>
      </c>
      <c r="K194" s="3" t="str">
        <f>IF(H194="&lt;=", "avaliable", "at least")</f>
        <v>at least</v>
      </c>
    </row>
    <row r="195" spans="1:11" x14ac:dyDescent="0.25">
      <c r="B195" s="15" t="s">
        <v>208</v>
      </c>
      <c r="C195" s="3">
        <v>2</v>
      </c>
      <c r="D195" s="8" t="s">
        <v>1</v>
      </c>
      <c r="E195" s="9" t="s">
        <v>0</v>
      </c>
      <c r="F195" s="11">
        <v>3</v>
      </c>
      <c r="G195" s="8" t="s">
        <v>2</v>
      </c>
      <c r="H195" s="9" t="s">
        <v>147</v>
      </c>
      <c r="I195" s="3">
        <v>350</v>
      </c>
      <c r="J195" s="2" t="str">
        <f>_xlfn.TEXTJOIN("", TRUE, C195:I195)</f>
        <v>2x+3y&gt;=350</v>
      </c>
      <c r="K195" s="3" t="str">
        <f>IF(H195="&lt;=", "avaliable", "at least")</f>
        <v>at least</v>
      </c>
    </row>
    <row r="196" spans="1:11" x14ac:dyDescent="0.25">
      <c r="C196">
        <f>A189*C193</f>
        <v>5</v>
      </c>
      <c r="F196">
        <f>F193*B189</f>
        <v>8</v>
      </c>
      <c r="G196" s="66">
        <f>I193</f>
        <v>900</v>
      </c>
      <c r="H196" s="8" t="str">
        <f>H193</f>
        <v>&gt;=</v>
      </c>
      <c r="I196" s="5">
        <f>F196+C196</f>
        <v>13</v>
      </c>
    </row>
    <row r="197" spans="1:11" x14ac:dyDescent="0.25">
      <c r="C197">
        <f>C194*A189</f>
        <v>4</v>
      </c>
      <c r="F197">
        <f>F194*B189</f>
        <v>5</v>
      </c>
      <c r="G197" s="66">
        <f>I194</f>
        <v>600</v>
      </c>
      <c r="H197" s="8" t="str">
        <f>H194</f>
        <v>&gt;=</v>
      </c>
      <c r="I197" s="5">
        <f>F197+C197</f>
        <v>9</v>
      </c>
    </row>
    <row r="198" spans="1:11" x14ac:dyDescent="0.25">
      <c r="C198">
        <f>C195*A189</f>
        <v>2</v>
      </c>
      <c r="F198">
        <f>F195*B189</f>
        <v>3</v>
      </c>
      <c r="G198" s="66">
        <f>I195</f>
        <v>350</v>
      </c>
      <c r="H198" s="8" t="str">
        <f>H195</f>
        <v>&gt;=</v>
      </c>
      <c r="I198" s="5">
        <f>F198+C198</f>
        <v>5</v>
      </c>
    </row>
    <row r="200" spans="1:11" x14ac:dyDescent="0.25">
      <c r="A200" s="5" t="s">
        <v>146</v>
      </c>
    </row>
    <row r="201" spans="1:11" x14ac:dyDescent="0.25">
      <c r="C201" t="s">
        <v>145</v>
      </c>
    </row>
    <row r="202" spans="1:11" x14ac:dyDescent="0.25">
      <c r="C202" s="3" t="s">
        <v>195</v>
      </c>
      <c r="D202" s="8" t="s">
        <v>191</v>
      </c>
      <c r="E202" s="8"/>
      <c r="F202" s="12" t="str">
        <f>C202</f>
        <v>profit</v>
      </c>
      <c r="G202" s="8" t="s">
        <v>192</v>
      </c>
    </row>
    <row r="203" spans="1:11" x14ac:dyDescent="0.25">
      <c r="A203" t="s">
        <v>7</v>
      </c>
      <c r="D203" s="8"/>
      <c r="E203" s="8"/>
      <c r="F203" s="8"/>
      <c r="G203" s="8"/>
      <c r="H203" t="s">
        <v>3</v>
      </c>
    </row>
    <row r="204" spans="1:11" x14ac:dyDescent="0.25">
      <c r="A204" s="2">
        <v>1</v>
      </c>
      <c r="B204" s="2">
        <v>1</v>
      </c>
      <c r="C204" s="3">
        <v>200</v>
      </c>
      <c r="D204" s="8" t="s">
        <v>1</v>
      </c>
      <c r="E204" s="9" t="s">
        <v>0</v>
      </c>
      <c r="F204" s="11">
        <v>100</v>
      </c>
      <c r="G204" s="8" t="s">
        <v>2</v>
      </c>
      <c r="H204" s="2" t="str">
        <f>_xlfn.TEXTJOIN("", TRUE, C204:G204)</f>
        <v>200x+100y</v>
      </c>
    </row>
    <row r="205" spans="1:11" x14ac:dyDescent="0.25">
      <c r="A205" t="s">
        <v>13</v>
      </c>
      <c r="D205" s="8">
        <f>C204*A204</f>
        <v>200</v>
      </c>
      <c r="E205" s="9" t="str">
        <f>E204</f>
        <v>+</v>
      </c>
      <c r="G205" s="8">
        <f>B204*F204</f>
        <v>100</v>
      </c>
      <c r="H205" s="2" t="str">
        <f>_xlfn.TEXTJOIN("", TRUE,D205+G205)</f>
        <v>300</v>
      </c>
      <c r="I205" s="2" t="s">
        <v>14</v>
      </c>
      <c r="J205" s="2" t="str">
        <f>C202</f>
        <v>profit</v>
      </c>
    </row>
    <row r="206" spans="1:11" x14ac:dyDescent="0.25">
      <c r="D206" s="8"/>
      <c r="E206" s="8"/>
      <c r="F206" s="8"/>
      <c r="G206" s="8"/>
      <c r="H206" t="s">
        <v>196</v>
      </c>
    </row>
    <row r="208" spans="1:11" x14ac:dyDescent="0.25">
      <c r="B208" s="15" t="s">
        <v>209</v>
      </c>
      <c r="C208" s="3">
        <v>30</v>
      </c>
      <c r="D208" s="8" t="s">
        <v>1</v>
      </c>
      <c r="E208" s="9" t="s">
        <v>0</v>
      </c>
      <c r="F208" s="11">
        <v>25</v>
      </c>
      <c r="G208" s="8" t="s">
        <v>2</v>
      </c>
      <c r="H208" s="9" t="s">
        <v>137</v>
      </c>
      <c r="I208" s="3">
        <v>1800</v>
      </c>
      <c r="J208" s="2" t="str">
        <f>_xlfn.TEXTJOIN("", TRUE, C208:I208)</f>
        <v>30x+25y&lt;=1800</v>
      </c>
      <c r="K208" s="3" t="str">
        <f>IF(H208="&lt;=", "avaliable", "at least")</f>
        <v>avaliable</v>
      </c>
    </row>
    <row r="209" spans="1:11" x14ac:dyDescent="0.25">
      <c r="B209" s="15" t="s">
        <v>210</v>
      </c>
      <c r="C209" s="3">
        <v>15</v>
      </c>
      <c r="D209" s="8" t="s">
        <v>1</v>
      </c>
      <c r="E209" s="9" t="s">
        <v>0</v>
      </c>
      <c r="F209" s="11">
        <v>20</v>
      </c>
      <c r="G209" s="8" t="s">
        <v>2</v>
      </c>
      <c r="H209" s="9" t="s">
        <v>147</v>
      </c>
      <c r="I209" s="3">
        <v>1200</v>
      </c>
      <c r="J209" s="2" t="str">
        <f>_xlfn.TEXTJOIN("", TRUE, C209:I209)</f>
        <v>15x+20y&gt;=1200</v>
      </c>
      <c r="K209" s="3" t="str">
        <f>IF(H209="&lt;=", "avaliable", "at least")</f>
        <v>at least</v>
      </c>
    </row>
    <row r="210" spans="1:11" x14ac:dyDescent="0.25">
      <c r="B210" s="15" t="s">
        <v>211</v>
      </c>
      <c r="C210" s="3">
        <v>10</v>
      </c>
      <c r="D210" s="8" t="s">
        <v>1</v>
      </c>
      <c r="E210" s="9" t="s">
        <v>0</v>
      </c>
      <c r="F210" s="11">
        <v>5</v>
      </c>
      <c r="G210" s="8" t="s">
        <v>2</v>
      </c>
      <c r="H210" s="9" t="s">
        <v>137</v>
      </c>
      <c r="I210" s="3">
        <v>400</v>
      </c>
      <c r="J210" s="2" t="str">
        <f>_xlfn.TEXTJOIN("", TRUE, C210:I210)</f>
        <v>10x+5y&lt;=400</v>
      </c>
      <c r="K210" s="3" t="str">
        <f>IF(H210="&lt;=", "avaliable", "at least")</f>
        <v>avaliable</v>
      </c>
    </row>
    <row r="211" spans="1:11" x14ac:dyDescent="0.25">
      <c r="C211">
        <f>A204*C208</f>
        <v>30</v>
      </c>
      <c r="F211">
        <f>F208*B204</f>
        <v>25</v>
      </c>
      <c r="G211" s="66">
        <f>I208</f>
        <v>1800</v>
      </c>
      <c r="H211" s="8" t="str">
        <f>H208</f>
        <v>&lt;=</v>
      </c>
      <c r="I211" s="5">
        <f>F211+C211</f>
        <v>55</v>
      </c>
    </row>
    <row r="212" spans="1:11" x14ac:dyDescent="0.25">
      <c r="C212">
        <f>C209*A204</f>
        <v>15</v>
      </c>
      <c r="F212">
        <f>F209*B204</f>
        <v>20</v>
      </c>
      <c r="G212" s="66">
        <f>I209</f>
        <v>1200</v>
      </c>
      <c r="H212" s="8" t="str">
        <f>H209</f>
        <v>&gt;=</v>
      </c>
      <c r="I212" s="5">
        <f>F212+C212</f>
        <v>35</v>
      </c>
    </row>
    <row r="213" spans="1:11" x14ac:dyDescent="0.25">
      <c r="C213">
        <f>C210*A204</f>
        <v>10</v>
      </c>
      <c r="F213">
        <f>F210*B204</f>
        <v>5</v>
      </c>
      <c r="G213" s="66">
        <f>I210</f>
        <v>400</v>
      </c>
      <c r="H213" s="8" t="str">
        <f>H210</f>
        <v>&lt;=</v>
      </c>
      <c r="I213" s="5">
        <f>F213+C213</f>
        <v>15</v>
      </c>
    </row>
    <row r="215" spans="1:11" x14ac:dyDescent="0.25">
      <c r="A215" s="5" t="s">
        <v>212</v>
      </c>
    </row>
    <row r="216" spans="1:11" x14ac:dyDescent="0.25">
      <c r="C216" t="s">
        <v>145</v>
      </c>
    </row>
    <row r="217" spans="1:11" x14ac:dyDescent="0.25">
      <c r="C217" s="3" t="s">
        <v>195</v>
      </c>
      <c r="D217" s="8" t="s">
        <v>191</v>
      </c>
      <c r="E217" s="8"/>
      <c r="F217" s="12" t="str">
        <f>C217</f>
        <v>profit</v>
      </c>
      <c r="G217" s="8" t="s">
        <v>192</v>
      </c>
    </row>
    <row r="218" spans="1:11" x14ac:dyDescent="0.25">
      <c r="A218" t="s">
        <v>7</v>
      </c>
      <c r="D218" s="8"/>
      <c r="E218" s="8"/>
      <c r="F218" s="8"/>
      <c r="G218" s="8"/>
      <c r="H218" t="s">
        <v>3</v>
      </c>
    </row>
    <row r="219" spans="1:11" x14ac:dyDescent="0.25">
      <c r="A219" s="2">
        <v>1</v>
      </c>
      <c r="B219" s="2">
        <v>1</v>
      </c>
      <c r="C219" s="3">
        <v>1</v>
      </c>
      <c r="D219" s="8" t="s">
        <v>1</v>
      </c>
      <c r="E219" s="9" t="s">
        <v>0</v>
      </c>
      <c r="F219" s="11">
        <v>1</v>
      </c>
      <c r="G219" s="8" t="s">
        <v>2</v>
      </c>
      <c r="H219" s="2" t="str">
        <f>_xlfn.TEXTJOIN("", TRUE, C219:G219)</f>
        <v>1x+1y</v>
      </c>
    </row>
    <row r="220" spans="1:11" x14ac:dyDescent="0.25">
      <c r="A220" t="s">
        <v>13</v>
      </c>
      <c r="D220" s="8">
        <f>C219*A219</f>
        <v>1</v>
      </c>
      <c r="E220" s="9" t="str">
        <f>E219</f>
        <v>+</v>
      </c>
      <c r="G220" s="8">
        <f>B219*F219</f>
        <v>1</v>
      </c>
      <c r="H220" s="2" t="str">
        <f>_xlfn.TEXTJOIN("", TRUE,D220+G220)</f>
        <v>2</v>
      </c>
      <c r="I220" s="2" t="s">
        <v>14</v>
      </c>
      <c r="J220" s="2" t="str">
        <f>C217</f>
        <v>profit</v>
      </c>
    </row>
    <row r="221" spans="1:11" x14ac:dyDescent="0.25">
      <c r="D221" s="8"/>
      <c r="E221" s="8"/>
      <c r="F221" s="8"/>
      <c r="G221" s="8"/>
      <c r="H221" t="s">
        <v>196</v>
      </c>
    </row>
    <row r="223" spans="1:11" x14ac:dyDescent="0.25">
      <c r="B223" s="15" t="s">
        <v>209</v>
      </c>
      <c r="C223" s="3">
        <v>5</v>
      </c>
      <c r="D223" s="8" t="s">
        <v>1</v>
      </c>
      <c r="E223" s="9" t="s">
        <v>0</v>
      </c>
      <c r="F223" s="11">
        <v>3</v>
      </c>
      <c r="G223" s="8" t="s">
        <v>2</v>
      </c>
      <c r="H223" s="9" t="s">
        <v>137</v>
      </c>
      <c r="I223" s="3">
        <v>30</v>
      </c>
      <c r="J223" s="2" t="str">
        <f>_xlfn.TEXTJOIN("", TRUE, C223:I223)</f>
        <v>5x+3y&lt;=30</v>
      </c>
      <c r="K223" s="3" t="str">
        <f>IF(H223="&lt;=", "avaliable", "at least")</f>
        <v>avaliable</v>
      </c>
    </row>
    <row r="224" spans="1:11" x14ac:dyDescent="0.25">
      <c r="B224" s="15" t="s">
        <v>210</v>
      </c>
      <c r="C224" s="3">
        <v>3</v>
      </c>
      <c r="D224" s="8" t="s">
        <v>1</v>
      </c>
      <c r="E224" s="9" t="s">
        <v>0</v>
      </c>
      <c r="F224" s="11">
        <v>4</v>
      </c>
      <c r="G224" s="8" t="s">
        <v>2</v>
      </c>
      <c r="H224" s="9" t="s">
        <v>147</v>
      </c>
      <c r="I224" s="3">
        <v>36</v>
      </c>
      <c r="J224" s="2" t="str">
        <f>_xlfn.TEXTJOIN("", TRUE, C224:I224)</f>
        <v>3x+4y&gt;=36</v>
      </c>
      <c r="K224" s="3" t="str">
        <f>IF(H224="&lt;=", "avaliable", "at least")</f>
        <v>at least</v>
      </c>
    </row>
    <row r="225" spans="1:11" x14ac:dyDescent="0.25">
      <c r="B225" s="15" t="s">
        <v>211</v>
      </c>
      <c r="C225" s="3"/>
      <c r="D225" s="8"/>
      <c r="E225" s="9"/>
      <c r="F225" s="11">
        <v>1</v>
      </c>
      <c r="G225" s="8" t="s">
        <v>2</v>
      </c>
      <c r="H225" s="9" t="s">
        <v>137</v>
      </c>
      <c r="I225" s="3">
        <v>7</v>
      </c>
      <c r="J225" s="2" t="str">
        <f>_xlfn.TEXTJOIN("", TRUE, C225:I225)</f>
        <v>1y&lt;=7</v>
      </c>
      <c r="K225" s="3" t="str">
        <f>IF(H225="&lt;=", "avaliable", "at least")</f>
        <v>avaliable</v>
      </c>
    </row>
    <row r="226" spans="1:11" x14ac:dyDescent="0.25">
      <c r="C226">
        <f>A219*C223</f>
        <v>5</v>
      </c>
      <c r="F226">
        <f>F223*B219</f>
        <v>3</v>
      </c>
      <c r="G226" s="66">
        <f>I223</f>
        <v>30</v>
      </c>
      <c r="H226" s="8" t="str">
        <f>H223</f>
        <v>&lt;=</v>
      </c>
      <c r="I226" s="5">
        <f>F226+C226</f>
        <v>8</v>
      </c>
    </row>
    <row r="227" spans="1:11" x14ac:dyDescent="0.25">
      <c r="C227">
        <f>C224*A219</f>
        <v>3</v>
      </c>
      <c r="F227">
        <f>F224*B219</f>
        <v>4</v>
      </c>
      <c r="G227" s="66">
        <f>I224</f>
        <v>36</v>
      </c>
      <c r="H227" s="8" t="str">
        <f>H224</f>
        <v>&gt;=</v>
      </c>
      <c r="I227" s="5">
        <f>F227+C227</f>
        <v>7</v>
      </c>
    </row>
    <row r="228" spans="1:11" x14ac:dyDescent="0.25">
      <c r="C228">
        <f>C225*A219</f>
        <v>0</v>
      </c>
      <c r="F228">
        <f>F225*B219</f>
        <v>1</v>
      </c>
      <c r="G228" s="66">
        <f>I225</f>
        <v>7</v>
      </c>
      <c r="H228" s="8" t="str">
        <f>H225</f>
        <v>&lt;=</v>
      </c>
      <c r="I228" s="5">
        <f>F228+C228</f>
        <v>1</v>
      </c>
    </row>
    <row r="230" spans="1:11" x14ac:dyDescent="0.25">
      <c r="A230" s="5" t="s">
        <v>201</v>
      </c>
    </row>
    <row r="231" spans="1:11" x14ac:dyDescent="0.25">
      <c r="C231" t="s">
        <v>145</v>
      </c>
    </row>
    <row r="232" spans="1:11" x14ac:dyDescent="0.25">
      <c r="C232" s="3" t="s">
        <v>195</v>
      </c>
      <c r="D232" s="8" t="s">
        <v>191</v>
      </c>
      <c r="E232" s="8"/>
      <c r="F232" s="12" t="str">
        <f>C232</f>
        <v>profit</v>
      </c>
      <c r="G232" s="8" t="s">
        <v>192</v>
      </c>
    </row>
    <row r="233" spans="1:11" x14ac:dyDescent="0.25">
      <c r="A233" t="s">
        <v>7</v>
      </c>
      <c r="D233" s="8"/>
      <c r="E233" s="8"/>
      <c r="F233" s="8"/>
      <c r="G233" s="8"/>
      <c r="H233" t="s">
        <v>3</v>
      </c>
    </row>
    <row r="234" spans="1:11" x14ac:dyDescent="0.25">
      <c r="A234" s="2">
        <v>1</v>
      </c>
      <c r="B234" s="2">
        <v>1</v>
      </c>
      <c r="C234" s="3">
        <v>3</v>
      </c>
      <c r="D234" s="8" t="s">
        <v>1</v>
      </c>
      <c r="E234" s="9" t="s">
        <v>0</v>
      </c>
      <c r="F234" s="11">
        <v>3</v>
      </c>
      <c r="G234" s="8" t="s">
        <v>2</v>
      </c>
      <c r="H234" s="2" t="str">
        <f>_xlfn.TEXTJOIN("", TRUE, C234:G234)</f>
        <v>3x+3y</v>
      </c>
    </row>
    <row r="235" spans="1:11" x14ac:dyDescent="0.25">
      <c r="A235" t="s">
        <v>13</v>
      </c>
      <c r="D235" s="8">
        <f>C234*A234</f>
        <v>3</v>
      </c>
      <c r="E235" s="9" t="str">
        <f>E234</f>
        <v>+</v>
      </c>
      <c r="G235" s="8">
        <f>B234*F234</f>
        <v>3</v>
      </c>
      <c r="H235" s="2" t="str">
        <f>_xlfn.TEXTJOIN("", TRUE,D235+G235)</f>
        <v>6</v>
      </c>
      <c r="I235" s="2" t="s">
        <v>14</v>
      </c>
      <c r="J235" s="2" t="str">
        <f>C232</f>
        <v>profit</v>
      </c>
    </row>
    <row r="236" spans="1:11" x14ac:dyDescent="0.25">
      <c r="D236" s="8"/>
      <c r="E236" s="8"/>
      <c r="F236" s="8"/>
      <c r="G236" s="8"/>
      <c r="H236" t="s">
        <v>196</v>
      </c>
    </row>
    <row r="238" spans="1:11" x14ac:dyDescent="0.25">
      <c r="B238" s="15" t="s">
        <v>190</v>
      </c>
      <c r="C238" s="3">
        <v>1</v>
      </c>
      <c r="D238" s="8" t="s">
        <v>1</v>
      </c>
      <c r="E238" s="9" t="s">
        <v>0</v>
      </c>
      <c r="F238" s="11">
        <v>2</v>
      </c>
      <c r="G238" s="8" t="s">
        <v>2</v>
      </c>
      <c r="H238" s="9" t="s">
        <v>137</v>
      </c>
      <c r="I238" s="3">
        <v>16</v>
      </c>
      <c r="J238" s="2" t="str">
        <f>_xlfn.TEXTJOIN("", TRUE, C238:I238)</f>
        <v>1x+2y&lt;=16</v>
      </c>
      <c r="K238" s="3" t="str">
        <f>IF(H238="&lt;=", "avaliable", "at least")</f>
        <v>avaliable</v>
      </c>
    </row>
    <row r="239" spans="1:11" x14ac:dyDescent="0.25">
      <c r="B239" s="15" t="s">
        <v>142</v>
      </c>
      <c r="C239" s="3">
        <v>1</v>
      </c>
      <c r="D239" s="8" t="s">
        <v>1</v>
      </c>
      <c r="E239" s="9" t="s">
        <v>0</v>
      </c>
      <c r="F239" s="11">
        <v>1</v>
      </c>
      <c r="G239" s="8" t="s">
        <v>2</v>
      </c>
      <c r="H239" s="9" t="s">
        <v>137</v>
      </c>
      <c r="I239" s="3">
        <v>10</v>
      </c>
      <c r="J239" s="2" t="str">
        <f>_xlfn.TEXTJOIN("", TRUE, C239:I239)</f>
        <v>1x+1y&lt;=10</v>
      </c>
      <c r="K239" s="3" t="str">
        <f>IF(H239="&lt;=", "avaliable", "at least")</f>
        <v>avaliable</v>
      </c>
    </row>
    <row r="240" spans="1:11" x14ac:dyDescent="0.25">
      <c r="B240" s="15" t="s">
        <v>141</v>
      </c>
      <c r="C240" s="3">
        <v>5</v>
      </c>
      <c r="D240" s="8" t="s">
        <v>1</v>
      </c>
      <c r="E240" s="9" t="s">
        <v>0</v>
      </c>
      <c r="F240" s="11">
        <v>3</v>
      </c>
      <c r="G240" s="8" t="s">
        <v>2</v>
      </c>
      <c r="H240" s="9" t="str">
        <f>H238</f>
        <v>&lt;=</v>
      </c>
      <c r="I240" s="3">
        <v>45</v>
      </c>
      <c r="J240" s="2" t="str">
        <f>_xlfn.TEXTJOIN("", TRUE, C240:I240)</f>
        <v>5x+3y&lt;=45</v>
      </c>
      <c r="K240" s="3" t="str">
        <f>IF(H240="&lt;=", "avaliable", "at least")</f>
        <v>avaliable</v>
      </c>
    </row>
    <row r="241" spans="1:15" x14ac:dyDescent="0.25">
      <c r="C241">
        <f>A234*C238</f>
        <v>1</v>
      </c>
      <c r="F241">
        <f>F238*B234</f>
        <v>2</v>
      </c>
      <c r="G241" s="66">
        <f>I238</f>
        <v>16</v>
      </c>
      <c r="H241" s="8" t="str">
        <f>H238</f>
        <v>&lt;=</v>
      </c>
      <c r="I241" s="5">
        <f>F241+C241</f>
        <v>3</v>
      </c>
    </row>
    <row r="242" spans="1:15" x14ac:dyDescent="0.25">
      <c r="C242">
        <f>C239*A234</f>
        <v>1</v>
      </c>
      <c r="F242">
        <f>F239*B234</f>
        <v>1</v>
      </c>
      <c r="G242" s="66">
        <f>I239</f>
        <v>10</v>
      </c>
      <c r="H242" s="8" t="str">
        <f>H239</f>
        <v>&lt;=</v>
      </c>
      <c r="I242" s="5">
        <f>F242+C242</f>
        <v>2</v>
      </c>
    </row>
    <row r="243" spans="1:15" x14ac:dyDescent="0.25">
      <c r="C243">
        <f>C240*A234</f>
        <v>5</v>
      </c>
      <c r="F243">
        <f>F240*B234</f>
        <v>3</v>
      </c>
      <c r="G243" s="66">
        <f>I240</f>
        <v>45</v>
      </c>
      <c r="H243" s="8" t="str">
        <f>H240</f>
        <v>&lt;=</v>
      </c>
      <c r="I243" s="5">
        <f>F243+C243</f>
        <v>8</v>
      </c>
    </row>
    <row r="245" spans="1:15" x14ac:dyDescent="0.25">
      <c r="A245" t="s">
        <v>213</v>
      </c>
    </row>
    <row r="246" spans="1:15" ht="18.75" x14ac:dyDescent="0.3">
      <c r="A246" s="20" t="s">
        <v>63</v>
      </c>
      <c r="F246" t="s">
        <v>100</v>
      </c>
    </row>
    <row r="247" spans="1:15" ht="45" x14ac:dyDescent="0.25">
      <c r="A247" s="14"/>
      <c r="B247" s="18"/>
      <c r="C247" s="28" t="s">
        <v>7</v>
      </c>
      <c r="D247" s="24" t="s">
        <v>36</v>
      </c>
      <c r="E247" s="24"/>
      <c r="F247" s="24"/>
      <c r="G247" s="24"/>
      <c r="H247" s="14" t="s">
        <v>38</v>
      </c>
      <c r="I247" s="14" t="s">
        <v>37</v>
      </c>
      <c r="J247" s="14"/>
      <c r="K247" s="14"/>
      <c r="L247" s="14"/>
    </row>
    <row r="248" spans="1:15" ht="60" x14ac:dyDescent="0.25">
      <c r="A248" s="18" t="s">
        <v>29</v>
      </c>
      <c r="B248" s="25" t="s">
        <v>30</v>
      </c>
      <c r="C248" s="28" t="s">
        <v>13</v>
      </c>
      <c r="D248" s="25" t="s">
        <v>31</v>
      </c>
      <c r="E248" s="25"/>
      <c r="F248" s="28" t="s">
        <v>3</v>
      </c>
      <c r="G248" s="28"/>
      <c r="H248" s="18" t="s">
        <v>32</v>
      </c>
      <c r="I248" s="14" t="s">
        <v>16</v>
      </c>
      <c r="J248" s="18"/>
      <c r="K248" t="s">
        <v>9</v>
      </c>
      <c r="L248" s="18"/>
    </row>
    <row r="249" spans="1:15" x14ac:dyDescent="0.25">
      <c r="A249" s="8" t="s">
        <v>69</v>
      </c>
      <c r="B249" s="11" t="s">
        <v>154</v>
      </c>
      <c r="C249" s="36">
        <v>8</v>
      </c>
      <c r="D249" s="67">
        <v>0</v>
      </c>
      <c r="E249" s="11"/>
      <c r="F249" s="3">
        <v>52</v>
      </c>
      <c r="G249" s="3"/>
      <c r="H249">
        <v>40</v>
      </c>
      <c r="I249">
        <v>12.5</v>
      </c>
      <c r="J249" s="8"/>
      <c r="K249" s="33">
        <f>C249*F249+C250*F250+C251*F251+C252*F252</f>
        <v>5016</v>
      </c>
    </row>
    <row r="250" spans="1:15" x14ac:dyDescent="0.25">
      <c r="A250" s="8" t="s">
        <v>70</v>
      </c>
      <c r="B250" s="11" t="s">
        <v>157</v>
      </c>
      <c r="C250" s="36">
        <v>4</v>
      </c>
      <c r="D250" s="67">
        <v>-5</v>
      </c>
      <c r="E250" s="11"/>
      <c r="F250" s="3">
        <v>150</v>
      </c>
      <c r="G250" s="3"/>
      <c r="H250">
        <v>25</v>
      </c>
      <c r="I250">
        <v>1</v>
      </c>
      <c r="J250" s="68" t="s">
        <v>115</v>
      </c>
      <c r="K250" s="13">
        <v>5000</v>
      </c>
      <c r="L250" s="8"/>
    </row>
    <row r="251" spans="1:15" x14ac:dyDescent="0.25">
      <c r="A251" s="8" t="s">
        <v>149</v>
      </c>
      <c r="B251" s="11" t="s">
        <v>155</v>
      </c>
      <c r="C251" s="36">
        <v>12</v>
      </c>
      <c r="D251" s="67">
        <v>0</v>
      </c>
      <c r="E251" s="11"/>
      <c r="F251" s="3">
        <v>200</v>
      </c>
      <c r="G251" s="3"/>
      <c r="H251">
        <v>50</v>
      </c>
      <c r="I251">
        <v>20</v>
      </c>
      <c r="J251" s="8"/>
      <c r="K251" s="8"/>
      <c r="L251" s="8" t="s">
        <v>158</v>
      </c>
      <c r="N251" s="15" t="s">
        <v>160</v>
      </c>
    </row>
    <row r="252" spans="1:15" ht="16.5" x14ac:dyDescent="0.3">
      <c r="A252" s="8" t="s">
        <v>150</v>
      </c>
      <c r="B252" s="11" t="s">
        <v>156</v>
      </c>
      <c r="C252" s="36">
        <v>16</v>
      </c>
      <c r="D252" s="67">
        <v>0</v>
      </c>
      <c r="E252" s="11"/>
      <c r="F252" s="3">
        <v>100</v>
      </c>
      <c r="G252" s="3"/>
      <c r="H252">
        <v>50</v>
      </c>
      <c r="I252">
        <v>15</v>
      </c>
      <c r="J252" s="8"/>
      <c r="K252" s="8">
        <v>135</v>
      </c>
      <c r="L252" s="8">
        <f>K252-F252</f>
        <v>35</v>
      </c>
      <c r="M252">
        <f>C252*K252</f>
        <v>2160</v>
      </c>
      <c r="N252" s="51">
        <v>7475</v>
      </c>
      <c r="O252" s="2">
        <f>K249-N252</f>
        <v>-2459</v>
      </c>
    </row>
    <row r="253" spans="1:15" x14ac:dyDescent="0.25">
      <c r="A253" s="8"/>
      <c r="B253" s="8"/>
      <c r="C253" s="37" t="s">
        <v>12</v>
      </c>
      <c r="D253" s="8"/>
      <c r="E253" s="8"/>
      <c r="F253" s="37" t="str">
        <f>C253</f>
        <v>Profit</v>
      </c>
      <c r="G253" s="37"/>
      <c r="H253" s="8"/>
      <c r="I253" s="8"/>
      <c r="J253" s="8"/>
      <c r="K253" s="8"/>
      <c r="L253" s="8" t="s">
        <v>159</v>
      </c>
    </row>
    <row r="254" spans="1:15" ht="18.75" x14ac:dyDescent="0.3">
      <c r="A254" s="20" t="s">
        <v>35</v>
      </c>
      <c r="B254" s="8"/>
      <c r="C254" s="8"/>
      <c r="D254" s="8"/>
      <c r="E254" s="8"/>
      <c r="F254" s="8"/>
      <c r="G254" s="8"/>
      <c r="H254" s="8"/>
      <c r="I254" s="8"/>
      <c r="J254" s="8"/>
      <c r="K254" s="8"/>
      <c r="L254" s="8"/>
    </row>
    <row r="255" spans="1:15" x14ac:dyDescent="0.25">
      <c r="C255" s="14"/>
      <c r="D255" s="8"/>
      <c r="E255" s="8"/>
      <c r="F255" s="8"/>
      <c r="G255" s="8"/>
      <c r="H255" s="8"/>
    </row>
    <row r="256" spans="1:15" ht="45" x14ac:dyDescent="0.25">
      <c r="A256" s="14"/>
      <c r="B256" s="14"/>
      <c r="C256" s="40" t="s">
        <v>79</v>
      </c>
      <c r="D256" s="18" t="s">
        <v>43</v>
      </c>
      <c r="E256" s="14"/>
      <c r="F256" s="26" t="s">
        <v>48</v>
      </c>
      <c r="G256" s="26"/>
      <c r="H256" s="14" t="s">
        <v>46</v>
      </c>
      <c r="I256" s="14" t="s">
        <v>47</v>
      </c>
    </row>
    <row r="257" spans="1:14" ht="45" x14ac:dyDescent="0.25">
      <c r="A257" s="18" t="s">
        <v>29</v>
      </c>
      <c r="B257" s="18" t="s">
        <v>30</v>
      </c>
      <c r="C257" s="18" t="s">
        <v>13</v>
      </c>
      <c r="D257" s="18" t="s">
        <v>44</v>
      </c>
      <c r="E257" s="18"/>
      <c r="F257" s="25" t="s">
        <v>45</v>
      </c>
      <c r="G257" s="25"/>
      <c r="H257" s="18" t="s">
        <v>32</v>
      </c>
      <c r="I257" s="14" t="s">
        <v>16</v>
      </c>
    </row>
    <row r="258" spans="1:14" x14ac:dyDescent="0.25">
      <c r="A258" s="8" t="s">
        <v>71</v>
      </c>
      <c r="B258" s="8" t="s">
        <v>214</v>
      </c>
      <c r="C258" s="53">
        <v>50</v>
      </c>
      <c r="D258" s="21">
        <v>8</v>
      </c>
      <c r="E258" s="8"/>
      <c r="F258" s="5">
        <v>50</v>
      </c>
      <c r="G258" s="5"/>
      <c r="H258">
        <v>10</v>
      </c>
      <c r="I258">
        <v>8</v>
      </c>
      <c r="J258" s="55">
        <f>D258*1</f>
        <v>8</v>
      </c>
    </row>
    <row r="259" spans="1:14" x14ac:dyDescent="0.25">
      <c r="A259" s="8" t="s">
        <v>72</v>
      </c>
      <c r="B259" s="8" t="s">
        <v>215</v>
      </c>
      <c r="C259" s="41">
        <v>57</v>
      </c>
      <c r="D259" s="21">
        <v>0</v>
      </c>
      <c r="E259" s="8"/>
      <c r="F259" s="3">
        <v>120</v>
      </c>
      <c r="G259" s="3"/>
      <c r="H259" s="12">
        <v>2</v>
      </c>
      <c r="I259">
        <v>2</v>
      </c>
      <c r="J259" s="54">
        <f>D259*1</f>
        <v>0</v>
      </c>
      <c r="K259">
        <v>2</v>
      </c>
      <c r="L259">
        <f>K259*J259</f>
        <v>0</v>
      </c>
    </row>
    <row r="260" spans="1:14" x14ac:dyDescent="0.25">
      <c r="A260" s="8" t="s">
        <v>73</v>
      </c>
      <c r="B260" s="8" t="s">
        <v>176</v>
      </c>
      <c r="C260" s="53">
        <v>200</v>
      </c>
      <c r="D260" s="21">
        <v>4</v>
      </c>
      <c r="E260" s="8"/>
      <c r="F260" s="5">
        <v>200</v>
      </c>
      <c r="G260" s="5"/>
      <c r="H260">
        <v>5</v>
      </c>
      <c r="I260">
        <v>2</v>
      </c>
      <c r="J260" s="54">
        <f>D260*1</f>
        <v>4</v>
      </c>
      <c r="K260">
        <v>6</v>
      </c>
      <c r="L260" t="s">
        <v>217</v>
      </c>
    </row>
    <row r="261" spans="1:14" x14ac:dyDescent="0.25">
      <c r="A261" s="8" t="s">
        <v>168</v>
      </c>
      <c r="B261" s="8" t="s">
        <v>216</v>
      </c>
      <c r="C261" s="53">
        <v>100</v>
      </c>
      <c r="D261" s="21">
        <v>6</v>
      </c>
      <c r="E261" s="8"/>
      <c r="F261" s="5">
        <v>100</v>
      </c>
      <c r="G261" s="5"/>
      <c r="H261">
        <v>5</v>
      </c>
      <c r="I261">
        <v>5</v>
      </c>
      <c r="J261" s="54">
        <f>D261*1</f>
        <v>6</v>
      </c>
      <c r="K261">
        <v>3</v>
      </c>
      <c r="L261">
        <f>J261*K261</f>
        <v>18</v>
      </c>
    </row>
    <row r="264" spans="1:14" x14ac:dyDescent="0.25">
      <c r="A264" t="s">
        <v>218</v>
      </c>
    </row>
    <row r="265" spans="1:14" ht="18.75" x14ac:dyDescent="0.3">
      <c r="A265" s="20" t="s">
        <v>63</v>
      </c>
      <c r="F265" t="s">
        <v>100</v>
      </c>
    </row>
    <row r="266" spans="1:14" ht="45" x14ac:dyDescent="0.25">
      <c r="A266" s="14"/>
      <c r="B266" s="18"/>
      <c r="C266" s="28" t="s">
        <v>7</v>
      </c>
      <c r="D266" s="24" t="s">
        <v>36</v>
      </c>
      <c r="E266" s="24"/>
      <c r="F266" s="24"/>
      <c r="G266" s="24"/>
      <c r="H266" s="14" t="s">
        <v>38</v>
      </c>
      <c r="I266" s="14" t="s">
        <v>37</v>
      </c>
      <c r="J266" s="14"/>
      <c r="K266" s="14"/>
      <c r="L266" s="14"/>
    </row>
    <row r="267" spans="1:14" ht="60" x14ac:dyDescent="0.25">
      <c r="A267" s="18" t="s">
        <v>29</v>
      </c>
      <c r="B267" s="25" t="s">
        <v>30</v>
      </c>
      <c r="C267" s="28" t="s">
        <v>13</v>
      </c>
      <c r="D267" s="25" t="s">
        <v>31</v>
      </c>
      <c r="E267" s="25"/>
      <c r="F267" s="28" t="s">
        <v>3</v>
      </c>
      <c r="G267" s="28"/>
      <c r="H267" s="18" t="s">
        <v>32</v>
      </c>
      <c r="I267" s="14" t="s">
        <v>16</v>
      </c>
      <c r="J267" s="18"/>
      <c r="K267" t="s">
        <v>9</v>
      </c>
      <c r="L267" s="18"/>
    </row>
    <row r="268" spans="1:14" x14ac:dyDescent="0.25">
      <c r="A268" s="8" t="s">
        <v>69</v>
      </c>
      <c r="B268" s="11" t="s">
        <v>209</v>
      </c>
      <c r="C268" s="36">
        <v>12</v>
      </c>
      <c r="D268" s="67">
        <v>0</v>
      </c>
      <c r="E268" s="11"/>
      <c r="F268" s="3">
        <v>4</v>
      </c>
      <c r="G268" s="3"/>
      <c r="H268">
        <v>1</v>
      </c>
      <c r="I268">
        <v>2.5</v>
      </c>
      <c r="J268" s="8"/>
      <c r="K268" s="33">
        <f>C268*F268+C269*F269+C270*F270+C271*F271</f>
        <v>318</v>
      </c>
      <c r="M268" s="15"/>
      <c r="N268" t="s">
        <v>221</v>
      </c>
    </row>
    <row r="269" spans="1:14" ht="16.5" x14ac:dyDescent="0.3">
      <c r="A269" s="8" t="s">
        <v>70</v>
      </c>
      <c r="B269" s="11" t="s">
        <v>220</v>
      </c>
      <c r="C269" s="36">
        <v>0</v>
      </c>
      <c r="D269" s="67">
        <v>-5</v>
      </c>
      <c r="E269" s="11"/>
      <c r="F269" s="3">
        <v>6</v>
      </c>
      <c r="G269" s="3"/>
      <c r="H269">
        <v>0.5</v>
      </c>
      <c r="I269">
        <v>1</v>
      </c>
      <c r="J269" s="68" t="s">
        <v>115</v>
      </c>
      <c r="K269" s="13">
        <v>318</v>
      </c>
      <c r="L269" s="8"/>
      <c r="M269" s="51"/>
      <c r="N269" s="2">
        <f>K268-K269</f>
        <v>0</v>
      </c>
    </row>
    <row r="270" spans="1:14" x14ac:dyDescent="0.25">
      <c r="A270" s="8" t="s">
        <v>149</v>
      </c>
      <c r="B270" s="11" t="s">
        <v>205</v>
      </c>
      <c r="C270" s="36">
        <v>12</v>
      </c>
      <c r="D270" s="67">
        <v>0</v>
      </c>
      <c r="E270" s="11"/>
      <c r="F270" s="3">
        <v>5</v>
      </c>
      <c r="G270" s="3"/>
      <c r="H270">
        <v>2.5</v>
      </c>
      <c r="I270">
        <v>0.5</v>
      </c>
      <c r="J270" s="8"/>
      <c r="K270" s="8"/>
      <c r="L270" s="8" t="s">
        <v>158</v>
      </c>
    </row>
    <row r="271" spans="1:14" x14ac:dyDescent="0.25">
      <c r="A271" s="8" t="s">
        <v>150</v>
      </c>
      <c r="B271" s="11" t="s">
        <v>219</v>
      </c>
      <c r="C271" s="36">
        <v>60</v>
      </c>
      <c r="D271" s="67">
        <v>0</v>
      </c>
      <c r="E271" s="11"/>
      <c r="F271" s="3">
        <v>3.5</v>
      </c>
      <c r="G271" s="3"/>
      <c r="H271">
        <v>1</v>
      </c>
      <c r="I271">
        <v>0.5</v>
      </c>
      <c r="J271" s="8"/>
      <c r="K271" s="8">
        <v>135</v>
      </c>
      <c r="L271" s="8">
        <f>K271-F271</f>
        <v>131.5</v>
      </c>
      <c r="M271">
        <f>C271*K271</f>
        <v>8100</v>
      </c>
    </row>
    <row r="272" spans="1:14" x14ac:dyDescent="0.25">
      <c r="A272" s="8"/>
      <c r="B272" s="8"/>
      <c r="C272" s="37" t="s">
        <v>12</v>
      </c>
      <c r="D272" s="8"/>
      <c r="E272" s="8"/>
      <c r="F272" s="37" t="str">
        <f>C272</f>
        <v>Profit</v>
      </c>
      <c r="G272" s="37"/>
      <c r="H272" s="8"/>
      <c r="I272" s="8"/>
      <c r="J272" s="8"/>
      <c r="K272" s="8"/>
      <c r="L272" s="8" t="s">
        <v>159</v>
      </c>
    </row>
    <row r="273" spans="1:13" ht="18.75" x14ac:dyDescent="0.3">
      <c r="A273" s="20" t="s">
        <v>35</v>
      </c>
      <c r="B273" s="8"/>
      <c r="C273" s="8"/>
      <c r="D273" s="8"/>
      <c r="E273" s="8"/>
      <c r="F273" s="8"/>
      <c r="G273" s="8"/>
      <c r="H273" s="8"/>
      <c r="I273" s="8"/>
      <c r="J273" s="8"/>
      <c r="K273" s="8"/>
      <c r="L273" s="8"/>
    </row>
    <row r="274" spans="1:13" x14ac:dyDescent="0.25">
      <c r="C274" s="14"/>
      <c r="D274" s="8"/>
      <c r="E274" s="8"/>
      <c r="F274" s="8"/>
      <c r="G274" s="8"/>
      <c r="H274" s="8"/>
    </row>
    <row r="275" spans="1:13" ht="30" x14ac:dyDescent="0.25">
      <c r="A275" s="18" t="s">
        <v>29</v>
      </c>
      <c r="B275" s="18" t="s">
        <v>30</v>
      </c>
      <c r="C275" s="18" t="s">
        <v>13</v>
      </c>
      <c r="D275" s="18" t="s">
        <v>44</v>
      </c>
      <c r="E275" s="28" t="s">
        <v>45</v>
      </c>
      <c r="F275" s="28" t="s">
        <v>118</v>
      </c>
      <c r="G275" s="18" t="s">
        <v>32</v>
      </c>
      <c r="H275" s="18" t="s">
        <v>16</v>
      </c>
      <c r="I275" s="18" t="s">
        <v>181</v>
      </c>
      <c r="K275" t="s">
        <v>177</v>
      </c>
      <c r="L275" s="17" t="s">
        <v>178</v>
      </c>
      <c r="M275" s="14"/>
    </row>
    <row r="276" spans="1:13" x14ac:dyDescent="0.25">
      <c r="A276" s="8" t="s">
        <v>71</v>
      </c>
      <c r="B276" s="33" t="s">
        <v>151</v>
      </c>
      <c r="C276" s="41">
        <v>120</v>
      </c>
      <c r="D276" s="27">
        <v>2</v>
      </c>
      <c r="E276" s="3">
        <v>120</v>
      </c>
      <c r="F276" s="3">
        <v>20</v>
      </c>
      <c r="G276" s="3">
        <v>48</v>
      </c>
      <c r="H276" s="3">
        <v>24</v>
      </c>
      <c r="I276" s="64">
        <f>F276/G276</f>
        <v>0.41666666666666669</v>
      </c>
      <c r="K276" s="5">
        <f>F276*D276</f>
        <v>40</v>
      </c>
    </row>
    <row r="277" spans="1:13" x14ac:dyDescent="0.25">
      <c r="A277" s="8" t="s">
        <v>72</v>
      </c>
      <c r="B277" s="8" t="s">
        <v>171</v>
      </c>
      <c r="C277" s="41">
        <v>18</v>
      </c>
      <c r="D277" s="27">
        <v>0</v>
      </c>
      <c r="E277" s="3">
        <v>54</v>
      </c>
      <c r="G277" s="3">
        <v>1</v>
      </c>
      <c r="H277" s="3">
        <v>36</v>
      </c>
      <c r="I277" s="64">
        <f>F277/G277</f>
        <v>0</v>
      </c>
      <c r="K277" s="5">
        <f>F277*D277</f>
        <v>0</v>
      </c>
    </row>
    <row r="278" spans="1:13" x14ac:dyDescent="0.25">
      <c r="A278" s="8" t="s">
        <v>73</v>
      </c>
      <c r="B278" s="33" t="s">
        <v>172</v>
      </c>
      <c r="C278" s="41">
        <v>72</v>
      </c>
      <c r="D278" s="27">
        <v>1.5</v>
      </c>
      <c r="E278" s="3">
        <v>71</v>
      </c>
      <c r="F278" s="3">
        <v>12</v>
      </c>
      <c r="G278" s="3">
        <v>24</v>
      </c>
      <c r="H278" s="2">
        <v>48</v>
      </c>
      <c r="I278" s="12">
        <f>F278/G278</f>
        <v>0.5</v>
      </c>
      <c r="K278" s="5">
        <f>F278*D278</f>
        <v>18</v>
      </c>
    </row>
    <row r="279" spans="1:13" x14ac:dyDescent="0.25">
      <c r="A279" s="8" t="s">
        <v>168</v>
      </c>
      <c r="B279" s="8" t="s">
        <v>173</v>
      </c>
      <c r="C279" s="41">
        <v>12</v>
      </c>
      <c r="D279" s="27">
        <v>-2.5</v>
      </c>
      <c r="E279" s="3">
        <v>12</v>
      </c>
      <c r="G279" s="3">
        <v>12</v>
      </c>
      <c r="H279" s="3">
        <v>12</v>
      </c>
      <c r="I279" s="12">
        <f>F279/G279</f>
        <v>0</v>
      </c>
      <c r="K279" s="5">
        <f>F279*D279</f>
        <v>0</v>
      </c>
    </row>
    <row r="280" spans="1:13" x14ac:dyDescent="0.25">
      <c r="D280" s="8"/>
      <c r="E280" s="8"/>
      <c r="F280" s="8"/>
      <c r="G280" s="8"/>
      <c r="H280" s="8"/>
      <c r="I280" s="4">
        <f>I276+I278</f>
        <v>0.91666666666666674</v>
      </c>
      <c r="J280" s="2" t="str">
        <f>IF(I280&lt;=1, "PASS", "FAIL")</f>
        <v>PASS</v>
      </c>
      <c r="K280" s="65">
        <f>K276+K278</f>
        <v>58</v>
      </c>
    </row>
    <row r="281" spans="1:13" x14ac:dyDescent="0.25">
      <c r="A281" s="2" t="s">
        <v>174</v>
      </c>
      <c r="B281" s="2"/>
      <c r="D281" t="s">
        <v>179</v>
      </c>
      <c r="F281" s="5">
        <f>K268</f>
        <v>318</v>
      </c>
    </row>
    <row r="282" spans="1:13" ht="15.75" x14ac:dyDescent="0.25">
      <c r="A282" s="62" t="s">
        <v>117</v>
      </c>
      <c r="B282" s="63"/>
      <c r="D282" t="s">
        <v>118</v>
      </c>
      <c r="F282" s="69">
        <f>K280</f>
        <v>58</v>
      </c>
    </row>
    <row r="283" spans="1:13" x14ac:dyDescent="0.25">
      <c r="D283" s="2" t="s">
        <v>180</v>
      </c>
      <c r="E283" s="2"/>
      <c r="F283" s="2">
        <f>SUM(F281:F282)</f>
        <v>376</v>
      </c>
    </row>
    <row r="285" spans="1:13" x14ac:dyDescent="0.25">
      <c r="A285" s="5" t="s">
        <v>187</v>
      </c>
      <c r="B285" s="70"/>
    </row>
    <row r="286" spans="1:13" x14ac:dyDescent="0.25">
      <c r="C286" t="s">
        <v>145</v>
      </c>
    </row>
    <row r="287" spans="1:13" x14ac:dyDescent="0.25">
      <c r="C287" s="3" t="s">
        <v>195</v>
      </c>
      <c r="D287" s="8" t="s">
        <v>191</v>
      </c>
      <c r="E287" s="8"/>
      <c r="F287" s="12" t="str">
        <f>C287</f>
        <v>profit</v>
      </c>
      <c r="G287" s="8" t="s">
        <v>192</v>
      </c>
    </row>
    <row r="288" spans="1:13" x14ac:dyDescent="0.25">
      <c r="A288" t="s">
        <v>7</v>
      </c>
      <c r="D288" s="8"/>
      <c r="E288" s="8"/>
      <c r="F288" s="8"/>
      <c r="G288" s="8"/>
      <c r="H288" t="s">
        <v>3</v>
      </c>
    </row>
    <row r="289" spans="1:11" x14ac:dyDescent="0.25">
      <c r="A289" s="2">
        <v>2</v>
      </c>
      <c r="B289" s="2">
        <v>6</v>
      </c>
      <c r="C289" s="3">
        <v>1</v>
      </c>
      <c r="D289" s="8" t="s">
        <v>1</v>
      </c>
      <c r="E289" s="9" t="s">
        <v>0</v>
      </c>
      <c r="F289" s="11">
        <v>1</v>
      </c>
      <c r="G289" s="8" t="s">
        <v>2</v>
      </c>
      <c r="H289" s="2" t="str">
        <f>_xlfn.TEXTJOIN("", TRUE, C289:G289)</f>
        <v>1x+1y</v>
      </c>
    </row>
    <row r="290" spans="1:11" x14ac:dyDescent="0.25">
      <c r="A290" t="s">
        <v>13</v>
      </c>
      <c r="D290" s="8">
        <f>C289*A289</f>
        <v>2</v>
      </c>
      <c r="E290" s="9" t="str">
        <f>E289</f>
        <v>+</v>
      </c>
      <c r="G290" s="8">
        <f>B289*F289</f>
        <v>6</v>
      </c>
      <c r="H290" s="2" t="str">
        <f>_xlfn.TEXTJOIN("", TRUE,D290+G290)</f>
        <v>8</v>
      </c>
      <c r="I290" s="2" t="s">
        <v>14</v>
      </c>
      <c r="J290" s="2" t="str">
        <f>C287</f>
        <v>profit</v>
      </c>
    </row>
    <row r="291" spans="1:11" x14ac:dyDescent="0.25">
      <c r="D291" s="8"/>
      <c r="E291" s="8"/>
      <c r="F291" s="8"/>
      <c r="G291" s="8"/>
      <c r="H291" t="s">
        <v>196</v>
      </c>
    </row>
    <row r="293" spans="1:11" x14ac:dyDescent="0.25">
      <c r="B293" s="15" t="s">
        <v>190</v>
      </c>
      <c r="C293" s="3">
        <v>7</v>
      </c>
      <c r="D293" s="8" t="s">
        <v>1</v>
      </c>
      <c r="E293" s="9" t="s">
        <v>0</v>
      </c>
      <c r="F293" s="11">
        <v>4</v>
      </c>
      <c r="G293" s="8" t="s">
        <v>2</v>
      </c>
      <c r="H293" s="9" t="s">
        <v>147</v>
      </c>
      <c r="I293" s="3">
        <v>36</v>
      </c>
      <c r="J293" s="2" t="str">
        <f>_xlfn.TEXTJOIN("", TRUE, C293:I293)</f>
        <v>7x+4y&gt;=36</v>
      </c>
      <c r="K293" s="3" t="str">
        <f>IF(H293="&lt;=", "avaliable", "at least")</f>
        <v>at least</v>
      </c>
    </row>
    <row r="294" spans="1:11" x14ac:dyDescent="0.25">
      <c r="B294" s="15" t="s">
        <v>142</v>
      </c>
      <c r="C294" s="3">
        <v>5</v>
      </c>
      <c r="D294" s="8" t="s">
        <v>1</v>
      </c>
      <c r="E294" s="9" t="s">
        <v>0</v>
      </c>
      <c r="F294" s="11">
        <v>8</v>
      </c>
      <c r="G294" s="8"/>
      <c r="H294" s="9" t="s">
        <v>137</v>
      </c>
      <c r="I294" s="3">
        <v>62</v>
      </c>
      <c r="J294" s="2" t="str">
        <f>_xlfn.TEXTJOIN("", TRUE, C294:I294)</f>
        <v>5x+8&lt;=62</v>
      </c>
      <c r="K294" s="3" t="str">
        <f>IF(H294="&lt;=", "avaliable", "at least")</f>
        <v>avaliable</v>
      </c>
    </row>
    <row r="295" spans="1:11" x14ac:dyDescent="0.25">
      <c r="B295" s="15" t="s">
        <v>141</v>
      </c>
      <c r="C295" s="3">
        <v>6</v>
      </c>
      <c r="D295" s="8" t="s">
        <v>1</v>
      </c>
      <c r="E295" s="9" t="s">
        <v>0</v>
      </c>
      <c r="F295" s="11">
        <v>5</v>
      </c>
      <c r="G295" s="8"/>
      <c r="H295" s="9" t="s">
        <v>137</v>
      </c>
      <c r="I295" s="3">
        <v>40</v>
      </c>
      <c r="J295" s="2" t="str">
        <f>_xlfn.TEXTJOIN("", TRUE, C295:I295)</f>
        <v>6x+5&lt;=40</v>
      </c>
      <c r="K295" s="3" t="str">
        <f>IF(H295="&lt;=", "avaliable", "at least")</f>
        <v>avaliable</v>
      </c>
    </row>
    <row r="296" spans="1:11" x14ac:dyDescent="0.25">
      <c r="B296" s="15"/>
      <c r="C296" s="3"/>
      <c r="D296" s="8"/>
      <c r="E296" s="9"/>
      <c r="F296" s="11"/>
      <c r="G296" s="8"/>
      <c r="H296" s="9"/>
      <c r="I296" s="3"/>
      <c r="J296" s="2"/>
      <c r="K296" s="3"/>
    </row>
    <row r="297" spans="1:11" x14ac:dyDescent="0.25">
      <c r="C297">
        <f>A289*C293</f>
        <v>14</v>
      </c>
      <c r="F297">
        <f>F293*B289</f>
        <v>24</v>
      </c>
      <c r="G297" s="66">
        <f>I293</f>
        <v>36</v>
      </c>
      <c r="H297" s="9" t="s">
        <v>147</v>
      </c>
      <c r="I297" s="76">
        <f>F297+C297</f>
        <v>38</v>
      </c>
      <c r="J297" t="str">
        <f>IF(I297=G297, "binding", "NOT binding")</f>
        <v>NOT binding</v>
      </c>
      <c r="K297" t="s">
        <v>223</v>
      </c>
    </row>
    <row r="298" spans="1:11" x14ac:dyDescent="0.25">
      <c r="C298">
        <f>C294*A289</f>
        <v>10</v>
      </c>
      <c r="F298">
        <f>F294*B289</f>
        <v>48</v>
      </c>
      <c r="G298" s="66">
        <f>I294</f>
        <v>62</v>
      </c>
      <c r="H298" s="9" t="s">
        <v>137</v>
      </c>
      <c r="I298" s="76">
        <f>F298+C298</f>
        <v>58</v>
      </c>
      <c r="J298" t="str">
        <f>IF(I298=G298, "binding", "NOT binding")</f>
        <v>NOT binding</v>
      </c>
      <c r="K298" t="s">
        <v>224</v>
      </c>
    </row>
    <row r="299" spans="1:11" x14ac:dyDescent="0.25">
      <c r="C299">
        <f>C295*A289</f>
        <v>12</v>
      </c>
      <c r="F299">
        <f>F295*B289</f>
        <v>30</v>
      </c>
      <c r="G299" s="66">
        <f>I295</f>
        <v>40</v>
      </c>
      <c r="H299" s="9" t="s">
        <v>137</v>
      </c>
      <c r="I299" s="76">
        <f>F299+C299</f>
        <v>42</v>
      </c>
      <c r="J299" t="str">
        <f>IF(I299=G299, "binding", "NOT binding")</f>
        <v>NOT binding</v>
      </c>
      <c r="K299" t="s">
        <v>247</v>
      </c>
    </row>
    <row r="300" spans="1:11" x14ac:dyDescent="0.25">
      <c r="G300" s="66"/>
      <c r="H300" s="8"/>
      <c r="I300" s="76"/>
    </row>
    <row r="301" spans="1:11" x14ac:dyDescent="0.25">
      <c r="A301" s="5" t="s">
        <v>201</v>
      </c>
      <c r="B301" s="70"/>
    </row>
    <row r="302" spans="1:11" x14ac:dyDescent="0.25">
      <c r="C302" t="s">
        <v>145</v>
      </c>
    </row>
    <row r="303" spans="1:11" x14ac:dyDescent="0.25">
      <c r="C303" s="3" t="s">
        <v>195</v>
      </c>
      <c r="D303" s="8" t="s">
        <v>191</v>
      </c>
      <c r="E303" s="8"/>
      <c r="F303" s="12" t="str">
        <f>C303</f>
        <v>profit</v>
      </c>
      <c r="G303" s="8" t="s">
        <v>192</v>
      </c>
    </row>
    <row r="304" spans="1:11" x14ac:dyDescent="0.25">
      <c r="A304" t="s">
        <v>7</v>
      </c>
      <c r="D304" s="8"/>
      <c r="E304" s="8"/>
      <c r="F304" s="8"/>
      <c r="G304" s="8"/>
      <c r="H304" t="s">
        <v>3</v>
      </c>
    </row>
    <row r="305" spans="1:11" x14ac:dyDescent="0.25">
      <c r="A305" s="2">
        <v>4</v>
      </c>
      <c r="B305" s="2">
        <v>3</v>
      </c>
      <c r="C305" s="3">
        <v>31</v>
      </c>
      <c r="D305" s="8" t="s">
        <v>1</v>
      </c>
      <c r="E305" s="9" t="s">
        <v>0</v>
      </c>
      <c r="F305" s="11">
        <v>18</v>
      </c>
      <c r="G305" s="8" t="s">
        <v>2</v>
      </c>
      <c r="H305" s="2" t="str">
        <f>_xlfn.TEXTJOIN("", TRUE, C305:G305)</f>
        <v>31x+18y</v>
      </c>
    </row>
    <row r="306" spans="1:11" x14ac:dyDescent="0.25">
      <c r="A306" t="s">
        <v>13</v>
      </c>
      <c r="D306" s="8">
        <f>C305*A305</f>
        <v>124</v>
      </c>
      <c r="E306" s="9" t="str">
        <f>E305</f>
        <v>+</v>
      </c>
      <c r="G306" s="8">
        <f>B305*F305</f>
        <v>54</v>
      </c>
      <c r="H306" s="2" t="str">
        <f>_xlfn.TEXTJOIN("", TRUE,D306+G306)</f>
        <v>178</v>
      </c>
      <c r="I306" s="2" t="s">
        <v>14</v>
      </c>
      <c r="J306" s="2" t="str">
        <f>C303</f>
        <v>profit</v>
      </c>
    </row>
    <row r="307" spans="1:11" x14ac:dyDescent="0.25">
      <c r="D307" s="8"/>
      <c r="E307" s="8"/>
      <c r="F307" s="8"/>
      <c r="G307" s="8"/>
      <c r="H307" t="s">
        <v>196</v>
      </c>
    </row>
    <row r="309" spans="1:11" x14ac:dyDescent="0.25">
      <c r="B309" s="15" t="s">
        <v>190</v>
      </c>
      <c r="C309" s="3">
        <v>0</v>
      </c>
      <c r="D309" s="8" t="s">
        <v>1</v>
      </c>
      <c r="E309" s="9" t="s">
        <v>0</v>
      </c>
      <c r="F309" s="11">
        <v>8</v>
      </c>
      <c r="G309" s="8" t="s">
        <v>2</v>
      </c>
      <c r="H309" s="9" t="s">
        <v>137</v>
      </c>
      <c r="I309" s="3">
        <v>24</v>
      </c>
      <c r="J309" s="2" t="str">
        <f>_xlfn.TEXTJOIN("", TRUE, C309:I309)</f>
        <v>0x+8y&lt;=24</v>
      </c>
      <c r="K309" s="3" t="str">
        <f>IF(H309="&lt;=", "avaliable", "at least")</f>
        <v>avaliable</v>
      </c>
    </row>
    <row r="310" spans="1:11" x14ac:dyDescent="0.25">
      <c r="B310" s="15" t="s">
        <v>142</v>
      </c>
      <c r="C310" s="3">
        <v>4</v>
      </c>
      <c r="D310" s="8" t="s">
        <v>1</v>
      </c>
      <c r="E310" s="9" t="s">
        <v>0</v>
      </c>
      <c r="F310" s="11">
        <v>8</v>
      </c>
      <c r="G310" s="8"/>
      <c r="H310" s="9" t="s">
        <v>147</v>
      </c>
      <c r="I310" s="3">
        <v>40</v>
      </c>
      <c r="J310" s="2" t="str">
        <f>_xlfn.TEXTJOIN("", TRUE, C310:I310)</f>
        <v>4x+8&gt;=40</v>
      </c>
      <c r="K310" s="3" t="str">
        <f>IF(H310="&lt;=", "avaliable", "at least")</f>
        <v>at least</v>
      </c>
    </row>
    <row r="311" spans="1:11" x14ac:dyDescent="0.25">
      <c r="B311" s="15" t="s">
        <v>141</v>
      </c>
      <c r="C311" s="3">
        <v>4</v>
      </c>
      <c r="D311" s="8" t="s">
        <v>1</v>
      </c>
      <c r="E311" s="9" t="s">
        <v>0</v>
      </c>
      <c r="F311" s="11">
        <v>2</v>
      </c>
      <c r="G311" s="8"/>
      <c r="H311" s="9" t="str">
        <f>H309</f>
        <v>&lt;=</v>
      </c>
      <c r="I311" s="3">
        <v>16</v>
      </c>
      <c r="J311" s="2" t="str">
        <f>_xlfn.TEXTJOIN("", TRUE, C311:I311)</f>
        <v>4x+2&lt;=16</v>
      </c>
      <c r="K311" s="3" t="str">
        <f>IF(H311="&lt;=", "avaliable", "at least")</f>
        <v>avaliable</v>
      </c>
    </row>
    <row r="312" spans="1:11" x14ac:dyDescent="0.25">
      <c r="B312" s="15"/>
      <c r="C312" s="3"/>
      <c r="D312" s="8"/>
      <c r="E312" s="9"/>
      <c r="F312" s="11"/>
      <c r="G312" s="8" t="s">
        <v>2</v>
      </c>
      <c r="H312" s="9" t="s">
        <v>147</v>
      </c>
      <c r="I312" s="3"/>
      <c r="J312" s="2" t="str">
        <f>_xlfn.TEXTJOIN("", TRUE, C312:I312)</f>
        <v>y&gt;=</v>
      </c>
      <c r="K312" s="3"/>
    </row>
    <row r="313" spans="1:11" x14ac:dyDescent="0.25">
      <c r="C313">
        <f>A305*C309</f>
        <v>0</v>
      </c>
      <c r="F313">
        <f>F309*B305</f>
        <v>24</v>
      </c>
      <c r="G313" s="66">
        <f>I309</f>
        <v>24</v>
      </c>
      <c r="H313" s="8" t="s">
        <v>135</v>
      </c>
      <c r="I313" s="76">
        <f>F313+C313</f>
        <v>24</v>
      </c>
      <c r="J313" t="str">
        <f>IF(I313=G313, "binding", "NOT binding")</f>
        <v>binding</v>
      </c>
      <c r="K313" t="s">
        <v>223</v>
      </c>
    </row>
    <row r="314" spans="1:11" x14ac:dyDescent="0.25">
      <c r="C314">
        <f>C310*A305</f>
        <v>16</v>
      </c>
      <c r="F314">
        <f>F310*B305</f>
        <v>24</v>
      </c>
      <c r="G314" s="66">
        <f>I310</f>
        <v>40</v>
      </c>
      <c r="H314" s="8" t="s">
        <v>133</v>
      </c>
      <c r="I314" s="76">
        <f>F314+C314</f>
        <v>40</v>
      </c>
      <c r="J314" t="str">
        <f>IF(I314=G314, "binding", "NOT binding")</f>
        <v>binding</v>
      </c>
      <c r="K314" t="s">
        <v>224</v>
      </c>
    </row>
    <row r="315" spans="1:11" x14ac:dyDescent="0.25">
      <c r="C315">
        <f>C311*A305</f>
        <v>16</v>
      </c>
      <c r="E315">
        <f>I315-G315</f>
        <v>6</v>
      </c>
      <c r="F315">
        <f>F311*B305</f>
        <v>6</v>
      </c>
      <c r="G315" s="66">
        <f>I311</f>
        <v>16</v>
      </c>
      <c r="H315" s="8" t="s">
        <v>135</v>
      </c>
      <c r="I315" s="76">
        <f>F315+C315</f>
        <v>22</v>
      </c>
      <c r="J315" t="str">
        <f>IF(I315=G315, "binding", "NOT binding")</f>
        <v>NOT binding</v>
      </c>
      <c r="K315" t="s">
        <v>247</v>
      </c>
    </row>
    <row r="316" spans="1:11" x14ac:dyDescent="0.25">
      <c r="C316">
        <f>C312*A305</f>
        <v>0</v>
      </c>
      <c r="F316">
        <f>F312*B305</f>
        <v>0</v>
      </c>
      <c r="G316" s="66">
        <f>I312</f>
        <v>0</v>
      </c>
      <c r="H316" s="8" t="str">
        <f>H312</f>
        <v>&gt;=</v>
      </c>
      <c r="I316" s="76">
        <f>F316+C316</f>
        <v>0</v>
      </c>
      <c r="J316" t="str">
        <f>IF(I316=G316, "binding", "NOT binding")</f>
        <v>binding</v>
      </c>
      <c r="K316" t="s">
        <v>246</v>
      </c>
    </row>
    <row r="317" spans="1:11" x14ac:dyDescent="0.25">
      <c r="A317" s="5"/>
      <c r="I317" t="s">
        <v>222</v>
      </c>
    </row>
    <row r="318" spans="1:11" x14ac:dyDescent="0.25">
      <c r="A318" s="5" t="s">
        <v>203</v>
      </c>
      <c r="B318" s="70"/>
    </row>
    <row r="319" spans="1:11" x14ac:dyDescent="0.25">
      <c r="C319" t="s">
        <v>186</v>
      </c>
    </row>
    <row r="320" spans="1:11" x14ac:dyDescent="0.25">
      <c r="C320" s="3" t="s">
        <v>188</v>
      </c>
      <c r="D320" s="8" t="s">
        <v>251</v>
      </c>
      <c r="E320" s="8"/>
      <c r="F320" s="12" t="str">
        <f>C320</f>
        <v>cost</v>
      </c>
      <c r="G320" s="8" t="s">
        <v>250</v>
      </c>
    </row>
    <row r="321" spans="1:11" x14ac:dyDescent="0.25">
      <c r="A321" t="s">
        <v>7</v>
      </c>
      <c r="D321" s="8"/>
      <c r="E321" s="8"/>
      <c r="F321" s="8"/>
      <c r="G321" s="8"/>
      <c r="H321" t="s">
        <v>3</v>
      </c>
    </row>
    <row r="322" spans="1:11" x14ac:dyDescent="0.25">
      <c r="A322" s="2">
        <v>1</v>
      </c>
      <c r="B322" s="2">
        <v>1</v>
      </c>
      <c r="C322" s="3">
        <v>400</v>
      </c>
      <c r="D322" s="8" t="s">
        <v>1</v>
      </c>
      <c r="E322" s="9" t="s">
        <v>0</v>
      </c>
      <c r="F322" s="11">
        <v>240</v>
      </c>
      <c r="G322" s="8" t="s">
        <v>2</v>
      </c>
      <c r="H322" s="2" t="str">
        <f>_xlfn.TEXTJOIN("", TRUE, C322:G322)</f>
        <v>400x+240y</v>
      </c>
    </row>
    <row r="323" spans="1:11" x14ac:dyDescent="0.25">
      <c r="A323" t="s">
        <v>13</v>
      </c>
      <c r="D323" s="8">
        <f>C322*A322</f>
        <v>400</v>
      </c>
      <c r="E323" s="9" t="str">
        <f>E322</f>
        <v>+</v>
      </c>
      <c r="G323" s="8">
        <f>B322*F322</f>
        <v>240</v>
      </c>
      <c r="H323" s="2" t="str">
        <f>_xlfn.TEXTJOIN("", TRUE,D323+G323)</f>
        <v>640</v>
      </c>
      <c r="I323" s="2" t="s">
        <v>14</v>
      </c>
      <c r="J323" s="2" t="str">
        <f>C320</f>
        <v>cost</v>
      </c>
    </row>
    <row r="324" spans="1:11" x14ac:dyDescent="0.25">
      <c r="D324" s="8"/>
      <c r="E324" s="8"/>
      <c r="F324" s="8"/>
      <c r="G324" s="8"/>
      <c r="H324" t="s">
        <v>196</v>
      </c>
    </row>
    <row r="326" spans="1:11" x14ac:dyDescent="0.25">
      <c r="B326" s="15" t="s">
        <v>216</v>
      </c>
      <c r="C326" s="3">
        <v>15</v>
      </c>
      <c r="D326" s="8" t="s">
        <v>1</v>
      </c>
      <c r="E326" s="9" t="s">
        <v>0</v>
      </c>
      <c r="F326" s="11">
        <v>10</v>
      </c>
      <c r="G326" s="8" t="s">
        <v>2</v>
      </c>
      <c r="H326" s="9" t="s">
        <v>137</v>
      </c>
      <c r="I326" s="3">
        <v>1310</v>
      </c>
      <c r="J326" s="2" t="str">
        <f>_xlfn.TEXTJOIN("", TRUE, C326:I326)</f>
        <v>15x+10y&lt;=1310</v>
      </c>
      <c r="K326" s="3" t="str">
        <f>IF(H326="&lt;=", "avaliable", "at least")</f>
        <v>avaliable</v>
      </c>
    </row>
    <row r="327" spans="1:11" x14ac:dyDescent="0.25">
      <c r="B327" s="15" t="s">
        <v>249</v>
      </c>
      <c r="C327" s="3">
        <v>15</v>
      </c>
      <c r="D327" s="8" t="s">
        <v>1</v>
      </c>
      <c r="E327" s="9" t="s">
        <v>0</v>
      </c>
      <c r="F327" s="11">
        <v>25</v>
      </c>
      <c r="G327" s="8" t="s">
        <v>2</v>
      </c>
      <c r="H327" s="9" t="s">
        <v>147</v>
      </c>
      <c r="I327" s="3">
        <v>2150</v>
      </c>
      <c r="J327" s="2" t="str">
        <f>_xlfn.TEXTJOIN("", TRUE, C327:I327)</f>
        <v>15x+25y&gt;=2150</v>
      </c>
      <c r="K327" s="3" t="str">
        <f>IF(H327="&lt;=", "avaliable", "at least")</f>
        <v>at least</v>
      </c>
    </row>
    <row r="328" spans="1:11" x14ac:dyDescent="0.25">
      <c r="B328" s="15" t="s">
        <v>248</v>
      </c>
      <c r="C328" s="3">
        <v>20</v>
      </c>
      <c r="D328" s="8" t="s">
        <v>1</v>
      </c>
      <c r="E328" s="9" t="s">
        <v>0</v>
      </c>
      <c r="F328" s="11">
        <v>15</v>
      </c>
      <c r="G328" s="8" t="s">
        <v>2</v>
      </c>
      <c r="H328" s="9" t="str">
        <f>H326</f>
        <v>&lt;=</v>
      </c>
      <c r="I328" s="3">
        <v>2500</v>
      </c>
      <c r="J328" s="2" t="str">
        <f>_xlfn.TEXTJOIN("", TRUE, C328:I328)</f>
        <v>20x+15y&lt;=2500</v>
      </c>
      <c r="K328" s="3" t="str">
        <f>IF(H328="&lt;=", "avaliable", "at least")</f>
        <v>avaliable</v>
      </c>
    </row>
    <row r="329" spans="1:11" x14ac:dyDescent="0.25">
      <c r="B329" s="15"/>
      <c r="C329" s="3"/>
      <c r="D329" s="8"/>
      <c r="E329" s="9"/>
      <c r="F329" s="11"/>
      <c r="G329" s="8"/>
      <c r="H329" s="9"/>
      <c r="I329" s="3"/>
      <c r="J329" s="2" t="str">
        <f>_xlfn.TEXTJOIN("", TRUE, C329:I329)</f>
        <v/>
      </c>
      <c r="K329" s="3"/>
    </row>
    <row r="330" spans="1:11" x14ac:dyDescent="0.25">
      <c r="C330">
        <f>A322*C326</f>
        <v>15</v>
      </c>
      <c r="F330">
        <f>F326*B322</f>
        <v>10</v>
      </c>
      <c r="G330" s="66">
        <f>I326</f>
        <v>1310</v>
      </c>
      <c r="H330" s="8" t="str">
        <f>H326</f>
        <v>&lt;=</v>
      </c>
      <c r="I330" s="2">
        <f>F330+C330</f>
        <v>25</v>
      </c>
      <c r="J330" t="str">
        <f>IF(I330=G330, "binding", "NOT binding")</f>
        <v>NOT binding</v>
      </c>
      <c r="K330" t="s">
        <v>223</v>
      </c>
    </row>
    <row r="331" spans="1:11" x14ac:dyDescent="0.25">
      <c r="C331">
        <f>C327*A322</f>
        <v>15</v>
      </c>
      <c r="F331">
        <f>F327*B322</f>
        <v>25</v>
      </c>
      <c r="G331" s="66">
        <f>I327</f>
        <v>2150</v>
      </c>
      <c r="H331" s="8" t="str">
        <f>H327</f>
        <v>&gt;=</v>
      </c>
      <c r="I331" s="76">
        <f>F331+C331</f>
        <v>40</v>
      </c>
      <c r="J331" t="str">
        <f>IF(I331=G331, "binding", "NOT binding")</f>
        <v>NOT binding</v>
      </c>
      <c r="K331" t="s">
        <v>224</v>
      </c>
    </row>
    <row r="332" spans="1:11" x14ac:dyDescent="0.25">
      <c r="C332">
        <f>C328*A322</f>
        <v>20</v>
      </c>
      <c r="F332">
        <f>F328*B322</f>
        <v>15</v>
      </c>
      <c r="G332" s="66">
        <f>I328</f>
        <v>2500</v>
      </c>
      <c r="H332" s="8" t="str">
        <f>H328</f>
        <v>&lt;=</v>
      </c>
      <c r="I332" s="2">
        <f>F332+C332</f>
        <v>35</v>
      </c>
      <c r="J332" t="str">
        <f>IF(I332=G332, "binding", "NOT binding")</f>
        <v>NOT binding</v>
      </c>
      <c r="K332" t="s">
        <v>247</v>
      </c>
    </row>
    <row r="333" spans="1:11" x14ac:dyDescent="0.25">
      <c r="C333">
        <f>C329*A322</f>
        <v>0</v>
      </c>
      <c r="F333">
        <f>F329*B322</f>
        <v>0</v>
      </c>
      <c r="G333" s="66">
        <f>I329</f>
        <v>0</v>
      </c>
      <c r="H333" s="8"/>
      <c r="I333" s="76">
        <f>F333+C333</f>
        <v>0</v>
      </c>
      <c r="J333" t="str">
        <f>IF(I333=G333, "binding", "NOT binding")</f>
        <v>binding</v>
      </c>
      <c r="K333" t="s">
        <v>246</v>
      </c>
    </row>
    <row r="334" spans="1:11" x14ac:dyDescent="0.25">
      <c r="A334" s="5"/>
      <c r="I334" t="s">
        <v>222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4D97-E611-42E5-B5D0-D00FB5BA63F0}">
  <dimension ref="A1:H57"/>
  <sheetViews>
    <sheetView zoomScale="160" zoomScaleNormal="160" workbookViewId="0">
      <selection activeCell="F22" sqref="F22"/>
    </sheetView>
  </sheetViews>
  <sheetFormatPr defaultColWidth="8.85546875" defaultRowHeight="15" x14ac:dyDescent="0.25"/>
  <cols>
    <col min="1" max="1" width="10.7109375" style="15" bestFit="1" customWidth="1"/>
    <col min="2" max="2" width="15.42578125" customWidth="1"/>
    <col min="4" max="4" width="11" bestFit="1" customWidth="1"/>
  </cols>
  <sheetData>
    <row r="1" spans="1:8" ht="24" x14ac:dyDescent="0.4">
      <c r="A1" s="16" t="s">
        <v>17</v>
      </c>
    </row>
    <row r="3" spans="1:8" x14ac:dyDescent="0.25">
      <c r="A3" s="15" t="s">
        <v>18</v>
      </c>
      <c r="B3" t="s">
        <v>19</v>
      </c>
      <c r="C3" t="s">
        <v>20</v>
      </c>
    </row>
    <row r="5" spans="1:8" x14ac:dyDescent="0.25">
      <c r="B5" s="17" t="s">
        <v>21</v>
      </c>
    </row>
    <row r="6" spans="1:8" x14ac:dyDescent="0.25">
      <c r="B6" t="s">
        <v>22</v>
      </c>
    </row>
    <row r="8" spans="1:8" x14ac:dyDescent="0.25">
      <c r="B8" t="s">
        <v>23</v>
      </c>
      <c r="D8" t="s">
        <v>24</v>
      </c>
    </row>
    <row r="9" spans="1:8" x14ac:dyDescent="0.25">
      <c r="B9" t="s">
        <v>25</v>
      </c>
      <c r="D9" t="s">
        <v>26</v>
      </c>
    </row>
    <row r="10" spans="1:8" x14ac:dyDescent="0.25">
      <c r="B10" s="29" t="s">
        <v>44</v>
      </c>
      <c r="C10" t="s">
        <v>50</v>
      </c>
      <c r="H10" t="s">
        <v>51</v>
      </c>
    </row>
    <row r="12" spans="1:8" x14ac:dyDescent="0.25">
      <c r="B12" t="s">
        <v>130</v>
      </c>
    </row>
    <row r="15" spans="1:8" x14ac:dyDescent="0.25">
      <c r="B15" s="15" t="s">
        <v>133</v>
      </c>
      <c r="C15" t="s">
        <v>134</v>
      </c>
    </row>
    <row r="16" spans="1:8" x14ac:dyDescent="0.25">
      <c r="B16" s="15" t="s">
        <v>135</v>
      </c>
      <c r="C16" t="s">
        <v>136</v>
      </c>
    </row>
    <row r="17" spans="2:4" x14ac:dyDescent="0.25">
      <c r="B17" s="15" t="s">
        <v>135</v>
      </c>
      <c r="C17" t="s">
        <v>193</v>
      </c>
      <c r="D17" t="s">
        <v>194</v>
      </c>
    </row>
    <row r="18" spans="2:4" x14ac:dyDescent="0.25">
      <c r="B18" s="15"/>
    </row>
    <row r="19" spans="2:4" x14ac:dyDescent="0.25">
      <c r="B19" s="15" t="s">
        <v>137</v>
      </c>
      <c r="C19" t="s">
        <v>138</v>
      </c>
    </row>
    <row r="20" spans="2:4" x14ac:dyDescent="0.25">
      <c r="B20" s="50" t="s">
        <v>147</v>
      </c>
      <c r="C20" t="s">
        <v>139</v>
      </c>
    </row>
    <row r="22" spans="2:4" ht="18" x14ac:dyDescent="0.25">
      <c r="B22" s="71" t="s">
        <v>225</v>
      </c>
    </row>
    <row r="23" spans="2:4" x14ac:dyDescent="0.25">
      <c r="B23" s="72"/>
    </row>
    <row r="24" spans="2:4" x14ac:dyDescent="0.25">
      <c r="B24" s="73" t="s">
        <v>226</v>
      </c>
    </row>
    <row r="25" spans="2:4" x14ac:dyDescent="0.25">
      <c r="B25" s="72"/>
    </row>
    <row r="26" spans="2:4" x14ac:dyDescent="0.25">
      <c r="B26" s="72"/>
    </row>
    <row r="27" spans="2:4" x14ac:dyDescent="0.25">
      <c r="B27" s="74" t="s">
        <v>227</v>
      </c>
    </row>
    <row r="28" spans="2:4" x14ac:dyDescent="0.25">
      <c r="B28" s="72"/>
    </row>
    <row r="29" spans="2:4" x14ac:dyDescent="0.25">
      <c r="B29" s="73" t="s">
        <v>228</v>
      </c>
    </row>
    <row r="30" spans="2:4" x14ac:dyDescent="0.25">
      <c r="B30" s="72"/>
    </row>
    <row r="31" spans="2:4" x14ac:dyDescent="0.25">
      <c r="B31" s="72"/>
    </row>
    <row r="32" spans="2:4" x14ac:dyDescent="0.25">
      <c r="B32" s="74" t="s">
        <v>229</v>
      </c>
    </row>
    <row r="33" spans="2:2" x14ac:dyDescent="0.25">
      <c r="B33" s="74" t="s">
        <v>230</v>
      </c>
    </row>
    <row r="34" spans="2:2" x14ac:dyDescent="0.25">
      <c r="B34" s="72"/>
    </row>
    <row r="35" spans="2:2" x14ac:dyDescent="0.25">
      <c r="B35" s="73" t="s">
        <v>231</v>
      </c>
    </row>
    <row r="36" spans="2:2" x14ac:dyDescent="0.25">
      <c r="B36" s="72"/>
    </row>
    <row r="37" spans="2:2" x14ac:dyDescent="0.25">
      <c r="B37" s="72"/>
    </row>
    <row r="38" spans="2:2" x14ac:dyDescent="0.25">
      <c r="B38" s="74" t="s">
        <v>232</v>
      </c>
    </row>
    <row r="39" spans="2:2" x14ac:dyDescent="0.25">
      <c r="B39" s="74" t="s">
        <v>233</v>
      </c>
    </row>
    <row r="40" spans="2:2" x14ac:dyDescent="0.25">
      <c r="B40" s="72"/>
    </row>
    <row r="41" spans="2:2" x14ac:dyDescent="0.25">
      <c r="B41" s="73" t="s">
        <v>234</v>
      </c>
    </row>
    <row r="42" spans="2:2" x14ac:dyDescent="0.25">
      <c r="B42" s="72"/>
    </row>
    <row r="43" spans="2:2" x14ac:dyDescent="0.25">
      <c r="B43" s="72"/>
    </row>
    <row r="44" spans="2:2" x14ac:dyDescent="0.25">
      <c r="B44" s="74" t="s">
        <v>235</v>
      </c>
    </row>
    <row r="45" spans="2:2" x14ac:dyDescent="0.25">
      <c r="B45" s="74" t="s">
        <v>236</v>
      </c>
    </row>
    <row r="47" spans="2:2" ht="18" x14ac:dyDescent="0.25">
      <c r="B47" s="71" t="s">
        <v>237</v>
      </c>
    </row>
    <row r="48" spans="2:2" x14ac:dyDescent="0.25">
      <c r="B48" s="72"/>
    </row>
    <row r="49" spans="2:2" x14ac:dyDescent="0.25">
      <c r="B49" s="73" t="s">
        <v>238</v>
      </c>
    </row>
    <row r="50" spans="2:2" x14ac:dyDescent="0.25">
      <c r="B50" s="73" t="s">
        <v>239</v>
      </c>
    </row>
    <row r="51" spans="2:2" x14ac:dyDescent="0.25">
      <c r="B51" s="74" t="s">
        <v>240</v>
      </c>
    </row>
    <row r="52" spans="2:2" x14ac:dyDescent="0.25">
      <c r="B52" s="74" t="s">
        <v>241</v>
      </c>
    </row>
    <row r="53" spans="2:2" x14ac:dyDescent="0.25">
      <c r="B53" s="73" t="s">
        <v>242</v>
      </c>
    </row>
    <row r="55" spans="2:2" ht="18" x14ac:dyDescent="0.25">
      <c r="B55" s="71" t="s">
        <v>243</v>
      </c>
    </row>
    <row r="57" spans="2:2" x14ac:dyDescent="0.25">
      <c r="B57" t="s">
        <v>244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45B04-FCDD-44A4-AD89-1389C25F3C64}">
  <dimension ref="A1:C32"/>
  <sheetViews>
    <sheetView topLeftCell="A19" zoomScale="140" zoomScaleNormal="140" workbookViewId="0">
      <selection activeCell="B32" sqref="B32"/>
    </sheetView>
  </sheetViews>
  <sheetFormatPr defaultRowHeight="15" x14ac:dyDescent="0.25"/>
  <cols>
    <col min="2" max="2" width="10.42578125" bestFit="1" customWidth="1"/>
  </cols>
  <sheetData>
    <row r="1" spans="1:2" x14ac:dyDescent="0.25">
      <c r="A1" t="s">
        <v>262</v>
      </c>
    </row>
    <row r="2" spans="1:2" x14ac:dyDescent="0.25">
      <c r="A2" t="s">
        <v>198</v>
      </c>
    </row>
    <row r="3" spans="1:2" x14ac:dyDescent="0.25">
      <c r="A3" t="s">
        <v>199</v>
      </c>
      <c r="B3" s="78">
        <f>_xlfn.BINOM.DIST(17, 23, 0.72, TRUE)</f>
        <v>0.65774313309514354</v>
      </c>
    </row>
    <row r="4" spans="1:2" x14ac:dyDescent="0.25">
      <c r="A4" t="s">
        <v>182</v>
      </c>
      <c r="B4" s="78">
        <f>_xlfn.POISSON.DIST(8, 7, FALSE)</f>
        <v>0.13037743221504566</v>
      </c>
    </row>
    <row r="5" spans="1:2" x14ac:dyDescent="0.25">
      <c r="A5" t="s">
        <v>187</v>
      </c>
      <c r="B5" s="78">
        <f>1 - _xlfn.BINOM.DIST(7, 12, 0.64, TRUE)</f>
        <v>0.55414127283814563</v>
      </c>
    </row>
    <row r="6" spans="1:2" x14ac:dyDescent="0.25">
      <c r="A6" t="s">
        <v>201</v>
      </c>
      <c r="B6" s="78">
        <f>0*0.45 + 1*0.12 + 2*0.11 + 3*0.1 + 4*0.09 + 5*0.13</f>
        <v>1.65</v>
      </c>
    </row>
    <row r="7" spans="1:2" x14ac:dyDescent="0.25">
      <c r="A7" t="s">
        <v>202</v>
      </c>
      <c r="B7" s="78">
        <f>1 - _xlfn.NORM.DIST(600, 640, 70, TRUE)</f>
        <v>0.71614541690132372</v>
      </c>
    </row>
    <row r="8" spans="1:2" x14ac:dyDescent="0.25">
      <c r="A8" t="s">
        <v>203</v>
      </c>
      <c r="B8" s="78">
        <f>0.7 * 0.3 / 0.6</f>
        <v>0.35</v>
      </c>
    </row>
    <row r="9" spans="1:2" x14ac:dyDescent="0.25">
      <c r="A9" t="s">
        <v>263</v>
      </c>
      <c r="B9" s="78">
        <f>_xlfn.NORM.INV(0.8, 93, 15)</f>
        <v>105.62431850359371</v>
      </c>
    </row>
    <row r="10" spans="1:2" x14ac:dyDescent="0.25">
      <c r="A10" t="s">
        <v>204</v>
      </c>
      <c r="B10" s="78">
        <f>14.6 - 12.8</f>
        <v>1.7999999999999989</v>
      </c>
    </row>
    <row r="11" spans="1:2" x14ac:dyDescent="0.25">
      <c r="A11" t="s">
        <v>146</v>
      </c>
      <c r="B11" s="78"/>
    </row>
    <row r="12" spans="1:2" x14ac:dyDescent="0.25">
      <c r="A12" t="s">
        <v>212</v>
      </c>
      <c r="B12" s="78"/>
    </row>
    <row r="13" spans="1:2" x14ac:dyDescent="0.25">
      <c r="A13" t="s">
        <v>264</v>
      </c>
      <c r="B13" s="78"/>
    </row>
    <row r="14" spans="1:2" x14ac:dyDescent="0.25">
      <c r="A14" t="s">
        <v>265</v>
      </c>
      <c r="B14" s="78"/>
    </row>
    <row r="15" spans="1:2" x14ac:dyDescent="0.25">
      <c r="A15" t="s">
        <v>213</v>
      </c>
      <c r="B15" s="78"/>
    </row>
    <row r="16" spans="1:2" x14ac:dyDescent="0.25">
      <c r="A16" t="s">
        <v>266</v>
      </c>
      <c r="B16" s="79">
        <f>0.1 * 0.9</f>
        <v>9.0000000000000011E-2</v>
      </c>
    </row>
    <row r="17" spans="1:3" x14ac:dyDescent="0.25">
      <c r="A17" t="s">
        <v>148</v>
      </c>
      <c r="B17" s="79">
        <f>(250 - 20.71) / 0.7162</f>
        <v>320.14800335101927</v>
      </c>
    </row>
    <row r="18" spans="1:3" x14ac:dyDescent="0.25">
      <c r="A18" t="s">
        <v>267</v>
      </c>
      <c r="B18" s="78"/>
    </row>
    <row r="19" spans="1:3" x14ac:dyDescent="0.25">
      <c r="A19" t="s">
        <v>268</v>
      </c>
      <c r="B19" s="79">
        <f>0.65 * 99 + 0.35 * 75</f>
        <v>90.600000000000009</v>
      </c>
    </row>
    <row r="20" spans="1:3" x14ac:dyDescent="0.25">
      <c r="A20" t="s">
        <v>269</v>
      </c>
      <c r="B20" s="79">
        <f>0.7 * 90 + 0.1 * 80 + 0.2 * 70 - 74</f>
        <v>11</v>
      </c>
    </row>
    <row r="21" spans="1:3" x14ac:dyDescent="0.25">
      <c r="A21" t="s">
        <v>270</v>
      </c>
      <c r="B21" s="79">
        <f>(107 + 145 + 130) / 3</f>
        <v>127.33333333333333</v>
      </c>
    </row>
    <row r="22" spans="1:3" x14ac:dyDescent="0.25">
      <c r="A22" t="s">
        <v>271</v>
      </c>
      <c r="B22" s="79">
        <f>(0.3 * 11) + (0.7 * 14)</f>
        <v>13.099999999999998</v>
      </c>
    </row>
    <row r="23" spans="1:3" x14ac:dyDescent="0.25">
      <c r="A23" t="s">
        <v>272</v>
      </c>
      <c r="B23" s="78">
        <f>1 - _xlfn.POISSON.DIST(13, 15, TRUE)</f>
        <v>0.6367821577205246</v>
      </c>
    </row>
    <row r="24" spans="1:3" x14ac:dyDescent="0.25">
      <c r="A24" t="s">
        <v>273</v>
      </c>
      <c r="B24" s="79">
        <f>39+20</f>
        <v>59</v>
      </c>
    </row>
    <row r="25" spans="1:3" x14ac:dyDescent="0.25">
      <c r="A25" t="s">
        <v>274</v>
      </c>
      <c r="B25" s="79">
        <f>50 + 42</f>
        <v>92</v>
      </c>
      <c r="C25">
        <f>50 - 37</f>
        <v>13</v>
      </c>
    </row>
    <row r="26" spans="1:3" x14ac:dyDescent="0.25">
      <c r="A26" t="s">
        <v>218</v>
      </c>
      <c r="B26" s="79"/>
    </row>
    <row r="27" spans="1:3" x14ac:dyDescent="0.25">
      <c r="A27" t="s">
        <v>275</v>
      </c>
      <c r="B27" s="79"/>
    </row>
    <row r="28" spans="1:3" x14ac:dyDescent="0.25">
      <c r="A28" t="s">
        <v>276</v>
      </c>
      <c r="B28" s="79"/>
    </row>
    <row r="29" spans="1:3" x14ac:dyDescent="0.25">
      <c r="A29" t="s">
        <v>277</v>
      </c>
      <c r="B29" s="79"/>
    </row>
    <row r="30" spans="1:3" x14ac:dyDescent="0.25">
      <c r="A30" t="s">
        <v>278</v>
      </c>
      <c r="B30" s="79"/>
    </row>
    <row r="31" spans="1:3" x14ac:dyDescent="0.25">
      <c r="A31" t="s">
        <v>279</v>
      </c>
      <c r="B31" s="79"/>
    </row>
    <row r="32" spans="1:3" x14ac:dyDescent="0.25">
      <c r="A32" t="s">
        <v>280</v>
      </c>
      <c r="B32" s="79">
        <f>600+(1.5*800)</f>
        <v>1800</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P2</vt:lpstr>
      <vt:lpstr>P1</vt:lpstr>
      <vt:lpstr>REVIEW</vt:lpstr>
      <vt:lpstr>T3</vt:lpstr>
      <vt:lpstr>T3_2</vt:lpstr>
      <vt:lpstr>notes</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Sosa</dc:creator>
  <cp:lastModifiedBy>Samuel Sosa</cp:lastModifiedBy>
  <dcterms:created xsi:type="dcterms:W3CDTF">2024-08-27T23:13:42Z</dcterms:created>
  <dcterms:modified xsi:type="dcterms:W3CDTF">2024-10-15T14:35:28Z</dcterms:modified>
</cp:coreProperties>
</file>