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NTNU\2_PostDoc_NTNU\1_SSR_Model_development\15_Cpp_SSR_model_development\01_SSR_model_development\"/>
    </mc:Choice>
  </mc:AlternateContent>
  <xr:revisionPtr revIDLastSave="410" documentId="8_{80B5771C-44F9-43F0-AC9B-E7DC42512CA1}" xr6:coauthVersionLast="44" xr6:coauthVersionMax="44" xr10:uidLastSave="{2CE20788-7948-4266-B1DB-0075492ED561}"/>
  <bookViews>
    <workbookView xWindow="-108" yWindow="-108" windowWidth="23256" windowHeight="12576" activeTab="1" xr2:uid="{9BD1B572-E98E-4CED-8351-47C0EDBA26F6}"/>
  </bookViews>
  <sheets>
    <sheet name="material parameters" sheetId="1" r:id="rId1"/>
    <sheet name="thermal conductivity calcul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2"/>
  <c r="C3" i="2"/>
  <c r="H16" i="1" l="1"/>
  <c r="H17" i="1"/>
  <c r="F16" i="1"/>
  <c r="F15" i="1"/>
  <c r="H15" i="1" s="1"/>
  <c r="C15" i="1"/>
  <c r="G16" i="1" l="1"/>
  <c r="G15" i="1"/>
  <c r="C17" i="1"/>
  <c r="C16" i="1"/>
  <c r="F17" i="1" l="1"/>
  <c r="G17" i="1" s="1"/>
  <c r="E12" i="2"/>
  <c r="G12" i="2"/>
  <c r="G11" i="2"/>
  <c r="D10" i="2"/>
  <c r="D12" i="2" s="1"/>
  <c r="E10" i="2"/>
  <c r="F10" i="2"/>
  <c r="F12" i="2" s="1"/>
  <c r="G10" i="2"/>
  <c r="C10" i="2"/>
  <c r="C12" i="2" s="1"/>
  <c r="D9" i="2"/>
  <c r="D11" i="2" s="1"/>
  <c r="E9" i="2"/>
  <c r="E11" i="2" s="1"/>
  <c r="F9" i="2"/>
  <c r="F11" i="2" s="1"/>
  <c r="G9" i="2"/>
  <c r="C9" i="2"/>
  <c r="C11" i="2" s="1"/>
  <c r="D6" i="2"/>
  <c r="E6" i="2"/>
  <c r="F6" i="2"/>
  <c r="G6" i="2"/>
  <c r="C6" i="2"/>
  <c r="D5" i="2"/>
  <c r="E5" i="2"/>
  <c r="F5" i="2"/>
  <c r="G5" i="2"/>
  <c r="C5" i="2"/>
  <c r="D4" i="2"/>
  <c r="E4" i="2"/>
  <c r="F4" i="2"/>
  <c r="G4" i="2"/>
  <c r="C4" i="2"/>
  <c r="H4" i="1"/>
  <c r="H5" i="1"/>
  <c r="H6" i="1"/>
  <c r="H7" i="1"/>
  <c r="H8" i="1"/>
  <c r="H10" i="1"/>
  <c r="H11" i="1"/>
  <c r="H12" i="1"/>
  <c r="H13" i="1"/>
  <c r="H14" i="1"/>
  <c r="H3" i="1"/>
  <c r="C11" i="1" l="1"/>
  <c r="C12" i="1"/>
  <c r="C13" i="1"/>
  <c r="C14" i="1"/>
  <c r="C10" i="1"/>
  <c r="F4" i="1" l="1"/>
  <c r="G4" i="1" s="1"/>
  <c r="F5" i="1"/>
  <c r="G5" i="1" s="1"/>
  <c r="F6" i="1"/>
  <c r="G6" i="1" s="1"/>
  <c r="F7" i="1"/>
  <c r="G7" i="1" s="1"/>
  <c r="F8" i="1"/>
  <c r="G8" i="1" s="1"/>
  <c r="F9" i="1"/>
  <c r="F10" i="1"/>
  <c r="G10" i="1" s="1"/>
  <c r="F11" i="1"/>
  <c r="G11" i="1" s="1"/>
  <c r="F12" i="1"/>
  <c r="G12" i="1" s="1"/>
  <c r="F13" i="1"/>
  <c r="G13" i="1" s="1"/>
  <c r="F14" i="1"/>
  <c r="G14" i="1" s="1"/>
  <c r="F3" i="1"/>
  <c r="G3" i="1" s="1"/>
  <c r="G9" i="1" l="1"/>
  <c r="H9" i="1"/>
</calcChain>
</file>

<file path=xl/sharedStrings.xml><?xml version="1.0" encoding="utf-8"?>
<sst xmlns="http://schemas.openxmlformats.org/spreadsheetml/2006/main" count="46" uniqueCount="40">
  <si>
    <t>Base</t>
  </si>
  <si>
    <t>Subbbase</t>
  </si>
  <si>
    <t>FP - open</t>
  </si>
  <si>
    <t>FP - fine</t>
  </si>
  <si>
    <t>FP - typical</t>
  </si>
  <si>
    <t>Subballast Rw1 0/120 (Hanestad)</t>
  </si>
  <si>
    <t>Subballast Rw2 20/120 (Hanestad)</t>
  </si>
  <si>
    <t>Subballast Rw3 0/250 (Vassfjell)</t>
  </si>
  <si>
    <t>Subballast Rw4 20/250 (Vassfjell)</t>
  </si>
  <si>
    <t>n</t>
  </si>
  <si>
    <t>rhod</t>
  </si>
  <si>
    <t>w%</t>
  </si>
  <si>
    <t>Asphalt</t>
  </si>
  <si>
    <t>Ballast</t>
  </si>
  <si>
    <t>Silt</t>
  </si>
  <si>
    <t>ku</t>
  </si>
  <si>
    <t>kf</t>
  </si>
  <si>
    <t xml:space="preserve"> - calculated in this file</t>
  </si>
  <si>
    <t xml:space="preserve"> - calculated somewhere else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</si>
  <si>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vol</t>
    </r>
  </si>
  <si>
    <t>rhos</t>
  </si>
  <si>
    <t>SP</t>
  </si>
  <si>
    <t>a</t>
  </si>
  <si>
    <r>
      <t>Ls, Wh/m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</si>
  <si>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Sr</t>
  </si>
  <si>
    <t xml:space="preserve"> - my guess</t>
  </si>
  <si>
    <t>Rw1</t>
  </si>
  <si>
    <t>Rw2</t>
  </si>
  <si>
    <t>Rw3</t>
  </si>
  <si>
    <t>Ballast (Hanestad)</t>
  </si>
  <si>
    <r>
      <t>k</t>
    </r>
    <r>
      <rPr>
        <vertAlign val="subscript"/>
        <sz val="11"/>
        <color theme="1"/>
        <rFont val="Calibri"/>
        <family val="2"/>
        <scheme val="minor"/>
      </rPr>
      <t>sat</t>
    </r>
    <r>
      <rPr>
        <sz val="11"/>
        <color theme="1"/>
        <rFont val="Calibri"/>
        <family val="2"/>
        <scheme val="minor"/>
      </rPr>
      <t xml:space="preserve"> - unfrozen</t>
    </r>
  </si>
  <si>
    <r>
      <t>k</t>
    </r>
    <r>
      <rPr>
        <vertAlign val="subscript"/>
        <sz val="11"/>
        <color theme="1"/>
        <rFont val="Calibri"/>
        <family val="2"/>
        <scheme val="minor"/>
      </rPr>
      <t>sat</t>
    </r>
    <r>
      <rPr>
        <sz val="11"/>
        <color theme="1"/>
        <rFont val="Calibri"/>
        <family val="2"/>
        <scheme val="minor"/>
      </rPr>
      <t xml:space="preserve"> - frozen</t>
    </r>
  </si>
  <si>
    <r>
      <t>k</t>
    </r>
    <r>
      <rPr>
        <vertAlign val="subscript"/>
        <sz val="11"/>
        <color theme="1"/>
        <rFont val="Calibri"/>
        <family val="2"/>
        <scheme val="minor"/>
      </rPr>
      <t>dry</t>
    </r>
  </si>
  <si>
    <r>
      <t>k</t>
    </r>
    <r>
      <rPr>
        <vertAlign val="subscript"/>
        <sz val="11"/>
        <color theme="1"/>
        <rFont val="Calibri"/>
        <family val="2"/>
        <scheme val="minor"/>
      </rPr>
      <t>s</t>
    </r>
  </si>
  <si>
    <t>kr - unfrozen</t>
  </si>
  <si>
    <t>kr - frozen</t>
  </si>
  <si>
    <t xml:space="preserve"> - values from Øiseth et al. (2006)</t>
  </si>
  <si>
    <t>Leca 10/20 (Ro4)</t>
  </si>
  <si>
    <t>Leca 0/32 (Ro5)</t>
  </si>
  <si>
    <t>Foam glass (Ro6)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</si>
</sst>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0" borderId="0" xfId="0" applyFill="1"/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F7D8-393E-4572-8D56-AC8B89FCA192}">
  <dimension ref="B2:P22"/>
  <sheetViews>
    <sheetView zoomScale="85" zoomScaleNormal="85" workbookViewId="0">
      <selection activeCell="H14" sqref="H14"/>
    </sheetView>
  </sheetViews>
  <sheetFormatPr defaultRowHeight="14.4" x14ac:dyDescent="0.3"/>
  <cols>
    <col min="1" max="1" width="3.21875" customWidth="1"/>
    <col min="2" max="2" width="30.109375" customWidth="1"/>
    <col min="3" max="3" width="9.5546875" bestFit="1" customWidth="1"/>
    <col min="7" max="8" width="10.88671875" customWidth="1"/>
  </cols>
  <sheetData>
    <row r="2" spans="2:16" ht="16.8" x14ac:dyDescent="0.35">
      <c r="C2" s="3" t="s">
        <v>10</v>
      </c>
      <c r="D2" s="3" t="s">
        <v>11</v>
      </c>
      <c r="E2" s="3" t="s">
        <v>20</v>
      </c>
      <c r="F2" s="3" t="s">
        <v>19</v>
      </c>
      <c r="G2" s="3" t="s">
        <v>23</v>
      </c>
      <c r="H2" s="3" t="s">
        <v>24</v>
      </c>
      <c r="I2" s="3" t="s">
        <v>9</v>
      </c>
      <c r="K2" s="3" t="s">
        <v>15</v>
      </c>
      <c r="L2" s="3" t="s">
        <v>16</v>
      </c>
      <c r="M2" s="15" t="s">
        <v>21</v>
      </c>
      <c r="N2" s="15" t="s">
        <v>22</v>
      </c>
      <c r="P2" s="26" t="s">
        <v>24</v>
      </c>
    </row>
    <row r="3" spans="2:16" x14ac:dyDescent="0.3">
      <c r="B3" s="2" t="s">
        <v>12</v>
      </c>
      <c r="C3" s="6">
        <v>2400</v>
      </c>
      <c r="D3" s="12">
        <v>0.5</v>
      </c>
      <c r="E3" s="1"/>
      <c r="F3" s="13">
        <f t="shared" ref="F3:F17" si="0">D3/100*(C3/1000)</f>
        <v>1.2E-2</v>
      </c>
      <c r="G3" s="14">
        <f>92500*F3</f>
        <v>1110</v>
      </c>
      <c r="H3" s="10">
        <f>F3/I3*100</f>
        <v>17.142857142857139</v>
      </c>
      <c r="I3" s="1">
        <v>7.0000000000000007E-2</v>
      </c>
      <c r="K3" s="7">
        <v>1.45</v>
      </c>
      <c r="L3" s="7">
        <v>1.25</v>
      </c>
      <c r="M3" s="1">
        <v>0</v>
      </c>
      <c r="N3" s="1">
        <v>0</v>
      </c>
    </row>
    <row r="4" spans="2:16" x14ac:dyDescent="0.3">
      <c r="B4" s="2" t="s">
        <v>0</v>
      </c>
      <c r="C4" s="6">
        <v>1980</v>
      </c>
      <c r="D4" s="12">
        <v>4</v>
      </c>
      <c r="E4" s="1"/>
      <c r="F4" s="13">
        <f t="shared" si="0"/>
        <v>7.9200000000000007E-2</v>
      </c>
      <c r="G4" s="14">
        <f t="shared" ref="G4:G16" si="1">92500*F4</f>
        <v>7326.0000000000009</v>
      </c>
      <c r="H4" s="10">
        <f t="shared" ref="H4:H17" si="2">F4/I4*100</f>
        <v>27.310344827586214</v>
      </c>
      <c r="I4" s="1">
        <v>0.28999999999999998</v>
      </c>
      <c r="K4" s="7">
        <v>1.46</v>
      </c>
      <c r="L4" s="7">
        <v>1.46</v>
      </c>
      <c r="M4" s="1">
        <v>0</v>
      </c>
      <c r="N4" s="1">
        <v>0</v>
      </c>
    </row>
    <row r="5" spans="2:16" x14ac:dyDescent="0.3">
      <c r="B5" s="2" t="s">
        <v>1</v>
      </c>
      <c r="C5" s="6">
        <v>1623</v>
      </c>
      <c r="D5" s="12">
        <v>1</v>
      </c>
      <c r="E5" s="1"/>
      <c r="F5" s="13">
        <f t="shared" si="0"/>
        <v>1.6230000000000001E-2</v>
      </c>
      <c r="G5" s="14">
        <f t="shared" si="1"/>
        <v>1501.2750000000001</v>
      </c>
      <c r="H5" s="10">
        <f t="shared" si="2"/>
        <v>3.8642857142857148</v>
      </c>
      <c r="I5" s="1">
        <v>0.42</v>
      </c>
      <c r="K5" s="7">
        <v>0.51</v>
      </c>
      <c r="L5" s="7">
        <v>0.46</v>
      </c>
      <c r="M5" s="1">
        <v>0</v>
      </c>
      <c r="N5" s="1">
        <v>0</v>
      </c>
    </row>
    <row r="6" spans="2:16" x14ac:dyDescent="0.3">
      <c r="B6" s="2" t="s">
        <v>2</v>
      </c>
      <c r="C6" s="6">
        <v>1535</v>
      </c>
      <c r="D6" s="12">
        <v>1</v>
      </c>
      <c r="E6" s="1"/>
      <c r="F6" s="13">
        <f t="shared" si="0"/>
        <v>1.5349999999999999E-2</v>
      </c>
      <c r="G6" s="14">
        <f t="shared" si="1"/>
        <v>1419.875</v>
      </c>
      <c r="H6" s="10">
        <f t="shared" si="2"/>
        <v>3.4111111111111105</v>
      </c>
      <c r="I6" s="1">
        <v>0.45</v>
      </c>
      <c r="K6" s="7">
        <v>0.44</v>
      </c>
      <c r="L6" s="7">
        <v>0.41</v>
      </c>
      <c r="M6" s="1">
        <v>0</v>
      </c>
      <c r="N6" s="1">
        <v>0</v>
      </c>
    </row>
    <row r="7" spans="2:16" x14ac:dyDescent="0.3">
      <c r="B7" s="2" t="s">
        <v>3</v>
      </c>
      <c r="C7" s="6">
        <v>2116</v>
      </c>
      <c r="D7" s="12">
        <v>5.5</v>
      </c>
      <c r="E7" s="1"/>
      <c r="F7" s="13">
        <f t="shared" si="0"/>
        <v>0.11638000000000001</v>
      </c>
      <c r="G7" s="14">
        <f t="shared" si="1"/>
        <v>10765.150000000001</v>
      </c>
      <c r="H7" s="10">
        <f t="shared" si="2"/>
        <v>48.491666666666674</v>
      </c>
      <c r="I7" s="1">
        <v>0.24</v>
      </c>
      <c r="K7" s="7">
        <v>1.8</v>
      </c>
      <c r="L7" s="7">
        <v>1.87</v>
      </c>
      <c r="M7" s="1">
        <v>2.7</v>
      </c>
      <c r="N7" s="16">
        <v>10</v>
      </c>
    </row>
    <row r="8" spans="2:16" x14ac:dyDescent="0.3">
      <c r="B8" s="2" t="s">
        <v>4</v>
      </c>
      <c r="C8" s="6">
        <v>1780</v>
      </c>
      <c r="D8" s="12">
        <v>2</v>
      </c>
      <c r="E8" s="1"/>
      <c r="F8" s="13">
        <f t="shared" si="0"/>
        <v>3.56E-2</v>
      </c>
      <c r="G8" s="14">
        <f t="shared" si="1"/>
        <v>3293</v>
      </c>
      <c r="H8" s="10">
        <f t="shared" si="2"/>
        <v>9.8888888888888893</v>
      </c>
      <c r="I8" s="1">
        <v>0.36</v>
      </c>
      <c r="K8" s="7">
        <v>0.85</v>
      </c>
      <c r="L8" s="7">
        <v>0.77</v>
      </c>
      <c r="M8" s="1">
        <v>0</v>
      </c>
      <c r="N8" s="1">
        <v>0</v>
      </c>
    </row>
    <row r="9" spans="2:16" x14ac:dyDescent="0.3">
      <c r="B9" s="2" t="s">
        <v>14</v>
      </c>
      <c r="C9" s="6">
        <v>1600</v>
      </c>
      <c r="D9" s="12">
        <v>26.3</v>
      </c>
      <c r="E9" s="1"/>
      <c r="F9" s="13">
        <f t="shared" si="0"/>
        <v>0.42080000000000006</v>
      </c>
      <c r="G9" s="14">
        <f t="shared" si="1"/>
        <v>38924.000000000007</v>
      </c>
      <c r="H9" s="10">
        <f t="shared" si="2"/>
        <v>102.63414634146343</v>
      </c>
      <c r="I9" s="1">
        <v>0.41</v>
      </c>
      <c r="K9" s="7">
        <v>1.5</v>
      </c>
      <c r="L9" s="7">
        <v>2.14</v>
      </c>
      <c r="M9" s="1">
        <v>8.1</v>
      </c>
      <c r="N9" s="16">
        <v>12</v>
      </c>
    </row>
    <row r="10" spans="2:16" x14ac:dyDescent="0.3">
      <c r="B10" s="2" t="s">
        <v>29</v>
      </c>
      <c r="C10" s="10">
        <f t="shared" ref="C10:C17" si="3">E10*(1-I10)</f>
        <v>1525.9800000000002</v>
      </c>
      <c r="D10" s="19">
        <v>1</v>
      </c>
      <c r="E10" s="1">
        <v>2631</v>
      </c>
      <c r="F10" s="13">
        <f t="shared" si="0"/>
        <v>1.5259800000000004E-2</v>
      </c>
      <c r="G10" s="14">
        <f t="shared" si="1"/>
        <v>1411.5315000000003</v>
      </c>
      <c r="H10" s="10">
        <f t="shared" si="2"/>
        <v>3.6332857142857153</v>
      </c>
      <c r="I10" s="16">
        <v>0.42</v>
      </c>
      <c r="K10" s="4">
        <v>0.75</v>
      </c>
      <c r="L10" s="4">
        <v>0.71</v>
      </c>
      <c r="M10" s="1">
        <v>0</v>
      </c>
      <c r="N10" s="1">
        <v>0</v>
      </c>
    </row>
    <row r="11" spans="2:16" x14ac:dyDescent="0.3">
      <c r="B11" s="2" t="s">
        <v>5</v>
      </c>
      <c r="C11" s="10">
        <f t="shared" si="3"/>
        <v>1710.15</v>
      </c>
      <c r="D11" s="19">
        <v>2</v>
      </c>
      <c r="E11" s="1">
        <v>2631</v>
      </c>
      <c r="F11" s="13">
        <f t="shared" si="0"/>
        <v>3.4203000000000004E-2</v>
      </c>
      <c r="G11" s="14">
        <f t="shared" si="1"/>
        <v>3163.7775000000006</v>
      </c>
      <c r="H11" s="10">
        <f t="shared" si="2"/>
        <v>9.7722857142857169</v>
      </c>
      <c r="I11" s="16">
        <v>0.35</v>
      </c>
      <c r="K11" s="4">
        <v>1.3</v>
      </c>
      <c r="L11" s="4">
        <v>1.22</v>
      </c>
      <c r="M11" s="1">
        <v>0</v>
      </c>
      <c r="N11" s="1">
        <v>0</v>
      </c>
    </row>
    <row r="12" spans="2:16" x14ac:dyDescent="0.3">
      <c r="B12" s="2" t="s">
        <v>6</v>
      </c>
      <c r="C12" s="10">
        <f t="shared" si="3"/>
        <v>1525.9800000000002</v>
      </c>
      <c r="D12" s="19">
        <v>1</v>
      </c>
      <c r="E12" s="1">
        <v>2631</v>
      </c>
      <c r="F12" s="13">
        <f t="shared" si="0"/>
        <v>1.5259800000000004E-2</v>
      </c>
      <c r="G12" s="14">
        <f t="shared" si="1"/>
        <v>1411.5315000000003</v>
      </c>
      <c r="H12" s="10">
        <f t="shared" si="2"/>
        <v>3.6332857142857153</v>
      </c>
      <c r="I12" s="16">
        <v>0.42</v>
      </c>
      <c r="K12" s="4">
        <v>0.75</v>
      </c>
      <c r="L12" s="4">
        <v>0.71</v>
      </c>
      <c r="M12" s="1">
        <v>0</v>
      </c>
      <c r="N12" s="1">
        <v>0</v>
      </c>
    </row>
    <row r="13" spans="2:16" x14ac:dyDescent="0.3">
      <c r="B13" s="2" t="s">
        <v>7</v>
      </c>
      <c r="C13" s="10">
        <f t="shared" si="3"/>
        <v>1969.5</v>
      </c>
      <c r="D13" s="19">
        <v>2</v>
      </c>
      <c r="E13" s="1">
        <v>3030</v>
      </c>
      <c r="F13" s="13">
        <f t="shared" si="0"/>
        <v>3.9390000000000001E-2</v>
      </c>
      <c r="G13" s="14">
        <f t="shared" si="1"/>
        <v>3643.5750000000003</v>
      </c>
      <c r="H13" s="10">
        <f t="shared" si="2"/>
        <v>11.254285714285714</v>
      </c>
      <c r="I13" s="16">
        <v>0.35</v>
      </c>
      <c r="K13" s="4">
        <v>0.72</v>
      </c>
      <c r="L13" s="4">
        <v>0.67</v>
      </c>
      <c r="M13" s="1">
        <v>0</v>
      </c>
      <c r="N13" s="1">
        <v>0</v>
      </c>
    </row>
    <row r="14" spans="2:16" x14ac:dyDescent="0.3">
      <c r="B14" s="2" t="s">
        <v>8</v>
      </c>
      <c r="C14" s="10">
        <f t="shared" si="3"/>
        <v>1757.4000000000003</v>
      </c>
      <c r="D14" s="19">
        <v>1</v>
      </c>
      <c r="E14" s="1">
        <v>3030</v>
      </c>
      <c r="F14" s="13">
        <f t="shared" si="0"/>
        <v>1.7574000000000003E-2</v>
      </c>
      <c r="G14" s="14">
        <f t="shared" si="1"/>
        <v>1625.5950000000003</v>
      </c>
      <c r="H14" s="10">
        <f t="shared" si="2"/>
        <v>4.1842857142857151</v>
      </c>
      <c r="I14" s="16">
        <v>0.42</v>
      </c>
      <c r="K14" s="4">
        <v>0.41</v>
      </c>
      <c r="L14" s="4">
        <v>0.38</v>
      </c>
      <c r="M14" s="1">
        <v>0</v>
      </c>
      <c r="N14" s="1">
        <v>0</v>
      </c>
    </row>
    <row r="15" spans="2:16" x14ac:dyDescent="0.3">
      <c r="B15" s="2" t="s">
        <v>37</v>
      </c>
      <c r="C15" s="10">
        <f t="shared" si="3"/>
        <v>256.48</v>
      </c>
      <c r="D15" s="23">
        <v>20</v>
      </c>
      <c r="E15" s="18">
        <v>458</v>
      </c>
      <c r="F15" s="22">
        <f t="shared" si="0"/>
        <v>5.1296000000000008E-2</v>
      </c>
      <c r="G15" s="21">
        <f t="shared" si="1"/>
        <v>4744.880000000001</v>
      </c>
      <c r="H15" s="10">
        <f t="shared" si="2"/>
        <v>11.65818181818182</v>
      </c>
      <c r="I15" s="6">
        <v>0.44</v>
      </c>
      <c r="J15" s="20"/>
      <c r="K15" s="25">
        <v>0.18</v>
      </c>
      <c r="L15" s="25">
        <v>0.18</v>
      </c>
      <c r="M15" s="1">
        <v>0</v>
      </c>
      <c r="N15" s="1">
        <v>0</v>
      </c>
    </row>
    <row r="16" spans="2:16" x14ac:dyDescent="0.3">
      <c r="B16" s="2" t="s">
        <v>38</v>
      </c>
      <c r="C16" s="10">
        <f t="shared" si="3"/>
        <v>316.02</v>
      </c>
      <c r="D16" s="23">
        <v>20</v>
      </c>
      <c r="E16" s="18">
        <v>458</v>
      </c>
      <c r="F16" s="22">
        <f t="shared" si="0"/>
        <v>6.3203999999999996E-2</v>
      </c>
      <c r="G16" s="21">
        <f t="shared" si="1"/>
        <v>5846.37</v>
      </c>
      <c r="H16" s="10">
        <f t="shared" si="2"/>
        <v>20.388387096774192</v>
      </c>
      <c r="I16" s="6">
        <v>0.31</v>
      </c>
      <c r="J16" s="20"/>
      <c r="K16" s="25">
        <v>0.18</v>
      </c>
      <c r="L16" s="25">
        <v>0.18</v>
      </c>
      <c r="M16" s="1">
        <v>0</v>
      </c>
      <c r="N16" s="1">
        <v>0</v>
      </c>
    </row>
    <row r="17" spans="2:14" x14ac:dyDescent="0.3">
      <c r="B17" s="2" t="s">
        <v>39</v>
      </c>
      <c r="C17" s="10">
        <f t="shared" si="3"/>
        <v>224.20000000000002</v>
      </c>
      <c r="D17" s="23">
        <v>20</v>
      </c>
      <c r="E17" s="18">
        <v>380</v>
      </c>
      <c r="F17" s="13">
        <f t="shared" si="0"/>
        <v>4.4840000000000005E-2</v>
      </c>
      <c r="G17" s="14">
        <f t="shared" ref="G17" si="4">92500*F17</f>
        <v>4147.7000000000007</v>
      </c>
      <c r="H17" s="10">
        <f t="shared" si="2"/>
        <v>10.936585365853659</v>
      </c>
      <c r="I17" s="6">
        <v>0.41</v>
      </c>
      <c r="J17" s="20"/>
      <c r="K17" s="25">
        <v>0.18</v>
      </c>
      <c r="L17" s="25">
        <v>0.18</v>
      </c>
      <c r="M17" s="1">
        <v>0</v>
      </c>
      <c r="N17" s="1">
        <v>0</v>
      </c>
    </row>
    <row r="19" spans="2:14" x14ac:dyDescent="0.3">
      <c r="D19" s="8"/>
      <c r="E19" s="5" t="s">
        <v>18</v>
      </c>
    </row>
    <row r="20" spans="2:14" x14ac:dyDescent="0.3">
      <c r="D20" s="9"/>
      <c r="E20" s="5" t="s">
        <v>17</v>
      </c>
    </row>
    <row r="21" spans="2:14" x14ac:dyDescent="0.3">
      <c r="D21" s="17"/>
      <c r="E21" t="s">
        <v>25</v>
      </c>
    </row>
    <row r="22" spans="2:14" x14ac:dyDescent="0.3">
      <c r="D22" s="24"/>
      <c r="E22" t="s">
        <v>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3CF2-B773-424E-A544-88F2261279A9}">
  <dimension ref="B2:G14"/>
  <sheetViews>
    <sheetView tabSelected="1" workbookViewId="0">
      <selection activeCell="C11" sqref="C11:C12"/>
    </sheetView>
  </sheetViews>
  <sheetFormatPr defaultRowHeight="14.4" x14ac:dyDescent="0.3"/>
  <cols>
    <col min="1" max="1" width="5.6640625" customWidth="1"/>
    <col min="2" max="2" width="14.5546875" customWidth="1"/>
    <col min="3" max="7" width="11.5546875" bestFit="1" customWidth="1"/>
  </cols>
  <sheetData>
    <row r="2" spans="2:7" x14ac:dyDescent="0.3">
      <c r="C2" s="3" t="s">
        <v>13</v>
      </c>
      <c r="D2" s="3" t="s">
        <v>26</v>
      </c>
      <c r="E2" s="3" t="s">
        <v>27</v>
      </c>
      <c r="F2" s="3" t="s">
        <v>28</v>
      </c>
      <c r="G2" s="3" t="s">
        <v>28</v>
      </c>
    </row>
    <row r="3" spans="2:7" x14ac:dyDescent="0.3">
      <c r="B3" s="1" t="s">
        <v>24</v>
      </c>
      <c r="C3" s="28">
        <f>'material parameters'!H10</f>
        <v>3.6332857142857153</v>
      </c>
      <c r="D3" s="28">
        <f>'material parameters'!H11</f>
        <v>9.7722857142857169</v>
      </c>
      <c r="E3" s="28">
        <f>'material parameters'!H12</f>
        <v>3.6332857142857153</v>
      </c>
      <c r="F3" s="28">
        <f>'material parameters'!H13</f>
        <v>11.254285714285714</v>
      </c>
      <c r="G3" s="28">
        <v>4</v>
      </c>
    </row>
    <row r="4" spans="2:7" ht="15.6" x14ac:dyDescent="0.35">
      <c r="B4" s="1" t="s">
        <v>30</v>
      </c>
      <c r="C4" s="11">
        <f>C7^(1-C8)*0.6^(C8)</f>
        <v>2.1688718151761264</v>
      </c>
      <c r="D4" s="11">
        <f t="shared" ref="D4:G4" si="0">D7^(1-D8)*0.6^(D8)</f>
        <v>2.5327287824448899</v>
      </c>
      <c r="E4" s="11">
        <f t="shared" si="0"/>
        <v>2.1688718151761264</v>
      </c>
      <c r="F4" s="11">
        <f t="shared" si="0"/>
        <v>1.3961358535735389</v>
      </c>
      <c r="G4" s="11">
        <f t="shared" si="0"/>
        <v>1.2747607411861854</v>
      </c>
    </row>
    <row r="5" spans="2:7" ht="15.6" x14ac:dyDescent="0.35">
      <c r="B5" s="1" t="s">
        <v>31</v>
      </c>
      <c r="C5" s="11">
        <f>C7^(1-C8)*2.24^C8</f>
        <v>3.7715036087647325</v>
      </c>
      <c r="D5" s="11">
        <f t="shared" ref="D5:G5" si="1">D7^(1-D8)*2.24^D8</f>
        <v>4.0162667942273798</v>
      </c>
      <c r="E5" s="11">
        <f t="shared" si="1"/>
        <v>3.7715036087647325</v>
      </c>
      <c r="F5" s="11">
        <f t="shared" si="1"/>
        <v>2.213918090165548</v>
      </c>
      <c r="G5" s="11">
        <f t="shared" si="1"/>
        <v>2.2167122566000432</v>
      </c>
    </row>
    <row r="6" spans="2:7" ht="15.6" x14ac:dyDescent="0.35">
      <c r="B6" s="1" t="s">
        <v>32</v>
      </c>
      <c r="C6" s="11">
        <f>C7^((1-C8)^0.59)*0.024^(C8^0.73)</f>
        <v>0.47533766599188326</v>
      </c>
      <c r="D6" s="11">
        <f t="shared" ref="D6:G6" si="2">D7^((1-D8)^0.59)*0.024^(D8^0.73)</f>
        <v>0.66296354823408599</v>
      </c>
      <c r="E6" s="11">
        <f t="shared" si="2"/>
        <v>0.47533766599188326</v>
      </c>
      <c r="F6" s="11">
        <f t="shared" si="2"/>
        <v>0.32573229948330079</v>
      </c>
      <c r="G6" s="11">
        <f t="shared" si="2"/>
        <v>0.24459049555945594</v>
      </c>
    </row>
    <row r="7" spans="2:7" ht="15.6" x14ac:dyDescent="0.35">
      <c r="B7" s="1" t="s">
        <v>33</v>
      </c>
      <c r="C7" s="1">
        <v>5.5</v>
      </c>
      <c r="D7" s="1">
        <v>5.5</v>
      </c>
      <c r="E7" s="1">
        <v>5.5</v>
      </c>
      <c r="F7" s="1">
        <v>2.2000000000000002</v>
      </c>
      <c r="G7" s="1">
        <v>2.2000000000000002</v>
      </c>
    </row>
    <row r="8" spans="2:7" x14ac:dyDescent="0.3">
      <c r="B8" s="1" t="s">
        <v>9</v>
      </c>
      <c r="C8" s="1">
        <v>0.42</v>
      </c>
      <c r="D8" s="1">
        <v>0.35</v>
      </c>
      <c r="E8" s="1">
        <v>0.42</v>
      </c>
      <c r="F8" s="1">
        <v>0.35</v>
      </c>
      <c r="G8" s="1">
        <v>0.42</v>
      </c>
    </row>
    <row r="9" spans="2:7" x14ac:dyDescent="0.3">
      <c r="B9" s="18" t="s">
        <v>34</v>
      </c>
      <c r="C9" s="11">
        <f>(4.7*C3/100)/(1+3.7*C3/100)</f>
        <v>0.15052862849751944</v>
      </c>
      <c r="D9" s="11">
        <f t="shared" ref="D9:G9" si="3">(4.7*D3/100)/(1+3.7*D3/100)</f>
        <v>0.33732814802022282</v>
      </c>
      <c r="E9" s="11">
        <f t="shared" si="3"/>
        <v>0.15052862849751944</v>
      </c>
      <c r="F9" s="11">
        <f t="shared" si="3"/>
        <v>0.37344551511569507</v>
      </c>
      <c r="G9" s="11">
        <f t="shared" si="3"/>
        <v>0.16376306620209058</v>
      </c>
    </row>
    <row r="10" spans="2:7" x14ac:dyDescent="0.3">
      <c r="B10" s="18" t="s">
        <v>35</v>
      </c>
      <c r="C10" s="11">
        <f>(1.8*C3/100)/(1+0.8*C3/100)</f>
        <v>6.3551924463008364E-2</v>
      </c>
      <c r="D10" s="11">
        <f t="shared" ref="D10:G10" si="4">(1.8*D3/100)/(1+0.8*D3/100)</f>
        <v>0.16314661980101891</v>
      </c>
      <c r="E10" s="11">
        <f t="shared" si="4"/>
        <v>6.3551924463008364E-2</v>
      </c>
      <c r="F10" s="11">
        <f t="shared" si="4"/>
        <v>0.18584474407095977</v>
      </c>
      <c r="G10" s="11">
        <f t="shared" si="4"/>
        <v>6.9767441860465129E-2</v>
      </c>
    </row>
    <row r="11" spans="2:7" x14ac:dyDescent="0.3">
      <c r="B11" s="18" t="s">
        <v>15</v>
      </c>
      <c r="C11" s="27">
        <f>(C4-C6)*C9+C6</f>
        <v>0.73026303878230081</v>
      </c>
      <c r="D11" s="11">
        <f t="shared" ref="D11:G11" si="5">(D4-D6)*D9+D6</f>
        <v>1.2936879919230146</v>
      </c>
      <c r="E11" s="11">
        <f t="shared" si="5"/>
        <v>0.73026303878230081</v>
      </c>
      <c r="F11" s="11">
        <f t="shared" si="5"/>
        <v>0.72546970612220052</v>
      </c>
      <c r="G11" s="11">
        <f t="shared" si="5"/>
        <v>0.41329433369344992</v>
      </c>
    </row>
    <row r="12" spans="2:7" x14ac:dyDescent="0.3">
      <c r="B12" s="18" t="s">
        <v>16</v>
      </c>
      <c r="C12" s="27">
        <f>(C5-C6)*C10+C6</f>
        <v>0.68481535500452417</v>
      </c>
      <c r="D12" s="11">
        <f t="shared" ref="D12:G12" si="6">(D5-D6)*D10+D6</f>
        <v>1.2100436379856765</v>
      </c>
      <c r="E12" s="11">
        <f t="shared" si="6"/>
        <v>0.68481535500452417</v>
      </c>
      <c r="F12" s="11">
        <f t="shared" si="6"/>
        <v>0.67664170451106587</v>
      </c>
      <c r="G12" s="11">
        <f t="shared" si="6"/>
        <v>0.38218038586461323</v>
      </c>
    </row>
    <row r="14" spans="2:7" x14ac:dyDescent="0.3">
      <c r="C14">
        <v>1</v>
      </c>
      <c r="D14">
        <v>2</v>
      </c>
      <c r="E14">
        <v>1</v>
      </c>
      <c r="F14">
        <v>2</v>
      </c>
      <c r="G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 parameters</vt:lpstr>
      <vt:lpstr>thermal conductivity calculatio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Karlis Rieksts</cp:lastModifiedBy>
  <dcterms:created xsi:type="dcterms:W3CDTF">2020-05-14T06:06:10Z</dcterms:created>
  <dcterms:modified xsi:type="dcterms:W3CDTF">2020-05-14T14:07:40Z</dcterms:modified>
</cp:coreProperties>
</file>