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493D45B-D33A-411F-A152-17DCCB4867DB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Problem Statement" sheetId="1" r:id="rId1"/>
    <sheet name="Business Model" sheetId="2" r:id="rId2"/>
    <sheet name="Funnel" sheetId="3" r:id="rId3"/>
    <sheet name="Dummy Data" sheetId="6" r:id="rId4"/>
    <sheet name="Overall Funnel" sheetId="4" r:id="rId5"/>
    <sheet name="Overall Funnel - Summary" sheetId="7" r:id="rId6"/>
  </sheets>
  <calcPr calcId="191029"/>
</workbook>
</file>

<file path=xl/calcChain.xml><?xml version="1.0" encoding="utf-8"?>
<calcChain xmlns="http://schemas.openxmlformats.org/spreadsheetml/2006/main">
  <c r="K37" i="4" l="1"/>
  <c r="K36" i="4"/>
  <c r="K35" i="4"/>
  <c r="K34" i="4"/>
  <c r="K33" i="4"/>
  <c r="K32" i="4"/>
  <c r="K31" i="4"/>
  <c r="J37" i="4"/>
  <c r="J36" i="4"/>
  <c r="J35" i="4"/>
  <c r="J34" i="4"/>
  <c r="J33" i="4"/>
  <c r="J32" i="4"/>
  <c r="J31" i="4"/>
  <c r="J30" i="4"/>
  <c r="K25" i="4"/>
  <c r="K24" i="4"/>
  <c r="K23" i="4"/>
  <c r="K22" i="4"/>
  <c r="K21" i="4"/>
  <c r="K20" i="4"/>
  <c r="K19" i="4"/>
  <c r="K18" i="4"/>
  <c r="K17" i="4"/>
  <c r="J25" i="4"/>
  <c r="J24" i="4"/>
  <c r="J23" i="4"/>
  <c r="J22" i="4"/>
  <c r="J21" i="4"/>
  <c r="J20" i="4"/>
  <c r="J19" i="4"/>
  <c r="J18" i="4"/>
  <c r="J17" i="4"/>
  <c r="K8" i="4"/>
  <c r="K7" i="4"/>
  <c r="K6" i="4"/>
  <c r="J11" i="4"/>
  <c r="K11" i="4" s="1"/>
  <c r="J10" i="4"/>
  <c r="K10" i="4" s="1"/>
  <c r="J9" i="4"/>
  <c r="K9" i="4" s="1"/>
  <c r="J8" i="4"/>
  <c r="J7" i="4"/>
  <c r="J6" i="4"/>
  <c r="I36" i="7"/>
  <c r="J36" i="7" s="1"/>
  <c r="I35" i="7"/>
  <c r="J35" i="7" s="1"/>
  <c r="H35" i="7"/>
  <c r="I34" i="7"/>
  <c r="J34" i="7" s="1"/>
  <c r="H34" i="7"/>
  <c r="I33" i="7"/>
  <c r="J33" i="7" s="1"/>
  <c r="I32" i="7"/>
  <c r="J32" i="7" s="1"/>
  <c r="I26" i="7"/>
  <c r="J26" i="7" s="1"/>
  <c r="I25" i="7"/>
  <c r="J25" i="7" s="1"/>
  <c r="I24" i="7"/>
  <c r="J24" i="7" s="1"/>
  <c r="I23" i="7"/>
  <c r="J23" i="7" s="1"/>
  <c r="I22" i="7"/>
  <c r="J22" i="7" s="1"/>
  <c r="I21" i="7"/>
  <c r="J21" i="7" s="1"/>
  <c r="I20" i="7"/>
  <c r="J20" i="7" s="1"/>
  <c r="I19" i="7"/>
  <c r="J19" i="7" s="1"/>
  <c r="I18" i="7"/>
  <c r="J18" i="7" s="1"/>
  <c r="L12" i="7"/>
  <c r="I12" i="7"/>
  <c r="J12" i="7" s="1"/>
  <c r="I11" i="7"/>
  <c r="L11" i="7" s="1"/>
  <c r="I10" i="7"/>
  <c r="L10" i="7" s="1"/>
  <c r="I9" i="7"/>
  <c r="J9" i="7" s="1"/>
  <c r="I8" i="7"/>
  <c r="J8" i="7" s="1"/>
  <c r="I7" i="7"/>
  <c r="L7" i="7" s="1"/>
  <c r="I6" i="7"/>
  <c r="L6" i="7" s="1"/>
  <c r="L8" i="7" l="1"/>
  <c r="L9" i="7"/>
  <c r="H22" i="7"/>
  <c r="J11" i="7"/>
  <c r="J10" i="7"/>
</calcChain>
</file>

<file path=xl/sharedStrings.xml><?xml version="1.0" encoding="utf-8"?>
<sst xmlns="http://schemas.openxmlformats.org/spreadsheetml/2006/main" count="204" uniqueCount="130">
  <si>
    <t>Overview</t>
  </si>
  <si>
    <t>X is a remote hiring company which allow developers from non-USA to get hired fro USA company</t>
  </si>
  <si>
    <t>Business Problem:</t>
  </si>
  <si>
    <t>Company X is only able to hire for 20% of the remote jobs. They need to identify the opportunities to increase their hiring rate from current 20%</t>
  </si>
  <si>
    <t>Objective:</t>
  </si>
  <si>
    <t>Through this analysis, we need to understand what are the bottlenecks in current process, and what are the product changes company X can make in it process to hire for more  remote roles</t>
  </si>
  <si>
    <t>Operating Model</t>
  </si>
  <si>
    <t xml:space="preserve">Company X is a two-side marketplace: </t>
  </si>
  <si>
    <t>Developer: Company X finds remote developers, validate their tech and soft skills, find them interview for remote job.</t>
  </si>
  <si>
    <t>Comapnies: Company X partners with companies hiring remote developers, find them vetted candidate, and charge them fees if a remote developer is hired</t>
  </si>
  <si>
    <t>Developer Pool</t>
  </si>
  <si>
    <t>Remote Hiring Companies</t>
  </si>
  <si>
    <t>Revenue Model</t>
  </si>
  <si>
    <t>Company X charge a monthly fees from a client when they fill a remote job. Then it passes a part of fees (60-70% ) as monthly salary to developer</t>
  </si>
  <si>
    <t>How does process work?</t>
  </si>
  <si>
    <t>1. Comapny X found developers organically, linekedin reach out, and paid marketing</t>
  </si>
  <si>
    <t xml:space="preserve">2. Developer signs up on the platform </t>
  </si>
  <si>
    <t>3. Developer complete the technical test</t>
  </si>
  <si>
    <t>4. Developers,who clear the technical test , go through the written and verbal communication test</t>
  </si>
  <si>
    <t>5. All the qualified developers become  part of a developer pool</t>
  </si>
  <si>
    <t>6. Company X sales team reach out to the comapnies hiring for remote roles and convince them to use Company X as hiring partner</t>
  </si>
  <si>
    <t>7. Based on requirement of the hring comapny, Company X shortlist profiles per the requirement of role and send it to hiring comapny</t>
  </si>
  <si>
    <t>8. Hiring company takes 1-3 rounds of interview and then decide whether to hire or not.</t>
  </si>
  <si>
    <t>9. If hired, developer has to accept the offer, give 2 weeks of trial and then if everything goes well, developer is hired and company X earns reveneu</t>
  </si>
  <si>
    <t xml:space="preserve">Two avenues through which a developer could </t>
  </si>
  <si>
    <t>1. Cross over their own team which take a client request and try to gfind them developer</t>
  </si>
  <si>
    <t>2. Cross over share access to the data poll and client can shortlist themselves</t>
  </si>
  <si>
    <t>Dev start/opportunity created</t>
  </si>
  <si>
    <t>Overall Funnel</t>
  </si>
  <si>
    <t>Funnel Stage</t>
  </si>
  <si>
    <t>October</t>
  </si>
  <si>
    <t>Relative funnel</t>
  </si>
  <si>
    <t>Overall funnel</t>
  </si>
  <si>
    <t>Step-1</t>
  </si>
  <si>
    <t>opportunity_created</t>
  </si>
  <si>
    <t>100(337)</t>
  </si>
  <si>
    <t>100(325)</t>
  </si>
  <si>
    <t>100(360)</t>
  </si>
  <si>
    <t>100(537)</t>
  </si>
  <si>
    <t>100(479)</t>
  </si>
  <si>
    <t>dev_shortlisted</t>
  </si>
  <si>
    <t>dev_accessible</t>
  </si>
  <si>
    <t>interview_requested</t>
  </si>
  <si>
    <t>Shortlisting criteria</t>
  </si>
  <si>
    <t>dev_chosen</t>
  </si>
  <si>
    <t>Quality of developer</t>
  </si>
  <si>
    <t>dev_signed</t>
  </si>
  <si>
    <t>dev_trial</t>
  </si>
  <si>
    <t>dev_start</t>
  </si>
  <si>
    <t>Assisted matching</t>
  </si>
  <si>
    <t xml:space="preserve">Hiring an exec from Cross over </t>
  </si>
  <si>
    <t>packet_created</t>
  </si>
  <si>
    <t>Operations team is missing out on 6% packet</t>
  </si>
  <si>
    <t>packet_opened</t>
  </si>
  <si>
    <t>19% times a packet sent was not openend ---&gt; digital marketing</t>
  </si>
  <si>
    <t>A/B testing was done on content of the email</t>
  </si>
  <si>
    <t>profile_viewed</t>
  </si>
  <si>
    <t>Nudges to client to opent he packet. Can we do some followup</t>
  </si>
  <si>
    <t>Self chosen</t>
  </si>
  <si>
    <t>Client(adidas) chose the dev</t>
  </si>
  <si>
    <t>ss_link_sent</t>
  </si>
  <si>
    <t>Devs alomost 37%</t>
  </si>
  <si>
    <t>Recommnedation system</t>
  </si>
  <si>
    <t>Revamped their ML model</t>
  </si>
  <si>
    <t>82% time people failed</t>
  </si>
  <si>
    <t>opportunities</t>
  </si>
  <si>
    <t>25 companie who have not signed up for paid</t>
  </si>
  <si>
    <t>opportunities chose premium service</t>
  </si>
  <si>
    <t xml:space="preserve">SUmmarizing </t>
  </si>
  <si>
    <t>chose free service</t>
  </si>
  <si>
    <t>1. Revamp your ML recommendation Systme</t>
  </si>
  <si>
    <t>2. Fix email channel for clients</t>
  </si>
  <si>
    <t>3. Encourage devs to put effort in trial phase</t>
  </si>
  <si>
    <t>4. Set alert for packet sent</t>
  </si>
  <si>
    <t>Opportunity id</t>
  </si>
  <si>
    <t>is_dev_shortlisted</t>
  </si>
  <si>
    <t xml:space="preserve">packet created </t>
  </si>
  <si>
    <t>packet sent</t>
  </si>
  <si>
    <t>packet opened</t>
  </si>
  <si>
    <t>ss link sent</t>
  </si>
  <si>
    <t>interviewed requested</t>
  </si>
  <si>
    <t>dev chosen</t>
  </si>
  <si>
    <t>dev signed</t>
  </si>
  <si>
    <t>dev trial</t>
  </si>
  <si>
    <t>dev start</t>
  </si>
  <si>
    <t>A1</t>
  </si>
  <si>
    <t>A2</t>
  </si>
  <si>
    <t>profile viewed from packer</t>
  </si>
  <si>
    <t>profile viewed from link</t>
  </si>
  <si>
    <t>A3</t>
  </si>
  <si>
    <t>A4</t>
  </si>
  <si>
    <t>Toptal</t>
  </si>
  <si>
    <t>Crossover</t>
  </si>
  <si>
    <t>Upwork</t>
  </si>
  <si>
    <t xml:space="preserve">100 remote jobs come on the platform of company X, they are only able to hire for 20. </t>
  </si>
  <si>
    <t>Remote hiring companies</t>
  </si>
  <si>
    <t>Companies hiring remote developers</t>
  </si>
  <si>
    <t>Salesforce</t>
  </si>
  <si>
    <t>Google</t>
  </si>
  <si>
    <t>Fb</t>
  </si>
  <si>
    <t>Microsoft</t>
  </si>
  <si>
    <t>OpenAI</t>
  </si>
  <si>
    <t>Amazon</t>
  </si>
  <si>
    <t>Adidas asked Company X that they want to hire a data engineer</t>
  </si>
  <si>
    <t>Looked into developer pool</t>
  </si>
  <si>
    <t>20 developers</t>
  </si>
  <si>
    <t>Dev shortlist</t>
  </si>
  <si>
    <t xml:space="preserve">10 developers </t>
  </si>
  <si>
    <t>Packet creation</t>
  </si>
  <si>
    <t>Packet sent</t>
  </si>
  <si>
    <t>Funnel analysis</t>
  </si>
  <si>
    <t xml:space="preserve"> There is something wrong with profiles we are sending or they are not even seeing our message or our profiles</t>
  </si>
  <si>
    <t>Once interview is requested, we saw a good rate of candidated clearing the interview</t>
  </si>
  <si>
    <t>Problem -1</t>
  </si>
  <si>
    <t>We are not getting response to the profiles we are sending</t>
  </si>
  <si>
    <t>Problem-2</t>
  </si>
  <si>
    <t>People failing the trial</t>
  </si>
  <si>
    <t>Pct of people shortlisted for available jobs</t>
  </si>
  <si>
    <t>Pct of jobs for which interview are requested out of shortlisted</t>
  </si>
  <si>
    <t>Pct of people who cleared interview after getting interview</t>
  </si>
  <si>
    <t>pct shortlist</t>
  </si>
  <si>
    <t>1) outdated dated, 2) client is looking for a new technology</t>
  </si>
  <si>
    <t>Jobs where we send packet after creation</t>
  </si>
  <si>
    <t>How many times client open our packet email</t>
  </si>
  <si>
    <t>After opening the email, what perecentage time they request interview</t>
  </si>
  <si>
    <t>1) Operations team was having a tool and once a packet is created, they have to manually send the packet</t>
  </si>
  <si>
    <t>1) The email content was not engaging. A/B testing to improve the email body</t>
  </si>
  <si>
    <t>People accepting to get a self chosen link from us</t>
  </si>
  <si>
    <t>Low interview inter clearing rate</t>
  </si>
  <si>
    <t>Recommendation engine or the ML model which company X use to find a developer is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</si>
</sst>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mmm\ \-yyyy"/>
    <numFmt numFmtId="166" formatCode="mmm\ yyyy"/>
  </numFmts>
  <fonts count="12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sz val="12"/>
      <color rgb="FF000000"/>
      <name val="Arial"/>
    </font>
    <font>
      <sz val="12"/>
      <color theme="1"/>
      <name val="Arial"/>
    </font>
    <font>
      <sz val="12"/>
      <color rgb="FF000000"/>
      <name val="Calibri"/>
    </font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5050"/>
        <bgColor rgb="FFFF505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left" vertical="top"/>
    </xf>
    <xf numFmtId="164" fontId="5" fillId="0" borderId="1" xfId="0" applyNumberFormat="1" applyFont="1" applyBorder="1" applyAlignment="1">
      <alignment horizontal="left" vertical="top"/>
    </xf>
    <xf numFmtId="165" fontId="5" fillId="0" borderId="1" xfId="0" applyNumberFormat="1" applyFont="1" applyBorder="1" applyAlignment="1">
      <alignment horizontal="left" vertical="top"/>
    </xf>
    <xf numFmtId="166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0" fontId="2" fillId="0" borderId="0" xfId="0" applyNumberFormat="1" applyFont="1"/>
    <xf numFmtId="0" fontId="6" fillId="0" borderId="1" xfId="0" applyFont="1" applyBorder="1"/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0" fontId="2" fillId="5" borderId="0" xfId="0" applyNumberFormat="1" applyFont="1" applyFill="1"/>
    <xf numFmtId="0" fontId="5" fillId="6" borderId="1" xfId="0" applyFont="1" applyFill="1" applyBorder="1" applyAlignment="1">
      <alignment horizontal="left"/>
    </xf>
    <xf numFmtId="10" fontId="2" fillId="6" borderId="0" xfId="0" applyNumberFormat="1" applyFont="1" applyFill="1"/>
    <xf numFmtId="0" fontId="2" fillId="5" borderId="0" xfId="0" applyFont="1" applyFill="1"/>
    <xf numFmtId="164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166" fontId="5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 applyFill="1"/>
    <xf numFmtId="0" fontId="2" fillId="0" borderId="0" xfId="0" applyFont="1" applyFill="1"/>
    <xf numFmtId="0" fontId="6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0" fillId="7" borderId="0" xfId="0" applyFill="1"/>
    <xf numFmtId="0" fontId="4" fillId="7" borderId="0" xfId="0" applyFont="1" applyFill="1"/>
    <xf numFmtId="0" fontId="2" fillId="7" borderId="0" xfId="0" applyFont="1" applyFill="1"/>
    <xf numFmtId="0" fontId="2" fillId="8" borderId="0" xfId="0" applyFont="1" applyFill="1"/>
    <xf numFmtId="0" fontId="10" fillId="0" borderId="0" xfId="0" applyFont="1" applyFill="1"/>
    <xf numFmtId="0" fontId="11" fillId="0" borderId="0" xfId="0" applyFont="1" applyFill="1" applyBorder="1" applyAlignment="1">
      <alignment horizontal="center"/>
    </xf>
    <xf numFmtId="1" fontId="2" fillId="0" borderId="0" xfId="0" applyNumberFormat="1" applyFont="1" applyFill="1"/>
    <xf numFmtId="9" fontId="0" fillId="0" borderId="0" xfId="1" applyFont="1"/>
    <xf numFmtId="9" fontId="0" fillId="9" borderId="0" xfId="1" applyFont="1" applyFill="1"/>
    <xf numFmtId="166" fontId="5" fillId="0" borderId="0" xfId="0" applyNumberFormat="1" applyFont="1" applyBorder="1" applyAlignment="1">
      <alignment horizontal="left" vertical="top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5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0" borderId="0" xfId="0" applyFont="1" applyFill="1" applyAlignment="1">
      <alignment wrapText="1"/>
    </xf>
    <xf numFmtId="9" fontId="0" fillId="10" borderId="0" xfId="1" applyFont="1" applyFill="1"/>
    <xf numFmtId="0" fontId="0" fillId="0" borderId="0" xfId="0" applyFont="1" applyFill="1" applyAlignment="1">
      <alignment wrapText="1"/>
    </xf>
    <xf numFmtId="9" fontId="0" fillId="11" borderId="0" xfId="1" applyFont="1" applyFill="1"/>
    <xf numFmtId="9" fontId="0" fillId="1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7</xdr:row>
      <xdr:rowOff>123825</xdr:rowOff>
    </xdr:from>
    <xdr:ext cx="11325225" cy="3962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1477625" cy="65627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D26"/>
  <sheetViews>
    <sheetView showGridLines="0" tabSelected="1" topLeftCell="A11" zoomScale="130" zoomScaleNormal="130" workbookViewId="0">
      <selection activeCell="G18" sqref="G18"/>
    </sheetView>
  </sheetViews>
  <sheetFormatPr defaultColWidth="12.6328125" defaultRowHeight="15.75" customHeight="1" x14ac:dyDescent="0.6"/>
  <sheetData>
    <row r="3" spans="2:2" ht="0.75" customHeight="1" x14ac:dyDescent="0.6"/>
    <row r="4" spans="2:2" ht="15.75" customHeight="1" x14ac:dyDescent="0.8">
      <c r="B4" s="27" t="s">
        <v>0</v>
      </c>
    </row>
    <row r="5" spans="2:2" ht="15.75" customHeight="1" x14ac:dyDescent="0.6">
      <c r="B5" s="2" t="s">
        <v>1</v>
      </c>
    </row>
    <row r="7" spans="2:2" ht="15.75" customHeight="1" x14ac:dyDescent="0.8">
      <c r="B7" s="27" t="s">
        <v>2</v>
      </c>
    </row>
    <row r="8" spans="2:2" ht="15.75" customHeight="1" x14ac:dyDescent="0.6">
      <c r="B8" s="2" t="s">
        <v>3</v>
      </c>
    </row>
    <row r="10" spans="2:2" ht="15.75" customHeight="1" x14ac:dyDescent="0.8">
      <c r="B10" s="27" t="s">
        <v>4</v>
      </c>
    </row>
    <row r="11" spans="2:2" ht="15.75" customHeight="1" x14ac:dyDescent="0.6">
      <c r="B11" s="2" t="s">
        <v>5</v>
      </c>
    </row>
    <row r="17" spans="1:4" ht="15.75" customHeight="1" x14ac:dyDescent="0.6">
      <c r="A17" s="29"/>
      <c r="B17" s="39" t="s">
        <v>94</v>
      </c>
      <c r="C17" s="29"/>
      <c r="D17" s="29"/>
    </row>
    <row r="18" spans="1:4" ht="15.75" customHeight="1" x14ac:dyDescent="0.6">
      <c r="A18" s="29"/>
      <c r="B18" s="29"/>
      <c r="C18" s="29"/>
      <c r="D18" s="29"/>
    </row>
    <row r="19" spans="1:4" ht="15.75" customHeight="1" x14ac:dyDescent="0.6">
      <c r="A19" s="29"/>
      <c r="B19" s="29"/>
      <c r="C19" s="29"/>
      <c r="D19" s="29"/>
    </row>
    <row r="20" spans="1:4" ht="15.75" customHeight="1" x14ac:dyDescent="0.6">
      <c r="A20" s="29"/>
      <c r="B20" s="39" t="s">
        <v>95</v>
      </c>
      <c r="C20" s="29"/>
      <c r="D20" s="39" t="s">
        <v>96</v>
      </c>
    </row>
    <row r="21" spans="1:4" ht="15.75" customHeight="1" x14ac:dyDescent="0.6">
      <c r="B21" s="28" t="s">
        <v>91</v>
      </c>
      <c r="D21" s="28" t="s">
        <v>97</v>
      </c>
    </row>
    <row r="22" spans="1:4" ht="15.75" customHeight="1" x14ac:dyDescent="0.6">
      <c r="B22" s="28" t="s">
        <v>92</v>
      </c>
      <c r="D22" s="28" t="s">
        <v>98</v>
      </c>
    </row>
    <row r="23" spans="1:4" ht="15.75" customHeight="1" x14ac:dyDescent="0.6">
      <c r="B23" s="28" t="s">
        <v>93</v>
      </c>
      <c r="D23" s="28" t="s">
        <v>99</v>
      </c>
    </row>
    <row r="24" spans="1:4" ht="15.75" customHeight="1" x14ac:dyDescent="0.6">
      <c r="D24" s="28" t="s">
        <v>100</v>
      </c>
    </row>
    <row r="25" spans="1:4" ht="15.75" customHeight="1" x14ac:dyDescent="0.6">
      <c r="D25" s="28" t="s">
        <v>101</v>
      </c>
    </row>
    <row r="26" spans="1:4" ht="15.75" customHeight="1" x14ac:dyDescent="0.6">
      <c r="D26" s="28" t="s">
        <v>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M48"/>
  <sheetViews>
    <sheetView showGridLines="0" topLeftCell="A2" workbookViewId="0">
      <selection activeCell="B34" sqref="B34"/>
    </sheetView>
  </sheetViews>
  <sheetFormatPr defaultColWidth="12.6328125" defaultRowHeight="15.75" customHeight="1" x14ac:dyDescent="0.6"/>
  <sheetData>
    <row r="3" spans="2:2" ht="15.75" customHeight="1" x14ac:dyDescent="0.7">
      <c r="B3" s="1" t="s">
        <v>6</v>
      </c>
    </row>
    <row r="4" spans="2:2" ht="15.75" customHeight="1" x14ac:dyDescent="0.6">
      <c r="B4" s="2" t="s">
        <v>7</v>
      </c>
    </row>
    <row r="5" spans="2:2" ht="15.75" customHeight="1" x14ac:dyDescent="0.6">
      <c r="B5" s="3" t="s">
        <v>8</v>
      </c>
    </row>
    <row r="6" spans="2:2" ht="15.75" customHeight="1" x14ac:dyDescent="0.6">
      <c r="B6" s="2" t="s">
        <v>9</v>
      </c>
    </row>
    <row r="29" spans="2:13" ht="13" x14ac:dyDescent="0.6">
      <c r="B29" s="25" t="s">
        <v>10</v>
      </c>
      <c r="C29" s="26"/>
      <c r="D29" s="26"/>
      <c r="K29" s="25" t="s">
        <v>11</v>
      </c>
      <c r="L29" s="26"/>
      <c r="M29" s="26"/>
    </row>
    <row r="31" spans="2:13" ht="15.75" customHeight="1" x14ac:dyDescent="0.6">
      <c r="B31" s="28" t="s">
        <v>91</v>
      </c>
    </row>
    <row r="32" spans="2:13" ht="15.75" customHeight="1" x14ac:dyDescent="0.6">
      <c r="B32" s="28" t="s">
        <v>92</v>
      </c>
    </row>
    <row r="33" spans="2:2" ht="15.75" customHeight="1" x14ac:dyDescent="0.6">
      <c r="B33" s="28" t="s">
        <v>93</v>
      </c>
    </row>
    <row r="34" spans="2:2" ht="15.5" x14ac:dyDescent="0.7">
      <c r="B34" s="1" t="s">
        <v>12</v>
      </c>
    </row>
    <row r="36" spans="2:2" ht="13" x14ac:dyDescent="0.6">
      <c r="B36" s="2" t="s">
        <v>13</v>
      </c>
    </row>
    <row r="39" spans="2:2" ht="13" x14ac:dyDescent="0.6">
      <c r="B39" s="4" t="s">
        <v>14</v>
      </c>
    </row>
    <row r="40" spans="2:2" ht="13" x14ac:dyDescent="0.6">
      <c r="B40" s="2" t="s">
        <v>15</v>
      </c>
    </row>
    <row r="41" spans="2:2" ht="13" x14ac:dyDescent="0.6">
      <c r="B41" s="2" t="s">
        <v>16</v>
      </c>
    </row>
    <row r="42" spans="2:2" ht="13" x14ac:dyDescent="0.6">
      <c r="B42" s="2" t="s">
        <v>17</v>
      </c>
    </row>
    <row r="43" spans="2:2" ht="13" x14ac:dyDescent="0.6">
      <c r="B43" s="2" t="s">
        <v>18</v>
      </c>
    </row>
    <row r="44" spans="2:2" ht="13" x14ac:dyDescent="0.6">
      <c r="B44" s="2" t="s">
        <v>19</v>
      </c>
    </row>
    <row r="45" spans="2:2" ht="13" x14ac:dyDescent="0.6">
      <c r="B45" s="2" t="s">
        <v>20</v>
      </c>
    </row>
    <row r="46" spans="2:2" ht="13" x14ac:dyDescent="0.6">
      <c r="B46" s="2" t="s">
        <v>21</v>
      </c>
    </row>
    <row r="47" spans="2:2" ht="13" x14ac:dyDescent="0.6">
      <c r="B47" s="2" t="s">
        <v>22</v>
      </c>
    </row>
    <row r="48" spans="2:2" ht="13" x14ac:dyDescent="0.6">
      <c r="B48" s="2" t="s">
        <v>23</v>
      </c>
    </row>
  </sheetData>
  <mergeCells count="2">
    <mergeCell ref="B29:D29"/>
    <mergeCell ref="K29:M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O5:O13"/>
  <sheetViews>
    <sheetView showGridLines="0" topLeftCell="B3" workbookViewId="0"/>
  </sheetViews>
  <sheetFormatPr defaultColWidth="12.6328125" defaultRowHeight="15.75" customHeight="1" x14ac:dyDescent="0.6"/>
  <sheetData>
    <row r="5" spans="15:15" ht="15.75" customHeight="1" x14ac:dyDescent="0.6">
      <c r="O5" s="2" t="s">
        <v>24</v>
      </c>
    </row>
    <row r="6" spans="15:15" ht="15.75" customHeight="1" x14ac:dyDescent="0.6">
      <c r="O6" s="2" t="s">
        <v>25</v>
      </c>
    </row>
    <row r="7" spans="15:15" ht="15.75" customHeight="1" x14ac:dyDescent="0.6">
      <c r="O7" s="2" t="s">
        <v>26</v>
      </c>
    </row>
    <row r="13" spans="15:15" ht="15.75" customHeight="1" x14ac:dyDescent="0.6">
      <c r="O13" s="2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E0B7-16D4-4B52-BB18-CE46E33C5CCC}">
  <dimension ref="B2:N20"/>
  <sheetViews>
    <sheetView showGridLines="0" workbookViewId="0">
      <selection activeCell="D20" sqref="D20"/>
    </sheetView>
  </sheetViews>
  <sheetFormatPr defaultRowHeight="13" x14ac:dyDescent="0.6"/>
  <cols>
    <col min="2" max="2" width="11.6796875" bestFit="1" customWidth="1"/>
    <col min="3" max="3" width="14.81640625" bestFit="1" customWidth="1"/>
    <col min="4" max="4" width="13.04296875" bestFit="1" customWidth="1"/>
    <col min="5" max="5" width="9.81640625" bestFit="1" customWidth="1"/>
    <col min="6" max="6" width="12.453125" bestFit="1" customWidth="1"/>
    <col min="7" max="7" width="21.81640625" bestFit="1" customWidth="1"/>
    <col min="8" max="8" width="9.31640625" bestFit="1" customWidth="1"/>
    <col min="9" max="9" width="18.953125" bestFit="1" customWidth="1"/>
    <col min="10" max="10" width="18.1328125" bestFit="1" customWidth="1"/>
    <col min="11" max="11" width="9.7265625" bestFit="1" customWidth="1"/>
    <col min="12" max="12" width="9.2265625" bestFit="1" customWidth="1"/>
    <col min="13" max="13" width="6.86328125" bestFit="1" customWidth="1"/>
    <col min="14" max="14" width="7.5" bestFit="1" customWidth="1"/>
  </cols>
  <sheetData>
    <row r="2" spans="2:14" x14ac:dyDescent="0.6">
      <c r="B2" s="28" t="s">
        <v>74</v>
      </c>
      <c r="C2" s="28" t="s">
        <v>75</v>
      </c>
      <c r="D2" s="28" t="s">
        <v>76</v>
      </c>
      <c r="E2" s="28" t="s">
        <v>77</v>
      </c>
      <c r="F2" s="28" t="s">
        <v>78</v>
      </c>
      <c r="G2" s="28" t="s">
        <v>87</v>
      </c>
      <c r="H2" s="28" t="s">
        <v>79</v>
      </c>
      <c r="I2" s="28" t="s">
        <v>88</v>
      </c>
      <c r="J2" s="28" t="s">
        <v>80</v>
      </c>
      <c r="K2" s="28" t="s">
        <v>81</v>
      </c>
      <c r="L2" s="28" t="s">
        <v>82</v>
      </c>
      <c r="M2" s="28" t="s">
        <v>83</v>
      </c>
      <c r="N2" s="28" t="s">
        <v>84</v>
      </c>
    </row>
    <row r="3" spans="2:14" x14ac:dyDescent="0.6">
      <c r="B3" s="28" t="s">
        <v>85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2:14" x14ac:dyDescent="0.6">
      <c r="B4" s="28" t="s">
        <v>86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</row>
    <row r="5" spans="2:14" x14ac:dyDescent="0.6">
      <c r="B5" s="28" t="s">
        <v>89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</row>
    <row r="6" spans="2:14" x14ac:dyDescent="0.6">
      <c r="B6" s="28" t="s">
        <v>90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15" spans="2:14" x14ac:dyDescent="0.6">
      <c r="B15" s="28" t="s">
        <v>103</v>
      </c>
    </row>
    <row r="18" spans="2:5" x14ac:dyDescent="0.6">
      <c r="B18" s="28" t="s">
        <v>104</v>
      </c>
      <c r="D18" s="28" t="s">
        <v>105</v>
      </c>
      <c r="E18" s="28" t="s">
        <v>106</v>
      </c>
    </row>
    <row r="19" spans="2:5" x14ac:dyDescent="0.6">
      <c r="D19" s="28" t="s">
        <v>107</v>
      </c>
      <c r="E19" s="28" t="s">
        <v>108</v>
      </c>
    </row>
    <row r="20" spans="2:5" x14ac:dyDescent="0.6">
      <c r="E20" s="28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46"/>
  <sheetViews>
    <sheetView showGridLines="0" zoomScale="85" zoomScaleNormal="85" workbookViewId="0">
      <selection activeCell="K19" sqref="K19"/>
    </sheetView>
  </sheetViews>
  <sheetFormatPr defaultColWidth="12.6328125" defaultRowHeight="15.75" customHeight="1" x14ac:dyDescent="0.6"/>
  <cols>
    <col min="2" max="2" width="37" bestFit="1" customWidth="1"/>
    <col min="9" max="10" width="12.6328125" style="29"/>
  </cols>
  <sheetData>
    <row r="1" spans="1:14" ht="15.75" customHeight="1" x14ac:dyDescent="0.6">
      <c r="I1"/>
      <c r="J1"/>
    </row>
    <row r="2" spans="1:14" ht="15.75" customHeight="1" x14ac:dyDescent="0.6">
      <c r="B2" s="4" t="s">
        <v>28</v>
      </c>
      <c r="I2"/>
      <c r="J2"/>
    </row>
    <row r="3" spans="1:14" ht="15.75" customHeight="1" x14ac:dyDescent="0.6">
      <c r="I3"/>
      <c r="J3"/>
      <c r="K3" s="28" t="s">
        <v>110</v>
      </c>
    </row>
    <row r="4" spans="1:14" ht="15.75" customHeight="1" x14ac:dyDescent="0.6">
      <c r="B4" s="5" t="s">
        <v>29</v>
      </c>
      <c r="C4" s="6">
        <v>44470</v>
      </c>
      <c r="D4" s="6">
        <v>44501</v>
      </c>
      <c r="E4" s="6">
        <v>44531</v>
      </c>
      <c r="F4" s="7">
        <v>44197</v>
      </c>
      <c r="G4" s="8">
        <v>44228</v>
      </c>
      <c r="H4" s="44"/>
      <c r="J4" s="30"/>
    </row>
    <row r="5" spans="1:14" ht="15.25" x14ac:dyDescent="0.65">
      <c r="A5" s="2" t="s">
        <v>33</v>
      </c>
      <c r="B5" s="9" t="s">
        <v>34</v>
      </c>
      <c r="C5" s="10" t="s">
        <v>35</v>
      </c>
      <c r="D5" s="10" t="s">
        <v>36</v>
      </c>
      <c r="E5" s="10" t="s">
        <v>37</v>
      </c>
      <c r="F5" s="10" t="s">
        <v>38</v>
      </c>
      <c r="G5" s="10" t="s">
        <v>39</v>
      </c>
      <c r="H5" s="45"/>
      <c r="J5" s="30">
        <v>337</v>
      </c>
      <c r="K5" s="40"/>
    </row>
    <row r="6" spans="1:14" ht="39.25" x14ac:dyDescent="0.65">
      <c r="B6" s="9" t="s">
        <v>40</v>
      </c>
      <c r="C6" s="10">
        <v>92.6</v>
      </c>
      <c r="D6" s="10">
        <v>95.4</v>
      </c>
      <c r="E6" s="10">
        <v>90</v>
      </c>
      <c r="F6" s="10">
        <v>94.4</v>
      </c>
      <c r="G6" s="10">
        <v>92.5</v>
      </c>
      <c r="H6" s="45"/>
      <c r="I6" s="50" t="s">
        <v>117</v>
      </c>
      <c r="J6" s="41">
        <f>0.926*J5</f>
        <v>312.06200000000001</v>
      </c>
      <c r="K6" s="42">
        <f>J6/J5</f>
        <v>0.92600000000000005</v>
      </c>
    </row>
    <row r="7" spans="1:14" ht="65.25" x14ac:dyDescent="0.65">
      <c r="B7" s="31" t="s">
        <v>42</v>
      </c>
      <c r="C7" s="32">
        <v>50.1</v>
      </c>
      <c r="D7" s="32">
        <v>52.3</v>
      </c>
      <c r="E7" s="32">
        <v>56.7</v>
      </c>
      <c r="F7" s="32">
        <v>52.9</v>
      </c>
      <c r="G7" s="32">
        <v>48</v>
      </c>
      <c r="H7" s="46"/>
      <c r="I7" s="50" t="s">
        <v>118</v>
      </c>
      <c r="J7" s="41">
        <f>J5*0.501</f>
        <v>168.83699999999999</v>
      </c>
      <c r="K7" s="43">
        <f>J7/J6</f>
        <v>0.5410367170626349</v>
      </c>
      <c r="L7" s="28" t="s">
        <v>111</v>
      </c>
    </row>
    <row r="8" spans="1:14" ht="65.25" x14ac:dyDescent="0.65">
      <c r="B8" s="33" t="s">
        <v>44</v>
      </c>
      <c r="C8" s="32">
        <v>28.2</v>
      </c>
      <c r="D8" s="32">
        <v>29.2</v>
      </c>
      <c r="E8" s="32">
        <v>29.7</v>
      </c>
      <c r="F8" s="32">
        <v>28.1</v>
      </c>
      <c r="G8" s="32">
        <v>22.8</v>
      </c>
      <c r="H8" s="46"/>
      <c r="I8" s="50" t="s">
        <v>119</v>
      </c>
      <c r="J8" s="41">
        <f>J5*0.281</f>
        <v>94.697000000000003</v>
      </c>
      <c r="K8" s="42">
        <f>J8/J7</f>
        <v>0.56087824351297411</v>
      </c>
      <c r="L8" s="28" t="s">
        <v>112</v>
      </c>
    </row>
    <row r="9" spans="1:14" ht="15.25" x14ac:dyDescent="0.65">
      <c r="B9" s="9" t="s">
        <v>46</v>
      </c>
      <c r="C9" s="10">
        <v>26.1</v>
      </c>
      <c r="D9" s="10">
        <v>26.2</v>
      </c>
      <c r="E9" s="10">
        <v>26.4</v>
      </c>
      <c r="F9" s="10">
        <v>24.2</v>
      </c>
      <c r="G9" s="10">
        <v>17.100000000000001</v>
      </c>
      <c r="H9" s="45"/>
      <c r="J9" s="41">
        <f>0.261*J5</f>
        <v>87.957000000000008</v>
      </c>
      <c r="K9" s="42">
        <f>J9/J8</f>
        <v>0.92882562277580072</v>
      </c>
    </row>
    <row r="10" spans="1:14" ht="15.25" x14ac:dyDescent="0.65">
      <c r="B10" s="9" t="s">
        <v>47</v>
      </c>
      <c r="C10" s="10">
        <v>25.2</v>
      </c>
      <c r="D10" s="10">
        <v>26.2</v>
      </c>
      <c r="E10" s="10">
        <v>25.6</v>
      </c>
      <c r="F10" s="10">
        <v>23.3</v>
      </c>
      <c r="G10" s="10">
        <v>15.9</v>
      </c>
      <c r="H10" s="45"/>
      <c r="J10" s="41">
        <f>0.252*J5</f>
        <v>84.924000000000007</v>
      </c>
      <c r="K10" s="42">
        <f>J10/J9</f>
        <v>0.96551724137931039</v>
      </c>
    </row>
    <row r="11" spans="1:14" ht="15.25" x14ac:dyDescent="0.65">
      <c r="B11" s="33" t="s">
        <v>48</v>
      </c>
      <c r="C11" s="10">
        <v>21.4</v>
      </c>
      <c r="D11" s="10">
        <v>23.4</v>
      </c>
      <c r="E11" s="10">
        <v>19.2</v>
      </c>
      <c r="F11" s="10">
        <v>15.3</v>
      </c>
      <c r="G11" s="10">
        <v>7.1</v>
      </c>
      <c r="H11" s="45"/>
      <c r="J11" s="41">
        <f>J5*C11/100</f>
        <v>72.117999999999995</v>
      </c>
      <c r="K11" s="43">
        <f>J11/J10</f>
        <v>0.84920634920634908</v>
      </c>
    </row>
    <row r="12" spans="1:14" ht="15.75" customHeight="1" x14ac:dyDescent="0.6">
      <c r="M12" s="28" t="s">
        <v>113</v>
      </c>
      <c r="N12" s="28" t="s">
        <v>114</v>
      </c>
    </row>
    <row r="13" spans="1:14" ht="13" x14ac:dyDescent="0.6">
      <c r="A13" s="35"/>
      <c r="B13" s="36" t="s">
        <v>49</v>
      </c>
      <c r="C13" s="37" t="s">
        <v>50</v>
      </c>
      <c r="D13" s="35"/>
      <c r="E13" s="35"/>
      <c r="F13" s="35"/>
      <c r="G13" s="35"/>
      <c r="H13" s="35"/>
      <c r="M13" s="28" t="s">
        <v>115</v>
      </c>
      <c r="N13" s="28" t="s">
        <v>116</v>
      </c>
    </row>
    <row r="15" spans="1:14" ht="15.25" x14ac:dyDescent="0.6">
      <c r="B15" s="5" t="s">
        <v>29</v>
      </c>
      <c r="C15" s="6">
        <v>44470</v>
      </c>
      <c r="D15" s="6">
        <v>44501</v>
      </c>
      <c r="E15" s="6">
        <v>44531</v>
      </c>
      <c r="F15" s="7">
        <v>44197</v>
      </c>
      <c r="G15" s="8">
        <v>44228</v>
      </c>
      <c r="H15" s="44"/>
      <c r="J15" s="30"/>
    </row>
    <row r="16" spans="1:14" ht="15.25" x14ac:dyDescent="0.65">
      <c r="B16" s="9" t="s">
        <v>34</v>
      </c>
      <c r="C16" s="10" t="s">
        <v>35</v>
      </c>
      <c r="D16" s="10" t="s">
        <v>36</v>
      </c>
      <c r="E16" s="10" t="s">
        <v>37</v>
      </c>
      <c r="F16" s="10" t="s">
        <v>38</v>
      </c>
      <c r="G16" s="10" t="s">
        <v>39</v>
      </c>
      <c r="H16" s="45"/>
      <c r="J16" s="29">
        <v>337</v>
      </c>
    </row>
    <row r="17" spans="1:12" ht="15.25" x14ac:dyDescent="0.65">
      <c r="B17" s="9" t="s">
        <v>40</v>
      </c>
      <c r="C17" s="10">
        <v>92.6</v>
      </c>
      <c r="D17" s="10">
        <v>95.4</v>
      </c>
      <c r="E17" s="10">
        <v>90</v>
      </c>
      <c r="F17" s="10">
        <v>94.4</v>
      </c>
      <c r="G17" s="10">
        <v>92.5</v>
      </c>
      <c r="H17" s="45"/>
      <c r="I17" s="39" t="s">
        <v>120</v>
      </c>
      <c r="J17" s="29">
        <f>$J$16*C17/100</f>
        <v>312.06199999999995</v>
      </c>
      <c r="K17" s="42">
        <f>J17/J16</f>
        <v>0.92599999999999982</v>
      </c>
    </row>
    <row r="18" spans="1:12" ht="15.25" x14ac:dyDescent="0.65">
      <c r="B18" s="9" t="s">
        <v>51</v>
      </c>
      <c r="C18" s="10">
        <v>86.6</v>
      </c>
      <c r="D18" s="10">
        <v>92</v>
      </c>
      <c r="E18" s="10">
        <v>86.1</v>
      </c>
      <c r="F18" s="10">
        <v>91.2</v>
      </c>
      <c r="G18" s="10">
        <v>84.1</v>
      </c>
      <c r="H18" s="45"/>
      <c r="J18" s="29">
        <f>$J$16*C18/100</f>
        <v>291.84199999999998</v>
      </c>
      <c r="K18" s="42">
        <f>J18/J17</f>
        <v>0.93520518358531324</v>
      </c>
      <c r="L18" s="28" t="s">
        <v>121</v>
      </c>
    </row>
    <row r="19" spans="1:12" ht="52.25" x14ac:dyDescent="0.65">
      <c r="B19" s="9" t="s">
        <v>53</v>
      </c>
      <c r="C19" s="32">
        <v>70.900000000000006</v>
      </c>
      <c r="D19" s="32">
        <v>74.2</v>
      </c>
      <c r="E19" s="32">
        <v>73.900000000000006</v>
      </c>
      <c r="F19" s="32">
        <v>75.400000000000006</v>
      </c>
      <c r="G19" s="32">
        <v>62.8</v>
      </c>
      <c r="H19" s="46"/>
      <c r="I19" s="50" t="s">
        <v>122</v>
      </c>
      <c r="J19" s="29">
        <f>$J$16*C19/100</f>
        <v>238.93300000000002</v>
      </c>
      <c r="K19" s="51">
        <f>J19/J18</f>
        <v>0.81870669745958446</v>
      </c>
      <c r="L19" s="28" t="s">
        <v>125</v>
      </c>
    </row>
    <row r="20" spans="1:12" ht="52.25" x14ac:dyDescent="0.65">
      <c r="B20" s="9" t="s">
        <v>56</v>
      </c>
      <c r="C20" s="32">
        <v>58.2</v>
      </c>
      <c r="D20" s="32">
        <v>63.7</v>
      </c>
      <c r="E20" s="32">
        <v>62.2</v>
      </c>
      <c r="F20" s="32">
        <v>62.2</v>
      </c>
      <c r="G20" s="32">
        <v>53.4</v>
      </c>
      <c r="H20" s="46"/>
      <c r="I20" s="50" t="s">
        <v>123</v>
      </c>
      <c r="J20" s="29">
        <f>$J$16*C20/100</f>
        <v>196.13400000000001</v>
      </c>
      <c r="K20" s="51">
        <f>J20/J19</f>
        <v>0.82087447108603662</v>
      </c>
      <c r="L20" s="28" t="s">
        <v>126</v>
      </c>
    </row>
    <row r="21" spans="1:12" ht="91.25" x14ac:dyDescent="0.65">
      <c r="B21" s="9" t="s">
        <v>42</v>
      </c>
      <c r="C21" s="32">
        <v>43.6</v>
      </c>
      <c r="D21" s="32">
        <v>44.3</v>
      </c>
      <c r="E21" s="32">
        <v>47.2</v>
      </c>
      <c r="F21" s="32">
        <v>46.2</v>
      </c>
      <c r="G21" s="32">
        <v>38.4</v>
      </c>
      <c r="H21" s="46"/>
      <c r="I21" s="52" t="s">
        <v>124</v>
      </c>
      <c r="J21" s="29">
        <f>$J$16*C21/100</f>
        <v>146.93200000000002</v>
      </c>
      <c r="K21" s="42">
        <f>J21/J20</f>
        <v>0.74914089347079038</v>
      </c>
    </row>
    <row r="22" spans="1:12" ht="15.25" x14ac:dyDescent="0.65">
      <c r="B22" s="9" t="s">
        <v>44</v>
      </c>
      <c r="C22" s="32">
        <v>21.7</v>
      </c>
      <c r="D22" s="32">
        <v>21.2</v>
      </c>
      <c r="E22" s="32">
        <v>17.2</v>
      </c>
      <c r="F22" s="32">
        <v>16.899999999999999</v>
      </c>
      <c r="G22" s="32">
        <v>11.5</v>
      </c>
      <c r="H22" s="46"/>
      <c r="J22" s="29">
        <f>$J$16*C22/100</f>
        <v>73.128999999999991</v>
      </c>
      <c r="K22" s="54">
        <f>J22/J21</f>
        <v>0.49770642201834853</v>
      </c>
    </row>
    <row r="23" spans="1:12" ht="15.25" x14ac:dyDescent="0.65">
      <c r="B23" s="9" t="s">
        <v>46</v>
      </c>
      <c r="C23" s="10">
        <v>20.8</v>
      </c>
      <c r="D23" s="10">
        <v>18.8</v>
      </c>
      <c r="E23" s="10">
        <v>14.2</v>
      </c>
      <c r="F23" s="10">
        <v>13.6</v>
      </c>
      <c r="G23" s="10">
        <v>8.1</v>
      </c>
      <c r="H23" s="45"/>
      <c r="J23" s="29">
        <f>$J$16*C23/100</f>
        <v>70.096000000000004</v>
      </c>
      <c r="K23" s="42">
        <f>J23/J22</f>
        <v>0.95852534562212</v>
      </c>
    </row>
    <row r="24" spans="1:12" ht="15.25" x14ac:dyDescent="0.65">
      <c r="B24" s="9" t="s">
        <v>47</v>
      </c>
      <c r="C24" s="10">
        <v>20.2</v>
      </c>
      <c r="D24" s="10">
        <v>18.8</v>
      </c>
      <c r="E24" s="10">
        <v>13.9</v>
      </c>
      <c r="F24" s="10">
        <v>12.7</v>
      </c>
      <c r="G24" s="10">
        <v>7.1</v>
      </c>
      <c r="H24" s="45"/>
      <c r="J24" s="29">
        <f>$J$16*C24/100</f>
        <v>68.073999999999998</v>
      </c>
      <c r="K24" s="42">
        <f>J24/J23</f>
        <v>0.97115384615384603</v>
      </c>
    </row>
    <row r="25" spans="1:12" ht="15.25" x14ac:dyDescent="0.65">
      <c r="B25" s="9" t="s">
        <v>48</v>
      </c>
      <c r="C25" s="10">
        <v>17.2</v>
      </c>
      <c r="D25" s="10">
        <v>17.8</v>
      </c>
      <c r="E25" s="10">
        <v>10.3</v>
      </c>
      <c r="F25" s="10">
        <v>7.4</v>
      </c>
      <c r="G25" s="10">
        <v>4.4000000000000004</v>
      </c>
      <c r="H25" s="45"/>
      <c r="J25" s="29">
        <f>$J$16*C25/100</f>
        <v>57.963999999999999</v>
      </c>
      <c r="K25" s="42">
        <f>J25/J24</f>
        <v>0.85148514851485146</v>
      </c>
    </row>
    <row r="27" spans="1:12" ht="13" x14ac:dyDescent="0.6">
      <c r="A27" s="38"/>
      <c r="B27" s="38" t="s">
        <v>58</v>
      </c>
      <c r="C27" s="38" t="s">
        <v>59</v>
      </c>
      <c r="D27" s="38"/>
      <c r="E27" s="38"/>
      <c r="F27" s="38"/>
      <c r="G27" s="38"/>
      <c r="H27" s="38"/>
      <c r="I27" s="30"/>
      <c r="J27" s="30"/>
    </row>
    <row r="29" spans="1:12" ht="15.25" x14ac:dyDescent="0.65">
      <c r="B29" s="9" t="s">
        <v>29</v>
      </c>
      <c r="C29" s="19">
        <v>44470</v>
      </c>
      <c r="D29" s="19">
        <v>44501</v>
      </c>
      <c r="E29" s="19">
        <v>44531</v>
      </c>
      <c r="F29" s="20">
        <v>44197</v>
      </c>
      <c r="G29" s="21">
        <v>44228</v>
      </c>
      <c r="H29" s="47"/>
    </row>
    <row r="30" spans="1:12" ht="16" x14ac:dyDescent="0.8">
      <c r="B30" s="22" t="s">
        <v>34</v>
      </c>
      <c r="C30" s="10" t="s">
        <v>35</v>
      </c>
      <c r="D30" s="10" t="s">
        <v>36</v>
      </c>
      <c r="E30" s="10" t="s">
        <v>37</v>
      </c>
      <c r="F30" s="10" t="s">
        <v>38</v>
      </c>
      <c r="G30" s="10" t="s">
        <v>39</v>
      </c>
      <c r="H30" s="45"/>
      <c r="J30" s="30">
        <f>337</f>
        <v>337</v>
      </c>
    </row>
    <row r="31" spans="1:12" ht="66" x14ac:dyDescent="0.8">
      <c r="B31" s="22" t="s">
        <v>60</v>
      </c>
      <c r="C31" s="23">
        <v>90.5</v>
      </c>
      <c r="D31" s="23">
        <v>91.7</v>
      </c>
      <c r="E31" s="23">
        <v>86.7</v>
      </c>
      <c r="F31" s="23">
        <v>89.8</v>
      </c>
      <c r="G31" s="23">
        <v>97.1</v>
      </c>
      <c r="H31" s="48"/>
      <c r="I31" s="50" t="s">
        <v>127</v>
      </c>
      <c r="J31" s="30">
        <f>$J$30*C31/100</f>
        <v>304.98500000000001</v>
      </c>
      <c r="K31" s="42">
        <f>J31/J30</f>
        <v>0.90500000000000003</v>
      </c>
    </row>
    <row r="32" spans="1:12" ht="16" x14ac:dyDescent="0.8">
      <c r="B32" s="22" t="s">
        <v>56</v>
      </c>
      <c r="C32" s="34">
        <v>57.3</v>
      </c>
      <c r="D32" s="34">
        <v>62.8</v>
      </c>
      <c r="E32" s="34">
        <v>65</v>
      </c>
      <c r="F32" s="34">
        <v>62.2</v>
      </c>
      <c r="G32" s="34">
        <v>62.6</v>
      </c>
      <c r="H32" s="49"/>
      <c r="J32" s="30">
        <f t="shared" ref="J32:J37" si="0">$J$30*C32/100</f>
        <v>193.101</v>
      </c>
      <c r="K32" s="42">
        <f>J32/J31</f>
        <v>0.63314917127071824</v>
      </c>
    </row>
    <row r="33" spans="2:14" ht="16" x14ac:dyDescent="0.8">
      <c r="B33" s="22" t="s">
        <v>42</v>
      </c>
      <c r="C33" s="34">
        <v>36.200000000000003</v>
      </c>
      <c r="D33" s="34">
        <v>36.9</v>
      </c>
      <c r="E33" s="34">
        <v>40.299999999999997</v>
      </c>
      <c r="F33" s="34">
        <v>36.9</v>
      </c>
      <c r="G33" s="34">
        <v>33.4</v>
      </c>
      <c r="H33" s="49"/>
      <c r="I33" s="30"/>
      <c r="J33" s="30">
        <f t="shared" si="0"/>
        <v>121.99400000000001</v>
      </c>
      <c r="K33" s="42">
        <f>J33/J32</f>
        <v>0.63176265270506116</v>
      </c>
    </row>
    <row r="34" spans="2:14" ht="16" x14ac:dyDescent="0.8">
      <c r="B34" s="22" t="s">
        <v>44</v>
      </c>
      <c r="C34" s="34">
        <v>6.5</v>
      </c>
      <c r="D34" s="34">
        <v>8</v>
      </c>
      <c r="E34" s="34">
        <v>12.5</v>
      </c>
      <c r="F34" s="34">
        <v>11.2</v>
      </c>
      <c r="G34" s="34">
        <v>11.3</v>
      </c>
      <c r="H34" s="49"/>
      <c r="I34" s="30"/>
      <c r="J34" s="30">
        <f t="shared" si="0"/>
        <v>21.905000000000001</v>
      </c>
      <c r="K34" s="53">
        <f>J34/J33</f>
        <v>0.17955801104972374</v>
      </c>
      <c r="L34" s="28" t="s">
        <v>128</v>
      </c>
      <c r="N34" s="28" t="s">
        <v>129</v>
      </c>
    </row>
    <row r="35" spans="2:14" ht="16" x14ac:dyDescent="0.8">
      <c r="B35" s="22" t="s">
        <v>46</v>
      </c>
      <c r="C35" s="23">
        <v>5.3</v>
      </c>
      <c r="D35" s="23">
        <v>7.4</v>
      </c>
      <c r="E35" s="23">
        <v>12.2</v>
      </c>
      <c r="F35" s="23">
        <v>10.6</v>
      </c>
      <c r="G35" s="23">
        <v>9</v>
      </c>
      <c r="H35" s="48"/>
      <c r="J35" s="30">
        <f t="shared" si="0"/>
        <v>17.861000000000001</v>
      </c>
      <c r="K35" s="42">
        <f>J35/J34</f>
        <v>0.81538461538461537</v>
      </c>
    </row>
    <row r="36" spans="2:14" ht="16" x14ac:dyDescent="0.8">
      <c r="B36" s="22" t="s">
        <v>47</v>
      </c>
      <c r="C36" s="23">
        <v>5</v>
      </c>
      <c r="D36" s="23">
        <v>7.4</v>
      </c>
      <c r="E36" s="23">
        <v>11.7</v>
      </c>
      <c r="F36" s="23">
        <v>10.6</v>
      </c>
      <c r="G36" s="23">
        <v>8.8000000000000007</v>
      </c>
      <c r="H36" s="48"/>
      <c r="J36" s="30">
        <f t="shared" si="0"/>
        <v>16.850000000000001</v>
      </c>
      <c r="K36" s="42">
        <f>J36/J35</f>
        <v>0.94339622641509435</v>
      </c>
    </row>
    <row r="37" spans="2:14" ht="16" x14ac:dyDescent="0.8">
      <c r="B37" s="22" t="s">
        <v>48</v>
      </c>
      <c r="C37" s="23">
        <v>4.2</v>
      </c>
      <c r="D37" s="23">
        <v>5.5</v>
      </c>
      <c r="E37" s="23">
        <v>8.9</v>
      </c>
      <c r="F37" s="23">
        <v>7.8</v>
      </c>
      <c r="G37" s="23">
        <v>2.7</v>
      </c>
      <c r="H37" s="48"/>
      <c r="J37" s="30">
        <f t="shared" si="0"/>
        <v>14.154000000000002</v>
      </c>
      <c r="K37" s="42">
        <f>J37/J36</f>
        <v>0.84000000000000008</v>
      </c>
    </row>
    <row r="39" spans="2:14" ht="13" x14ac:dyDescent="0.6">
      <c r="J39" s="30"/>
    </row>
    <row r="40" spans="2:14" ht="13" x14ac:dyDescent="0.6">
      <c r="J40" s="30"/>
    </row>
    <row r="41" spans="2:14" ht="13" x14ac:dyDescent="0.6">
      <c r="B41" s="2" t="s">
        <v>68</v>
      </c>
      <c r="J41" s="30"/>
    </row>
    <row r="43" spans="2:14" ht="13" x14ac:dyDescent="0.6">
      <c r="B43" s="2" t="s">
        <v>70</v>
      </c>
    </row>
    <row r="44" spans="2:14" ht="13" x14ac:dyDescent="0.6">
      <c r="B44" s="2" t="s">
        <v>71</v>
      </c>
    </row>
    <row r="45" spans="2:14" ht="13" x14ac:dyDescent="0.6">
      <c r="B45" s="2" t="s">
        <v>72</v>
      </c>
    </row>
    <row r="46" spans="2:14" ht="13" x14ac:dyDescent="0.6">
      <c r="B46" s="2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96E1-243D-4229-A6FE-C81C98A36A7C}">
  <sheetPr>
    <outlinePr summaryBelow="0" summaryRight="0"/>
  </sheetPr>
  <dimension ref="A2:Z47"/>
  <sheetViews>
    <sheetView topLeftCell="A30" workbookViewId="0">
      <selection activeCell="E53" sqref="E53"/>
    </sheetView>
  </sheetViews>
  <sheetFormatPr defaultColWidth="12.6328125" defaultRowHeight="15.75" customHeight="1" x14ac:dyDescent="0.6"/>
  <cols>
    <col min="2" max="2" width="18.86328125" customWidth="1"/>
  </cols>
  <sheetData>
    <row r="2" spans="1:12" ht="15.75" customHeight="1" x14ac:dyDescent="0.6">
      <c r="B2" s="4" t="s">
        <v>28</v>
      </c>
    </row>
    <row r="4" spans="1:12" ht="15.75" customHeight="1" x14ac:dyDescent="0.6">
      <c r="B4" s="5" t="s">
        <v>29</v>
      </c>
      <c r="C4" s="6">
        <v>44470</v>
      </c>
      <c r="D4" s="6">
        <v>44501</v>
      </c>
      <c r="E4" s="6">
        <v>44531</v>
      </c>
      <c r="F4" s="7">
        <v>44197</v>
      </c>
      <c r="G4" s="8">
        <v>44228</v>
      </c>
      <c r="I4" s="2" t="s">
        <v>30</v>
      </c>
      <c r="J4" s="2" t="s">
        <v>31</v>
      </c>
      <c r="L4" s="2" t="s">
        <v>32</v>
      </c>
    </row>
    <row r="5" spans="1:12" x14ac:dyDescent="0.65">
      <c r="A5" s="2" t="s">
        <v>33</v>
      </c>
      <c r="B5" s="9" t="s">
        <v>34</v>
      </c>
      <c r="C5" s="10" t="s">
        <v>35</v>
      </c>
      <c r="D5" s="10" t="s">
        <v>36</v>
      </c>
      <c r="E5" s="10" t="s">
        <v>37</v>
      </c>
      <c r="F5" s="10" t="s">
        <v>38</v>
      </c>
      <c r="G5" s="10" t="s">
        <v>39</v>
      </c>
      <c r="I5" s="2">
        <v>337</v>
      </c>
    </row>
    <row r="6" spans="1:12" x14ac:dyDescent="0.65">
      <c r="B6" s="9" t="s">
        <v>40</v>
      </c>
      <c r="C6" s="10">
        <v>92.6</v>
      </c>
      <c r="D6" s="10">
        <v>95.4</v>
      </c>
      <c r="E6" s="10">
        <v>90</v>
      </c>
      <c r="F6" s="10">
        <v>94.4</v>
      </c>
      <c r="G6" s="10">
        <v>92.5</v>
      </c>
      <c r="I6" s="2">
        <f t="shared" ref="I6:I12" si="0">ROUND(C6*$I$5/100,0)</f>
        <v>312</v>
      </c>
      <c r="L6" s="11">
        <f t="shared" ref="L6:L12" si="1">I6/$I$5</f>
        <v>0.9258160237388724</v>
      </c>
    </row>
    <row r="7" spans="1:12" x14ac:dyDescent="0.65">
      <c r="B7" s="12" t="s">
        <v>41</v>
      </c>
      <c r="C7" s="10">
        <v>99.1</v>
      </c>
      <c r="D7" s="10">
        <v>98.5</v>
      </c>
      <c r="E7" s="10">
        <v>96.7</v>
      </c>
      <c r="F7" s="10">
        <v>98.5</v>
      </c>
      <c r="G7" s="10">
        <v>99.2</v>
      </c>
      <c r="I7" s="2">
        <f t="shared" si="0"/>
        <v>334</v>
      </c>
      <c r="L7" s="11">
        <f t="shared" si="1"/>
        <v>0.99109792284866471</v>
      </c>
    </row>
    <row r="8" spans="1:12" x14ac:dyDescent="0.65">
      <c r="B8" s="13" t="s">
        <v>42</v>
      </c>
      <c r="C8" s="14">
        <v>50.1</v>
      </c>
      <c r="D8" s="14">
        <v>52.3</v>
      </c>
      <c r="E8" s="14">
        <v>56.7</v>
      </c>
      <c r="F8" s="14">
        <v>52.9</v>
      </c>
      <c r="G8" s="14">
        <v>48</v>
      </c>
      <c r="I8" s="2">
        <f t="shared" si="0"/>
        <v>169</v>
      </c>
      <c r="J8" s="11">
        <f>I8/I6</f>
        <v>0.54166666666666663</v>
      </c>
      <c r="K8" s="2" t="s">
        <v>43</v>
      </c>
      <c r="L8" s="15">
        <f t="shared" si="1"/>
        <v>0.50148367952522255</v>
      </c>
    </row>
    <row r="9" spans="1:12" x14ac:dyDescent="0.65">
      <c r="B9" s="9" t="s">
        <v>44</v>
      </c>
      <c r="C9" s="14">
        <v>28.2</v>
      </c>
      <c r="D9" s="14">
        <v>29.2</v>
      </c>
      <c r="E9" s="14">
        <v>29.7</v>
      </c>
      <c r="F9" s="14">
        <v>28.1</v>
      </c>
      <c r="G9" s="14">
        <v>22.8</v>
      </c>
      <c r="I9" s="2">
        <f t="shared" si="0"/>
        <v>95</v>
      </c>
      <c r="J9" s="11">
        <f t="shared" ref="J9:J12" si="2">I9/I8</f>
        <v>0.56213017751479288</v>
      </c>
      <c r="K9" s="2" t="s">
        <v>45</v>
      </c>
      <c r="L9" s="15">
        <f t="shared" si="1"/>
        <v>0.28189910979228489</v>
      </c>
    </row>
    <row r="10" spans="1:12" x14ac:dyDescent="0.65">
      <c r="B10" s="9" t="s">
        <v>46</v>
      </c>
      <c r="C10" s="10">
        <v>26.1</v>
      </c>
      <c r="D10" s="10">
        <v>26.2</v>
      </c>
      <c r="E10" s="10">
        <v>26.4</v>
      </c>
      <c r="F10" s="10">
        <v>24.2</v>
      </c>
      <c r="G10" s="10">
        <v>17.100000000000001</v>
      </c>
      <c r="I10" s="2">
        <f t="shared" si="0"/>
        <v>88</v>
      </c>
      <c r="J10" s="11">
        <f t="shared" si="2"/>
        <v>0.9263157894736842</v>
      </c>
      <c r="L10" s="11">
        <f t="shared" si="1"/>
        <v>0.26112759643916916</v>
      </c>
    </row>
    <row r="11" spans="1:12" x14ac:dyDescent="0.65">
      <c r="B11" s="9" t="s">
        <v>47</v>
      </c>
      <c r="C11" s="10">
        <v>25.2</v>
      </c>
      <c r="D11" s="10">
        <v>26.2</v>
      </c>
      <c r="E11" s="10">
        <v>25.6</v>
      </c>
      <c r="F11" s="10">
        <v>23.3</v>
      </c>
      <c r="G11" s="10">
        <v>15.9</v>
      </c>
      <c r="I11" s="2">
        <f t="shared" si="0"/>
        <v>85</v>
      </c>
      <c r="J11" s="11">
        <f t="shared" si="2"/>
        <v>0.96590909090909094</v>
      </c>
      <c r="L11" s="11">
        <f t="shared" si="1"/>
        <v>0.25222551928783382</v>
      </c>
    </row>
    <row r="12" spans="1:12" x14ac:dyDescent="0.65">
      <c r="B12" s="16" t="s">
        <v>48</v>
      </c>
      <c r="C12" s="10">
        <v>21.4</v>
      </c>
      <c r="D12" s="10">
        <v>23.4</v>
      </c>
      <c r="E12" s="10">
        <v>19.2</v>
      </c>
      <c r="F12" s="10">
        <v>15.3</v>
      </c>
      <c r="G12" s="10">
        <v>7.1</v>
      </c>
      <c r="I12" s="2">
        <f t="shared" si="0"/>
        <v>72</v>
      </c>
      <c r="J12" s="11">
        <f t="shared" si="2"/>
        <v>0.84705882352941175</v>
      </c>
      <c r="L12" s="11">
        <f t="shared" si="1"/>
        <v>0.21364985163204747</v>
      </c>
    </row>
    <row r="14" spans="1:12" ht="13" x14ac:dyDescent="0.6">
      <c r="B14" s="4" t="s">
        <v>49</v>
      </c>
      <c r="C14" s="2" t="s">
        <v>50</v>
      </c>
    </row>
    <row r="16" spans="1:12" ht="15.25" x14ac:dyDescent="0.6">
      <c r="B16" s="5" t="s">
        <v>29</v>
      </c>
      <c r="C16" s="6">
        <v>44470</v>
      </c>
      <c r="D16" s="6">
        <v>44501</v>
      </c>
      <c r="E16" s="6">
        <v>44531</v>
      </c>
      <c r="F16" s="7">
        <v>44197</v>
      </c>
      <c r="G16" s="8">
        <v>44228</v>
      </c>
      <c r="I16" s="2" t="s">
        <v>30</v>
      </c>
    </row>
    <row r="17" spans="1:26" ht="15.25" x14ac:dyDescent="0.65">
      <c r="B17" s="9" t="s">
        <v>34</v>
      </c>
      <c r="C17" s="10">
        <v>337</v>
      </c>
      <c r="D17" s="10">
        <v>325</v>
      </c>
      <c r="E17" s="10">
        <v>360</v>
      </c>
      <c r="F17" s="10">
        <v>537</v>
      </c>
      <c r="G17" s="10">
        <v>479</v>
      </c>
      <c r="I17" s="2">
        <v>337</v>
      </c>
    </row>
    <row r="18" spans="1:26" ht="15.25" x14ac:dyDescent="0.65">
      <c r="B18" s="9" t="s">
        <v>40</v>
      </c>
      <c r="C18" s="10">
        <v>92.6</v>
      </c>
      <c r="D18" s="10">
        <v>95.4</v>
      </c>
      <c r="E18" s="10">
        <v>90</v>
      </c>
      <c r="F18" s="10">
        <v>94.4</v>
      </c>
      <c r="G18" s="10">
        <v>92.5</v>
      </c>
      <c r="I18" s="2">
        <f t="shared" ref="I18:I26" si="3">ROUND(C18*$I$5/100,0)</f>
        <v>312</v>
      </c>
      <c r="J18" s="11">
        <f t="shared" ref="J18:J26" si="4">I18/I17</f>
        <v>0.9258160237388724</v>
      </c>
    </row>
    <row r="19" spans="1:26" ht="15.25" x14ac:dyDescent="0.65">
      <c r="B19" s="9" t="s">
        <v>51</v>
      </c>
      <c r="C19" s="10">
        <v>86.6</v>
      </c>
      <c r="D19" s="10">
        <v>92</v>
      </c>
      <c r="E19" s="10">
        <v>86.1</v>
      </c>
      <c r="F19" s="10">
        <v>91.2</v>
      </c>
      <c r="G19" s="10">
        <v>84.1</v>
      </c>
      <c r="I19" s="2">
        <f t="shared" si="3"/>
        <v>292</v>
      </c>
      <c r="J19" s="17">
        <f t="shared" si="4"/>
        <v>0.9358974358974359</v>
      </c>
      <c r="K19" s="2" t="s">
        <v>52</v>
      </c>
    </row>
    <row r="20" spans="1:26" ht="15.25" x14ac:dyDescent="0.65">
      <c r="B20" s="9" t="s">
        <v>53</v>
      </c>
      <c r="C20" s="14">
        <v>70.900000000000006</v>
      </c>
      <c r="D20" s="14">
        <v>74.2</v>
      </c>
      <c r="E20" s="14">
        <v>73.900000000000006</v>
      </c>
      <c r="F20" s="14">
        <v>75.400000000000006</v>
      </c>
      <c r="G20" s="14">
        <v>62.8</v>
      </c>
      <c r="I20" s="2">
        <f t="shared" si="3"/>
        <v>239</v>
      </c>
      <c r="J20" s="17">
        <f t="shared" si="4"/>
        <v>0.81849315068493156</v>
      </c>
      <c r="K20" s="2" t="s">
        <v>54</v>
      </c>
      <c r="O20" s="2" t="s">
        <v>55</v>
      </c>
    </row>
    <row r="21" spans="1:26" ht="15.25" x14ac:dyDescent="0.65">
      <c r="B21" s="9" t="s">
        <v>56</v>
      </c>
      <c r="C21" s="14">
        <v>58.2</v>
      </c>
      <c r="D21" s="14">
        <v>63.7</v>
      </c>
      <c r="E21" s="14">
        <v>62.2</v>
      </c>
      <c r="F21" s="14">
        <v>62.2</v>
      </c>
      <c r="G21" s="14">
        <v>53.4</v>
      </c>
      <c r="I21" s="2">
        <f t="shared" si="3"/>
        <v>196</v>
      </c>
      <c r="J21" s="17">
        <f t="shared" si="4"/>
        <v>0.82008368200836823</v>
      </c>
      <c r="K21" s="2" t="s">
        <v>57</v>
      </c>
    </row>
    <row r="22" spans="1:26" ht="15.25" x14ac:dyDescent="0.65">
      <c r="B22" s="9" t="s">
        <v>42</v>
      </c>
      <c r="C22" s="14">
        <v>43.6</v>
      </c>
      <c r="D22" s="14">
        <v>44.3</v>
      </c>
      <c r="E22" s="14">
        <v>47.2</v>
      </c>
      <c r="F22" s="14">
        <v>46.2</v>
      </c>
      <c r="G22" s="14">
        <v>38.4</v>
      </c>
      <c r="H22" s="11">
        <f>I22/I18</f>
        <v>0.47115384615384615</v>
      </c>
      <c r="I22" s="2">
        <f t="shared" si="3"/>
        <v>147</v>
      </c>
      <c r="J22" s="11">
        <f t="shared" si="4"/>
        <v>0.75</v>
      </c>
    </row>
    <row r="23" spans="1:26" ht="15.25" x14ac:dyDescent="0.65">
      <c r="B23" s="9" t="s">
        <v>44</v>
      </c>
      <c r="C23" s="14">
        <v>21.7</v>
      </c>
      <c r="D23" s="14">
        <v>21.2</v>
      </c>
      <c r="E23" s="14">
        <v>17.2</v>
      </c>
      <c r="F23" s="14">
        <v>16.899999999999999</v>
      </c>
      <c r="G23" s="14">
        <v>11.5</v>
      </c>
      <c r="I23" s="2">
        <f t="shared" si="3"/>
        <v>73</v>
      </c>
      <c r="J23" s="11">
        <f t="shared" si="4"/>
        <v>0.49659863945578231</v>
      </c>
    </row>
    <row r="24" spans="1:26" ht="15.25" x14ac:dyDescent="0.65">
      <c r="B24" s="9" t="s">
        <v>46</v>
      </c>
      <c r="C24" s="10">
        <v>20.8</v>
      </c>
      <c r="D24" s="10">
        <v>18.8</v>
      </c>
      <c r="E24" s="10">
        <v>14.2</v>
      </c>
      <c r="F24" s="10">
        <v>13.6</v>
      </c>
      <c r="G24" s="10">
        <v>8.1</v>
      </c>
      <c r="I24" s="2">
        <f t="shared" si="3"/>
        <v>70</v>
      </c>
      <c r="J24" s="11">
        <f t="shared" si="4"/>
        <v>0.95890410958904104</v>
      </c>
    </row>
    <row r="25" spans="1:26" ht="15.25" x14ac:dyDescent="0.65">
      <c r="B25" s="9" t="s">
        <v>47</v>
      </c>
      <c r="C25" s="10">
        <v>20.2</v>
      </c>
      <c r="D25" s="10">
        <v>18.8</v>
      </c>
      <c r="E25" s="10">
        <v>13.9</v>
      </c>
      <c r="F25" s="10">
        <v>12.7</v>
      </c>
      <c r="G25" s="10">
        <v>7.1</v>
      </c>
      <c r="I25" s="2">
        <f t="shared" si="3"/>
        <v>68</v>
      </c>
      <c r="J25" s="11">
        <f t="shared" si="4"/>
        <v>0.97142857142857142</v>
      </c>
    </row>
    <row r="26" spans="1:26" ht="15.25" x14ac:dyDescent="0.65">
      <c r="B26" s="9" t="s">
        <v>48</v>
      </c>
      <c r="C26" s="10">
        <v>17.2</v>
      </c>
      <c r="D26" s="10">
        <v>17.8</v>
      </c>
      <c r="E26" s="10">
        <v>10.3</v>
      </c>
      <c r="F26" s="10">
        <v>7.4</v>
      </c>
      <c r="G26" s="10">
        <v>4.4000000000000004</v>
      </c>
      <c r="I26" s="2">
        <f t="shared" si="3"/>
        <v>58</v>
      </c>
      <c r="J26" s="17">
        <f t="shared" si="4"/>
        <v>0.8529411764705882</v>
      </c>
    </row>
    <row r="28" spans="1:26" ht="13" x14ac:dyDescent="0.6">
      <c r="A28" s="18"/>
      <c r="B28" s="18" t="s">
        <v>58</v>
      </c>
      <c r="C28" s="18" t="s">
        <v>59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30" spans="1:26" ht="15.25" x14ac:dyDescent="0.65">
      <c r="B30" s="9" t="s">
        <v>29</v>
      </c>
      <c r="C30" s="19">
        <v>44470</v>
      </c>
      <c r="D30" s="19">
        <v>44501</v>
      </c>
      <c r="E30" s="19">
        <v>44531</v>
      </c>
      <c r="F30" s="20">
        <v>44197</v>
      </c>
      <c r="G30" s="21">
        <v>44228</v>
      </c>
    </row>
    <row r="31" spans="1:26" ht="16" x14ac:dyDescent="0.8">
      <c r="B31" s="22" t="s">
        <v>34</v>
      </c>
      <c r="C31" s="23">
        <v>337</v>
      </c>
      <c r="D31" s="23">
        <v>325</v>
      </c>
      <c r="E31" s="23">
        <v>360</v>
      </c>
      <c r="F31" s="23">
        <v>537</v>
      </c>
      <c r="G31" s="23">
        <v>479</v>
      </c>
      <c r="I31" s="2">
        <v>337</v>
      </c>
    </row>
    <row r="32" spans="1:26" ht="16" x14ac:dyDescent="0.8">
      <c r="B32" s="22" t="s">
        <v>60</v>
      </c>
      <c r="C32" s="23">
        <v>90.5</v>
      </c>
      <c r="D32" s="23">
        <v>91.7</v>
      </c>
      <c r="E32" s="23">
        <v>86.7</v>
      </c>
      <c r="F32" s="23">
        <v>89.8</v>
      </c>
      <c r="G32" s="23">
        <v>97.1</v>
      </c>
      <c r="I32" s="2">
        <f t="shared" ref="I32:I36" si="5">ROUND(C32*$I$5/100,0)</f>
        <v>305</v>
      </c>
      <c r="J32" s="11">
        <f t="shared" ref="J32:J36" si="6">I32/I31</f>
        <v>0.90504451038575673</v>
      </c>
    </row>
    <row r="33" spans="2:14" ht="16" x14ac:dyDescent="0.8">
      <c r="B33" s="22" t="s">
        <v>56</v>
      </c>
      <c r="C33" s="24">
        <v>57.3</v>
      </c>
      <c r="D33" s="24">
        <v>62.8</v>
      </c>
      <c r="E33" s="24">
        <v>65</v>
      </c>
      <c r="F33" s="24">
        <v>62.2</v>
      </c>
      <c r="G33" s="24">
        <v>62.6</v>
      </c>
      <c r="I33" s="2">
        <f t="shared" si="5"/>
        <v>193</v>
      </c>
      <c r="J33" s="17">
        <f t="shared" si="6"/>
        <v>0.63278688524590165</v>
      </c>
    </row>
    <row r="34" spans="2:14" ht="16" x14ac:dyDescent="0.8">
      <c r="B34" s="22" t="s">
        <v>42</v>
      </c>
      <c r="C34" s="24">
        <v>36.200000000000003</v>
      </c>
      <c r="D34" s="24">
        <v>36.9</v>
      </c>
      <c r="E34" s="24">
        <v>40.299999999999997</v>
      </c>
      <c r="F34" s="24">
        <v>36.9</v>
      </c>
      <c r="G34" s="24">
        <v>33.4</v>
      </c>
      <c r="H34" s="2">
        <f>I34/I31</f>
        <v>0.36201780415430268</v>
      </c>
      <c r="I34" s="2">
        <f t="shared" si="5"/>
        <v>122</v>
      </c>
      <c r="J34" s="17">
        <f t="shared" si="6"/>
        <v>0.63212435233160624</v>
      </c>
      <c r="K34" s="2" t="s">
        <v>61</v>
      </c>
      <c r="L34" s="2" t="s">
        <v>62</v>
      </c>
      <c r="N34" s="2" t="s">
        <v>63</v>
      </c>
    </row>
    <row r="35" spans="2:14" ht="16" x14ac:dyDescent="0.8">
      <c r="B35" s="22" t="s">
        <v>44</v>
      </c>
      <c r="C35" s="24">
        <v>6.5</v>
      </c>
      <c r="D35" s="24">
        <v>8</v>
      </c>
      <c r="E35" s="24">
        <v>12.5</v>
      </c>
      <c r="F35" s="24">
        <v>11.2</v>
      </c>
      <c r="G35" s="24">
        <v>11.3</v>
      </c>
      <c r="H35" s="2">
        <f>I35/I31</f>
        <v>6.5281899109792291E-2</v>
      </c>
      <c r="I35" s="2">
        <f t="shared" si="5"/>
        <v>22</v>
      </c>
      <c r="J35" s="17">
        <f t="shared" si="6"/>
        <v>0.18032786885245902</v>
      </c>
      <c r="K35" s="2" t="s">
        <v>64</v>
      </c>
    </row>
    <row r="36" spans="2:14" ht="16" x14ac:dyDescent="0.8">
      <c r="B36" s="22" t="s">
        <v>46</v>
      </c>
      <c r="C36" s="23">
        <v>5.3</v>
      </c>
      <c r="D36" s="23">
        <v>7.4</v>
      </c>
      <c r="E36" s="23">
        <v>12.2</v>
      </c>
      <c r="F36" s="23">
        <v>10.6</v>
      </c>
      <c r="G36" s="23">
        <v>9</v>
      </c>
      <c r="I36" s="2">
        <f t="shared" si="5"/>
        <v>18</v>
      </c>
      <c r="J36" s="11">
        <f t="shared" si="6"/>
        <v>0.81818181818181823</v>
      </c>
    </row>
    <row r="37" spans="2:14" ht="16" x14ac:dyDescent="0.8">
      <c r="B37" s="22" t="s">
        <v>47</v>
      </c>
      <c r="C37" s="23">
        <v>5</v>
      </c>
      <c r="D37" s="23">
        <v>7.4</v>
      </c>
      <c r="E37" s="23">
        <v>11.7</v>
      </c>
      <c r="F37" s="23">
        <v>10.6</v>
      </c>
      <c r="G37" s="23">
        <v>8.8000000000000007</v>
      </c>
    </row>
    <row r="38" spans="2:14" ht="16" x14ac:dyDescent="0.8">
      <c r="B38" s="22" t="s">
        <v>48</v>
      </c>
      <c r="C38" s="23">
        <v>4.2</v>
      </c>
      <c r="D38" s="23">
        <v>5.5</v>
      </c>
      <c r="E38" s="23">
        <v>8.9</v>
      </c>
      <c r="F38" s="23">
        <v>7.8</v>
      </c>
      <c r="G38" s="23">
        <v>2.7</v>
      </c>
    </row>
    <row r="40" spans="2:14" ht="13" x14ac:dyDescent="0.6">
      <c r="I40" s="2">
        <v>337</v>
      </c>
      <c r="J40" s="2" t="s">
        <v>65</v>
      </c>
      <c r="L40" s="2" t="s">
        <v>66</v>
      </c>
    </row>
    <row r="41" spans="2:14" ht="13" x14ac:dyDescent="0.6">
      <c r="I41" s="2">
        <v>312</v>
      </c>
      <c r="J41" s="2" t="s">
        <v>67</v>
      </c>
    </row>
    <row r="42" spans="2:14" ht="13" x14ac:dyDescent="0.6">
      <c r="B42" s="2" t="s">
        <v>68</v>
      </c>
      <c r="I42" s="2">
        <v>305</v>
      </c>
      <c r="J42" s="2" t="s">
        <v>69</v>
      </c>
    </row>
    <row r="44" spans="2:14" ht="13" x14ac:dyDescent="0.6">
      <c r="B44" s="2" t="s">
        <v>70</v>
      </c>
    </row>
    <row r="45" spans="2:14" ht="13" x14ac:dyDescent="0.6">
      <c r="B45" s="2" t="s">
        <v>71</v>
      </c>
    </row>
    <row r="46" spans="2:14" ht="13" x14ac:dyDescent="0.6">
      <c r="B46" s="2" t="s">
        <v>72</v>
      </c>
    </row>
    <row r="47" spans="2:14" ht="13" x14ac:dyDescent="0.6">
      <c r="B47" s="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 Statement</vt:lpstr>
      <vt:lpstr>Business Model</vt:lpstr>
      <vt:lpstr>Funnel</vt:lpstr>
      <vt:lpstr>Dummy Data</vt:lpstr>
      <vt:lpstr>Overall Funnel</vt:lpstr>
      <vt:lpstr>Overall Funnel -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2023-02-24T15:46:50Z</dcterms:modified>
</cp:coreProperties>
</file>