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<sst xmlns="http://schemas.openxmlformats.org/spreadsheetml/2006/main" count="100" uniqueCount="44">
  <si>
    <t>WEIGHT OF CARGO (1 train)</t>
  </si>
  <si>
    <t>1 TEU in kg</t>
  </si>
  <si>
    <t>https://oneworldcourier.com.au/what-is-a-teu-shipping-container/#:~:text=What%20is%20the%20weight%20of,TEU%20is%20about%202%2C500kg.&amp;text=So%20the%20average%20net%20weight,shipping%20container%20is%2030%2C480kg.</t>
  </si>
  <si>
    <t>20 wagon train</t>
  </si>
  <si>
    <t>Energy consumption – Scenario 1</t>
  </si>
  <si>
    <t>16 wagon train</t>
  </si>
  <si>
    <t>kWh/t-km</t>
  </si>
  <si>
    <t>Carbon intensity</t>
  </si>
  <si>
    <t>8 wagon train</t>
  </si>
  <si>
    <t>Emissions per ton-km</t>
  </si>
  <si>
    <t>g CO2e/kWh</t>
  </si>
  <si>
    <t>17 wagon train</t>
  </si>
  <si>
    <t>g CO2/t-km</t>
  </si>
  <si>
    <t>WEIGHT OF LOCOMOTIVE (t)</t>
  </si>
  <si>
    <t>Energy consumption – Scenario 2</t>
  </si>
  <si>
    <t>Starting Port</t>
  </si>
  <si>
    <t>Final Port</t>
  </si>
  <si>
    <t>No of Trains (20 wagons)</t>
  </si>
  <si>
    <t>No of Trains (16 wagons)</t>
  </si>
  <si>
    <t>Saudi Trains (8 or 17 wagons)</t>
  </si>
  <si>
    <t>Distance (Km)</t>
  </si>
  <si>
    <t>Weight of Cargo (Kg)</t>
  </si>
  <si>
    <t>Weight of 20 wagons trains (t)</t>
  </si>
  <si>
    <t>Weight of 16 wagons trains (t)</t>
  </si>
  <si>
    <t>Weight of 8 or 17 wagons trains (t)</t>
  </si>
  <si>
    <t>Total weight of all trains (t)</t>
  </si>
  <si>
    <t>Carbon Emissions (kg) Sc 1</t>
  </si>
  <si>
    <t>Carbon Emissions (kg) Sc 2</t>
  </si>
  <si>
    <t>Carbon Emissions (kg) Sc 3</t>
  </si>
  <si>
    <t>Carbon Emissions (kg) Sc 4</t>
  </si>
  <si>
    <t>Hamad Port</t>
  </si>
  <si>
    <t>Dry Port 1</t>
  </si>
  <si>
    <t>Dry Port 2</t>
  </si>
  <si>
    <t>Dry Port 3</t>
  </si>
  <si>
    <t>Energy consumption – Scenario 3</t>
  </si>
  <si>
    <t>Dry Port 4</t>
  </si>
  <si>
    <t>Ruwais Port</t>
  </si>
  <si>
    <t>GCC Connection</t>
  </si>
  <si>
    <t>Energy consumption – Scenario 4</t>
  </si>
  <si>
    <t>Total:</t>
  </si>
  <si>
    <t>TOTAL DISTANCE OF RAIL NETWORK (Kms)</t>
  </si>
  <si>
    <t>AVERAGE DISTANCE COVERED</t>
  </si>
  <si>
    <t xml:space="preserve"> Distance (Kms)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</si>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</sst>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  <scheme val="minor"/>
    </font>
    <font>
      <sz val="11.0"/>
      <color rgb="FF000000"/>
      <name val="Arial"/>
    </font>
    <font/>
    <font>
      <sz val="11.0"/>
      <color rgb="FF000000"/>
      <name val="&quot;Aptos Narrow&quot;"/>
    </font>
    <font>
      <sz val="11.0"/>
      <color theme="1"/>
      <name val="Times New Roman"/>
    </font>
    <font>
      <b/>
      <color rgb="FF000000"/>
      <name val="Arial"/>
      <scheme val="minor"/>
    </font>
    <font>
      <color rgb="FF000000"/>
      <name val="Arial"/>
      <scheme val="minor"/>
    </font>
    <font>
      <sz val="9.0"/>
      <color rgb="FF000000"/>
      <name val="Arial"/>
      <scheme val="minor"/>
    </font>
    <font>
      <color theme="1"/>
      <name val="Arial"/>
    </font>
    <font>
      <sz val="11.0"/>
      <color theme="1"/>
      <name val="Aptos Narrow"/>
    </font>
    <font>
      <sz val="9.0"/>
      <color rgb="FF11A9CC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4" numFmtId="0" xfId="0" applyAlignment="1" applyBorder="1" applyFont="1">
      <alignment readingOrder="0" shrinkToFit="0" vertical="bottom" wrapText="0"/>
    </xf>
    <xf borderId="2" fillId="0" fontId="5" numFmtId="0" xfId="0" applyBorder="1" applyFont="1"/>
    <xf borderId="3" fillId="0" fontId="5" numFmtId="0" xfId="0" applyBorder="1" applyFont="1"/>
    <xf borderId="4" fillId="0" fontId="3" numFmtId="164" xfId="0" applyAlignment="1" applyBorder="1" applyFont="1" applyNumberFormat="1">
      <alignment readingOrder="0"/>
    </xf>
    <xf borderId="0" fillId="0" fontId="3" numFmtId="164" xfId="0" applyAlignment="1" applyFont="1" applyNumberFormat="1">
      <alignment readingOrder="0"/>
    </xf>
    <xf borderId="5" fillId="0" fontId="6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/>
    </xf>
    <xf borderId="4" fillId="0" fontId="4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horizontal="right" readingOrder="0"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shrinkToFit="0" vertical="bottom" wrapText="0"/>
    </xf>
    <xf borderId="8" fillId="0" fontId="6" numFmtId="2" xfId="0" applyAlignment="1" applyBorder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4" fillId="0" fontId="3" numFmtId="0" xfId="0" applyBorder="1" applyFont="1"/>
    <xf borderId="0" fillId="0" fontId="1" numFmtId="0" xfId="0" applyAlignment="1" applyFont="1">
      <alignment readingOrder="0" shrinkToFit="0" wrapText="1"/>
    </xf>
    <xf borderId="9" fillId="0" fontId="1" numFmtId="0" xfId="0" applyAlignment="1" applyBorder="1" applyFont="1">
      <alignment readingOrder="0" shrinkToFit="0" wrapText="1"/>
    </xf>
    <xf borderId="9" fillId="0" fontId="8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4" fillId="0" fontId="4" numFmtId="0" xfId="0" applyAlignment="1" applyBorder="1" applyFont="1">
      <alignment readingOrder="0" shrinkToFit="0" vertical="bottom" wrapText="1"/>
    </xf>
    <xf borderId="5" fillId="0" fontId="6" numFmtId="0" xfId="0" applyAlignment="1" applyBorder="1" applyFont="1">
      <alignment shrinkToFit="0" vertical="bottom" wrapText="1"/>
    </xf>
    <xf borderId="9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3" numFmtId="0" xfId="0" applyBorder="1" applyFont="1"/>
    <xf borderId="9" fillId="0" fontId="9" numFmtId="0" xfId="0" applyBorder="1" applyFont="1"/>
    <xf borderId="9" fillId="0" fontId="10" numFmtId="0" xfId="0" applyAlignment="1" applyBorder="1" applyFont="1">
      <alignment readingOrder="0"/>
    </xf>
    <xf borderId="9" fillId="0" fontId="3" numFmtId="4" xfId="0" applyBorder="1" applyFont="1" applyNumberFormat="1"/>
    <xf borderId="4" fillId="0" fontId="6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/>
    </xf>
    <xf borderId="9" fillId="0" fontId="9" numFmtId="0" xfId="0" applyAlignment="1" applyBorder="1" applyFont="1">
      <alignment readingOrder="0"/>
    </xf>
    <xf borderId="9" fillId="0" fontId="10" numFmtId="0" xfId="0" applyBorder="1" applyFont="1"/>
    <xf borderId="4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1" numFmtId="0" xfId="0" applyAlignment="1" applyBorder="1" applyFont="1">
      <alignment vertical="bottom"/>
    </xf>
    <xf borderId="6" fillId="0" fontId="11" numFmtId="0" xfId="0" applyAlignment="1" applyBorder="1" applyFont="1">
      <alignment vertical="bottom"/>
    </xf>
    <xf borderId="7" fillId="0" fontId="12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0" fontId="13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neworldcourier.com.au/what-is-a-teu-shipping-container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13.75"/>
    <col customWidth="1" min="3" max="3" width="13.63"/>
    <col customWidth="1" min="4" max="4" width="23.25"/>
    <col customWidth="1" min="5" max="5" width="21.25"/>
    <col customWidth="1" min="6" max="7" width="24.63"/>
    <col customWidth="1" min="8" max="8" width="18.63"/>
    <col customWidth="1" min="9" max="9" width="26.25"/>
    <col customWidth="1" min="10" max="10" width="25.75"/>
    <col customWidth="1" min="11" max="11" width="30.5"/>
    <col customWidth="1" min="12" max="12" width="32.5"/>
    <col customWidth="1" min="13" max="15" width="21.38"/>
    <col customWidth="1" min="16" max="16" width="20.88"/>
  </cols>
  <sheetData>
    <row r="1">
      <c r="A1" s="1"/>
      <c r="B1" s="1" t="s">
        <v>0</v>
      </c>
      <c r="D1" s="2" t="s">
        <v>1</v>
      </c>
      <c r="E1" s="1">
        <v>24000.0</v>
      </c>
      <c r="F1" s="3" t="s">
        <v>2</v>
      </c>
      <c r="G1" s="4"/>
      <c r="H1" s="1"/>
      <c r="I1" s="1"/>
      <c r="J1" s="1"/>
      <c r="K1" s="1"/>
      <c r="L1" s="1"/>
      <c r="M1" s="2"/>
      <c r="N1" s="2"/>
      <c r="O1" s="2"/>
      <c r="P1" s="1"/>
    </row>
    <row r="2">
      <c r="A2" s="1"/>
      <c r="B2" s="1"/>
      <c r="C2" s="1"/>
      <c r="D2" s="1" t="s">
        <v>3</v>
      </c>
      <c r="E2" s="5">
        <f>20*3*$E$1</f>
        <v>1440000</v>
      </c>
      <c r="H2" s="1"/>
      <c r="I2" s="1"/>
      <c r="J2" s="1"/>
      <c r="K2" s="1"/>
      <c r="L2" s="1"/>
      <c r="M2" s="2"/>
      <c r="N2" s="2"/>
      <c r="O2" s="2"/>
      <c r="P2" s="1"/>
      <c r="R2" s="6" t="s">
        <v>4</v>
      </c>
      <c r="S2" s="7"/>
      <c r="T2" s="8"/>
    </row>
    <row r="3">
      <c r="A3" s="1"/>
      <c r="B3" s="1"/>
      <c r="C3" s="1"/>
      <c r="D3" s="1" t="s">
        <v>5</v>
      </c>
      <c r="E3" s="5">
        <f>16*3*$E$1</f>
        <v>1152000</v>
      </c>
      <c r="H3" s="1"/>
      <c r="I3" s="1"/>
      <c r="J3" s="1"/>
      <c r="K3" s="1"/>
      <c r="L3" s="1"/>
      <c r="M3" s="2"/>
      <c r="N3" s="2"/>
      <c r="O3" s="2"/>
      <c r="P3" s="1"/>
      <c r="R3" s="9"/>
      <c r="S3" s="10">
        <v>0.049</v>
      </c>
      <c r="T3" s="11" t="s">
        <v>6</v>
      </c>
      <c r="V3" s="12" t="s">
        <v>7</v>
      </c>
      <c r="W3" s="8"/>
    </row>
    <row r="4">
      <c r="A4" s="1"/>
      <c r="B4" s="1"/>
      <c r="C4" s="1"/>
      <c r="D4" s="1" t="s">
        <v>8</v>
      </c>
      <c r="E4" s="5">
        <f>8*3*$E$1</f>
        <v>576000</v>
      </c>
      <c r="F4" s="5">
        <f>(E4+E5)/2</f>
        <v>900000</v>
      </c>
      <c r="H4" s="1"/>
      <c r="I4" s="1"/>
      <c r="J4" s="1"/>
      <c r="K4" s="1"/>
      <c r="L4" s="1"/>
      <c r="M4" s="2"/>
      <c r="N4" s="2"/>
      <c r="O4" s="2"/>
      <c r="P4" s="1"/>
      <c r="R4" s="13" t="s">
        <v>9</v>
      </c>
      <c r="T4" s="14"/>
      <c r="V4" s="15">
        <v>490.0</v>
      </c>
      <c r="W4" s="16" t="s">
        <v>10</v>
      </c>
    </row>
    <row r="5">
      <c r="A5" s="1"/>
      <c r="B5" s="1"/>
      <c r="C5" s="1"/>
      <c r="D5" s="1" t="s">
        <v>11</v>
      </c>
      <c r="E5" s="5">
        <f>17*3*$E$1</f>
        <v>1224000</v>
      </c>
      <c r="H5" s="1"/>
      <c r="I5" s="1"/>
      <c r="J5" s="1"/>
      <c r="K5" s="1"/>
      <c r="L5" s="1"/>
      <c r="M5" s="2"/>
      <c r="N5" s="2"/>
      <c r="O5" s="2"/>
      <c r="P5" s="1"/>
      <c r="R5" s="17"/>
      <c r="S5" s="18">
        <f>S3*$V$4</f>
        <v>24.01</v>
      </c>
      <c r="T5" s="16" t="s">
        <v>12</v>
      </c>
      <c r="V5" s="19"/>
    </row>
    <row r="6">
      <c r="A6" s="1"/>
      <c r="B6" s="1"/>
      <c r="C6" s="1"/>
      <c r="H6" s="1"/>
      <c r="I6" s="1"/>
      <c r="J6" s="1"/>
      <c r="K6" s="1"/>
      <c r="L6" s="1"/>
      <c r="M6" s="1"/>
      <c r="N6" s="1"/>
      <c r="O6" s="1"/>
      <c r="P6" s="1"/>
      <c r="V6" s="4"/>
    </row>
    <row r="7">
      <c r="A7" s="1"/>
      <c r="B7" s="1" t="s">
        <v>13</v>
      </c>
      <c r="D7" s="4">
        <v>198.0</v>
      </c>
      <c r="H7" s="1"/>
      <c r="I7" s="1"/>
      <c r="J7" s="1"/>
      <c r="K7" s="1"/>
      <c r="L7" s="1"/>
      <c r="M7" s="1"/>
      <c r="N7" s="1"/>
      <c r="O7" s="1"/>
      <c r="P7" s="1"/>
      <c r="R7" s="6" t="s">
        <v>14</v>
      </c>
      <c r="S7" s="7"/>
      <c r="T7" s="8"/>
      <c r="V7" s="4"/>
    </row>
    <row r="8">
      <c r="A8" s="1"/>
      <c r="B8" s="1"/>
      <c r="C8" s="1"/>
      <c r="H8" s="1"/>
      <c r="I8" s="1"/>
      <c r="J8" s="1"/>
      <c r="K8" s="1"/>
      <c r="L8" s="1"/>
      <c r="M8" s="1"/>
      <c r="N8" s="1"/>
      <c r="O8" s="1"/>
      <c r="P8" s="1"/>
      <c r="R8" s="20"/>
      <c r="S8" s="10">
        <v>0.07797507271</v>
      </c>
      <c r="T8" s="11" t="s">
        <v>6</v>
      </c>
    </row>
    <row r="9">
      <c r="A9" s="21"/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3" t="s">
        <v>22</v>
      </c>
      <c r="J9" s="23" t="s">
        <v>23</v>
      </c>
      <c r="K9" s="23" t="s">
        <v>24</v>
      </c>
      <c r="L9" s="22" t="s">
        <v>25</v>
      </c>
      <c r="M9" s="22" t="s">
        <v>26</v>
      </c>
      <c r="N9" s="22" t="s">
        <v>27</v>
      </c>
      <c r="O9" s="22" t="s">
        <v>28</v>
      </c>
      <c r="P9" s="22" t="s">
        <v>29</v>
      </c>
      <c r="Q9" s="24"/>
      <c r="R9" s="25" t="s">
        <v>9</v>
      </c>
      <c r="T9" s="26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>
      <c r="A10" s="1"/>
      <c r="B10" s="27" t="s">
        <v>30</v>
      </c>
      <c r="C10" s="27" t="s">
        <v>31</v>
      </c>
      <c r="D10" s="28">
        <v>8.0</v>
      </c>
      <c r="E10" s="28">
        <v>0.0</v>
      </c>
      <c r="F10" s="28">
        <v>0.0</v>
      </c>
      <c r="G10" s="28">
        <v>162.65</v>
      </c>
      <c r="H10" s="29">
        <f t="shared" ref="H10:H14" si="1">(D10*$E$2)+(E10*$E$3)+(F10*$E$4)+(F10*$E$5)</f>
        <v>11520000</v>
      </c>
      <c r="I10" s="30">
        <f t="shared" ref="I10:I13" si="2">($D$7+(D10*$E$2))/1000</f>
        <v>11520.198</v>
      </c>
      <c r="J10" s="31">
        <v>0.0</v>
      </c>
      <c r="K10" s="31">
        <v>0.0</v>
      </c>
      <c r="L10" s="29">
        <f t="shared" ref="L10:L29" si="3">I10+J10+K10</f>
        <v>11520.198</v>
      </c>
      <c r="M10" s="32">
        <f>$L10*$G10*$S$5/1000</f>
        <v>44988.98251</v>
      </c>
      <c r="N10" s="32">
        <f t="shared" ref="N10:N29" si="4">$L10*$G10*$S$10/1000</f>
        <v>71592.22822</v>
      </c>
      <c r="O10" s="32">
        <f t="shared" ref="O10:O29" si="5">$L10*$G10*$S$15/1000</f>
        <v>134966.9475</v>
      </c>
      <c r="P10" s="32">
        <f t="shared" ref="P10:P29" si="6">$L10*$G10*$S$20/1000</f>
        <v>202909.4926</v>
      </c>
      <c r="R10" s="17"/>
      <c r="S10" s="18">
        <f>S8*$V$4</f>
        <v>38.20778563</v>
      </c>
      <c r="T10" s="16" t="s">
        <v>12</v>
      </c>
    </row>
    <row r="11">
      <c r="A11" s="4"/>
      <c r="B11" s="27" t="s">
        <v>30</v>
      </c>
      <c r="C11" s="27" t="s">
        <v>32</v>
      </c>
      <c r="D11" s="28">
        <v>10.0</v>
      </c>
      <c r="E11" s="28">
        <v>0.0</v>
      </c>
      <c r="F11" s="28">
        <v>0.0</v>
      </c>
      <c r="G11" s="28">
        <v>74.39</v>
      </c>
      <c r="H11" s="29">
        <f t="shared" si="1"/>
        <v>14400000</v>
      </c>
      <c r="I11" s="30">
        <f t="shared" si="2"/>
        <v>14400.198</v>
      </c>
      <c r="J11" s="31">
        <v>0.0</v>
      </c>
      <c r="K11" s="31">
        <v>0.0</v>
      </c>
      <c r="L11" s="29">
        <f t="shared" si="3"/>
        <v>14400.198</v>
      </c>
      <c r="M11" s="32">
        <f t="shared" ref="M11:M29" si="7">L11*G11*$S$5/1000</f>
        <v>25720.24981</v>
      </c>
      <c r="N11" s="32">
        <f t="shared" si="4"/>
        <v>40929.35406</v>
      </c>
      <c r="O11" s="32">
        <f t="shared" si="5"/>
        <v>77160.74943</v>
      </c>
      <c r="P11" s="32">
        <f t="shared" si="6"/>
        <v>116003.5757</v>
      </c>
    </row>
    <row r="12">
      <c r="A12" s="4"/>
      <c r="B12" s="27" t="s">
        <v>30</v>
      </c>
      <c r="C12" s="27" t="s">
        <v>33</v>
      </c>
      <c r="D12" s="28">
        <v>5.0</v>
      </c>
      <c r="E12" s="28">
        <v>0.0</v>
      </c>
      <c r="F12" s="28">
        <v>0.0</v>
      </c>
      <c r="G12" s="28">
        <v>39.94</v>
      </c>
      <c r="H12" s="29">
        <f t="shared" si="1"/>
        <v>7200000</v>
      </c>
      <c r="I12" s="30">
        <f t="shared" si="2"/>
        <v>7200.198</v>
      </c>
      <c r="J12" s="31">
        <v>0.0</v>
      </c>
      <c r="K12" s="31">
        <v>0.0</v>
      </c>
      <c r="L12" s="29">
        <f t="shared" si="3"/>
        <v>7200.198</v>
      </c>
      <c r="M12" s="32">
        <f t="shared" si="7"/>
        <v>6904.697554</v>
      </c>
      <c r="N12" s="32">
        <f t="shared" si="4"/>
        <v>10987.63865</v>
      </c>
      <c r="O12" s="32">
        <f t="shared" si="5"/>
        <v>20714.09266</v>
      </c>
      <c r="P12" s="32">
        <f t="shared" si="6"/>
        <v>31141.59509</v>
      </c>
      <c r="R12" s="6" t="s">
        <v>34</v>
      </c>
      <c r="S12" s="7"/>
      <c r="T12" s="8"/>
    </row>
    <row r="13">
      <c r="A13" s="4"/>
      <c r="B13" s="27" t="s">
        <v>30</v>
      </c>
      <c r="C13" s="27" t="s">
        <v>35</v>
      </c>
      <c r="D13" s="28">
        <v>2.0</v>
      </c>
      <c r="E13" s="28">
        <v>0.0</v>
      </c>
      <c r="F13" s="28">
        <v>0.0</v>
      </c>
      <c r="G13" s="28">
        <v>92.21</v>
      </c>
      <c r="H13" s="29">
        <f t="shared" si="1"/>
        <v>2880000</v>
      </c>
      <c r="I13" s="30">
        <f t="shared" si="2"/>
        <v>2880.198</v>
      </c>
      <c r="J13" s="31">
        <v>0.0</v>
      </c>
      <c r="K13" s="31">
        <v>0.0</v>
      </c>
      <c r="L13" s="29">
        <f t="shared" si="3"/>
        <v>2880.198</v>
      </c>
      <c r="M13" s="32">
        <f t="shared" si="7"/>
        <v>6376.649212</v>
      </c>
      <c r="N13" s="32">
        <f t="shared" si="4"/>
        <v>10147.34053</v>
      </c>
      <c r="O13" s="32">
        <f t="shared" si="5"/>
        <v>19129.94764</v>
      </c>
      <c r="P13" s="32">
        <f t="shared" si="6"/>
        <v>28759.98931</v>
      </c>
      <c r="R13" s="33"/>
      <c r="S13" s="34">
        <v>0.147</v>
      </c>
      <c r="T13" s="11" t="s">
        <v>6</v>
      </c>
    </row>
    <row r="14">
      <c r="A14" s="4"/>
      <c r="B14" s="27" t="s">
        <v>30</v>
      </c>
      <c r="C14" s="28" t="s">
        <v>36</v>
      </c>
      <c r="D14" s="28">
        <v>0.0</v>
      </c>
      <c r="E14" s="28">
        <v>1.0</v>
      </c>
      <c r="F14" s="28">
        <v>0.0</v>
      </c>
      <c r="G14" s="28">
        <v>207.98</v>
      </c>
      <c r="H14" s="29">
        <f t="shared" si="1"/>
        <v>1152000</v>
      </c>
      <c r="I14" s="35">
        <v>0.0</v>
      </c>
      <c r="J14" s="36">
        <f>($D$7+$E$3)/1000*E14</f>
        <v>1152.198</v>
      </c>
      <c r="K14" s="31">
        <v>0.0</v>
      </c>
      <c r="L14" s="29">
        <f t="shared" si="3"/>
        <v>1152.198</v>
      </c>
      <c r="M14" s="32">
        <f t="shared" si="7"/>
        <v>5753.615702</v>
      </c>
      <c r="N14" s="32">
        <f t="shared" si="4"/>
        <v>9155.889852</v>
      </c>
      <c r="O14" s="32">
        <f t="shared" si="5"/>
        <v>17260.84711</v>
      </c>
      <c r="P14" s="32">
        <f t="shared" si="6"/>
        <v>25949.98102</v>
      </c>
      <c r="R14" s="13" t="s">
        <v>9</v>
      </c>
      <c r="T14" s="14"/>
    </row>
    <row r="15">
      <c r="A15" s="4"/>
      <c r="B15" s="27" t="s">
        <v>30</v>
      </c>
      <c r="C15" s="28" t="s">
        <v>37</v>
      </c>
      <c r="D15" s="28">
        <v>0.0</v>
      </c>
      <c r="E15" s="28">
        <v>0.0</v>
      </c>
      <c r="F15" s="28">
        <v>1.0</v>
      </c>
      <c r="G15" s="28">
        <v>78.52</v>
      </c>
      <c r="H15" s="29">
        <f>(D15*$E$2)+(E15*$E$3)+(F15*$E$4)</f>
        <v>576000</v>
      </c>
      <c r="I15" s="35">
        <v>0.0</v>
      </c>
      <c r="J15" s="31">
        <v>0.0</v>
      </c>
      <c r="K15" s="36">
        <f t="shared" ref="K15:K16" si="8">($D$7+$F$4)/1000</f>
        <v>900.198</v>
      </c>
      <c r="L15" s="29">
        <f t="shared" si="3"/>
        <v>900.198</v>
      </c>
      <c r="M15" s="32">
        <f t="shared" si="7"/>
        <v>1697.111963</v>
      </c>
      <c r="N15" s="32">
        <f t="shared" si="4"/>
        <v>2700.66181</v>
      </c>
      <c r="O15" s="32">
        <f t="shared" si="5"/>
        <v>5091.335888</v>
      </c>
      <c r="P15" s="32">
        <f t="shared" si="6"/>
        <v>7654.3213</v>
      </c>
      <c r="R15" s="17"/>
      <c r="S15" s="18">
        <f>S13*$V$4</f>
        <v>72.03</v>
      </c>
      <c r="T15" s="16" t="s">
        <v>12</v>
      </c>
    </row>
    <row r="16">
      <c r="A16" s="4"/>
      <c r="B16" s="27" t="s">
        <v>37</v>
      </c>
      <c r="C16" s="28" t="s">
        <v>30</v>
      </c>
      <c r="D16" s="28">
        <v>0.0</v>
      </c>
      <c r="E16" s="28">
        <v>0.0</v>
      </c>
      <c r="F16" s="28">
        <v>1.0</v>
      </c>
      <c r="G16" s="28">
        <v>78.52</v>
      </c>
      <c r="H16" s="29">
        <f>(D16*$E$2)+(E16*$E$3)+(F16*$E$5)</f>
        <v>1224000</v>
      </c>
      <c r="I16" s="35">
        <v>0.0</v>
      </c>
      <c r="J16" s="31">
        <v>0.0</v>
      </c>
      <c r="K16" s="36">
        <f t="shared" si="8"/>
        <v>900.198</v>
      </c>
      <c r="L16" s="29">
        <f t="shared" si="3"/>
        <v>900.198</v>
      </c>
      <c r="M16" s="32">
        <f t="shared" si="7"/>
        <v>1697.111963</v>
      </c>
      <c r="N16" s="32">
        <f t="shared" si="4"/>
        <v>2700.66181</v>
      </c>
      <c r="O16" s="32">
        <f t="shared" si="5"/>
        <v>5091.335888</v>
      </c>
      <c r="P16" s="32">
        <f t="shared" si="6"/>
        <v>7654.3213</v>
      </c>
    </row>
    <row r="17">
      <c r="A17" s="4"/>
      <c r="B17" s="27" t="s">
        <v>36</v>
      </c>
      <c r="C17" s="27" t="s">
        <v>31</v>
      </c>
      <c r="D17" s="28">
        <v>0.0</v>
      </c>
      <c r="E17" s="28">
        <v>1.0</v>
      </c>
      <c r="F17" s="28">
        <v>0.0</v>
      </c>
      <c r="G17" s="28">
        <v>45.33</v>
      </c>
      <c r="H17" s="29">
        <f t="shared" ref="H17:H29" si="9">(D17*$E$2)+(E17*$E$3)+(F17*$E$4)+(F17*$E$5)</f>
        <v>1152000</v>
      </c>
      <c r="I17" s="35">
        <v>0.0</v>
      </c>
      <c r="J17" s="36">
        <f t="shared" ref="J17:J21" si="10">($D$7+$E$3)/1000*E17</f>
        <v>1152.198</v>
      </c>
      <c r="K17" s="31">
        <v>0.0</v>
      </c>
      <c r="L17" s="29">
        <f t="shared" si="3"/>
        <v>1152.198</v>
      </c>
      <c r="M17" s="32">
        <f t="shared" si="7"/>
        <v>1254.02154</v>
      </c>
      <c r="N17" s="32">
        <f t="shared" si="4"/>
        <v>1995.559607</v>
      </c>
      <c r="O17" s="32">
        <f t="shared" si="5"/>
        <v>3762.064619</v>
      </c>
      <c r="P17" s="32">
        <f t="shared" si="6"/>
        <v>5655.893066</v>
      </c>
      <c r="R17" s="6" t="s">
        <v>38</v>
      </c>
      <c r="S17" s="7"/>
      <c r="T17" s="8"/>
    </row>
    <row r="18">
      <c r="A18" s="4"/>
      <c r="B18" s="27" t="s">
        <v>36</v>
      </c>
      <c r="C18" s="27" t="s">
        <v>32</v>
      </c>
      <c r="D18" s="28">
        <v>0.0</v>
      </c>
      <c r="E18" s="28">
        <v>1.0</v>
      </c>
      <c r="F18" s="28">
        <v>0.0</v>
      </c>
      <c r="G18" s="28">
        <v>133.59</v>
      </c>
      <c r="H18" s="29">
        <f t="shared" si="9"/>
        <v>1152000</v>
      </c>
      <c r="I18" s="35">
        <v>0.0</v>
      </c>
      <c r="J18" s="36">
        <f t="shared" si="10"/>
        <v>1152.198</v>
      </c>
      <c r="K18" s="31">
        <v>0.0</v>
      </c>
      <c r="L18" s="29">
        <f t="shared" si="3"/>
        <v>1152.198</v>
      </c>
      <c r="M18" s="32">
        <f t="shared" si="7"/>
        <v>3695.670361</v>
      </c>
      <c r="N18" s="32">
        <f t="shared" si="4"/>
        <v>5881.023778</v>
      </c>
      <c r="O18" s="32">
        <f t="shared" si="5"/>
        <v>11087.01108</v>
      </c>
      <c r="P18" s="32">
        <f t="shared" si="6"/>
        <v>16668.22755</v>
      </c>
      <c r="R18" s="37"/>
      <c r="S18" s="34">
        <v>0.221</v>
      </c>
      <c r="T18" s="38" t="s">
        <v>6</v>
      </c>
    </row>
    <row r="19">
      <c r="B19" s="27" t="s">
        <v>36</v>
      </c>
      <c r="C19" s="27" t="s">
        <v>33</v>
      </c>
      <c r="D19" s="28">
        <v>0.0</v>
      </c>
      <c r="E19" s="28">
        <v>1.0</v>
      </c>
      <c r="F19" s="28">
        <v>0.0</v>
      </c>
      <c r="G19" s="28">
        <v>168.04</v>
      </c>
      <c r="H19" s="29">
        <f t="shared" si="9"/>
        <v>1152000</v>
      </c>
      <c r="I19" s="35">
        <v>0.0</v>
      </c>
      <c r="J19" s="36">
        <f t="shared" si="10"/>
        <v>1152.198</v>
      </c>
      <c r="K19" s="31">
        <v>0.0</v>
      </c>
      <c r="L19" s="29">
        <f t="shared" si="3"/>
        <v>1152.198</v>
      </c>
      <c r="M19" s="32">
        <f t="shared" si="7"/>
        <v>4648.7046</v>
      </c>
      <c r="N19" s="32">
        <f t="shared" si="4"/>
        <v>7397.61386</v>
      </c>
      <c r="O19" s="32">
        <f t="shared" si="5"/>
        <v>13946.1138</v>
      </c>
      <c r="P19" s="32">
        <f t="shared" si="6"/>
        <v>20966.60646</v>
      </c>
      <c r="R19" s="13" t="s">
        <v>9</v>
      </c>
      <c r="T19" s="39"/>
    </row>
    <row r="20">
      <c r="B20" s="27" t="s">
        <v>36</v>
      </c>
      <c r="C20" s="27" t="s">
        <v>35</v>
      </c>
      <c r="D20" s="28">
        <v>0.0</v>
      </c>
      <c r="E20" s="28">
        <v>1.0</v>
      </c>
      <c r="F20" s="28">
        <v>0.0</v>
      </c>
      <c r="G20" s="28">
        <v>115.77</v>
      </c>
      <c r="H20" s="29">
        <f t="shared" si="9"/>
        <v>1152000</v>
      </c>
      <c r="I20" s="35">
        <v>0.0</v>
      </c>
      <c r="J20" s="36">
        <f t="shared" si="10"/>
        <v>1152.198</v>
      </c>
      <c r="K20" s="31">
        <v>0.0</v>
      </c>
      <c r="L20" s="29">
        <f t="shared" si="3"/>
        <v>1152.198</v>
      </c>
      <c r="M20" s="32">
        <f t="shared" si="7"/>
        <v>3202.692999</v>
      </c>
      <c r="N20" s="32">
        <f t="shared" si="4"/>
        <v>5096.535091</v>
      </c>
      <c r="O20" s="32">
        <f t="shared" si="5"/>
        <v>9608.078996</v>
      </c>
      <c r="P20" s="32">
        <f t="shared" si="6"/>
        <v>14444.79903</v>
      </c>
      <c r="R20" s="40"/>
      <c r="S20" s="18">
        <f>S18*$V$4</f>
        <v>108.29</v>
      </c>
      <c r="T20" s="41" t="s">
        <v>12</v>
      </c>
    </row>
    <row r="21">
      <c r="A21" s="1"/>
      <c r="B21" s="27" t="s">
        <v>36</v>
      </c>
      <c r="C21" s="28" t="s">
        <v>30</v>
      </c>
      <c r="D21" s="28">
        <v>0.0</v>
      </c>
      <c r="E21" s="28">
        <v>1.0</v>
      </c>
      <c r="F21" s="28">
        <v>0.0</v>
      </c>
      <c r="G21" s="28">
        <v>207.98</v>
      </c>
      <c r="H21" s="29">
        <f t="shared" si="9"/>
        <v>1152000</v>
      </c>
      <c r="I21" s="35">
        <v>0.0</v>
      </c>
      <c r="J21" s="36">
        <f t="shared" si="10"/>
        <v>1152.198</v>
      </c>
      <c r="K21" s="31">
        <v>0.0</v>
      </c>
      <c r="L21" s="29">
        <f t="shared" si="3"/>
        <v>1152.198</v>
      </c>
      <c r="M21" s="32">
        <f t="shared" si="7"/>
        <v>5753.615702</v>
      </c>
      <c r="N21" s="32">
        <f t="shared" si="4"/>
        <v>9155.889852</v>
      </c>
      <c r="O21" s="32">
        <f t="shared" si="5"/>
        <v>17260.84711</v>
      </c>
      <c r="P21" s="32">
        <f t="shared" si="6"/>
        <v>25949.98102</v>
      </c>
    </row>
    <row r="22">
      <c r="A22" s="1"/>
      <c r="B22" s="27" t="s">
        <v>31</v>
      </c>
      <c r="C22" s="27" t="s">
        <v>30</v>
      </c>
      <c r="D22" s="28">
        <v>5.0</v>
      </c>
      <c r="E22" s="28">
        <v>0.0</v>
      </c>
      <c r="F22" s="28">
        <v>0.0</v>
      </c>
      <c r="G22" s="28">
        <v>162.65</v>
      </c>
      <c r="H22" s="29">
        <f t="shared" si="9"/>
        <v>7200000</v>
      </c>
      <c r="I22" s="30">
        <f>($D$7+(D22*$E$2))/1000</f>
        <v>7200.198</v>
      </c>
      <c r="J22" s="31">
        <v>0.0</v>
      </c>
      <c r="K22" s="31">
        <v>0.0</v>
      </c>
      <c r="L22" s="29">
        <f t="shared" si="3"/>
        <v>7200.198</v>
      </c>
      <c r="M22" s="32">
        <f t="shared" si="7"/>
        <v>28118.40403</v>
      </c>
      <c r="N22" s="32">
        <f t="shared" si="4"/>
        <v>44745.60406</v>
      </c>
      <c r="O22" s="32">
        <f t="shared" si="5"/>
        <v>84355.2121</v>
      </c>
      <c r="P22" s="32">
        <f t="shared" si="6"/>
        <v>126819.7406</v>
      </c>
    </row>
    <row r="23">
      <c r="A23" s="4"/>
      <c r="B23" s="27" t="s">
        <v>31</v>
      </c>
      <c r="C23" s="28" t="s">
        <v>36</v>
      </c>
      <c r="D23" s="28">
        <v>0.0</v>
      </c>
      <c r="E23" s="28">
        <v>1.0</v>
      </c>
      <c r="F23" s="28">
        <v>0.0</v>
      </c>
      <c r="G23" s="28">
        <v>45.33</v>
      </c>
      <c r="H23" s="29">
        <f t="shared" si="9"/>
        <v>1152000</v>
      </c>
      <c r="I23" s="35">
        <v>0.0</v>
      </c>
      <c r="J23" s="36">
        <f>($D$7+$E$3)/1000*E23</f>
        <v>1152.198</v>
      </c>
      <c r="K23" s="31">
        <v>0.0</v>
      </c>
      <c r="L23" s="29">
        <f t="shared" si="3"/>
        <v>1152.198</v>
      </c>
      <c r="M23" s="32">
        <f t="shared" si="7"/>
        <v>1254.02154</v>
      </c>
      <c r="N23" s="32">
        <f t="shared" si="4"/>
        <v>1995.559607</v>
      </c>
      <c r="O23" s="32">
        <f t="shared" si="5"/>
        <v>3762.064619</v>
      </c>
      <c r="P23" s="32">
        <f t="shared" si="6"/>
        <v>5655.893066</v>
      </c>
    </row>
    <row r="24">
      <c r="A24" s="4"/>
      <c r="B24" s="28" t="s">
        <v>32</v>
      </c>
      <c r="C24" s="27" t="s">
        <v>30</v>
      </c>
      <c r="D24" s="28">
        <v>7.0</v>
      </c>
      <c r="E24" s="28">
        <v>0.0</v>
      </c>
      <c r="F24" s="28">
        <v>0.0</v>
      </c>
      <c r="G24" s="28">
        <v>74.39</v>
      </c>
      <c r="H24" s="29">
        <f t="shared" si="9"/>
        <v>10080000</v>
      </c>
      <c r="I24" s="30">
        <f>($D$7+(D24*$E$2))/1000</f>
        <v>10080.198</v>
      </c>
      <c r="J24" s="31">
        <v>0.0</v>
      </c>
      <c r="K24" s="31">
        <v>0.0</v>
      </c>
      <c r="L24" s="29">
        <f t="shared" si="3"/>
        <v>10080.198</v>
      </c>
      <c r="M24" s="32">
        <f t="shared" si="7"/>
        <v>18004.28096</v>
      </c>
      <c r="N24" s="32">
        <f t="shared" si="4"/>
        <v>28650.71667</v>
      </c>
      <c r="O24" s="32">
        <f t="shared" si="5"/>
        <v>54012.84288</v>
      </c>
      <c r="P24" s="32">
        <f t="shared" si="6"/>
        <v>81202.98148</v>
      </c>
    </row>
    <row r="25">
      <c r="A25" s="4"/>
      <c r="B25" s="28" t="s">
        <v>32</v>
      </c>
      <c r="C25" s="28" t="s">
        <v>36</v>
      </c>
      <c r="D25" s="28">
        <v>0.0</v>
      </c>
      <c r="E25" s="28">
        <v>1.0</v>
      </c>
      <c r="F25" s="28">
        <v>0.0</v>
      </c>
      <c r="G25" s="28">
        <v>133.59</v>
      </c>
      <c r="H25" s="29">
        <f t="shared" si="9"/>
        <v>1152000</v>
      </c>
      <c r="I25" s="35">
        <v>0.0</v>
      </c>
      <c r="J25" s="36">
        <f>($D$7+$E$3)/1000*E25</f>
        <v>1152.198</v>
      </c>
      <c r="K25" s="31">
        <v>0.0</v>
      </c>
      <c r="L25" s="29">
        <f t="shared" si="3"/>
        <v>1152.198</v>
      </c>
      <c r="M25" s="32">
        <f t="shared" si="7"/>
        <v>3695.670361</v>
      </c>
      <c r="N25" s="32">
        <f t="shared" si="4"/>
        <v>5881.023778</v>
      </c>
      <c r="O25" s="32">
        <f t="shared" si="5"/>
        <v>11087.01108</v>
      </c>
      <c r="P25" s="32">
        <f t="shared" si="6"/>
        <v>16668.22755</v>
      </c>
    </row>
    <row r="26">
      <c r="A26" s="4"/>
      <c r="B26" s="27" t="s">
        <v>33</v>
      </c>
      <c r="C26" s="27" t="s">
        <v>30</v>
      </c>
      <c r="D26" s="28">
        <v>4.0</v>
      </c>
      <c r="E26" s="28">
        <v>0.0</v>
      </c>
      <c r="F26" s="28">
        <v>0.0</v>
      </c>
      <c r="G26" s="28">
        <v>39.94</v>
      </c>
      <c r="H26" s="29">
        <f t="shared" si="9"/>
        <v>5760000</v>
      </c>
      <c r="I26" s="30">
        <f>($D$7+(D26*$E$2))/1000</f>
        <v>5760.198</v>
      </c>
      <c r="J26" s="31">
        <v>0.0</v>
      </c>
      <c r="K26" s="31">
        <v>0.0</v>
      </c>
      <c r="L26" s="29">
        <f t="shared" si="3"/>
        <v>5760.198</v>
      </c>
      <c r="M26" s="32">
        <f t="shared" si="7"/>
        <v>5523.796018</v>
      </c>
      <c r="N26" s="32">
        <f t="shared" si="4"/>
        <v>8790.17135</v>
      </c>
      <c r="O26" s="32">
        <f t="shared" si="5"/>
        <v>16571.38805</v>
      </c>
      <c r="P26" s="32">
        <f t="shared" si="6"/>
        <v>24913.44735</v>
      </c>
    </row>
    <row r="27">
      <c r="A27" s="4"/>
      <c r="B27" s="27" t="s">
        <v>33</v>
      </c>
      <c r="C27" s="28" t="s">
        <v>36</v>
      </c>
      <c r="D27" s="28">
        <v>0.0</v>
      </c>
      <c r="E27" s="28">
        <v>1.0</v>
      </c>
      <c r="F27" s="28">
        <v>0.0</v>
      </c>
      <c r="G27" s="28">
        <v>168.04</v>
      </c>
      <c r="H27" s="29">
        <f t="shared" si="9"/>
        <v>1152000</v>
      </c>
      <c r="I27" s="35">
        <v>0.0</v>
      </c>
      <c r="J27" s="36">
        <f>($D$7+$E$3)/1000*E27</f>
        <v>1152.198</v>
      </c>
      <c r="K27" s="31">
        <v>0.0</v>
      </c>
      <c r="L27" s="29">
        <f t="shared" si="3"/>
        <v>1152.198</v>
      </c>
      <c r="M27" s="32">
        <f t="shared" si="7"/>
        <v>4648.7046</v>
      </c>
      <c r="N27" s="32">
        <f t="shared" si="4"/>
        <v>7397.61386</v>
      </c>
      <c r="O27" s="32">
        <f t="shared" si="5"/>
        <v>13946.1138</v>
      </c>
      <c r="P27" s="32">
        <f t="shared" si="6"/>
        <v>20966.60646</v>
      </c>
    </row>
    <row r="28">
      <c r="A28" s="4"/>
      <c r="B28" s="28" t="s">
        <v>35</v>
      </c>
      <c r="C28" s="27" t="s">
        <v>30</v>
      </c>
      <c r="D28" s="28">
        <v>1.0</v>
      </c>
      <c r="E28" s="28">
        <v>0.0</v>
      </c>
      <c r="F28" s="28">
        <v>0.0</v>
      </c>
      <c r="G28" s="28">
        <v>92.21</v>
      </c>
      <c r="H28" s="29">
        <f t="shared" si="9"/>
        <v>1440000</v>
      </c>
      <c r="I28" s="30">
        <f>($D$7+(D28*$E$2))/1000</f>
        <v>1440.198</v>
      </c>
      <c r="J28" s="31">
        <v>0.0</v>
      </c>
      <c r="K28" s="31">
        <v>0.0</v>
      </c>
      <c r="L28" s="29">
        <f t="shared" si="3"/>
        <v>1440.198</v>
      </c>
      <c r="M28" s="32">
        <f t="shared" si="7"/>
        <v>3188.543788</v>
      </c>
      <c r="N28" s="32">
        <f t="shared" si="4"/>
        <v>5074.019056</v>
      </c>
      <c r="O28" s="32">
        <f t="shared" si="5"/>
        <v>9565.631365</v>
      </c>
      <c r="P28" s="32">
        <f t="shared" si="6"/>
        <v>14380.98321</v>
      </c>
    </row>
    <row r="29">
      <c r="B29" s="28" t="s">
        <v>35</v>
      </c>
      <c r="C29" s="28" t="s">
        <v>36</v>
      </c>
      <c r="D29" s="28">
        <v>0.0</v>
      </c>
      <c r="E29" s="28">
        <v>1.0</v>
      </c>
      <c r="F29" s="28">
        <v>0.0</v>
      </c>
      <c r="G29" s="28">
        <v>115.77</v>
      </c>
      <c r="H29" s="29">
        <f t="shared" si="9"/>
        <v>1152000</v>
      </c>
      <c r="I29" s="35">
        <v>0.0</v>
      </c>
      <c r="J29" s="36">
        <f>($D$7+$E$3)/1000*E29</f>
        <v>1152.198</v>
      </c>
      <c r="K29" s="31">
        <v>0.0</v>
      </c>
      <c r="L29" s="29">
        <f t="shared" si="3"/>
        <v>1152.198</v>
      </c>
      <c r="M29" s="32">
        <f t="shared" si="7"/>
        <v>3202.692999</v>
      </c>
      <c r="N29" s="32">
        <f t="shared" si="4"/>
        <v>5096.535091</v>
      </c>
      <c r="O29" s="32">
        <f t="shared" si="5"/>
        <v>9608.078996</v>
      </c>
      <c r="P29" s="32">
        <f t="shared" si="6"/>
        <v>14444.79903</v>
      </c>
    </row>
    <row r="30">
      <c r="B30" s="42"/>
      <c r="C30" s="42"/>
      <c r="F30" s="4"/>
      <c r="G30" s="4"/>
      <c r="K30" s="43"/>
      <c r="L30" s="28" t="s">
        <v>39</v>
      </c>
      <c r="M30" s="32">
        <f t="shared" ref="M30:P30" si="11">SUM(M10:M29)</f>
        <v>179329.2382</v>
      </c>
      <c r="N30" s="32">
        <f t="shared" si="11"/>
        <v>285371.6406</v>
      </c>
      <c r="O30" s="32">
        <f t="shared" si="11"/>
        <v>537987.7147</v>
      </c>
      <c r="P30" s="32">
        <f t="shared" si="11"/>
        <v>808811.4622</v>
      </c>
    </row>
    <row r="31">
      <c r="A31" s="1"/>
      <c r="B31" s="42"/>
      <c r="C31" s="4"/>
      <c r="D31" s="4"/>
      <c r="F31" s="4"/>
      <c r="G31" s="4"/>
    </row>
    <row r="32">
      <c r="A32" s="1"/>
      <c r="B32" s="1"/>
      <c r="C32" s="1"/>
      <c r="D32" s="1"/>
    </row>
    <row r="33">
      <c r="A33" s="1"/>
      <c r="B33" s="1"/>
      <c r="C33" s="1"/>
      <c r="D33" s="1"/>
    </row>
    <row r="34">
      <c r="A34" s="1"/>
      <c r="B34" s="1" t="s">
        <v>40</v>
      </c>
      <c r="E34" s="1">
        <v>291.6</v>
      </c>
    </row>
    <row r="37">
      <c r="A37" s="1"/>
      <c r="B37" s="1" t="s">
        <v>41</v>
      </c>
    </row>
    <row r="38">
      <c r="A38" s="1"/>
      <c r="B38" s="1" t="s">
        <v>15</v>
      </c>
      <c r="C38" s="1" t="s">
        <v>16</v>
      </c>
      <c r="D38" s="1" t="s">
        <v>42</v>
      </c>
    </row>
    <row r="39">
      <c r="A39" s="4"/>
      <c r="B39" s="4" t="s">
        <v>30</v>
      </c>
      <c r="C39" s="4" t="s">
        <v>31</v>
      </c>
      <c r="D39" s="4">
        <v>162.65</v>
      </c>
    </row>
    <row r="40">
      <c r="A40" s="4"/>
      <c r="B40" s="4" t="s">
        <v>30</v>
      </c>
      <c r="C40" s="4" t="s">
        <v>32</v>
      </c>
      <c r="D40" s="4">
        <v>74.39</v>
      </c>
    </row>
    <row r="41">
      <c r="A41" s="4"/>
      <c r="B41" s="4" t="s">
        <v>30</v>
      </c>
      <c r="C41" s="4" t="s">
        <v>33</v>
      </c>
      <c r="D41" s="4">
        <v>39.94</v>
      </c>
    </row>
    <row r="42">
      <c r="A42" s="4"/>
      <c r="B42" s="4" t="s">
        <v>30</v>
      </c>
      <c r="C42" s="4" t="s">
        <v>35</v>
      </c>
      <c r="D42" s="4">
        <v>92.21</v>
      </c>
    </row>
    <row r="43">
      <c r="A43" s="4"/>
      <c r="B43" s="4" t="s">
        <v>30</v>
      </c>
      <c r="C43" s="4" t="s">
        <v>36</v>
      </c>
      <c r="D43" s="4">
        <v>207.98</v>
      </c>
    </row>
    <row r="44">
      <c r="A44" s="4"/>
      <c r="B44" s="4" t="s">
        <v>30</v>
      </c>
      <c r="C44" s="4" t="s">
        <v>37</v>
      </c>
      <c r="D44" s="4">
        <v>78.52</v>
      </c>
    </row>
    <row r="45">
      <c r="C45" s="1" t="s">
        <v>43</v>
      </c>
      <c r="D45" s="44">
        <f>AVERAGE(D39:D44)</f>
        <v>109.2816667</v>
      </c>
    </row>
  </sheetData>
  <mergeCells count="13">
    <mergeCell ref="R12:T12"/>
    <mergeCell ref="R14:S14"/>
    <mergeCell ref="R17:T17"/>
    <mergeCell ref="R19:S19"/>
    <mergeCell ref="B34:D34"/>
    <mergeCell ref="B37:C37"/>
    <mergeCell ref="B1:C1"/>
    <mergeCell ref="R2:T2"/>
    <mergeCell ref="V3:W3"/>
    <mergeCell ref="R4:S4"/>
    <mergeCell ref="B7:C7"/>
    <mergeCell ref="R7:T7"/>
    <mergeCell ref="R9:S9"/>
  </mergeCells>
  <hyperlinks>
    <hyperlink r:id="rId1" location=":~:text=What%20is%20the%20weight%20of,TEU%20is%20about%202%2C500kg.&amp;text=So%20the%20average%20net%20weight,shipping%20container%20is%2030%2C480kg." ref="F1"/>
  </hyperlinks>
  <drawing r:id="rId2"/>
</worksheet>
</file>