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Zara\Documents\node-doc\"/>
    </mc:Choice>
  </mc:AlternateContent>
  <bookViews>
    <workbookView xWindow="0" yWindow="0" windowWidth="23040" windowHeight="88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C34" i="1"/>
  <c r="C32" i="1" l="1"/>
  <c r="B32" i="1" l="1"/>
  <c r="C7" i="1"/>
  <c r="D7" i="1" s="1"/>
  <c r="F7" i="1" s="1"/>
  <c r="C6" i="1"/>
  <c r="D6" i="1" s="1"/>
  <c r="F6" i="1" s="1"/>
  <c r="F21" i="1" l="1"/>
  <c r="D9" i="1"/>
  <c r="F9" i="1" s="1"/>
  <c r="C29" i="1"/>
  <c r="D8" i="1"/>
  <c r="F8" i="1" s="1"/>
  <c r="C28" i="1" s="1"/>
  <c r="B64" i="1"/>
  <c r="B65" i="1" s="1"/>
  <c r="B72" i="1"/>
  <c r="B53" i="1" l="1"/>
  <c r="B54" i="1"/>
  <c r="B49" i="1"/>
  <c r="F16" i="1"/>
  <c r="D15" i="1"/>
  <c r="F15" i="1" s="1"/>
  <c r="D10" i="1"/>
  <c r="F10" i="1" s="1"/>
  <c r="D11" i="1"/>
  <c r="F11" i="1" s="1"/>
  <c r="D12" i="1"/>
  <c r="F12" i="1" s="1"/>
  <c r="F22" i="1" l="1"/>
  <c r="B75" i="1"/>
  <c r="B76" i="1" s="1"/>
  <c r="D14" i="1"/>
  <c r="F14" i="1" s="1"/>
  <c r="C31" i="1" s="1"/>
  <c r="D13" i="1"/>
  <c r="F13" i="1" s="1"/>
  <c r="C30" i="1" s="1"/>
  <c r="B55" i="1"/>
  <c r="B56" i="1" s="1"/>
  <c r="B57" i="1" s="1"/>
  <c r="F18" i="1" l="1"/>
  <c r="F20" i="1" s="1"/>
</calcChain>
</file>

<file path=xl/sharedStrings.xml><?xml version="1.0" encoding="utf-8"?>
<sst xmlns="http://schemas.openxmlformats.org/spreadsheetml/2006/main" count="110" uniqueCount="82">
  <si>
    <t>White Rabbit</t>
  </si>
  <si>
    <t>Beaglebone</t>
  </si>
  <si>
    <t>Total</t>
  </si>
  <si>
    <t>Interface Logic and Monitoring</t>
  </si>
  <si>
    <t>Power Consumed by the node</t>
  </si>
  <si>
    <t>Air Flow</t>
  </si>
  <si>
    <t>CFM</t>
  </si>
  <si>
    <t>Pipe Diameter</t>
  </si>
  <si>
    <t>mm</t>
  </si>
  <si>
    <t>mm squared</t>
  </si>
  <si>
    <t>Cubic meters per minute</t>
  </si>
  <si>
    <t>Air Speed</t>
  </si>
  <si>
    <t>meters per minute</t>
  </si>
  <si>
    <t>meters per second</t>
  </si>
  <si>
    <t>ft per second</t>
  </si>
  <si>
    <t>Pipe Wall thickness</t>
  </si>
  <si>
    <t xml:space="preserve">Pipe Area Interior </t>
  </si>
  <si>
    <t>Pipe Area Exterior</t>
  </si>
  <si>
    <t>http://www.engineeringtoolbox.com/convective-heat-transfer-d_430.html</t>
  </si>
  <si>
    <t>heat transfer coeff</t>
  </si>
  <si>
    <t>Watts / (meter squared * Kelvin)</t>
  </si>
  <si>
    <t>inches squared</t>
  </si>
  <si>
    <t>meters squared</t>
  </si>
  <si>
    <t>SNAP back cover surface area</t>
  </si>
  <si>
    <t>ignoring heat path to top cover</t>
  </si>
  <si>
    <t>Max FPGA junction temperature</t>
  </si>
  <si>
    <t>Celsius</t>
  </si>
  <si>
    <t>Thermal Resistance from junction to case</t>
  </si>
  <si>
    <t>Celsius/Watt</t>
  </si>
  <si>
    <t>Thermal Resistance from case to PCB</t>
  </si>
  <si>
    <t>Thermal Resistance of the Gap Pad 3.0 bottom</t>
  </si>
  <si>
    <t>Thermal Resistance of the bottom heat sink</t>
  </si>
  <si>
    <t>Thermal Resistance of Heat sink to the bottom cover</t>
  </si>
  <si>
    <t>Thermal Resistance from junction to bottom cover</t>
  </si>
  <si>
    <t>Maximum allowed bottom cover temperature</t>
  </si>
  <si>
    <t>Air Temperature of node inlet year round</t>
  </si>
  <si>
    <t>Air Temperature margin</t>
  </si>
  <si>
    <t>Rise in air temperature dut to PAM</t>
  </si>
  <si>
    <t>Maximum node air temperatu</t>
  </si>
  <si>
    <t>Maximum node air temperature</t>
  </si>
  <si>
    <t xml:space="preserve">FPGA power as function of SNAP power </t>
  </si>
  <si>
    <t>Watts</t>
  </si>
  <si>
    <t>QTY</t>
  </si>
  <si>
    <t>Power</t>
  </si>
  <si>
    <t>Amps</t>
  </si>
  <si>
    <t>Current</t>
  </si>
  <si>
    <t>Volts</t>
  </si>
  <si>
    <t>Voltage</t>
  </si>
  <si>
    <t>Net</t>
  </si>
  <si>
    <t>Unit</t>
  </si>
  <si>
    <t>+12V switching/digital power generation and distribution</t>
  </si>
  <si>
    <t>+5V switching/digital power generation and distribution</t>
  </si>
  <si>
    <t>Front End Modules (FEM)</t>
  </si>
  <si>
    <t>FEM linear/analog power generation and distribution</t>
  </si>
  <si>
    <t>Notes</t>
  </si>
  <si>
    <t>switching power supplies are about 80% efficient</t>
  </si>
  <si>
    <t>linear power supplies are about 45% efficient</t>
  </si>
  <si>
    <t>PAM linear/analog power generation and distribution</t>
  </si>
  <si>
    <t>Post Amplificer Modules (PAM) : External to Node Enclosure</t>
  </si>
  <si>
    <t>1.6Amp is a measured values; use 2A for margin</t>
  </si>
  <si>
    <t>SNAPv2</t>
  </si>
  <si>
    <t>The FEM heat is NOT dissipated inside the Node Enclosure</t>
  </si>
  <si>
    <t>(PSU efficiency)</t>
  </si>
  <si>
    <t>Externally mounted centrifugal fan</t>
  </si>
  <si>
    <t>The Fan heat is NOT dissipated inside the Node Enclosure.  Operating point on curve is 0.32A 66W.  The fan is rate for 0.36A and 90W.</t>
  </si>
  <si>
    <t>Power dissipated inside the Node Enclosure</t>
  </si>
  <si>
    <t>input VAC voltage</t>
  </si>
  <si>
    <t>power factor</t>
  </si>
  <si>
    <t>generic value from generic linea power supply : http://www.acopian.com/linear-power-supply-vs-switching-power-supply-vs-unregulated-power-supply.html</t>
  </si>
  <si>
    <t>VAC input Amps</t>
  </si>
  <si>
    <t>VAC current input to the Node Enclosure</t>
  </si>
  <si>
    <t>(assuming fan is at operating point 2 (see datasheet)</t>
  </si>
  <si>
    <t>Input VAC currents (nominal operating mode)</t>
  </si>
  <si>
    <t>Inrush Input VAC currents</t>
  </si>
  <si>
    <t>total guess for the TBD Lineare power supply inrush</t>
  </si>
  <si>
    <t>When the Node Enlcosure is "turned on" only the +5V supply turns on.</t>
  </si>
  <si>
    <t>Then if the internal computer decides everything is ok then it will turn on the other VAC consumers  and it can do this 1consumer at a time.</t>
  </si>
  <si>
    <t>Power dissipated at the feeds</t>
  </si>
  <si>
    <t>Power dissipated at the centrifugal fan</t>
  </si>
  <si>
    <t>This heat will be handled by long run of buried ducting between the centrifugal fan and the Node Enclosure</t>
  </si>
  <si>
    <t>VAC current input to the Node (Total)</t>
  </si>
  <si>
    <t>Includes current for external centrifugal 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</si>
</sst>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quotePrefix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1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0" fillId="0" borderId="0" xfId="0" applyAlignment="1"/>
    <xf numFmtId="165" fontId="0" fillId="0" borderId="0" xfId="0" applyNumberFormat="1" applyFont="1"/>
    <xf numFmtId="165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ngineeringtoolbox.com/convective-heat-transfer-d_43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3"/>
  <sheetViews>
    <sheetView tabSelected="1" topLeftCell="A30" workbookViewId="0">
      <selection activeCell="G36" sqref="G36"/>
    </sheetView>
  </sheetViews>
  <sheetFormatPr defaultRowHeight="14.4" x14ac:dyDescent="0.55000000000000004"/>
  <cols>
    <col min="1" max="1" width="60" bestFit="1" customWidth="1"/>
    <col min="2" max="2" width="12.15625" bestFit="1" customWidth="1"/>
    <col min="3" max="3" width="20.15625" bestFit="1" customWidth="1"/>
    <col min="7" max="7" width="54" style="12" bestFit="1" customWidth="1"/>
  </cols>
  <sheetData>
    <row r="3" spans="1:7" ht="18.3" x14ac:dyDescent="0.7">
      <c r="B3" s="9" t="s">
        <v>47</v>
      </c>
      <c r="D3" s="9" t="s">
        <v>49</v>
      </c>
    </row>
    <row r="4" spans="1:7" s="9" customFormat="1" ht="18.3" x14ac:dyDescent="0.7">
      <c r="A4" s="11" t="s">
        <v>4</v>
      </c>
      <c r="B4" s="9" t="s">
        <v>46</v>
      </c>
      <c r="C4" s="9" t="s">
        <v>45</v>
      </c>
      <c r="D4" s="9" t="s">
        <v>43</v>
      </c>
      <c r="E4" s="9" t="s">
        <v>42</v>
      </c>
      <c r="F4" s="9" t="s">
        <v>48</v>
      </c>
      <c r="G4" s="13"/>
    </row>
    <row r="5" spans="1:7" s="9" customFormat="1" ht="18.3" x14ac:dyDescent="0.7">
      <c r="B5" s="10" t="s">
        <v>62</v>
      </c>
      <c r="C5" s="9" t="s">
        <v>44</v>
      </c>
      <c r="D5" s="9" t="s">
        <v>41</v>
      </c>
      <c r="F5" s="9" t="s">
        <v>41</v>
      </c>
      <c r="G5" s="13" t="s">
        <v>54</v>
      </c>
    </row>
    <row r="6" spans="1:7" x14ac:dyDescent="0.55000000000000004">
      <c r="A6" t="s">
        <v>52</v>
      </c>
      <c r="B6">
        <v>5</v>
      </c>
      <c r="C6">
        <f>2.34/(2*6)</f>
        <v>0.19499999999999998</v>
      </c>
      <c r="D6">
        <f>B6*C6</f>
        <v>0.97499999999999987</v>
      </c>
      <c r="E6">
        <v>12</v>
      </c>
      <c r="F6">
        <f t="shared" ref="F6" si="0">E6*D6</f>
        <v>11.7</v>
      </c>
      <c r="G6" s="12" t="s">
        <v>61</v>
      </c>
    </row>
    <row r="7" spans="1:7" x14ac:dyDescent="0.55000000000000004">
      <c r="A7" t="s">
        <v>58</v>
      </c>
      <c r="B7">
        <v>5</v>
      </c>
      <c r="C7">
        <f>5.67/(2*6)</f>
        <v>0.47249999999999998</v>
      </c>
      <c r="D7">
        <f>B7*C7</f>
        <v>2.3624999999999998</v>
      </c>
      <c r="E7">
        <v>12</v>
      </c>
      <c r="F7">
        <f t="shared" ref="F7:F9" si="1">E7*D7</f>
        <v>28.349999999999998</v>
      </c>
    </row>
    <row r="8" spans="1:7" x14ac:dyDescent="0.55000000000000004">
      <c r="A8" t="s">
        <v>53</v>
      </c>
      <c r="B8">
        <v>0.45</v>
      </c>
      <c r="D8">
        <f>(1/B8-1)*F6</f>
        <v>14.3</v>
      </c>
      <c r="E8">
        <v>1</v>
      </c>
      <c r="F8">
        <f t="shared" si="1"/>
        <v>14.3</v>
      </c>
      <c r="G8" s="12" t="s">
        <v>56</v>
      </c>
    </row>
    <row r="9" spans="1:7" x14ac:dyDescent="0.55000000000000004">
      <c r="A9" t="s">
        <v>57</v>
      </c>
      <c r="B9">
        <v>0.45</v>
      </c>
      <c r="D9">
        <f>(1/B9-1)*F7</f>
        <v>34.65</v>
      </c>
      <c r="E9">
        <v>1</v>
      </c>
      <c r="F9">
        <f t="shared" si="1"/>
        <v>34.65</v>
      </c>
      <c r="G9" s="12" t="s">
        <v>56</v>
      </c>
    </row>
    <row r="10" spans="1:7" x14ac:dyDescent="0.55000000000000004">
      <c r="A10" t="s">
        <v>60</v>
      </c>
      <c r="B10">
        <v>12</v>
      </c>
      <c r="C10">
        <v>2</v>
      </c>
      <c r="D10">
        <f>B10*C10</f>
        <v>24</v>
      </c>
      <c r="E10">
        <v>4</v>
      </c>
      <c r="F10">
        <f t="shared" ref="F10:F15" si="2">E10*D10</f>
        <v>96</v>
      </c>
      <c r="G10" s="12" t="s">
        <v>59</v>
      </c>
    </row>
    <row r="11" spans="1:7" x14ac:dyDescent="0.55000000000000004">
      <c r="A11" t="s">
        <v>0</v>
      </c>
      <c r="B11">
        <v>5</v>
      </c>
      <c r="C11">
        <v>1.6</v>
      </c>
      <c r="D11">
        <f>B11*C11</f>
        <v>8</v>
      </c>
      <c r="E11">
        <v>1</v>
      </c>
      <c r="F11">
        <f t="shared" si="2"/>
        <v>8</v>
      </c>
    </row>
    <row r="12" spans="1:7" x14ac:dyDescent="0.55000000000000004">
      <c r="A12" t="s">
        <v>1</v>
      </c>
      <c r="B12">
        <v>5</v>
      </c>
      <c r="C12">
        <v>2</v>
      </c>
      <c r="D12">
        <f>B12*C12</f>
        <v>10</v>
      </c>
      <c r="E12">
        <v>1</v>
      </c>
      <c r="F12">
        <f t="shared" si="2"/>
        <v>10</v>
      </c>
    </row>
    <row r="13" spans="1:7" x14ac:dyDescent="0.55000000000000004">
      <c r="A13" s="1" t="s">
        <v>50</v>
      </c>
      <c r="B13">
        <v>0.8</v>
      </c>
      <c r="D13" s="2">
        <f>(1/B13-1)*F10</f>
        <v>24</v>
      </c>
      <c r="E13">
        <v>1</v>
      </c>
      <c r="F13">
        <f t="shared" si="2"/>
        <v>24</v>
      </c>
      <c r="G13" s="12" t="s">
        <v>55</v>
      </c>
    </row>
    <row r="14" spans="1:7" x14ac:dyDescent="0.55000000000000004">
      <c r="A14" s="1" t="s">
        <v>51</v>
      </c>
      <c r="B14">
        <v>0.8</v>
      </c>
      <c r="D14" s="4">
        <f>(1/B14-1)*(F11+F12)</f>
        <v>4.5</v>
      </c>
      <c r="E14" s="3">
        <v>1</v>
      </c>
      <c r="F14">
        <f t="shared" si="2"/>
        <v>4.5</v>
      </c>
      <c r="G14" s="12" t="s">
        <v>55</v>
      </c>
    </row>
    <row r="15" spans="1:7" x14ac:dyDescent="0.55000000000000004">
      <c r="A15" t="s">
        <v>3</v>
      </c>
      <c r="B15">
        <v>5</v>
      </c>
      <c r="C15">
        <v>1</v>
      </c>
      <c r="D15">
        <f>B15*C15</f>
        <v>5</v>
      </c>
      <c r="E15">
        <v>1</v>
      </c>
      <c r="F15">
        <f t="shared" si="2"/>
        <v>5</v>
      </c>
    </row>
    <row r="16" spans="1:7" ht="43.2" x14ac:dyDescent="0.55000000000000004">
      <c r="A16" t="s">
        <v>63</v>
      </c>
      <c r="B16">
        <v>230</v>
      </c>
      <c r="C16">
        <v>0.32</v>
      </c>
      <c r="D16">
        <v>66</v>
      </c>
      <c r="E16">
        <v>1</v>
      </c>
      <c r="F16">
        <f>D16*E16</f>
        <v>66</v>
      </c>
      <c r="G16" s="12" t="s">
        <v>64</v>
      </c>
    </row>
    <row r="18" spans="1:7" x14ac:dyDescent="0.55000000000000004">
      <c r="A18" t="s">
        <v>2</v>
      </c>
      <c r="F18">
        <f>SUM(F6:F17)</f>
        <v>302.5</v>
      </c>
    </row>
    <row r="20" spans="1:7" s="14" customFormat="1" ht="20.399999999999999" x14ac:dyDescent="0.75">
      <c r="A20" s="14" t="s">
        <v>65</v>
      </c>
      <c r="F20" s="14">
        <f>F18-F6-F16</f>
        <v>224.8</v>
      </c>
      <c r="G20" s="15"/>
    </row>
    <row r="21" spans="1:7" s="14" customFormat="1" ht="20.399999999999999" x14ac:dyDescent="0.75">
      <c r="A21" s="14" t="s">
        <v>77</v>
      </c>
      <c r="F21" s="14">
        <f>F6</f>
        <v>11.7</v>
      </c>
      <c r="G21" s="15"/>
    </row>
    <row r="22" spans="1:7" s="14" customFormat="1" ht="30" x14ac:dyDescent="0.75">
      <c r="A22" s="14" t="s">
        <v>78</v>
      </c>
      <c r="F22" s="14">
        <f>F16</f>
        <v>66</v>
      </c>
      <c r="G22" s="12" t="s">
        <v>79</v>
      </c>
    </row>
    <row r="23" spans="1:7" s="14" customFormat="1" ht="20.399999999999999" x14ac:dyDescent="0.75">
      <c r="G23" s="12"/>
    </row>
    <row r="25" spans="1:7" x14ac:dyDescent="0.55000000000000004">
      <c r="A25" t="s">
        <v>66</v>
      </c>
      <c r="B25">
        <v>230</v>
      </c>
    </row>
    <row r="27" spans="1:7" x14ac:dyDescent="0.55000000000000004">
      <c r="A27" t="s">
        <v>72</v>
      </c>
      <c r="B27" t="s">
        <v>67</v>
      </c>
      <c r="C27" s="8" t="s">
        <v>69</v>
      </c>
    </row>
    <row r="28" spans="1:7" x14ac:dyDescent="0.55000000000000004">
      <c r="A28" t="s">
        <v>53</v>
      </c>
      <c r="B28">
        <v>0.65</v>
      </c>
      <c r="C28" s="17">
        <f>(F6+F8)/($B$25*B28)</f>
        <v>0.17391304347826086</v>
      </c>
      <c r="G28" s="16" t="s">
        <v>68</v>
      </c>
    </row>
    <row r="29" spans="1:7" x14ac:dyDescent="0.55000000000000004">
      <c r="A29" t="s">
        <v>57</v>
      </c>
      <c r="B29">
        <v>0.65</v>
      </c>
      <c r="C29" s="17">
        <f>(F7+F9)/($B$25*B29)</f>
        <v>0.42140468227424749</v>
      </c>
      <c r="G29" s="16" t="s">
        <v>68</v>
      </c>
    </row>
    <row r="30" spans="1:7" x14ac:dyDescent="0.55000000000000004">
      <c r="A30" s="1" t="s">
        <v>50</v>
      </c>
      <c r="B30">
        <v>0.93</v>
      </c>
      <c r="C30" s="17">
        <f>(F10+F13)/($B$25*B30)</f>
        <v>0.56100981767180924</v>
      </c>
    </row>
    <row r="31" spans="1:7" x14ac:dyDescent="0.55000000000000004">
      <c r="A31" s="1" t="s">
        <v>51</v>
      </c>
      <c r="B31">
        <v>0.93</v>
      </c>
      <c r="C31" s="17">
        <f>(F11+F12+F14+F15)/($B$25*B31)</f>
        <v>0.12856474988312294</v>
      </c>
    </row>
    <row r="32" spans="1:7" x14ac:dyDescent="0.55000000000000004">
      <c r="A32" t="s">
        <v>63</v>
      </c>
      <c r="B32" s="3">
        <f>66/(B16*C16)</f>
        <v>0.89673913043478248</v>
      </c>
      <c r="C32" s="17">
        <f>(F16)/($B$25*B32)</f>
        <v>0.32000000000000006</v>
      </c>
      <c r="G32" s="12" t="s">
        <v>71</v>
      </c>
    </row>
    <row r="34" spans="1:7" ht="20.399999999999999" x14ac:dyDescent="0.75">
      <c r="A34" s="14" t="s">
        <v>70</v>
      </c>
      <c r="C34" s="18">
        <f>SUM(C28:C31)</f>
        <v>1.2848922933074407</v>
      </c>
    </row>
    <row r="35" spans="1:7" ht="20.399999999999999" x14ac:dyDescent="0.75">
      <c r="A35" s="14" t="s">
        <v>80</v>
      </c>
      <c r="C35" s="18">
        <f>SUM(C32,C34)</f>
        <v>1.6048922933074408</v>
      </c>
      <c r="G35" s="12" t="s">
        <v>81</v>
      </c>
    </row>
    <row r="37" spans="1:7" x14ac:dyDescent="0.55000000000000004">
      <c r="A37" t="s">
        <v>73</v>
      </c>
    </row>
    <row r="38" spans="1:7" x14ac:dyDescent="0.55000000000000004">
      <c r="A38" t="s">
        <v>75</v>
      </c>
    </row>
    <row r="39" spans="1:7" x14ac:dyDescent="0.55000000000000004">
      <c r="A39" t="s">
        <v>76</v>
      </c>
    </row>
    <row r="40" spans="1:7" x14ac:dyDescent="0.55000000000000004">
      <c r="A40" t="s">
        <v>53</v>
      </c>
      <c r="B40">
        <v>40</v>
      </c>
      <c r="G40" s="12" t="s">
        <v>74</v>
      </c>
    </row>
    <row r="41" spans="1:7" x14ac:dyDescent="0.55000000000000004">
      <c r="A41" t="s">
        <v>57</v>
      </c>
      <c r="B41">
        <v>40</v>
      </c>
      <c r="G41" s="12" t="s">
        <v>74</v>
      </c>
    </row>
    <row r="42" spans="1:7" x14ac:dyDescent="0.55000000000000004">
      <c r="A42" s="1" t="s">
        <v>50</v>
      </c>
      <c r="B42">
        <v>50</v>
      </c>
    </row>
    <row r="43" spans="1:7" x14ac:dyDescent="0.55000000000000004">
      <c r="A43" s="1" t="s">
        <v>51</v>
      </c>
      <c r="B43">
        <v>35</v>
      </c>
    </row>
    <row r="44" spans="1:7" x14ac:dyDescent="0.55000000000000004">
      <c r="A44" t="s">
        <v>63</v>
      </c>
    </row>
    <row r="48" spans="1:7" x14ac:dyDescent="0.55000000000000004">
      <c r="A48" t="s">
        <v>5</v>
      </c>
      <c r="B48">
        <v>106</v>
      </c>
      <c r="C48" t="s">
        <v>6</v>
      </c>
    </row>
    <row r="49" spans="1:4" x14ac:dyDescent="0.55000000000000004">
      <c r="A49" t="s">
        <v>5</v>
      </c>
      <c r="B49" s="5">
        <f>B48*POWER(0.3048,3)</f>
        <v>3.0015857387520004</v>
      </c>
      <c r="C49" t="s">
        <v>10</v>
      </c>
    </row>
    <row r="50" spans="1:4" x14ac:dyDescent="0.55000000000000004">
      <c r="A50" t="s">
        <v>7</v>
      </c>
      <c r="B50">
        <v>110</v>
      </c>
      <c r="C50" t="s">
        <v>8</v>
      </c>
    </row>
    <row r="51" spans="1:4" x14ac:dyDescent="0.55000000000000004">
      <c r="A51" t="s">
        <v>15</v>
      </c>
      <c r="B51">
        <v>3</v>
      </c>
      <c r="C51" t="s">
        <v>8</v>
      </c>
    </row>
    <row r="53" spans="1:4" x14ac:dyDescent="0.55000000000000004">
      <c r="A53" t="s">
        <v>16</v>
      </c>
      <c r="B53" s="2">
        <f>POWER((B50-2*B51)/2,2)*PI()</f>
        <v>8494.8665353068009</v>
      </c>
      <c r="C53" t="s">
        <v>9</v>
      </c>
    </row>
    <row r="54" spans="1:4" x14ac:dyDescent="0.55000000000000004">
      <c r="A54" t="s">
        <v>17</v>
      </c>
      <c r="B54" s="2">
        <f>POWER(B50/2,2)*PI()</f>
        <v>9503.317777109125</v>
      </c>
      <c r="C54" t="s">
        <v>9</v>
      </c>
    </row>
    <row r="55" spans="1:4" x14ac:dyDescent="0.55000000000000004">
      <c r="A55" t="s">
        <v>11</v>
      </c>
      <c r="B55">
        <f>B49/(B53/POWER(1000,2))</f>
        <v>353.34112976073908</v>
      </c>
      <c r="C55" t="s">
        <v>12</v>
      </c>
    </row>
    <row r="56" spans="1:4" x14ac:dyDescent="0.55000000000000004">
      <c r="B56">
        <f>B55/60</f>
        <v>5.8890188293456509</v>
      </c>
      <c r="C56" t="s">
        <v>13</v>
      </c>
    </row>
    <row r="57" spans="1:4" x14ac:dyDescent="0.55000000000000004">
      <c r="B57">
        <f>B56/0.33048</f>
        <v>17.819592197245374</v>
      </c>
      <c r="C57" t="s">
        <v>14</v>
      </c>
    </row>
    <row r="61" spans="1:4" x14ac:dyDescent="0.55000000000000004">
      <c r="A61" s="6" t="s">
        <v>18</v>
      </c>
    </row>
    <row r="62" spans="1:4" x14ac:dyDescent="0.55000000000000004">
      <c r="A62" t="s">
        <v>19</v>
      </c>
      <c r="B62">
        <v>30</v>
      </c>
      <c r="C62" t="s">
        <v>20</v>
      </c>
    </row>
    <row r="64" spans="1:4" x14ac:dyDescent="0.55000000000000004">
      <c r="A64" t="s">
        <v>23</v>
      </c>
      <c r="B64">
        <f>1*8*10</f>
        <v>80</v>
      </c>
      <c r="C64" t="s">
        <v>21</v>
      </c>
      <c r="D64" t="s">
        <v>24</v>
      </c>
    </row>
    <row r="65" spans="1:3" x14ac:dyDescent="0.55000000000000004">
      <c r="B65">
        <f>(B64/POWER(12,2))*POWER(0.3048,2)</f>
        <v>5.1612800000000007E-2</v>
      </c>
      <c r="C65" t="s">
        <v>22</v>
      </c>
    </row>
    <row r="66" spans="1:3" x14ac:dyDescent="0.55000000000000004">
      <c r="A66" t="s">
        <v>25</v>
      </c>
      <c r="B66">
        <v>80</v>
      </c>
      <c r="C66" t="s">
        <v>26</v>
      </c>
    </row>
    <row r="67" spans="1:3" x14ac:dyDescent="0.55000000000000004">
      <c r="A67" t="s">
        <v>27</v>
      </c>
      <c r="B67" s="7">
        <v>0.2</v>
      </c>
      <c r="C67" t="s">
        <v>28</v>
      </c>
    </row>
    <row r="68" spans="1:3" x14ac:dyDescent="0.55000000000000004">
      <c r="A68" t="s">
        <v>29</v>
      </c>
      <c r="B68" s="7">
        <v>0.1</v>
      </c>
      <c r="C68" t="s">
        <v>28</v>
      </c>
    </row>
    <row r="69" spans="1:3" x14ac:dyDescent="0.55000000000000004">
      <c r="A69" t="s">
        <v>30</v>
      </c>
      <c r="B69">
        <v>1.5</v>
      </c>
      <c r="C69" t="s">
        <v>28</v>
      </c>
    </row>
    <row r="70" spans="1:3" x14ac:dyDescent="0.55000000000000004">
      <c r="A70" t="s">
        <v>31</v>
      </c>
      <c r="B70">
        <v>4.9500000000000002E-2</v>
      </c>
      <c r="C70" t="s">
        <v>28</v>
      </c>
    </row>
    <row r="71" spans="1:3" x14ac:dyDescent="0.55000000000000004">
      <c r="A71" t="s">
        <v>32</v>
      </c>
      <c r="B71" s="7">
        <v>0.02</v>
      </c>
      <c r="C71" t="s">
        <v>28</v>
      </c>
    </row>
    <row r="72" spans="1:3" x14ac:dyDescent="0.55000000000000004">
      <c r="A72" t="s">
        <v>33</v>
      </c>
      <c r="B72">
        <f>SUM(67:71)</f>
        <v>1.8695000000000002</v>
      </c>
      <c r="C72" t="s">
        <v>28</v>
      </c>
    </row>
    <row r="74" spans="1:3" x14ac:dyDescent="0.55000000000000004">
      <c r="A74" t="s">
        <v>40</v>
      </c>
      <c r="B74">
        <v>0.8</v>
      </c>
    </row>
    <row r="75" spans="1:3" x14ac:dyDescent="0.55000000000000004">
      <c r="A75" t="s">
        <v>34</v>
      </c>
      <c r="B75">
        <f>B66-D10*B74*B72</f>
        <v>44.105599999999988</v>
      </c>
      <c r="C75" t="s">
        <v>26</v>
      </c>
    </row>
    <row r="76" spans="1:3" x14ac:dyDescent="0.55000000000000004">
      <c r="A76" t="s">
        <v>39</v>
      </c>
      <c r="B76">
        <f>B75-(D10/((B62*B65)))</f>
        <v>28.60556899993799</v>
      </c>
      <c r="C76" t="s">
        <v>26</v>
      </c>
    </row>
    <row r="79" spans="1:3" x14ac:dyDescent="0.55000000000000004">
      <c r="A79" t="s">
        <v>35</v>
      </c>
      <c r="B79">
        <v>21</v>
      </c>
      <c r="C79" t="s">
        <v>26</v>
      </c>
    </row>
    <row r="80" spans="1:3" x14ac:dyDescent="0.55000000000000004">
      <c r="A80" t="s">
        <v>36</v>
      </c>
      <c r="B80" s="7">
        <v>4</v>
      </c>
      <c r="C80" t="s">
        <v>26</v>
      </c>
    </row>
    <row r="81" spans="1:3" x14ac:dyDescent="0.55000000000000004">
      <c r="A81" t="s">
        <v>37</v>
      </c>
      <c r="B81" s="7">
        <v>3</v>
      </c>
      <c r="C81" t="s">
        <v>26</v>
      </c>
    </row>
    <row r="83" spans="1:3" x14ac:dyDescent="0.55000000000000004">
      <c r="A83" t="s">
        <v>38</v>
      </c>
    </row>
  </sheetData>
  <hyperlinks>
    <hyperlink ref="A61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Zara</dc:creator>
  <cp:lastModifiedBy>Zara</cp:lastModifiedBy>
  <dcterms:created xsi:type="dcterms:W3CDTF">2016-12-01T19:14:57Z</dcterms:created>
  <dcterms:modified xsi:type="dcterms:W3CDTF">2017-06-29T17:40:29Z</dcterms:modified>
</cp:coreProperties>
</file>