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 sheetId="1" r:id="rId4"/>
    <sheet state="visible" name="Questions" sheetId="2" r:id="rId5"/>
  </sheets>
  <definedNames/>
  <calcPr/>
</workbook>
</file>

<file path=xl/sharedStrings.xml><?xml version="1.0" encoding="utf-8"?>
<sst xmlns="http://schemas.openxmlformats.org/spreadsheetml/2006/main" count="95" uniqueCount="82">
  <si>
    <t>Breville</t>
  </si>
  <si>
    <r>
      <rPr>
        <rFont val="Helvetica Neue"/>
        <i/>
        <color theme="1"/>
        <sz val="9.0"/>
      </rPr>
      <t>in millions</t>
    </r>
    <r>
      <rPr>
        <rFont val="Helvetica Neue"/>
        <color theme="1"/>
        <sz val="9.0"/>
      </rPr>
      <t>, exept per shares</t>
    </r>
  </si>
  <si>
    <t>Y19</t>
  </si>
  <si>
    <t>Y20</t>
  </si>
  <si>
    <t>Y21</t>
  </si>
  <si>
    <t>Y22</t>
  </si>
  <si>
    <t>Y23</t>
  </si>
  <si>
    <t>Revenue</t>
  </si>
  <si>
    <t>Revenue Growth</t>
  </si>
  <si>
    <t>COGS</t>
  </si>
  <si>
    <t>Profit Margin</t>
  </si>
  <si>
    <t>Gross Profit</t>
  </si>
  <si>
    <t>Gross Profit Growth</t>
  </si>
  <si>
    <t>SG&amp;A</t>
  </si>
  <si>
    <t>R&amp;D</t>
  </si>
  <si>
    <t>Other Operating Expenses</t>
  </si>
  <si>
    <t>Operating Expenses</t>
  </si>
  <si>
    <t>Operating Income</t>
  </si>
  <si>
    <t>Operating Margin</t>
  </si>
  <si>
    <t>Interest Income</t>
  </si>
  <si>
    <t>Other expense, net</t>
  </si>
  <si>
    <t>Pretax Income</t>
  </si>
  <si>
    <t>Taxes</t>
  </si>
  <si>
    <t>Net Income</t>
  </si>
  <si>
    <t>Net Income Growth</t>
  </si>
  <si>
    <t>EPS</t>
  </si>
  <si>
    <t>BVILF</t>
  </si>
  <si>
    <t>10-K SEC Filing</t>
  </si>
  <si>
    <t>Shares</t>
  </si>
  <si>
    <t>Price</t>
  </si>
  <si>
    <t>Share Repurchase</t>
  </si>
  <si>
    <t>Shares Outstanding</t>
  </si>
  <si>
    <t>Share Issuance Proceeds</t>
  </si>
  <si>
    <t>Cash</t>
  </si>
  <si>
    <t>Stock Based Comp</t>
  </si>
  <si>
    <t>Debt</t>
  </si>
  <si>
    <t>Debt Issuance</t>
  </si>
  <si>
    <t>Valueline (3-5 pt)</t>
  </si>
  <si>
    <t>-</t>
  </si>
  <si>
    <t>Debt Repayment</t>
  </si>
  <si>
    <t>Market Cap</t>
  </si>
  <si>
    <t>Operating Cash Flow</t>
  </si>
  <si>
    <t>EV</t>
  </si>
  <si>
    <t>Investing Cash Flow</t>
  </si>
  <si>
    <t>P/E</t>
  </si>
  <si>
    <t>Financing Cash Flow</t>
  </si>
  <si>
    <t>P/S</t>
  </si>
  <si>
    <t>Net Cash Change</t>
  </si>
  <si>
    <t>P/B</t>
  </si>
  <si>
    <t>Total Debt</t>
  </si>
  <si>
    <t>EV / Revenue</t>
  </si>
  <si>
    <t>EV / Pretax Income</t>
  </si>
  <si>
    <t>Year (Projected)</t>
  </si>
  <si>
    <t>Growth Rate</t>
  </si>
  <si>
    <t>GR Margin</t>
  </si>
  <si>
    <t>Discount (WAPM)</t>
  </si>
  <si>
    <t>N/A</t>
  </si>
  <si>
    <t>Terminal Growth Rate</t>
  </si>
  <si>
    <t>NPV</t>
  </si>
  <si>
    <t>NPV + Cash - Debt</t>
  </si>
  <si>
    <t>Expected Price</t>
  </si>
  <si>
    <t>Price Margin</t>
  </si>
  <si>
    <t>(NPV + C - 2033 D)</t>
  </si>
  <si>
    <t>-Debt NPV Share Price</t>
  </si>
  <si>
    <t>Terminal + 10 Growth Rate</t>
  </si>
  <si>
    <t>Terminal NPV</t>
  </si>
  <si>
    <t>Terminal Share Price</t>
  </si>
  <si>
    <t>Reversed ROR</t>
  </si>
  <si>
    <t>Discounted NI</t>
  </si>
  <si>
    <t>Net Income Margin GR</t>
  </si>
  <si>
    <t>2022 Net Income Margin</t>
  </si>
  <si>
    <t>2033 Net Income Margin</t>
  </si>
  <si>
    <t>Terminal Discounted NPV</t>
  </si>
  <si>
    <t>Questions</t>
  </si>
  <si>
    <t>What are you doing, that your competitors aren't doing yet?</t>
  </si>
  <si>
    <t>How does your product or service change peoples' lives?</t>
  </si>
  <si>
    <t>Will products or services sizably increase for at least several years?</t>
  </si>
  <si>
    <t>Is management determined and how important is mgmt to the business's success?</t>
  </si>
  <si>
    <t>What is the company doing to improve profit margins?</t>
  </si>
  <si>
    <t>Does management talk freely in all situations - or do they "clam up"?</t>
  </si>
  <si>
    <t>In the foreseeable future, will growth require significant equity financing?</t>
  </si>
  <si>
    <t>What market and other actions are insiders taking and why?</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</si>
</sst>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numFmt numFmtId="165" formatCode="&quot;$&quot;#,##0.00"/>
    <numFmt numFmtId="166" formatCode="0.0%"/>
    <numFmt numFmtId="167" formatCode="&quot;$&quot;#,##0"/>
    <numFmt numFmtId="168" formatCode="[$¥]#,##0"/>
  </numFmts>
  <fonts count="9">
    <font>
      <sz val="10.0"/>
      <color rgb="FF000000"/>
      <name val="Arial"/>
      <scheme val="minor"/>
    </font>
    <font>
      <color theme="1"/>
      <name val="Arial"/>
      <scheme val="minor"/>
    </font>
    <font>
      <b/>
      <color theme="1"/>
      <name val="Helvetica Neue"/>
    </font>
    <font>
      <color theme="1"/>
      <name val="Helvetica Neue"/>
    </font>
    <font>
      <sz val="9.0"/>
      <color theme="1"/>
      <name val="Helvetica Neue"/>
    </font>
    <font>
      <color rgb="FF000000"/>
      <name val="&quot;docs-Helvetica Neue&quot;"/>
    </font>
    <font>
      <b/>
      <color theme="1"/>
      <name val="Arial"/>
    </font>
    <font>
      <color theme="1"/>
      <name val="Arial"/>
    </font>
    <font>
      <color rgb="FF000000"/>
      <name val="Arial"/>
    </font>
  </fonts>
  <fills count="12">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D9EAD3"/>
        <bgColor rgb="FFD9EAD3"/>
      </patternFill>
    </fill>
    <fill>
      <patternFill patternType="solid">
        <fgColor rgb="FFE6B8AF"/>
        <bgColor rgb="FFE6B8AF"/>
      </patternFill>
    </fill>
    <fill>
      <patternFill patternType="solid">
        <fgColor rgb="FFFCE5CD"/>
        <bgColor rgb="FFFCE5CD"/>
      </patternFill>
    </fill>
    <fill>
      <patternFill patternType="solid">
        <fgColor rgb="FFD9D2E9"/>
        <bgColor rgb="FFD9D2E9"/>
      </patternFill>
    </fill>
    <fill>
      <patternFill patternType="solid">
        <fgColor rgb="FFD0E0E3"/>
        <bgColor rgb="FFD0E0E3"/>
      </patternFill>
    </fill>
    <fill>
      <patternFill patternType="solid">
        <fgColor rgb="FFC9DAF8"/>
        <bgColor rgb="FFC9DAF8"/>
      </patternFill>
    </fill>
    <fill>
      <patternFill patternType="solid">
        <fgColor rgb="FFFFF2CC"/>
        <bgColor rgb="FFFFF2CC"/>
      </patternFill>
    </fill>
    <fill>
      <patternFill patternType="solid">
        <fgColor rgb="FFFFFFFF"/>
        <bgColor rgb="FFFFFFFF"/>
      </patternFill>
    </fill>
  </fills>
  <borders count="15">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83">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1" fillId="2" fontId="2" numFmtId="0" xfId="0" applyAlignment="1" applyBorder="1" applyFill="1" applyFont="1">
      <alignment readingOrder="0"/>
    </xf>
    <xf borderId="2" fillId="2" fontId="3" numFmtId="164" xfId="0" applyAlignment="1" applyBorder="1" applyFont="1" applyNumberFormat="1">
      <alignment readingOrder="0"/>
    </xf>
    <xf borderId="0" fillId="0" fontId="3" numFmtId="0" xfId="0" applyFont="1"/>
    <xf borderId="1" fillId="3" fontId="4" numFmtId="0" xfId="0" applyAlignment="1" applyBorder="1" applyFill="1" applyFont="1">
      <alignment readingOrder="0"/>
    </xf>
    <xf borderId="3" fillId="3" fontId="2" numFmtId="0" xfId="0" applyAlignment="1" applyBorder="1" applyFont="1">
      <alignment horizontal="right" readingOrder="0" vertical="bottom"/>
    </xf>
    <xf borderId="2" fillId="3" fontId="2" numFmtId="0" xfId="0" applyAlignment="1" applyBorder="1" applyFont="1">
      <alignment horizontal="right" readingOrder="0" vertical="bottom"/>
    </xf>
    <xf borderId="0" fillId="0" fontId="2" numFmtId="0" xfId="0" applyAlignment="1" applyFont="1">
      <alignment vertical="bottom"/>
    </xf>
    <xf borderId="0" fillId="0" fontId="2" numFmtId="0" xfId="0" applyAlignment="1" applyFont="1">
      <alignment readingOrder="0"/>
    </xf>
    <xf borderId="0" fillId="0" fontId="3" numFmtId="0" xfId="0" applyAlignment="1" applyFont="1">
      <alignment horizontal="right" readingOrder="0"/>
    </xf>
    <xf borderId="0" fillId="0" fontId="3" numFmtId="0" xfId="0" applyAlignment="1" applyFont="1">
      <alignment readingOrder="0"/>
    </xf>
    <xf borderId="0" fillId="0" fontId="2" numFmtId="0" xfId="0" applyAlignment="1" applyFont="1">
      <alignment readingOrder="0" shrinkToFit="0" vertical="top" wrapText="1"/>
    </xf>
    <xf borderId="0" fillId="0" fontId="3" numFmtId="165" xfId="0" applyFont="1" applyNumberFormat="1"/>
    <xf borderId="0" fillId="0" fontId="3" numFmtId="165" xfId="0" applyAlignment="1" applyFont="1" applyNumberFormat="1">
      <alignment readingOrder="0"/>
    </xf>
    <xf borderId="4" fillId="4" fontId="3" numFmtId="3" xfId="0" applyAlignment="1" applyBorder="1" applyFill="1" applyFont="1" applyNumberFormat="1">
      <alignment readingOrder="0"/>
    </xf>
    <xf borderId="5" fillId="4" fontId="3" numFmtId="3" xfId="0" applyAlignment="1" applyBorder="1" applyFont="1" applyNumberFormat="1">
      <alignment readingOrder="0"/>
    </xf>
    <xf borderId="6" fillId="4" fontId="3" numFmtId="3" xfId="0" applyAlignment="1" applyBorder="1" applyFont="1" applyNumberFormat="1">
      <alignment readingOrder="0"/>
    </xf>
    <xf borderId="0" fillId="0" fontId="3" numFmtId="0" xfId="0" applyFont="1"/>
    <xf borderId="0" fillId="0" fontId="2" numFmtId="0" xfId="0" applyAlignment="1" applyFont="1">
      <alignment readingOrder="0" vertical="bottom"/>
    </xf>
    <xf borderId="7" fillId="4" fontId="3" numFmtId="10" xfId="0" applyAlignment="1" applyBorder="1" applyFont="1" applyNumberFormat="1">
      <alignment readingOrder="0"/>
    </xf>
    <xf borderId="0" fillId="4" fontId="3" numFmtId="10" xfId="0" applyAlignment="1" applyFont="1" applyNumberFormat="1">
      <alignment readingOrder="0"/>
    </xf>
    <xf borderId="8" fillId="4" fontId="3" numFmtId="10" xfId="0" applyAlignment="1" applyBorder="1" applyFont="1" applyNumberFormat="1">
      <alignment readingOrder="0"/>
    </xf>
    <xf borderId="7" fillId="4" fontId="3" numFmtId="3" xfId="0" applyAlignment="1" applyBorder="1" applyFont="1" applyNumberFormat="1">
      <alignment readingOrder="0"/>
    </xf>
    <xf borderId="0" fillId="4" fontId="3" numFmtId="3" xfId="0" applyAlignment="1" applyFont="1" applyNumberFormat="1">
      <alignment readingOrder="0"/>
    </xf>
    <xf borderId="8" fillId="4" fontId="3" numFmtId="3" xfId="0" applyAlignment="1" applyBorder="1" applyFont="1" applyNumberFormat="1">
      <alignment readingOrder="0"/>
    </xf>
    <xf borderId="0" fillId="0" fontId="3" numFmtId="3" xfId="0" applyAlignment="1" applyFont="1" applyNumberFormat="1">
      <alignment readingOrder="0"/>
    </xf>
    <xf borderId="7" fillId="4" fontId="3" numFmtId="166" xfId="0" applyBorder="1" applyFont="1" applyNumberFormat="1"/>
    <xf borderId="0" fillId="4" fontId="3" numFmtId="166" xfId="0" applyFont="1" applyNumberFormat="1"/>
    <xf borderId="8" fillId="4" fontId="3" numFmtId="166" xfId="0" applyBorder="1" applyFont="1" applyNumberFormat="1"/>
    <xf borderId="0" fillId="0" fontId="3" numFmtId="10" xfId="0" applyFont="1" applyNumberFormat="1"/>
    <xf borderId="7" fillId="4" fontId="3" numFmtId="3" xfId="0" applyBorder="1" applyFont="1" applyNumberFormat="1"/>
    <xf borderId="0" fillId="4" fontId="3" numFmtId="3" xfId="0" applyFont="1" applyNumberFormat="1"/>
    <xf borderId="8" fillId="4" fontId="3" numFmtId="3" xfId="0" applyBorder="1" applyFont="1" applyNumberFormat="1"/>
    <xf borderId="7" fillId="4" fontId="3" numFmtId="166" xfId="0" applyAlignment="1" applyBorder="1" applyFont="1" applyNumberFormat="1">
      <alignment readingOrder="0"/>
    </xf>
    <xf borderId="0" fillId="4" fontId="3" numFmtId="166" xfId="0" applyAlignment="1" applyFont="1" applyNumberFormat="1">
      <alignment readingOrder="0"/>
    </xf>
    <xf borderId="0" fillId="0" fontId="2" numFmtId="0" xfId="0" applyAlignment="1" applyFont="1">
      <alignment readingOrder="0" shrinkToFit="0" vertical="bottom" wrapText="1"/>
    </xf>
    <xf borderId="7" fillId="4" fontId="3" numFmtId="3" xfId="0" applyAlignment="1" applyBorder="1" applyFont="1" applyNumberFormat="1">
      <alignment horizontal="right" readingOrder="0"/>
    </xf>
    <xf borderId="0" fillId="4" fontId="3" numFmtId="3" xfId="0" applyAlignment="1" applyFont="1" applyNumberFormat="1">
      <alignment horizontal="right" readingOrder="0"/>
    </xf>
    <xf borderId="8" fillId="4" fontId="3" numFmtId="3" xfId="0" applyAlignment="1" applyBorder="1" applyFont="1" applyNumberFormat="1">
      <alignment readingOrder="0" shrinkToFit="0" vertical="top" wrapText="1"/>
    </xf>
    <xf borderId="0" fillId="0" fontId="3" numFmtId="0" xfId="0" applyAlignment="1" applyFont="1">
      <alignment readingOrder="0" shrinkToFit="0" vertical="top" wrapText="1"/>
    </xf>
    <xf borderId="0" fillId="0" fontId="3" numFmtId="4" xfId="0" applyFont="1" applyNumberFormat="1"/>
    <xf borderId="0" fillId="0" fontId="3" numFmtId="0" xfId="0" applyAlignment="1" applyFont="1">
      <alignment horizontal="right"/>
    </xf>
    <xf borderId="0" fillId="0" fontId="2" numFmtId="0" xfId="0" applyAlignment="1" applyFont="1">
      <alignment shrinkToFit="0" vertical="bottom" wrapText="1"/>
    </xf>
    <xf borderId="8" fillId="4" fontId="3" numFmtId="3" xfId="0" applyAlignment="1" applyBorder="1" applyFont="1" applyNumberFormat="1">
      <alignment horizontal="right" readingOrder="0"/>
    </xf>
    <xf borderId="0" fillId="0" fontId="3" numFmtId="4" xfId="0" applyAlignment="1" applyFont="1" applyNumberFormat="1">
      <alignment readingOrder="0"/>
    </xf>
    <xf borderId="0" fillId="0" fontId="3" numFmtId="2" xfId="0" applyAlignment="1" applyFont="1" applyNumberFormat="1">
      <alignment horizontal="right" readingOrder="0"/>
    </xf>
    <xf borderId="0" fillId="0" fontId="3" numFmtId="10" xfId="0" applyAlignment="1" applyFont="1" applyNumberFormat="1">
      <alignment readingOrder="0"/>
    </xf>
    <xf borderId="0" fillId="0" fontId="1" numFmtId="0" xfId="0" applyAlignment="1" applyFont="1">
      <alignment readingOrder="0" shrinkToFit="0" vertical="top" wrapText="1"/>
    </xf>
    <xf borderId="0" fillId="0" fontId="3" numFmtId="2" xfId="0" applyFont="1" applyNumberFormat="1"/>
    <xf borderId="7" fillId="4" fontId="3" numFmtId="0" xfId="0" applyAlignment="1" applyBorder="1" applyFont="1">
      <alignment readingOrder="0"/>
    </xf>
    <xf borderId="0" fillId="4" fontId="3" numFmtId="0" xfId="0" applyAlignment="1" applyFont="1">
      <alignment readingOrder="0"/>
    </xf>
    <xf borderId="0" fillId="4" fontId="3" numFmtId="9" xfId="0" applyFont="1" applyNumberFormat="1"/>
    <xf borderId="8" fillId="4" fontId="3" numFmtId="9" xfId="0" applyBorder="1" applyFont="1" applyNumberFormat="1"/>
    <xf borderId="7" fillId="4" fontId="3" numFmtId="4" xfId="0" applyAlignment="1" applyBorder="1" applyFont="1" applyNumberFormat="1">
      <alignment readingOrder="0"/>
    </xf>
    <xf borderId="0" fillId="4" fontId="3" numFmtId="4" xfId="0" applyAlignment="1" applyFont="1" applyNumberFormat="1">
      <alignment readingOrder="0"/>
    </xf>
    <xf borderId="8" fillId="4" fontId="3" numFmtId="4" xfId="0" applyAlignment="1" applyBorder="1" applyFont="1" applyNumberFormat="1">
      <alignment readingOrder="0" shrinkToFit="0" vertical="top" wrapText="1"/>
    </xf>
    <xf borderId="2" fillId="2" fontId="3" numFmtId="0" xfId="0" applyAlignment="1" applyBorder="1" applyFont="1">
      <alignment horizontal="right" readingOrder="0"/>
    </xf>
    <xf borderId="9" fillId="4" fontId="3" numFmtId="3" xfId="0" applyAlignment="1" applyBorder="1" applyFont="1" applyNumberFormat="1">
      <alignment readingOrder="0"/>
    </xf>
    <xf borderId="10" fillId="4" fontId="3" numFmtId="3" xfId="0" applyAlignment="1" applyBorder="1" applyFont="1" applyNumberFormat="1">
      <alignment readingOrder="0"/>
    </xf>
    <xf borderId="11" fillId="4" fontId="3" numFmtId="3" xfId="0" applyAlignment="1" applyBorder="1" applyFont="1" applyNumberFormat="1">
      <alignment readingOrder="0"/>
    </xf>
    <xf borderId="0" fillId="0" fontId="3" numFmtId="0" xfId="0" applyAlignment="1" applyFont="1">
      <alignment horizontal="right" readingOrder="0"/>
    </xf>
    <xf borderId="0" fillId="0" fontId="2" numFmtId="0" xfId="0" applyAlignment="1" applyFont="1">
      <alignment vertical="bottom"/>
    </xf>
    <xf borderId="12" fillId="3" fontId="2" numFmtId="165" xfId="0" applyAlignment="1" applyBorder="1" applyFont="1" applyNumberFormat="1">
      <alignment readingOrder="0" vertical="bottom"/>
    </xf>
    <xf borderId="4" fillId="5" fontId="3" numFmtId="3" xfId="0" applyAlignment="1" applyBorder="1" applyFill="1" applyFont="1" applyNumberFormat="1">
      <alignment horizontal="right" readingOrder="0"/>
    </xf>
    <xf borderId="5" fillId="5" fontId="3" numFmtId="3" xfId="0" applyAlignment="1" applyBorder="1" applyFont="1" applyNumberFormat="1">
      <alignment horizontal="right" readingOrder="0"/>
    </xf>
    <xf borderId="5" fillId="5" fontId="3" numFmtId="3" xfId="0" applyAlignment="1" applyBorder="1" applyFont="1" applyNumberFormat="1">
      <alignment horizontal="right" readingOrder="0" vertical="bottom"/>
    </xf>
    <xf borderId="6" fillId="5" fontId="3" numFmtId="3" xfId="0" applyAlignment="1" applyBorder="1" applyFont="1" applyNumberFormat="1">
      <alignment readingOrder="0"/>
    </xf>
    <xf borderId="0" fillId="0" fontId="2" numFmtId="0" xfId="0" applyAlignment="1" applyFont="1">
      <alignment shrinkToFit="0" vertical="bottom" wrapText="0"/>
    </xf>
    <xf borderId="13" fillId="3" fontId="3" numFmtId="3" xfId="0" applyAlignment="1" applyBorder="1" applyFont="1" applyNumberFormat="1">
      <alignment readingOrder="0" vertical="bottom"/>
    </xf>
    <xf borderId="0" fillId="0" fontId="2" numFmtId="0" xfId="0" applyAlignment="1" applyFont="1">
      <alignment horizontal="left" readingOrder="0"/>
    </xf>
    <xf borderId="7" fillId="5" fontId="3" numFmtId="3" xfId="0" applyAlignment="1" applyBorder="1" applyFont="1" applyNumberFormat="1">
      <alignment horizontal="right" readingOrder="0"/>
    </xf>
    <xf borderId="0" fillId="5" fontId="3" numFmtId="3" xfId="0" applyAlignment="1" applyFont="1" applyNumberFormat="1">
      <alignment horizontal="right" readingOrder="0"/>
    </xf>
    <xf borderId="8" fillId="5" fontId="3" numFmtId="3" xfId="0" applyAlignment="1" applyBorder="1" applyFont="1" applyNumberFormat="1">
      <alignment readingOrder="0"/>
    </xf>
    <xf borderId="13" fillId="3" fontId="3" numFmtId="167" xfId="0" applyAlignment="1" applyBorder="1" applyFont="1" applyNumberFormat="1">
      <alignment readingOrder="0" shrinkToFit="0" vertical="bottom" wrapText="0"/>
    </xf>
    <xf borderId="0" fillId="5" fontId="3" numFmtId="3" xfId="0" applyAlignment="1" applyFont="1" applyNumberFormat="1">
      <alignment horizontal="right" readingOrder="0" vertical="bottom"/>
    </xf>
    <xf borderId="8" fillId="5" fontId="3" numFmtId="3" xfId="0" applyAlignment="1" applyBorder="1" applyFont="1" applyNumberFormat="1">
      <alignment horizontal="right" readingOrder="0" vertical="bottom"/>
    </xf>
    <xf borderId="13" fillId="3" fontId="3" numFmtId="167" xfId="0" applyAlignment="1" applyBorder="1" applyFont="1" applyNumberFormat="1">
      <alignment readingOrder="0" vertical="bottom"/>
    </xf>
    <xf borderId="14" fillId="3" fontId="3" numFmtId="165" xfId="0" applyAlignment="1" applyBorder="1" applyFont="1" applyNumberFormat="1">
      <alignment horizontal="right" readingOrder="0" vertical="bottom"/>
    </xf>
    <xf borderId="0" fillId="0" fontId="3" numFmtId="10" xfId="0" applyAlignment="1" applyFont="1" applyNumberFormat="1">
      <alignment vertical="bottom"/>
    </xf>
    <xf borderId="9" fillId="5" fontId="3" numFmtId="3" xfId="0" applyAlignment="1" applyBorder="1" applyFont="1" applyNumberFormat="1">
      <alignment horizontal="right" readingOrder="0"/>
    </xf>
    <xf borderId="10" fillId="5" fontId="3" numFmtId="3" xfId="0" applyAlignment="1" applyBorder="1" applyFont="1" applyNumberFormat="1">
      <alignment horizontal="right" readingOrder="0"/>
    </xf>
    <xf borderId="11" fillId="5" fontId="3" numFmtId="3" xfId="0" applyAlignment="1" applyBorder="1" applyFont="1" applyNumberFormat="1">
      <alignment readingOrder="0"/>
    </xf>
    <xf borderId="0" fillId="0" fontId="3" numFmtId="0" xfId="0" applyAlignment="1" applyFont="1">
      <alignment vertical="bottom"/>
    </xf>
    <xf borderId="0" fillId="0" fontId="3" numFmtId="49" xfId="0" applyAlignment="1" applyFont="1" applyNumberFormat="1">
      <alignment horizontal="right" readingOrder="0"/>
    </xf>
    <xf borderId="8" fillId="0" fontId="2" numFmtId="0" xfId="0" applyAlignment="1" applyBorder="1" applyFont="1">
      <alignment vertical="bottom"/>
    </xf>
    <xf borderId="6" fillId="6" fontId="3" numFmtId="167" xfId="0" applyAlignment="1" applyBorder="1" applyFill="1" applyFont="1" applyNumberFormat="1">
      <alignment horizontal="right" readingOrder="0" vertical="bottom"/>
    </xf>
    <xf borderId="4" fillId="7" fontId="3" numFmtId="3" xfId="0" applyAlignment="1" applyBorder="1" applyFill="1" applyFont="1" applyNumberFormat="1">
      <alignment horizontal="right" readingOrder="0"/>
    </xf>
    <xf borderId="5" fillId="7" fontId="3" numFmtId="3" xfId="0" applyAlignment="1" applyBorder="1" applyFont="1" applyNumberFormat="1">
      <alignment horizontal="right" readingOrder="0"/>
    </xf>
    <xf borderId="5" fillId="7" fontId="3" numFmtId="3" xfId="0" applyAlignment="1" applyBorder="1" applyFont="1" applyNumberFormat="1">
      <alignment horizontal="right" readingOrder="0" vertical="bottom"/>
    </xf>
    <xf borderId="6" fillId="7" fontId="3" numFmtId="3" xfId="0" applyAlignment="1" applyBorder="1" applyFont="1" applyNumberFormat="1">
      <alignment readingOrder="0"/>
    </xf>
    <xf borderId="8" fillId="6" fontId="3" numFmtId="167" xfId="0" applyAlignment="1" applyBorder="1" applyFont="1" applyNumberFormat="1">
      <alignment horizontal="right" vertical="bottom"/>
    </xf>
    <xf borderId="7" fillId="7" fontId="3" numFmtId="3" xfId="0" applyAlignment="1" applyBorder="1" applyFont="1" applyNumberFormat="1">
      <alignment horizontal="right" readingOrder="0"/>
    </xf>
    <xf borderId="0" fillId="7" fontId="3" numFmtId="3" xfId="0" applyAlignment="1" applyFont="1" applyNumberFormat="1">
      <alignment horizontal="right" readingOrder="0"/>
    </xf>
    <xf borderId="8" fillId="7" fontId="3" numFmtId="3" xfId="0" applyAlignment="1" applyBorder="1" applyFont="1" applyNumberFormat="1">
      <alignment readingOrder="0"/>
    </xf>
    <xf borderId="8" fillId="6" fontId="3" numFmtId="4" xfId="0" applyAlignment="1" applyBorder="1" applyFont="1" applyNumberFormat="1">
      <alignment horizontal="right" vertical="bottom"/>
    </xf>
    <xf borderId="8" fillId="0" fontId="2" numFmtId="0" xfId="0" applyAlignment="1" applyBorder="1" applyFont="1">
      <alignment shrinkToFit="0" vertical="bottom" wrapText="1"/>
    </xf>
    <xf borderId="8" fillId="0" fontId="2" numFmtId="0" xfId="0" applyAlignment="1" applyBorder="1" applyFont="1">
      <alignment shrinkToFit="0" vertical="bottom" wrapText="1"/>
    </xf>
    <xf borderId="8" fillId="6" fontId="3" numFmtId="4" xfId="0" applyAlignment="1" applyBorder="1" applyFont="1" applyNumberFormat="1">
      <alignment horizontal="right" shrinkToFit="0" vertical="bottom" wrapText="1"/>
    </xf>
    <xf borderId="0" fillId="0" fontId="3" numFmtId="0" xfId="0" applyAlignment="1" applyFont="1">
      <alignment horizontal="right" readingOrder="0" vertical="bottom"/>
    </xf>
    <xf borderId="9" fillId="7" fontId="3" numFmtId="3" xfId="0" applyAlignment="1" applyBorder="1" applyFont="1" applyNumberFormat="1">
      <alignment horizontal="right" readingOrder="0"/>
    </xf>
    <xf borderId="10" fillId="7" fontId="3" numFmtId="3" xfId="0" applyAlignment="1" applyBorder="1" applyFont="1" applyNumberFormat="1">
      <alignment horizontal="right" readingOrder="0"/>
    </xf>
    <xf borderId="11" fillId="7" fontId="3" numFmtId="3" xfId="0" applyAlignment="1" applyBorder="1" applyFont="1" applyNumberFormat="1">
      <alignment readingOrder="0"/>
    </xf>
    <xf borderId="0" fillId="0" fontId="3" numFmtId="0" xfId="0" applyAlignment="1" applyFont="1">
      <alignment horizontal="left" readingOrder="0"/>
    </xf>
    <xf borderId="0" fillId="0" fontId="3" numFmtId="49" xfId="0" applyFont="1" applyNumberFormat="1"/>
    <xf borderId="11" fillId="6" fontId="3" numFmtId="4" xfId="0" applyAlignment="1" applyBorder="1" applyFont="1" applyNumberFormat="1">
      <alignment horizontal="right" shrinkToFit="0" vertical="bottom" wrapText="1"/>
    </xf>
    <xf borderId="1" fillId="8" fontId="2" numFmtId="0" xfId="0" applyAlignment="1" applyBorder="1" applyFill="1" applyFont="1">
      <alignment horizontal="left" readingOrder="0" vertical="bottom"/>
    </xf>
    <xf borderId="3" fillId="8" fontId="2" numFmtId="0" xfId="0" applyAlignment="1" applyBorder="1" applyFont="1">
      <alignment horizontal="right" readingOrder="0" vertical="bottom"/>
    </xf>
    <xf borderId="3" fillId="8" fontId="2" numFmtId="10" xfId="0" applyAlignment="1" applyBorder="1" applyFont="1" applyNumberFormat="1">
      <alignment horizontal="right" vertical="bottom"/>
    </xf>
    <xf borderId="3" fillId="8" fontId="2" numFmtId="165" xfId="0" applyAlignment="1" applyBorder="1" applyFont="1" applyNumberFormat="1">
      <alignment horizontal="right" vertical="bottom"/>
    </xf>
    <xf borderId="2" fillId="8" fontId="2" numFmtId="0" xfId="0" applyAlignment="1" applyBorder="1" applyFont="1">
      <alignment horizontal="right" readingOrder="0" shrinkToFit="0" vertical="top" wrapText="1"/>
    </xf>
    <xf borderId="0" fillId="0" fontId="2" numFmtId="0" xfId="0" applyAlignment="1" applyFont="1">
      <alignment horizontal="left" vertical="bottom"/>
    </xf>
    <xf borderId="0" fillId="0" fontId="2" numFmtId="10" xfId="0" applyAlignment="1" applyFont="1" applyNumberFormat="1">
      <alignment horizontal="right" vertical="bottom"/>
    </xf>
    <xf borderId="0" fillId="0" fontId="2" numFmtId="165" xfId="0" applyAlignment="1" applyFont="1" applyNumberFormat="1">
      <alignment horizontal="right" vertical="bottom"/>
    </xf>
    <xf borderId="0" fillId="0" fontId="2" numFmtId="0" xfId="0" applyAlignment="1" applyFont="1">
      <alignment horizontal="right" readingOrder="0" vertical="bottom"/>
    </xf>
    <xf borderId="12" fillId="4" fontId="3" numFmtId="10" xfId="0" applyAlignment="1" applyBorder="1" applyFont="1" applyNumberFormat="1">
      <alignment readingOrder="0" shrinkToFit="0" vertical="bottom" wrapText="1"/>
    </xf>
    <xf borderId="0" fillId="0" fontId="3" numFmtId="0" xfId="0" applyAlignment="1" applyFont="1">
      <alignment horizontal="left" readingOrder="0" vertical="bottom"/>
    </xf>
    <xf borderId="4" fillId="6" fontId="3" numFmtId="168" xfId="0" applyAlignment="1" applyBorder="1" applyFont="1" applyNumberFormat="1">
      <alignment horizontal="right" readingOrder="0" vertical="bottom"/>
    </xf>
    <xf borderId="5" fillId="6" fontId="3" numFmtId="0" xfId="0" applyAlignment="1" applyBorder="1" applyFont="1">
      <alignment horizontal="right" readingOrder="0" vertical="bottom"/>
    </xf>
    <xf borderId="5" fillId="6" fontId="3" numFmtId="167" xfId="0" applyAlignment="1" applyBorder="1" applyFont="1" applyNumberFormat="1">
      <alignment horizontal="right" readingOrder="0" vertical="bottom"/>
    </xf>
    <xf borderId="5" fillId="6" fontId="3" numFmtId="10" xfId="0" applyAlignment="1" applyBorder="1" applyFont="1" applyNumberFormat="1">
      <alignment readingOrder="0" vertical="bottom"/>
    </xf>
    <xf borderId="6" fillId="6" fontId="3" numFmtId="167" xfId="0" applyAlignment="1" applyBorder="1" applyFont="1" applyNumberFormat="1">
      <alignment readingOrder="0" shrinkToFit="0" vertical="top" wrapText="1"/>
    </xf>
    <xf borderId="0" fillId="0" fontId="3" numFmtId="10" xfId="0" applyAlignment="1" applyFont="1" applyNumberFormat="1">
      <alignment readingOrder="0" shrinkToFit="0" vertical="top" wrapText="1"/>
    </xf>
    <xf borderId="13" fillId="4" fontId="3" numFmtId="10" xfId="0" applyAlignment="1" applyBorder="1" applyFont="1" applyNumberFormat="1">
      <alignment readingOrder="0" shrinkToFit="0" vertical="bottom" wrapText="1"/>
    </xf>
    <xf borderId="7" fillId="6" fontId="3" numFmtId="167" xfId="0" applyAlignment="1" applyBorder="1" applyFont="1" applyNumberFormat="1">
      <alignment horizontal="right" readingOrder="0" vertical="bottom"/>
    </xf>
    <xf borderId="0" fillId="6" fontId="3" numFmtId="0" xfId="0" applyAlignment="1" applyFont="1">
      <alignment horizontal="right" readingOrder="0" vertical="bottom"/>
    </xf>
    <xf borderId="0" fillId="6" fontId="3" numFmtId="167" xfId="0" applyAlignment="1" applyFont="1" applyNumberFormat="1">
      <alignment horizontal="right" vertical="bottom"/>
    </xf>
    <xf borderId="0" fillId="6" fontId="3" numFmtId="10" xfId="0" applyAlignment="1" applyFont="1" applyNumberFormat="1">
      <alignment readingOrder="0" vertical="bottom"/>
    </xf>
    <xf borderId="8" fillId="6" fontId="3" numFmtId="167" xfId="0" applyAlignment="1" applyBorder="1" applyFont="1" applyNumberFormat="1">
      <alignment readingOrder="0" shrinkToFit="0" vertical="top" wrapText="1"/>
    </xf>
    <xf borderId="13" fillId="4" fontId="3" numFmtId="167" xfId="0" applyAlignment="1" applyBorder="1" applyFont="1" applyNumberFormat="1">
      <alignment readingOrder="0" shrinkToFit="0" vertical="bottom" wrapText="1"/>
    </xf>
    <xf borderId="7" fillId="6" fontId="3" numFmtId="167" xfId="0" applyAlignment="1" applyBorder="1" applyFont="1" applyNumberFormat="1">
      <alignment horizontal="right" vertical="bottom"/>
    </xf>
    <xf borderId="0" fillId="6" fontId="3" numFmtId="10" xfId="0" applyAlignment="1" applyFont="1" applyNumberFormat="1">
      <alignment horizontal="right" vertical="bottom"/>
    </xf>
    <xf borderId="0" fillId="0" fontId="3" numFmtId="0" xfId="0" applyAlignment="1" applyFont="1">
      <alignment readingOrder="0" vertical="bottom"/>
    </xf>
    <xf borderId="0" fillId="0" fontId="3" numFmtId="0" xfId="0" applyAlignment="1" applyFont="1">
      <alignment horizontal="left" vertical="bottom"/>
    </xf>
    <xf borderId="13" fillId="4" fontId="3" numFmtId="3" xfId="0" applyAlignment="1" applyBorder="1" applyFont="1" applyNumberFormat="1">
      <alignment readingOrder="0" shrinkToFit="0" vertical="bottom" wrapText="1"/>
    </xf>
    <xf borderId="14" fillId="4" fontId="2" numFmtId="167" xfId="0" applyAlignment="1" applyBorder="1" applyFont="1" applyNumberFormat="1">
      <alignment shrinkToFit="0" vertical="bottom" wrapText="1"/>
    </xf>
    <xf borderId="0" fillId="6" fontId="3" numFmtId="10" xfId="0" applyAlignment="1" applyFont="1" applyNumberFormat="1">
      <alignment horizontal="right" readingOrder="0" vertical="bottom"/>
    </xf>
    <xf borderId="0" fillId="6" fontId="3" numFmtId="10" xfId="0" applyAlignment="1" applyFont="1" applyNumberFormat="1">
      <alignment vertical="bottom"/>
    </xf>
    <xf borderId="8" fillId="6" fontId="3" numFmtId="167" xfId="0" applyBorder="1" applyFont="1" applyNumberFormat="1"/>
    <xf borderId="12" fillId="9" fontId="3" numFmtId="10" xfId="0" applyAlignment="1" applyBorder="1" applyFill="1" applyFont="1" applyNumberFormat="1">
      <alignment shrinkToFit="0" vertical="bottom" wrapText="1"/>
    </xf>
    <xf borderId="14" fillId="9" fontId="3" numFmtId="10" xfId="0" applyAlignment="1" applyBorder="1" applyFont="1" applyNumberFormat="1">
      <alignment readingOrder="0" shrinkToFit="0" vertical="bottom" wrapText="1"/>
    </xf>
    <xf borderId="0" fillId="0" fontId="3" numFmtId="0" xfId="0" applyAlignment="1" applyFont="1">
      <alignment horizontal="left" vertical="bottom"/>
    </xf>
    <xf borderId="12" fillId="10" fontId="3" numFmtId="167" xfId="0" applyBorder="1" applyFill="1" applyFont="1" applyNumberFormat="1"/>
    <xf borderId="14" fillId="10" fontId="3" numFmtId="167" xfId="0" applyBorder="1" applyFont="1" applyNumberFormat="1"/>
    <xf borderId="12" fillId="5" fontId="3" numFmtId="10" xfId="0" applyAlignment="1" applyBorder="1" applyFont="1" applyNumberFormat="1">
      <alignment readingOrder="0"/>
    </xf>
    <xf borderId="13" fillId="5" fontId="3" numFmtId="167" xfId="0" applyAlignment="1" applyBorder="1" applyFont="1" applyNumberFormat="1">
      <alignment readingOrder="0" shrinkToFit="0" vertical="top" wrapText="1"/>
    </xf>
    <xf borderId="13" fillId="5" fontId="5" numFmtId="167" xfId="0" applyAlignment="1" applyBorder="1" applyFont="1" applyNumberFormat="1">
      <alignment horizontal="right" readingOrder="0"/>
    </xf>
    <xf borderId="9" fillId="6" fontId="3" numFmtId="167" xfId="0" applyAlignment="1" applyBorder="1" applyFont="1" applyNumberFormat="1">
      <alignment horizontal="right" readingOrder="0" vertical="bottom"/>
    </xf>
    <xf borderId="10" fillId="6" fontId="3" numFmtId="10" xfId="0" applyAlignment="1" applyBorder="1" applyFont="1" applyNumberFormat="1">
      <alignment horizontal="right" readingOrder="0" vertical="bottom"/>
    </xf>
    <xf borderId="10" fillId="6" fontId="3" numFmtId="167" xfId="0" applyAlignment="1" applyBorder="1" applyFont="1" applyNumberFormat="1">
      <alignment horizontal="right" vertical="bottom"/>
    </xf>
    <xf borderId="10" fillId="6" fontId="3" numFmtId="10" xfId="0" applyAlignment="1" applyBorder="1" applyFont="1" applyNumberFormat="1">
      <alignment vertical="bottom"/>
    </xf>
    <xf borderId="11" fillId="6" fontId="3" numFmtId="167" xfId="0" applyBorder="1" applyFont="1" applyNumberFormat="1"/>
    <xf borderId="14" fillId="5" fontId="2" numFmtId="10" xfId="0" applyAlignment="1" applyBorder="1" applyFont="1" applyNumberFormat="1">
      <alignment vertical="bottom"/>
    </xf>
    <xf borderId="0" fillId="0" fontId="3" numFmtId="10" xfId="0" applyAlignment="1" applyFont="1" applyNumberFormat="1">
      <alignment horizontal="right" readingOrder="0" vertical="bottom"/>
    </xf>
    <xf borderId="0" fillId="0" fontId="1" numFmtId="165" xfId="0" applyFont="1" applyNumberFormat="1"/>
    <xf borderId="3" fillId="8" fontId="2" numFmtId="165" xfId="0" applyAlignment="1" applyBorder="1" applyFont="1" applyNumberFormat="1">
      <alignment horizontal="right" readingOrder="0" vertical="bottom"/>
    </xf>
    <xf borderId="12" fillId="9" fontId="3" numFmtId="9" xfId="0" applyAlignment="1" applyBorder="1" applyFont="1" applyNumberFormat="1">
      <alignment readingOrder="0"/>
    </xf>
    <xf borderId="0" fillId="0" fontId="1" numFmtId="10" xfId="0" applyFont="1" applyNumberFormat="1"/>
    <xf borderId="13" fillId="9" fontId="3" numFmtId="10" xfId="0" applyBorder="1" applyFont="1" applyNumberFormat="1"/>
    <xf borderId="4" fillId="6" fontId="3" numFmtId="167" xfId="0" applyAlignment="1" applyBorder="1" applyFont="1" applyNumberFormat="1">
      <alignment horizontal="right" readingOrder="0" vertical="bottom"/>
    </xf>
    <xf borderId="5" fillId="6" fontId="3" numFmtId="10" xfId="0" applyAlignment="1" applyBorder="1" applyFont="1" applyNumberFormat="1">
      <alignment horizontal="right" readingOrder="0" vertical="bottom"/>
    </xf>
    <xf borderId="5" fillId="6" fontId="3" numFmtId="167" xfId="0" applyAlignment="1" applyBorder="1" applyFont="1" applyNumberFormat="1">
      <alignment horizontal="right" vertical="bottom"/>
    </xf>
    <xf borderId="5" fillId="6" fontId="3" numFmtId="10" xfId="0" applyAlignment="1" applyBorder="1" applyFont="1" applyNumberFormat="1">
      <alignment vertical="bottom"/>
    </xf>
    <xf borderId="6" fillId="6" fontId="3" numFmtId="4" xfId="0" applyAlignment="1" applyBorder="1" applyFont="1" applyNumberFormat="1">
      <alignment readingOrder="0" shrinkToFit="0" vertical="top" wrapText="1"/>
    </xf>
    <xf borderId="0" fillId="0" fontId="1" numFmtId="0" xfId="0" applyFont="1"/>
    <xf borderId="13" fillId="9" fontId="3" numFmtId="10" xfId="0" applyAlignment="1" applyBorder="1" applyFont="1" applyNumberFormat="1">
      <alignment readingOrder="0"/>
    </xf>
    <xf borderId="8" fillId="6" fontId="3" numFmtId="3" xfId="0" applyBorder="1" applyFont="1" applyNumberFormat="1"/>
    <xf borderId="13" fillId="9" fontId="3" numFmtId="167" xfId="0" applyBorder="1" applyFont="1" applyNumberFormat="1"/>
    <xf borderId="8" fillId="6" fontId="3" numFmtId="3" xfId="0" applyAlignment="1" applyBorder="1" applyFont="1" applyNumberFormat="1">
      <alignment readingOrder="0" shrinkToFit="0" vertical="top" wrapText="1"/>
    </xf>
    <xf borderId="13" fillId="9" fontId="1" numFmtId="167" xfId="0" applyBorder="1" applyFont="1" applyNumberFormat="1"/>
    <xf borderId="14" fillId="9" fontId="2" numFmtId="10" xfId="0" applyBorder="1" applyFont="1" applyNumberFormat="1"/>
    <xf borderId="0" fillId="0" fontId="1" numFmtId="0" xfId="0" applyAlignment="1" applyFont="1">
      <alignment readingOrder="0"/>
    </xf>
    <xf borderId="0" fillId="0" fontId="2" numFmtId="10" xfId="0" applyFont="1" applyNumberFormat="1"/>
    <xf borderId="11" fillId="6" fontId="3" numFmtId="3" xfId="0" applyBorder="1" applyFont="1" applyNumberFormat="1"/>
    <xf borderId="0" fillId="0" fontId="6" numFmtId="0" xfId="0" applyAlignment="1" applyFont="1">
      <alignment vertical="bottom"/>
    </xf>
    <xf borderId="0" fillId="2" fontId="6" numFmtId="0" xfId="0" applyAlignment="1" applyFont="1">
      <alignment vertical="bottom"/>
    </xf>
    <xf borderId="0" fillId="0" fontId="7" numFmtId="0" xfId="0" applyAlignment="1" applyFont="1">
      <alignment vertical="bottom"/>
    </xf>
    <xf borderId="0" fillId="0" fontId="7" numFmtId="10" xfId="0" applyAlignment="1" applyFont="1" applyNumberFormat="1">
      <alignment shrinkToFit="0" vertical="bottom" wrapText="1"/>
    </xf>
    <xf borderId="0" fillId="11" fontId="8" numFmtId="0" xfId="0" applyAlignment="1" applyFill="1" applyFont="1">
      <alignment horizontal="left" readingOrder="0"/>
    </xf>
    <xf borderId="0" fillId="0" fontId="7" numFmtId="0" xfId="0" applyAlignment="1" applyFont="1">
      <alignment shrinkToFit="0" vertical="bottom" wrapText="1"/>
    </xf>
    <xf borderId="0" fillId="0" fontId="7" numFmtId="0" xfId="0" applyAlignment="1" applyFont="1">
      <alignment readingOrder="0" shrinkToFit="0" vertical="bottom" wrapText="1"/>
    </xf>
    <xf borderId="0" fillId="0" fontId="7" numFmtId="10"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285750</xdr:colOff>
      <xdr:row>2</xdr:row>
      <xdr:rowOff>171450</xdr:rowOff>
    </xdr:from>
    <xdr:ext cx="3009900" cy="3609975"/>
    <xdr:sp>
      <xdr:nvSpPr>
        <xdr:cNvPr id="3" name="Shape 3"/>
        <xdr:cNvSpPr txBox="1"/>
      </xdr:nvSpPr>
      <xdr:spPr>
        <a:xfrm>
          <a:off x="3762175" y="726025"/>
          <a:ext cx="2832600" cy="34017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spcBef>
              <a:spcPts val="0"/>
            </a:spcBef>
            <a:spcAft>
              <a:spcPts val="0"/>
            </a:spcAft>
            <a:buNone/>
          </a:pPr>
          <a:r>
            <a:rPr lang="en-US" sz="1100">
              <a:solidFill>
                <a:srgbClr val="202124"/>
              </a:solidFill>
              <a:latin typeface="Inter"/>
              <a:ea typeface="Inter"/>
              <a:cs typeface="Inter"/>
              <a:sym typeface="Inter"/>
            </a:rPr>
            <a:t>Breville is an Australian brand of small home appliances, founded in Sydney in 1932. It is best known for its home appliances, specifically blenders, coffee machines, toasters, kettles, microwaves and toaster ovens.</a:t>
          </a:r>
          <a:endParaRPr sz="1100">
            <a:solidFill>
              <a:srgbClr val="202124"/>
            </a:solidFill>
            <a:latin typeface="Inter"/>
            <a:ea typeface="Inter"/>
            <a:cs typeface="Inter"/>
            <a:sym typeface="Inter"/>
          </a:endParaRPr>
        </a:p>
        <a:p>
          <a:pPr indent="0" lvl="0" marL="0" rtl="0" algn="l">
            <a:spcBef>
              <a:spcPts val="0"/>
            </a:spcBef>
            <a:spcAft>
              <a:spcPts val="0"/>
            </a:spcAft>
            <a:buNone/>
          </a:pPr>
          <a:r>
            <a:t/>
          </a:r>
          <a:endParaRPr sz="1100">
            <a:solidFill>
              <a:srgbClr val="202124"/>
            </a:solidFill>
            <a:latin typeface="Inter"/>
            <a:ea typeface="Inter"/>
            <a:cs typeface="Inter"/>
            <a:sym typeface="Inter"/>
          </a:endParaRPr>
        </a:p>
        <a:p>
          <a:pPr indent="0" lvl="0" marL="0" rtl="0" algn="l">
            <a:spcBef>
              <a:spcPts val="0"/>
            </a:spcBef>
            <a:spcAft>
              <a:spcPts val="0"/>
            </a:spcAft>
            <a:buNone/>
          </a:pPr>
          <a:r>
            <a:rPr lang="en-US" sz="1100">
              <a:solidFill>
                <a:srgbClr val="202124"/>
              </a:solidFill>
              <a:latin typeface="Inter"/>
              <a:ea typeface="Inter"/>
              <a:cs typeface="Inter"/>
              <a:sym typeface="Inter"/>
            </a:rPr>
            <a:t>Breville has steady performance with a strong company brand and continues to create products with high quality.</a:t>
          </a:r>
          <a:endParaRPr sz="1100">
            <a:solidFill>
              <a:srgbClr val="202124"/>
            </a:solidFill>
            <a:latin typeface="Inter"/>
            <a:ea typeface="Inter"/>
            <a:cs typeface="Inter"/>
            <a:sym typeface="Inter"/>
          </a:endParaRPr>
        </a:p>
        <a:p>
          <a:pPr indent="0" lvl="0" marL="0" rtl="0" algn="l">
            <a:spcBef>
              <a:spcPts val="0"/>
            </a:spcBef>
            <a:spcAft>
              <a:spcPts val="0"/>
            </a:spcAft>
            <a:buNone/>
          </a:pPr>
          <a:r>
            <a:t/>
          </a:r>
          <a:endParaRPr sz="1100">
            <a:solidFill>
              <a:srgbClr val="202124"/>
            </a:solidFill>
            <a:latin typeface="Inter"/>
            <a:ea typeface="Inter"/>
            <a:cs typeface="Inter"/>
            <a:sym typeface="Inter"/>
          </a:endParaRPr>
        </a:p>
        <a:p>
          <a:pPr indent="0" lvl="0" marL="0" rtl="0" algn="l">
            <a:spcBef>
              <a:spcPts val="0"/>
            </a:spcBef>
            <a:spcAft>
              <a:spcPts val="0"/>
            </a:spcAft>
            <a:buNone/>
          </a:pPr>
          <a:r>
            <a:rPr lang="en-US" sz="1100">
              <a:solidFill>
                <a:srgbClr val="202124"/>
              </a:solidFill>
              <a:latin typeface="Inter"/>
              <a:ea typeface="Inter"/>
              <a:cs typeface="Inter"/>
              <a:sym typeface="Inter"/>
            </a:rPr>
            <a:t>No near term catalysts in sight to create an opportunity, but Breville is a special gem to keep an eye on. If it’s P/E drops to around 15 (from the current 25), this company could well become a buy, given long term growth is sustained.</a:t>
          </a:r>
          <a:endParaRPr sz="1100">
            <a:solidFill>
              <a:srgbClr val="202124"/>
            </a:solidFill>
            <a:latin typeface="Inter"/>
            <a:ea typeface="Inter"/>
            <a:cs typeface="Inter"/>
            <a:sym typeface="Inter"/>
          </a:endParaRPr>
        </a:p>
        <a:p>
          <a:pPr indent="0" lvl="0" marL="0" rtl="0" algn="l">
            <a:spcBef>
              <a:spcPts val="0"/>
            </a:spcBef>
            <a:spcAft>
              <a:spcPts val="0"/>
            </a:spcAft>
            <a:buNone/>
          </a:pPr>
          <a:r>
            <a:t/>
          </a:r>
          <a:endParaRPr sz="1100">
            <a:solidFill>
              <a:srgbClr val="202124"/>
            </a:solidFill>
            <a:latin typeface="Inter"/>
            <a:ea typeface="Inter"/>
            <a:cs typeface="Inter"/>
            <a:sym typeface="Inter"/>
          </a:endParaRPr>
        </a:p>
        <a:p>
          <a:pPr indent="0" lvl="0" marL="0" rtl="0" algn="l">
            <a:spcBef>
              <a:spcPts val="0"/>
            </a:spcBef>
            <a:spcAft>
              <a:spcPts val="0"/>
            </a:spcAft>
            <a:buNone/>
          </a:pPr>
          <a:r>
            <a:rPr lang="en-US" sz="1100">
              <a:solidFill>
                <a:srgbClr val="202124"/>
              </a:solidFill>
              <a:latin typeface="Inter"/>
              <a:ea typeface="Inter"/>
              <a:cs typeface="Inter"/>
              <a:sym typeface="Inter"/>
            </a:rPr>
            <a:t>Breville is a </a:t>
          </a:r>
          <a:r>
            <a:rPr b="1" lang="en-US" sz="1100">
              <a:solidFill>
                <a:srgbClr val="202124"/>
              </a:solidFill>
              <a:latin typeface="Inter"/>
              <a:ea typeface="Inter"/>
              <a:cs typeface="Inter"/>
              <a:sym typeface="Inter"/>
            </a:rPr>
            <a:t>hold</a:t>
          </a:r>
          <a:r>
            <a:rPr lang="en-US" sz="1100">
              <a:solidFill>
                <a:srgbClr val="202124"/>
              </a:solidFill>
              <a:latin typeface="Inter"/>
              <a:ea typeface="Inter"/>
              <a:cs typeface="Inter"/>
              <a:sym typeface="Inter"/>
            </a:rPr>
            <a:t>.</a:t>
          </a:r>
          <a:endParaRPr sz="1100">
            <a:solidFill>
              <a:srgbClr val="202124"/>
            </a:solidFill>
            <a:latin typeface="Inter"/>
            <a:ea typeface="Inter"/>
            <a:cs typeface="Inter"/>
            <a:sym typeface="Inter"/>
          </a:endParaRPr>
        </a:p>
      </xdr:txBody>
    </xdr:sp>
    <xdr:clientData fLocksWithSheet="0"/>
  </xdr:oneCellAnchor>
  <xdr:oneCellAnchor>
    <xdr:from>
      <xdr:col>0</xdr:col>
      <xdr:colOff>285750</xdr:colOff>
      <xdr:row>62</xdr:row>
      <xdr:rowOff>180975</xdr:rowOff>
    </xdr:from>
    <xdr:ext cx="3009900" cy="1219200"/>
    <xdr:sp>
      <xdr:nvSpPr>
        <xdr:cNvPr id="4" name="Shape 4"/>
        <xdr:cNvSpPr txBox="1"/>
      </xdr:nvSpPr>
      <xdr:spPr>
        <a:xfrm>
          <a:off x="4458125" y="3104750"/>
          <a:ext cx="2885700" cy="12006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spcBef>
              <a:spcPts val="0"/>
            </a:spcBef>
            <a:spcAft>
              <a:spcPts val="0"/>
            </a:spcAft>
            <a:buNone/>
          </a:pPr>
          <a:r>
            <a:rPr lang="en-US" sz="1100">
              <a:latin typeface="Helvetica Neue"/>
              <a:ea typeface="Helvetica Neue"/>
              <a:cs typeface="Helvetica Neue"/>
              <a:sym typeface="Helvetica Neue"/>
            </a:rPr>
            <a:t>In the above cash flow regression (coined CFR), revenue is projected out T+20, and the NPV is taken for year T+10 using a discounted net income margin. We </a:t>
          </a:r>
          <a:r>
            <a:rPr lang="en-US" sz="1100">
              <a:latin typeface="Helvetica Neue"/>
              <a:ea typeface="Helvetica Neue"/>
              <a:cs typeface="Helvetica Neue"/>
              <a:sym typeface="Helvetica Neue"/>
            </a:rPr>
            <a:t>then</a:t>
          </a:r>
          <a:r>
            <a:rPr lang="en-US" sz="1100">
              <a:latin typeface="Helvetica Neue"/>
              <a:ea typeface="Helvetica Neue"/>
              <a:cs typeface="Helvetica Neue"/>
              <a:sym typeface="Helvetica Neue"/>
            </a:rPr>
            <a:t> calculate the compounded rate of return using the current NPV and NPV at T+10.</a:t>
          </a:r>
          <a:endParaRPr sz="1100">
            <a:latin typeface="Helvetica Neue"/>
            <a:ea typeface="Helvetica Neue"/>
            <a:cs typeface="Helvetica Neue"/>
            <a:sym typeface="Helvetica Neue"/>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88"/>
    <col customWidth="1" min="2" max="2" width="22.63"/>
    <col customWidth="1" min="3" max="3" width="16.88"/>
    <col customWidth="1" min="4" max="4" width="4.63"/>
    <col customWidth="1" min="5" max="5" width="24.63"/>
    <col customWidth="1" min="6" max="6" width="12.13"/>
    <col customWidth="1" min="7" max="7" width="11.13"/>
    <col customWidth="1" min="8" max="8" width="11.25"/>
    <col customWidth="1" min="9" max="9" width="10.5"/>
    <col customWidth="1" min="10" max="10" width="10.0"/>
  </cols>
  <sheetData>
    <row r="1">
      <c r="A1" s="1"/>
      <c r="B1" s="1"/>
      <c r="C1" s="2"/>
      <c r="E1" s="1"/>
    </row>
    <row r="2">
      <c r="A2" s="1"/>
      <c r="B2" s="3" t="s">
        <v>0</v>
      </c>
      <c r="C2" s="4">
        <v>45187.0</v>
      </c>
      <c r="D2" s="5"/>
      <c r="E2" s="6" t="s">
        <v>1</v>
      </c>
      <c r="F2" s="7" t="s">
        <v>2</v>
      </c>
      <c r="G2" s="7" t="s">
        <v>3</v>
      </c>
      <c r="H2" s="7" t="s">
        <v>4</v>
      </c>
      <c r="I2" s="7" t="s">
        <v>5</v>
      </c>
      <c r="J2" s="8" t="s">
        <v>6</v>
      </c>
      <c r="K2" s="5"/>
      <c r="L2" s="5"/>
      <c r="M2" s="5"/>
      <c r="N2" s="5"/>
    </row>
    <row r="3">
      <c r="A3" s="1"/>
      <c r="B3" s="9"/>
      <c r="C3" s="10"/>
      <c r="D3" s="11"/>
      <c r="E3" s="12"/>
      <c r="F3" s="5"/>
      <c r="G3" s="5"/>
      <c r="H3" s="5"/>
      <c r="I3" s="5"/>
      <c r="J3" s="5"/>
      <c r="K3" s="13"/>
      <c r="L3" s="13"/>
      <c r="M3" s="5"/>
      <c r="N3" s="5"/>
    </row>
    <row r="4">
      <c r="B4" s="5"/>
      <c r="C4" s="14"/>
      <c r="D4" s="15"/>
      <c r="E4" s="10" t="s">
        <v>7</v>
      </c>
      <c r="F4" s="16">
        <v>760.0</v>
      </c>
      <c r="G4" s="17">
        <v>952.0</v>
      </c>
      <c r="H4" s="17">
        <v>1190.0</v>
      </c>
      <c r="I4" s="17">
        <v>1420.0</v>
      </c>
      <c r="J4" s="18">
        <v>1480.0</v>
      </c>
      <c r="K4" s="13"/>
      <c r="L4" s="13"/>
      <c r="M4" s="5"/>
      <c r="N4" s="5"/>
    </row>
    <row r="5">
      <c r="B5" s="5"/>
      <c r="C5" s="19"/>
      <c r="D5" s="15"/>
      <c r="E5" s="20" t="s">
        <v>8</v>
      </c>
      <c r="F5" s="21">
        <v>0.0</v>
      </c>
      <c r="G5" s="22">
        <f t="shared" ref="G5:H5" si="1">(G4-F4)/F4</f>
        <v>0.2526315789</v>
      </c>
      <c r="H5" s="22">
        <f t="shared" si="1"/>
        <v>0.25</v>
      </c>
      <c r="I5" s="22">
        <f>(I4-G4)/G4</f>
        <v>0.4915966387</v>
      </c>
      <c r="J5" s="23">
        <f>(J4-I4)/I4</f>
        <v>0.04225352113</v>
      </c>
      <c r="K5" s="13"/>
      <c r="L5" s="13"/>
      <c r="M5" s="5"/>
      <c r="N5" s="5"/>
    </row>
    <row r="6">
      <c r="B6" s="5"/>
      <c r="C6" s="19"/>
      <c r="D6" s="5"/>
      <c r="E6" s="10" t="s">
        <v>9</v>
      </c>
      <c r="F6" s="24">
        <v>588.0</v>
      </c>
      <c r="G6" s="25">
        <v>743.0</v>
      </c>
      <c r="H6" s="25">
        <v>918.0</v>
      </c>
      <c r="I6" s="25">
        <v>1120.0</v>
      </c>
      <c r="J6" s="26">
        <v>1190.0</v>
      </c>
      <c r="K6" s="13"/>
      <c r="L6" s="13"/>
      <c r="M6" s="5"/>
      <c r="N6" s="5"/>
    </row>
    <row r="7">
      <c r="B7" s="5"/>
      <c r="C7" s="19"/>
      <c r="D7" s="27"/>
      <c r="E7" s="10" t="s">
        <v>10</v>
      </c>
      <c r="F7" s="28">
        <f t="shared" ref="F7:J7" si="2">(F4-F6)/F4</f>
        <v>0.2263157895</v>
      </c>
      <c r="G7" s="29">
        <f t="shared" si="2"/>
        <v>0.2195378151</v>
      </c>
      <c r="H7" s="29">
        <f t="shared" si="2"/>
        <v>0.2285714286</v>
      </c>
      <c r="I7" s="29">
        <f t="shared" si="2"/>
        <v>0.2112676056</v>
      </c>
      <c r="J7" s="30">
        <f t="shared" si="2"/>
        <v>0.1959459459</v>
      </c>
      <c r="K7" s="31"/>
      <c r="L7" s="31"/>
      <c r="M7" s="31"/>
      <c r="N7" s="31"/>
    </row>
    <row r="8">
      <c r="A8" s="1"/>
      <c r="B8" s="19"/>
      <c r="C8" s="14"/>
      <c r="D8" s="5"/>
      <c r="E8" s="10" t="s">
        <v>11</v>
      </c>
      <c r="F8" s="32">
        <f t="shared" ref="F8:J8" si="3">F4-F6</f>
        <v>172</v>
      </c>
      <c r="G8" s="33">
        <f t="shared" si="3"/>
        <v>209</v>
      </c>
      <c r="H8" s="33">
        <f t="shared" si="3"/>
        <v>272</v>
      </c>
      <c r="I8" s="33">
        <f t="shared" si="3"/>
        <v>300</v>
      </c>
      <c r="J8" s="34">
        <f t="shared" si="3"/>
        <v>290</v>
      </c>
      <c r="K8" s="5"/>
      <c r="L8" s="5"/>
      <c r="M8" s="5"/>
      <c r="N8" s="5"/>
    </row>
    <row r="9">
      <c r="A9" s="1"/>
      <c r="B9" s="19"/>
      <c r="C9" s="14"/>
      <c r="D9" s="5"/>
      <c r="E9" s="10" t="s">
        <v>12</v>
      </c>
      <c r="F9" s="35">
        <v>0.0</v>
      </c>
      <c r="G9" s="36">
        <f t="shared" ref="G9:H9" si="4">(G8-F8)/F8</f>
        <v>0.2151162791</v>
      </c>
      <c r="H9" s="29">
        <f t="shared" si="4"/>
        <v>0.3014354067</v>
      </c>
      <c r="I9" s="29">
        <f>(I8-G8)/G8</f>
        <v>0.4354066986</v>
      </c>
      <c r="J9" s="30">
        <f>(J8-I8)/I8</f>
        <v>-0.03333333333</v>
      </c>
      <c r="K9" s="5"/>
      <c r="L9" s="5"/>
      <c r="M9" s="5"/>
      <c r="N9" s="5"/>
    </row>
    <row r="10">
      <c r="B10" s="5"/>
      <c r="C10" s="5"/>
      <c r="D10" s="5"/>
      <c r="E10" s="37" t="s">
        <v>13</v>
      </c>
      <c r="F10" s="38">
        <v>75.0</v>
      </c>
      <c r="G10" s="25">
        <v>102.0</v>
      </c>
      <c r="H10" s="39">
        <v>129.0</v>
      </c>
      <c r="I10" s="39">
        <v>140.0</v>
      </c>
      <c r="J10" s="40">
        <v>117.0</v>
      </c>
      <c r="K10" s="41"/>
      <c r="L10" s="5"/>
      <c r="M10" s="5"/>
      <c r="N10" s="5"/>
    </row>
    <row r="11">
      <c r="A11" s="1"/>
      <c r="B11" s="19"/>
      <c r="C11" s="5"/>
      <c r="D11" s="42"/>
      <c r="E11" s="37" t="s">
        <v>14</v>
      </c>
      <c r="F11" s="24"/>
      <c r="G11" s="25"/>
      <c r="H11" s="25"/>
      <c r="I11" s="25"/>
      <c r="J11" s="40"/>
      <c r="K11" s="41"/>
      <c r="L11" s="5"/>
      <c r="M11" s="5"/>
      <c r="N11" s="5"/>
    </row>
    <row r="12">
      <c r="A12" s="1"/>
      <c r="B12" s="19"/>
      <c r="C12" s="5"/>
      <c r="D12" s="42"/>
      <c r="E12" s="37" t="s">
        <v>15</v>
      </c>
      <c r="F12" s="24"/>
      <c r="G12" s="25"/>
      <c r="H12" s="25"/>
      <c r="I12" s="25"/>
      <c r="J12" s="40"/>
      <c r="K12" s="41"/>
      <c r="L12" s="5"/>
      <c r="M12" s="5"/>
      <c r="N12" s="5"/>
    </row>
    <row r="13">
      <c r="A13" s="1"/>
      <c r="B13" s="19"/>
      <c r="C13" s="42"/>
      <c r="D13" s="43"/>
      <c r="E13" s="44" t="s">
        <v>16</v>
      </c>
      <c r="F13" s="38">
        <f t="shared" ref="F13:J13" si="5">F6+F10+F11+F12</f>
        <v>663</v>
      </c>
      <c r="G13" s="39">
        <f t="shared" si="5"/>
        <v>845</v>
      </c>
      <c r="H13" s="39">
        <f t="shared" si="5"/>
        <v>1047</v>
      </c>
      <c r="I13" s="39">
        <f t="shared" si="5"/>
        <v>1260</v>
      </c>
      <c r="J13" s="45">
        <f t="shared" si="5"/>
        <v>1307</v>
      </c>
      <c r="K13" s="41"/>
      <c r="L13" s="5"/>
      <c r="M13" s="5"/>
      <c r="N13" s="5"/>
    </row>
    <row r="14">
      <c r="A14" s="1"/>
      <c r="B14" s="19"/>
      <c r="C14" s="42"/>
      <c r="D14" s="46"/>
      <c r="E14" s="44" t="s">
        <v>17</v>
      </c>
      <c r="F14" s="32">
        <f t="shared" ref="F14:J14" si="6">F4-F13</f>
        <v>97</v>
      </c>
      <c r="G14" s="33">
        <f t="shared" si="6"/>
        <v>107</v>
      </c>
      <c r="H14" s="33">
        <f t="shared" si="6"/>
        <v>143</v>
      </c>
      <c r="I14" s="33">
        <f t="shared" si="6"/>
        <v>160</v>
      </c>
      <c r="J14" s="40">
        <f t="shared" si="6"/>
        <v>173</v>
      </c>
      <c r="K14" s="41"/>
      <c r="L14" s="5"/>
      <c r="M14" s="5"/>
      <c r="N14" s="5"/>
    </row>
    <row r="15">
      <c r="A15" s="1"/>
      <c r="B15" s="19"/>
      <c r="C15" s="42"/>
      <c r="D15" s="47"/>
      <c r="E15" s="37" t="s">
        <v>18</v>
      </c>
      <c r="F15" s="28">
        <f t="shared" ref="F15:J15" si="7">F14/F4</f>
        <v>0.1276315789</v>
      </c>
      <c r="G15" s="29">
        <f t="shared" si="7"/>
        <v>0.112394958</v>
      </c>
      <c r="H15" s="29">
        <f t="shared" si="7"/>
        <v>0.1201680672</v>
      </c>
      <c r="I15" s="29">
        <f t="shared" si="7"/>
        <v>0.1126760563</v>
      </c>
      <c r="J15" s="30">
        <f t="shared" si="7"/>
        <v>0.1168918919</v>
      </c>
      <c r="K15" s="41"/>
      <c r="L15" s="5"/>
      <c r="M15" s="5"/>
      <c r="N15" s="5"/>
    </row>
    <row r="16">
      <c r="A16" s="1"/>
      <c r="B16" s="19"/>
      <c r="C16" s="42"/>
      <c r="D16" s="47"/>
      <c r="E16" s="44" t="s">
        <v>19</v>
      </c>
      <c r="F16" s="24">
        <v>-3.48</v>
      </c>
      <c r="G16" s="25">
        <v>-6.79</v>
      </c>
      <c r="H16" s="25">
        <v>-8.0</v>
      </c>
      <c r="I16" s="25">
        <v>-7.83</v>
      </c>
      <c r="J16" s="26">
        <v>-21.7</v>
      </c>
      <c r="K16" s="5"/>
      <c r="L16" s="5"/>
      <c r="M16" s="5"/>
      <c r="N16" s="5"/>
    </row>
    <row r="17">
      <c r="A17" s="1"/>
      <c r="B17" s="19"/>
      <c r="C17" s="42"/>
      <c r="D17" s="47"/>
      <c r="E17" s="37" t="s">
        <v>20</v>
      </c>
      <c r="F17" s="24">
        <v>0.0</v>
      </c>
      <c r="G17" s="25">
        <v>0.0</v>
      </c>
      <c r="H17" s="25">
        <v>0.0</v>
      </c>
      <c r="I17" s="25">
        <v>0.0</v>
      </c>
      <c r="J17" s="26">
        <v>0.0</v>
      </c>
      <c r="K17" s="5"/>
      <c r="L17" s="5"/>
      <c r="M17" s="5"/>
      <c r="N17" s="5"/>
    </row>
    <row r="18">
      <c r="A18" s="1"/>
      <c r="B18" s="19"/>
      <c r="C18" s="19"/>
      <c r="D18" s="48"/>
      <c r="E18" s="44" t="s">
        <v>21</v>
      </c>
      <c r="F18" s="24">
        <v>94.0</v>
      </c>
      <c r="G18" s="25">
        <v>89.0</v>
      </c>
      <c r="H18" s="25">
        <v>127.0</v>
      </c>
      <c r="I18" s="25">
        <v>147.0</v>
      </c>
      <c r="J18" s="40">
        <v>151.0</v>
      </c>
      <c r="K18" s="41"/>
      <c r="L18" s="41"/>
      <c r="M18" s="41"/>
      <c r="N18" s="41"/>
      <c r="O18" s="49"/>
    </row>
    <row r="19">
      <c r="A19" s="1"/>
      <c r="B19" s="19"/>
      <c r="C19" s="31"/>
      <c r="D19" s="50"/>
      <c r="E19" s="44" t="s">
        <v>22</v>
      </c>
      <c r="F19" s="24">
        <v>26.93</v>
      </c>
      <c r="G19" s="25">
        <v>25.6</v>
      </c>
      <c r="H19" s="25">
        <v>36.44</v>
      </c>
      <c r="I19" s="25">
        <v>42.12</v>
      </c>
      <c r="J19" s="26">
        <v>40.78</v>
      </c>
      <c r="K19" s="41"/>
      <c r="L19" s="41"/>
      <c r="M19" s="41"/>
      <c r="N19" s="41"/>
      <c r="O19" s="49"/>
    </row>
    <row r="20">
      <c r="A20" s="1"/>
      <c r="B20" s="19"/>
      <c r="C20" s="19"/>
      <c r="D20" s="50"/>
      <c r="E20" s="44" t="s">
        <v>23</v>
      </c>
      <c r="F20" s="32">
        <f t="shared" ref="F20:J20" si="8">F18-F19</f>
        <v>67.07</v>
      </c>
      <c r="G20" s="33">
        <f t="shared" si="8"/>
        <v>63.4</v>
      </c>
      <c r="H20" s="33">
        <f t="shared" si="8"/>
        <v>90.56</v>
      </c>
      <c r="I20" s="33">
        <f t="shared" si="8"/>
        <v>104.88</v>
      </c>
      <c r="J20" s="40">
        <f t="shared" si="8"/>
        <v>110.22</v>
      </c>
      <c r="K20" s="41"/>
      <c r="L20" s="41"/>
      <c r="M20" s="41"/>
      <c r="N20" s="41"/>
      <c r="O20" s="49"/>
    </row>
    <row r="21">
      <c r="B21" s="5"/>
      <c r="C21" s="5"/>
      <c r="D21" s="5"/>
      <c r="E21" s="37" t="s">
        <v>24</v>
      </c>
      <c r="F21" s="51">
        <v>0.0</v>
      </c>
      <c r="G21" s="52">
        <v>0.0</v>
      </c>
      <c r="H21" s="53">
        <f>(H20-G20)/G20</f>
        <v>0.4283911672</v>
      </c>
      <c r="I21" s="53">
        <f>(I20-G20)/ABS(G20)</f>
        <v>0.6542586751</v>
      </c>
      <c r="J21" s="54">
        <f>(J20-I20)/ABS(I20)</f>
        <v>0.05091533181</v>
      </c>
      <c r="K21" s="41"/>
      <c r="L21" s="41"/>
      <c r="M21" s="41"/>
      <c r="N21" s="41"/>
      <c r="O21" s="49"/>
    </row>
    <row r="22">
      <c r="B22" s="5"/>
      <c r="C22" s="19"/>
      <c r="D22" s="48"/>
      <c r="E22" s="44" t="s">
        <v>25</v>
      </c>
      <c r="F22" s="55">
        <f t="shared" ref="F22:J22" si="9">F20/F23</f>
        <v>0.5159230769</v>
      </c>
      <c r="G22" s="56">
        <f t="shared" si="9"/>
        <v>0.4839694656</v>
      </c>
      <c r="H22" s="56">
        <f t="shared" si="9"/>
        <v>0.6562318841</v>
      </c>
      <c r="I22" s="56">
        <f t="shared" si="9"/>
        <v>0.7545323741</v>
      </c>
      <c r="J22" s="57">
        <f t="shared" si="9"/>
        <v>0.7761971831</v>
      </c>
      <c r="K22" s="5"/>
      <c r="L22" s="41"/>
      <c r="M22" s="41"/>
      <c r="N22" s="41"/>
      <c r="O22" s="49"/>
    </row>
    <row r="23">
      <c r="A23" s="1"/>
      <c r="B23" s="3" t="s">
        <v>26</v>
      </c>
      <c r="C23" s="58" t="s">
        <v>27</v>
      </c>
      <c r="D23" s="5"/>
      <c r="E23" s="44" t="s">
        <v>28</v>
      </c>
      <c r="F23" s="59">
        <v>130.0</v>
      </c>
      <c r="G23" s="60">
        <v>131.0</v>
      </c>
      <c r="H23" s="60">
        <v>138.0</v>
      </c>
      <c r="I23" s="60">
        <v>139.0</v>
      </c>
      <c r="J23" s="61">
        <v>142.0</v>
      </c>
      <c r="K23" s="5"/>
      <c r="L23" s="41"/>
      <c r="M23" s="41"/>
      <c r="N23" s="41"/>
      <c r="O23" s="49"/>
    </row>
    <row r="24">
      <c r="A24" s="1"/>
      <c r="B24" s="19"/>
      <c r="C24" s="5"/>
      <c r="D24" s="5"/>
      <c r="E24" s="20"/>
      <c r="F24" s="62"/>
      <c r="G24" s="62"/>
      <c r="H24" s="31"/>
      <c r="I24" s="31"/>
      <c r="J24" s="31"/>
      <c r="K24" s="5"/>
      <c r="L24" s="41"/>
      <c r="M24" s="41"/>
      <c r="N24" s="41"/>
      <c r="O24" s="49"/>
    </row>
    <row r="25">
      <c r="B25" s="63" t="s">
        <v>29</v>
      </c>
      <c r="C25" s="64">
        <v>13.05</v>
      </c>
      <c r="D25" s="5"/>
      <c r="E25" s="10" t="s">
        <v>30</v>
      </c>
      <c r="F25" s="65">
        <v>-3.77</v>
      </c>
      <c r="G25" s="66">
        <v>0.0</v>
      </c>
      <c r="H25" s="67">
        <v>0.0</v>
      </c>
      <c r="I25" s="67">
        <v>0.0</v>
      </c>
      <c r="J25" s="68">
        <v>0.0</v>
      </c>
      <c r="K25" s="5"/>
      <c r="L25" s="41"/>
      <c r="M25" s="41"/>
      <c r="N25" s="41"/>
      <c r="O25" s="49"/>
    </row>
    <row r="26">
      <c r="B26" s="69" t="s">
        <v>31</v>
      </c>
      <c r="C26" s="70">
        <v>142.0</v>
      </c>
      <c r="D26" s="5"/>
      <c r="E26" s="71" t="s">
        <v>32</v>
      </c>
      <c r="F26" s="72">
        <v>0.0</v>
      </c>
      <c r="G26" s="73">
        <v>100.0</v>
      </c>
      <c r="H26" s="73">
        <v>0.0</v>
      </c>
      <c r="I26" s="73">
        <v>0.0</v>
      </c>
      <c r="J26" s="74">
        <v>0.0</v>
      </c>
      <c r="K26" s="5"/>
      <c r="L26" s="5"/>
      <c r="M26" s="5"/>
      <c r="N26" s="5"/>
    </row>
    <row r="27">
      <c r="B27" s="63" t="s">
        <v>33</v>
      </c>
      <c r="C27" s="75">
        <v>84.0</v>
      </c>
      <c r="D27" s="5"/>
      <c r="E27" s="20" t="s">
        <v>34</v>
      </c>
      <c r="F27" s="72">
        <v>0.0</v>
      </c>
      <c r="G27" s="76">
        <v>0.0</v>
      </c>
      <c r="H27" s="76">
        <v>0.0</v>
      </c>
      <c r="I27" s="76">
        <v>0.0</v>
      </c>
      <c r="J27" s="77">
        <v>0.0</v>
      </c>
      <c r="K27" s="5"/>
      <c r="L27" s="41"/>
      <c r="M27" s="41"/>
      <c r="N27" s="41"/>
      <c r="O27" s="49"/>
    </row>
    <row r="28">
      <c r="B28" s="63" t="s">
        <v>35</v>
      </c>
      <c r="C28" s="78">
        <v>280.0</v>
      </c>
      <c r="D28" s="9"/>
      <c r="E28" s="71" t="s">
        <v>36</v>
      </c>
      <c r="F28" s="72">
        <v>0.0</v>
      </c>
      <c r="G28" s="73">
        <v>202.0</v>
      </c>
      <c r="H28" s="73">
        <v>56.0</v>
      </c>
      <c r="I28" s="73">
        <v>285.0</v>
      </c>
      <c r="J28" s="74">
        <v>399.0</v>
      </c>
      <c r="K28" s="5"/>
      <c r="L28" s="41"/>
      <c r="M28" s="41"/>
      <c r="N28" s="41"/>
      <c r="O28" s="49"/>
    </row>
    <row r="29">
      <c r="A29" s="1"/>
      <c r="B29" s="9" t="s">
        <v>37</v>
      </c>
      <c r="C29" s="79" t="s">
        <v>38</v>
      </c>
      <c r="D29" s="80"/>
      <c r="E29" s="71" t="s">
        <v>39</v>
      </c>
      <c r="F29" s="81">
        <v>0.0</v>
      </c>
      <c r="G29" s="82">
        <v>253.0</v>
      </c>
      <c r="H29" s="82">
        <v>57.0</v>
      </c>
      <c r="I29" s="82">
        <v>116.0</v>
      </c>
      <c r="J29" s="83">
        <v>387.0</v>
      </c>
      <c r="K29" s="5"/>
      <c r="L29" s="41"/>
      <c r="M29" s="41"/>
      <c r="N29" s="41"/>
      <c r="O29" s="49"/>
    </row>
    <row r="30">
      <c r="A30" s="1"/>
      <c r="B30" s="9"/>
      <c r="C30" s="20"/>
      <c r="D30" s="84"/>
      <c r="E30" s="71"/>
      <c r="F30" s="85"/>
      <c r="G30" s="85"/>
      <c r="H30" s="85"/>
      <c r="I30" s="62"/>
      <c r="J30" s="5"/>
      <c r="K30" s="5"/>
      <c r="L30" s="5"/>
      <c r="M30" s="5"/>
      <c r="N30" s="5"/>
    </row>
    <row r="31">
      <c r="B31" s="86" t="s">
        <v>40</v>
      </c>
      <c r="C31" s="87">
        <f>C25*C26</f>
        <v>1853.1</v>
      </c>
      <c r="D31" s="9"/>
      <c r="E31" s="10" t="s">
        <v>41</v>
      </c>
      <c r="F31" s="88">
        <v>30.0</v>
      </c>
      <c r="G31" s="89">
        <v>125.0</v>
      </c>
      <c r="H31" s="90">
        <v>124.0</v>
      </c>
      <c r="I31" s="90">
        <v>-42.0</v>
      </c>
      <c r="J31" s="91">
        <v>90.0</v>
      </c>
      <c r="K31" s="5"/>
      <c r="L31" s="5"/>
      <c r="M31" s="5"/>
      <c r="N31" s="5"/>
    </row>
    <row r="32">
      <c r="B32" s="86" t="s">
        <v>42</v>
      </c>
      <c r="C32" s="92">
        <f>C31-C27+C28</f>
        <v>2049.1</v>
      </c>
      <c r="D32" s="9"/>
      <c r="E32" s="71" t="s">
        <v>43</v>
      </c>
      <c r="F32" s="93">
        <v>-28.0</v>
      </c>
      <c r="G32" s="94">
        <v>-46.0</v>
      </c>
      <c r="H32" s="94">
        <v>-91.0</v>
      </c>
      <c r="I32" s="94">
        <v>-42.0</v>
      </c>
      <c r="J32" s="95">
        <v>-132.0</v>
      </c>
      <c r="K32" s="5"/>
      <c r="L32" s="5"/>
      <c r="M32" s="5"/>
      <c r="N32" s="5"/>
    </row>
    <row r="33">
      <c r="B33" s="86" t="s">
        <v>44</v>
      </c>
      <c r="C33" s="96">
        <f>C31/J20</f>
        <v>16.81273816</v>
      </c>
      <c r="D33" s="9"/>
      <c r="E33" s="71" t="s">
        <v>45</v>
      </c>
      <c r="F33" s="93">
        <v>-49.0</v>
      </c>
      <c r="G33" s="94">
        <v>-8.0</v>
      </c>
      <c r="H33" s="94">
        <v>-26.0</v>
      </c>
      <c r="I33" s="94">
        <v>121.0</v>
      </c>
      <c r="J33" s="95">
        <v>-48.0</v>
      </c>
      <c r="K33" s="5"/>
      <c r="L33" s="5"/>
      <c r="M33" s="5"/>
      <c r="N33" s="5"/>
    </row>
    <row r="34">
      <c r="B34" s="97" t="s">
        <v>46</v>
      </c>
      <c r="C34" s="96">
        <f>C31/J4</f>
        <v>1.252094595</v>
      </c>
      <c r="D34" s="9"/>
      <c r="E34" s="71" t="s">
        <v>47</v>
      </c>
      <c r="F34" s="93">
        <v>-46.0</v>
      </c>
      <c r="G34" s="94">
        <v>71.0</v>
      </c>
      <c r="H34" s="94">
        <v>1.45</v>
      </c>
      <c r="I34" s="94">
        <v>38.0</v>
      </c>
      <c r="J34" s="95">
        <v>-84.0</v>
      </c>
      <c r="K34" s="5"/>
      <c r="L34" s="5"/>
      <c r="M34" s="5"/>
      <c r="N34" s="5"/>
    </row>
    <row r="35">
      <c r="A35" s="1"/>
      <c r="B35" s="98" t="s">
        <v>48</v>
      </c>
      <c r="C35" s="99">
        <f>C31/C27</f>
        <v>22.06071429</v>
      </c>
      <c r="D35" s="100"/>
      <c r="E35" s="71" t="s">
        <v>49</v>
      </c>
      <c r="F35" s="101">
        <v>22.0</v>
      </c>
      <c r="G35" s="102">
        <v>24.0</v>
      </c>
      <c r="H35" s="102">
        <v>38.0</v>
      </c>
      <c r="I35" s="102">
        <v>222.0</v>
      </c>
      <c r="J35" s="103">
        <v>280.0</v>
      </c>
      <c r="K35" s="5"/>
      <c r="L35" s="5"/>
      <c r="M35" s="5"/>
      <c r="N35" s="5"/>
    </row>
    <row r="36">
      <c r="A36" s="1"/>
      <c r="B36" s="98" t="s">
        <v>50</v>
      </c>
      <c r="C36" s="99">
        <f>C32/J4</f>
        <v>1.384527027</v>
      </c>
      <c r="D36" s="84"/>
      <c r="E36" s="104"/>
      <c r="F36" s="48"/>
      <c r="G36" s="48"/>
      <c r="H36" s="105"/>
      <c r="I36" s="5"/>
      <c r="J36" s="5"/>
      <c r="K36" s="5"/>
      <c r="L36" s="5"/>
      <c r="M36" s="5"/>
      <c r="N36" s="5"/>
    </row>
    <row r="37">
      <c r="B37" s="97" t="s">
        <v>51</v>
      </c>
      <c r="C37" s="106">
        <f>C32/J18</f>
        <v>13.57019868</v>
      </c>
      <c r="D37" s="48"/>
      <c r="E37" s="107" t="s">
        <v>52</v>
      </c>
      <c r="F37" s="108" t="s">
        <v>7</v>
      </c>
      <c r="G37" s="109" t="s">
        <v>53</v>
      </c>
      <c r="H37" s="110" t="s">
        <v>23</v>
      </c>
      <c r="I37" s="108" t="s">
        <v>54</v>
      </c>
      <c r="J37" s="111" t="s">
        <v>35</v>
      </c>
      <c r="K37" s="41"/>
      <c r="L37" s="41"/>
      <c r="M37" s="5"/>
      <c r="N37" s="5"/>
    </row>
    <row r="38">
      <c r="A38" s="1"/>
      <c r="B38" s="19"/>
      <c r="C38" s="5"/>
      <c r="D38" s="48"/>
      <c r="E38" s="112"/>
      <c r="F38" s="113"/>
      <c r="G38" s="113"/>
      <c r="H38" s="114"/>
      <c r="I38" s="115"/>
      <c r="J38" s="41"/>
      <c r="K38" s="41"/>
      <c r="L38" s="41"/>
      <c r="M38" s="5"/>
      <c r="N38" s="5"/>
    </row>
    <row r="39">
      <c r="A39" s="1"/>
      <c r="B39" s="37" t="s">
        <v>55</v>
      </c>
      <c r="C39" s="116">
        <v>0.08</v>
      </c>
      <c r="D39" s="48"/>
      <c r="E39" s="117">
        <v>2018.0</v>
      </c>
      <c r="F39" s="118" t="s">
        <v>56</v>
      </c>
      <c r="G39" s="119" t="s">
        <v>56</v>
      </c>
      <c r="H39" s="120">
        <v>0.0</v>
      </c>
      <c r="I39" s="121">
        <v>0.0</v>
      </c>
      <c r="J39" s="122">
        <v>0.0</v>
      </c>
      <c r="K39" s="123"/>
      <c r="L39" s="41"/>
      <c r="M39" s="5"/>
      <c r="N39" s="5"/>
    </row>
    <row r="40">
      <c r="A40" s="1"/>
      <c r="B40" s="37" t="s">
        <v>57</v>
      </c>
      <c r="C40" s="124">
        <v>0.1</v>
      </c>
      <c r="D40" s="48"/>
      <c r="E40" s="117">
        <v>2019.0</v>
      </c>
      <c r="F40" s="125">
        <f>G4</f>
        <v>952</v>
      </c>
      <c r="G40" s="126" t="s">
        <v>56</v>
      </c>
      <c r="H40" s="127">
        <f>G20</f>
        <v>63.4</v>
      </c>
      <c r="I40" s="128">
        <v>0.0</v>
      </c>
      <c r="J40" s="129">
        <f>G35</f>
        <v>24</v>
      </c>
      <c r="K40" s="123">
        <v>1.0</v>
      </c>
      <c r="L40" s="41"/>
      <c r="M40" s="5"/>
      <c r="N40" s="5"/>
    </row>
    <row r="41">
      <c r="A41" s="1"/>
      <c r="B41" s="44" t="s">
        <v>58</v>
      </c>
      <c r="C41" s="130">
        <f t="array" ref="C41">NPV(C39, H44:H54)</f>
        <v>2160.373963</v>
      </c>
      <c r="D41" s="63"/>
      <c r="E41" s="117">
        <v>2020.0</v>
      </c>
      <c r="F41" s="131">
        <f>H4</f>
        <v>1190</v>
      </c>
      <c r="G41" s="132">
        <f>G5</f>
        <v>0.2526315789</v>
      </c>
      <c r="H41" s="127">
        <f>H20</f>
        <v>90.56</v>
      </c>
      <c r="I41" s="128">
        <v>0.0</v>
      </c>
      <c r="J41" s="129">
        <f>H35</f>
        <v>38</v>
      </c>
      <c r="K41" s="123">
        <f>(J41/J40)</f>
        <v>1.583333333</v>
      </c>
      <c r="L41" s="41"/>
      <c r="M41" s="5"/>
      <c r="N41" s="5"/>
    </row>
    <row r="42">
      <c r="B42" s="44" t="s">
        <v>59</v>
      </c>
      <c r="C42" s="130">
        <f>C41+C27-C28</f>
        <v>1964.373963</v>
      </c>
      <c r="D42" s="133"/>
      <c r="E42" s="134">
        <v>2021.0</v>
      </c>
      <c r="F42" s="131">
        <f>I4</f>
        <v>1420</v>
      </c>
      <c r="G42" s="132">
        <f>H5</f>
        <v>0.25</v>
      </c>
      <c r="H42" s="127">
        <f>I20</f>
        <v>104.88</v>
      </c>
      <c r="I42" s="128">
        <v>0.0</v>
      </c>
      <c r="J42" s="129">
        <f>I35</f>
        <v>222</v>
      </c>
      <c r="K42" s="123">
        <f t="shared" ref="K42:K43" si="10">J42/J41</f>
        <v>5.842105263</v>
      </c>
      <c r="L42" s="41"/>
      <c r="M42" s="5"/>
      <c r="N42" s="5"/>
    </row>
    <row r="43">
      <c r="B43" s="44" t="s">
        <v>28</v>
      </c>
      <c r="C43" s="135">
        <f>C26</f>
        <v>142</v>
      </c>
      <c r="D43" s="133"/>
      <c r="E43" s="134">
        <v>2022.0</v>
      </c>
      <c r="F43" s="131">
        <f>J4</f>
        <v>1480</v>
      </c>
      <c r="G43" s="132">
        <f>I5</f>
        <v>0.4915966387</v>
      </c>
      <c r="H43" s="127">
        <f>J20</f>
        <v>110.22</v>
      </c>
      <c r="I43" s="128">
        <v>0.0</v>
      </c>
      <c r="J43" s="129">
        <f>J35</f>
        <v>280</v>
      </c>
      <c r="K43" s="123">
        <f t="shared" si="10"/>
        <v>1.261261261</v>
      </c>
      <c r="L43" s="41"/>
      <c r="M43" s="5"/>
      <c r="N43" s="5"/>
    </row>
    <row r="44">
      <c r="B44" s="37" t="s">
        <v>60</v>
      </c>
      <c r="C44" s="136">
        <f>C42/C43</f>
        <v>13.83361946</v>
      </c>
      <c r="D44" s="133"/>
      <c r="E44" s="134">
        <v>2023.0</v>
      </c>
      <c r="F44" s="125">
        <f t="shared" ref="F44:F54" si="11">F43*(1+G44)</f>
        <v>1542.535211</v>
      </c>
      <c r="G44" s="137">
        <f>J5</f>
        <v>0.04225352113</v>
      </c>
      <c r="H44" s="127">
        <f t="shared" ref="H44:H54" si="12">H43*(1+G44)</f>
        <v>114.8771831</v>
      </c>
      <c r="I44" s="138">
        <f>G43-G44</f>
        <v>0.4493431175</v>
      </c>
      <c r="J44" s="129">
        <f>K44*J43</f>
        <v>308</v>
      </c>
      <c r="K44" s="123">
        <v>1.1</v>
      </c>
      <c r="L44" s="41"/>
      <c r="M44" s="5"/>
      <c r="N44" s="5"/>
    </row>
    <row r="45">
      <c r="A45" s="1"/>
      <c r="B45" s="37"/>
      <c r="D45" s="133"/>
      <c r="E45" s="134">
        <v>2024.0</v>
      </c>
      <c r="F45" s="125">
        <f t="shared" si="11"/>
        <v>1942.237606</v>
      </c>
      <c r="G45" s="137">
        <f>AVERAGE(G41:G44)</f>
        <v>0.2591204347</v>
      </c>
      <c r="H45" s="127">
        <f t="shared" si="12"/>
        <v>144.6442087</v>
      </c>
      <c r="I45" s="138">
        <f t="shared" ref="I45:I54" si="13">I44 * (1+G44)</f>
        <v>0.4683294464</v>
      </c>
      <c r="J45" s="139">
        <f>K44*J44</f>
        <v>338.8</v>
      </c>
      <c r="K45" s="5"/>
      <c r="L45" s="5"/>
      <c r="M45" s="5"/>
      <c r="N45" s="5"/>
    </row>
    <row r="46">
      <c r="A46" s="1"/>
      <c r="B46" s="20" t="s">
        <v>61</v>
      </c>
      <c r="C46" s="140">
        <f>(C44-C25)/C44</f>
        <v>0.05664601797</v>
      </c>
      <c r="D46" s="41"/>
      <c r="E46" s="134">
        <v>2025.0</v>
      </c>
      <c r="F46" s="125">
        <f t="shared" si="11"/>
        <v>2414.606089</v>
      </c>
      <c r="G46" s="137">
        <f>G45-(G45-G54) / 10</f>
        <v>0.2432083912</v>
      </c>
      <c r="H46" s="127">
        <f t="shared" si="12"/>
        <v>179.822894</v>
      </c>
      <c r="I46" s="138">
        <f t="shared" si="13"/>
        <v>0.5896831762</v>
      </c>
      <c r="J46" s="129">
        <f>K44*J45</f>
        <v>372.68</v>
      </c>
      <c r="K46" s="41"/>
      <c r="L46" s="41"/>
      <c r="M46" s="5"/>
      <c r="N46" s="5"/>
    </row>
    <row r="47">
      <c r="A47" s="1"/>
      <c r="B47" s="20" t="s">
        <v>61</v>
      </c>
      <c r="C47" s="141">
        <f>I54</f>
        <v>2.323252174</v>
      </c>
      <c r="D47" s="41"/>
      <c r="E47" s="142">
        <v>2026.0</v>
      </c>
      <c r="F47" s="125">
        <f t="shared" si="11"/>
        <v>2963.437234</v>
      </c>
      <c r="G47" s="137">
        <f>G46-(G45-G54) / 10</f>
        <v>0.2272963477</v>
      </c>
      <c r="H47" s="127">
        <f t="shared" si="12"/>
        <v>220.6959811</v>
      </c>
      <c r="I47" s="138">
        <f t="shared" si="13"/>
        <v>0.7330990728</v>
      </c>
      <c r="J47" s="129">
        <f>K44*J46</f>
        <v>409.948</v>
      </c>
      <c r="K47" s="41"/>
      <c r="L47" s="41"/>
      <c r="M47" s="5"/>
      <c r="N47" s="5"/>
    </row>
    <row r="48">
      <c r="A48" s="1"/>
      <c r="B48" s="20"/>
      <c r="C48" s="1"/>
      <c r="D48" s="41"/>
      <c r="E48" s="142">
        <v>2027.0</v>
      </c>
      <c r="F48" s="125">
        <f t="shared" si="11"/>
        <v>3589.861353</v>
      </c>
      <c r="G48" s="137">
        <f>G47-(G45-G54) / 10</f>
        <v>0.2113843043</v>
      </c>
      <c r="H48" s="127">
        <f t="shared" si="12"/>
        <v>267.3476475</v>
      </c>
      <c r="I48" s="138">
        <f t="shared" si="13"/>
        <v>0.8997298146</v>
      </c>
      <c r="J48" s="129">
        <f>K44*J47</f>
        <v>450.9428</v>
      </c>
      <c r="K48" s="41"/>
      <c r="L48" s="41"/>
      <c r="M48" s="5"/>
      <c r="N48" s="5"/>
    </row>
    <row r="49">
      <c r="B49" s="10" t="s">
        <v>62</v>
      </c>
      <c r="C49" s="143">
        <f>C41+C27-J54</f>
        <v>1445.501285</v>
      </c>
      <c r="D49" s="19"/>
      <c r="E49" s="142">
        <v>2028.0</v>
      </c>
      <c r="F49" s="125">
        <f t="shared" si="11"/>
        <v>4291.579667</v>
      </c>
      <c r="G49" s="137">
        <f>G48-(G45-G54) / 10</f>
        <v>0.1954722608</v>
      </c>
      <c r="H49" s="127">
        <f t="shared" si="12"/>
        <v>319.6066966</v>
      </c>
      <c r="I49" s="138">
        <f t="shared" si="13"/>
        <v>1.089918575</v>
      </c>
      <c r="J49" s="129">
        <f>K44*J48</f>
        <v>496.03708</v>
      </c>
      <c r="K49" s="41"/>
      <c r="L49" s="41"/>
      <c r="M49" s="5"/>
      <c r="N49" s="5"/>
    </row>
    <row r="50">
      <c r="B50" s="10" t="s">
        <v>63</v>
      </c>
      <c r="C50" s="144">
        <f>C49/J58</f>
        <v>9.391026996</v>
      </c>
      <c r="D50" s="41"/>
      <c r="E50" s="142">
        <v>2029.0</v>
      </c>
      <c r="F50" s="125">
        <f t="shared" si="11"/>
        <v>5062.176645</v>
      </c>
      <c r="G50" s="137">
        <f>G49-(G45-G54) / 10</f>
        <v>0.1795602173</v>
      </c>
      <c r="H50" s="127">
        <f t="shared" si="12"/>
        <v>376.9953445</v>
      </c>
      <c r="I50" s="138">
        <f t="shared" si="13"/>
        <v>1.302967423</v>
      </c>
      <c r="J50" s="129">
        <f>K44*J49</f>
        <v>545.640788</v>
      </c>
      <c r="K50" s="41"/>
      <c r="L50" s="41"/>
      <c r="M50" s="5"/>
      <c r="N50" s="5"/>
    </row>
    <row r="51">
      <c r="A51" s="1"/>
      <c r="B51" s="10"/>
      <c r="C51" s="1"/>
      <c r="D51" s="41"/>
      <c r="E51" s="142">
        <v>2030.0</v>
      </c>
      <c r="F51" s="125">
        <f t="shared" si="11"/>
        <v>5890.592609</v>
      </c>
      <c r="G51" s="137">
        <f>G50-(G45-G54) / 10</f>
        <v>0.1636481739</v>
      </c>
      <c r="H51" s="127">
        <f t="shared" si="12"/>
        <v>438.6899441</v>
      </c>
      <c r="I51" s="138">
        <f t="shared" si="13"/>
        <v>1.536928537</v>
      </c>
      <c r="J51" s="139">
        <f>K44*J50</f>
        <v>600.2048668</v>
      </c>
      <c r="K51" s="5"/>
      <c r="L51" s="5"/>
      <c r="M51" s="5"/>
      <c r="N51" s="5"/>
    </row>
    <row r="52">
      <c r="A52" s="1"/>
      <c r="B52" s="37" t="s">
        <v>64</v>
      </c>
      <c r="C52" s="145">
        <v>0.1</v>
      </c>
      <c r="D52" s="41"/>
      <c r="E52" s="104">
        <v>2031.0</v>
      </c>
      <c r="F52" s="125">
        <f t="shared" si="11"/>
        <v>6760.845966</v>
      </c>
      <c r="G52" s="137">
        <f>G51-(G45-G54) / 10</f>
        <v>0.1477361304</v>
      </c>
      <c r="H52" s="127">
        <f t="shared" si="12"/>
        <v>503.5002989</v>
      </c>
      <c r="I52" s="138">
        <f t="shared" si="13"/>
        <v>1.788444086</v>
      </c>
      <c r="J52" s="139">
        <f>K44*J51</f>
        <v>660.2253535</v>
      </c>
      <c r="K52" s="5"/>
      <c r="L52" s="5"/>
      <c r="M52" s="5"/>
      <c r="N52" s="5"/>
    </row>
    <row r="53">
      <c r="A53" s="1"/>
      <c r="B53" s="20" t="s">
        <v>65</v>
      </c>
      <c r="C53" s="146">
        <f t="array" ref="C53">NPV(C39, H58:H68)</f>
        <v>7009.964086</v>
      </c>
      <c r="D53" s="19"/>
      <c r="E53" s="104">
        <v>2032.0</v>
      </c>
      <c r="F53" s="125">
        <f t="shared" si="11"/>
        <v>7652.088313</v>
      </c>
      <c r="G53" s="137">
        <f>G52-(G45-G54) / 10</f>
        <v>0.1318240869</v>
      </c>
      <c r="H53" s="127">
        <f t="shared" si="12"/>
        <v>569.8737661</v>
      </c>
      <c r="I53" s="138">
        <f t="shared" si="13"/>
        <v>2.052661894</v>
      </c>
      <c r="J53" s="139">
        <f>K44*J52</f>
        <v>726.2478888</v>
      </c>
      <c r="K53" s="5"/>
      <c r="L53" s="5"/>
      <c r="M53" s="5"/>
      <c r="N53" s="5"/>
    </row>
    <row r="54">
      <c r="A54" s="1"/>
      <c r="B54" s="10" t="s">
        <v>66</v>
      </c>
      <c r="C54" s="147">
        <f>C53/J68</f>
        <v>42.3463926</v>
      </c>
      <c r="D54" s="19"/>
      <c r="E54" s="104">
        <v>2033.0</v>
      </c>
      <c r="F54" s="148">
        <f t="shared" si="11"/>
        <v>8417.297144</v>
      </c>
      <c r="G54" s="149">
        <f>C40</f>
        <v>0.1</v>
      </c>
      <c r="H54" s="150">
        <f t="shared" si="12"/>
        <v>626.8611427</v>
      </c>
      <c r="I54" s="151">
        <f t="shared" si="13"/>
        <v>2.323252174</v>
      </c>
      <c r="J54" s="152">
        <f>K44*J53</f>
        <v>798.8726777</v>
      </c>
      <c r="K54" s="5"/>
      <c r="L54" s="5"/>
      <c r="M54" s="5"/>
      <c r="N54" s="5"/>
    </row>
    <row r="55">
      <c r="A55" s="1"/>
      <c r="B55" s="10" t="s">
        <v>67</v>
      </c>
      <c r="C55" s="153">
        <f>(C54/C25)^(1/10)-1</f>
        <v>0.124917287</v>
      </c>
      <c r="D55" s="133"/>
      <c r="E55" s="5"/>
      <c r="F55" s="154"/>
      <c r="G55" s="154"/>
      <c r="H55" s="5"/>
      <c r="I55" s="5"/>
      <c r="J55" s="5"/>
      <c r="K55" s="5"/>
      <c r="L55" s="5"/>
      <c r="M55" s="5"/>
      <c r="N55" s="5"/>
    </row>
    <row r="56">
      <c r="A56" s="1"/>
      <c r="B56" s="10"/>
      <c r="C56" s="155"/>
      <c r="D56" s="133"/>
      <c r="E56" s="107" t="s">
        <v>52</v>
      </c>
      <c r="F56" s="108" t="s">
        <v>68</v>
      </c>
      <c r="G56" s="108" t="s">
        <v>53</v>
      </c>
      <c r="H56" s="156" t="s">
        <v>23</v>
      </c>
      <c r="I56" s="108"/>
      <c r="J56" s="111" t="s">
        <v>28</v>
      </c>
      <c r="L56" s="5"/>
      <c r="M56" s="5"/>
      <c r="N56" s="5"/>
    </row>
    <row r="57">
      <c r="A57" s="1"/>
      <c r="B57" s="10" t="s">
        <v>69</v>
      </c>
      <c r="C57" s="157">
        <v>-0.02</v>
      </c>
      <c r="D57" s="133"/>
      <c r="E57" s="112"/>
      <c r="F57" s="113"/>
      <c r="G57" s="113"/>
      <c r="H57" s="114"/>
      <c r="I57" s="115"/>
      <c r="J57" s="41"/>
      <c r="L57" s="5"/>
      <c r="M57" s="5"/>
      <c r="N57" s="5"/>
    </row>
    <row r="58">
      <c r="A58" s="158"/>
      <c r="B58" s="10" t="s">
        <v>70</v>
      </c>
      <c r="C58" s="159">
        <f>(J20/J4)</f>
        <v>0.07447297297</v>
      </c>
      <c r="D58" s="31"/>
      <c r="E58" s="104">
        <v>2033.0</v>
      </c>
      <c r="F58" s="160">
        <f>F54*C59</f>
        <v>512.1911934</v>
      </c>
      <c r="G58" s="161">
        <f t="shared" ref="G58:H58" si="14">G54</f>
        <v>0.1</v>
      </c>
      <c r="H58" s="162">
        <f t="shared" si="14"/>
        <v>626.8611427</v>
      </c>
      <c r="I58" s="163"/>
      <c r="J58" s="164">
        <f>K58*J23</f>
        <v>153.9236641</v>
      </c>
      <c r="K58" s="165">
        <f>((J23-G23)/G23 + 1)</f>
        <v>1.083969466</v>
      </c>
      <c r="L58" s="5"/>
      <c r="M58" s="5"/>
      <c r="N58" s="5"/>
    </row>
    <row r="59">
      <c r="A59" s="158"/>
      <c r="B59" s="10" t="s">
        <v>71</v>
      </c>
      <c r="C59" s="166">
        <f>C58*(1+C57)^10</f>
        <v>0.06084984106</v>
      </c>
      <c r="D59" s="31"/>
      <c r="E59" s="104">
        <v>2034.0</v>
      </c>
      <c r="F59" s="125">
        <f t="shared" ref="F59:F68" si="15">F58*(1+G59)</f>
        <v>563.4103128</v>
      </c>
      <c r="G59" s="137">
        <f>G58-(G58-G68) / 10</f>
        <v>0.1</v>
      </c>
      <c r="H59" s="127">
        <f t="shared" ref="H59:H68" si="16">H58*(1+G59)</f>
        <v>689.547257</v>
      </c>
      <c r="I59" s="138"/>
      <c r="J59" s="167">
        <f t="shared" ref="J59:J62" si="17">K59*J58</f>
        <v>158.5061244</v>
      </c>
      <c r="K59" s="165">
        <f t="shared" ref="K59:K61" si="18">K58*0.95</f>
        <v>1.029770992</v>
      </c>
      <c r="L59" s="5"/>
      <c r="M59" s="5"/>
      <c r="N59" s="5"/>
    </row>
    <row r="60">
      <c r="A60" s="158"/>
      <c r="B60" s="10" t="s">
        <v>72</v>
      </c>
      <c r="C60" s="168">
        <f t="array" ref="C60">NPV(C39, F58:F68)</f>
        <v>5727.651032</v>
      </c>
      <c r="D60" s="31"/>
      <c r="E60" s="104">
        <v>2035.0</v>
      </c>
      <c r="F60" s="125">
        <f t="shared" si="15"/>
        <v>619.751344</v>
      </c>
      <c r="G60" s="137">
        <f>G59-(G58-G68) / 10</f>
        <v>0.1</v>
      </c>
      <c r="H60" s="127">
        <f t="shared" si="16"/>
        <v>758.5019827</v>
      </c>
      <c r="I60" s="138"/>
      <c r="J60" s="169">
        <f t="shared" si="17"/>
        <v>155.0637585</v>
      </c>
      <c r="K60" s="165">
        <f t="shared" si="18"/>
        <v>0.9782824427</v>
      </c>
      <c r="L60" s="5"/>
      <c r="M60" s="5"/>
      <c r="N60" s="5"/>
    </row>
    <row r="61">
      <c r="A61" s="158"/>
      <c r="B61" s="10" t="s">
        <v>66</v>
      </c>
      <c r="C61" s="170">
        <f>C60/J68</f>
        <v>34.60008586</v>
      </c>
      <c r="D61" s="31"/>
      <c r="E61" s="104">
        <v>2036.0</v>
      </c>
      <c r="F61" s="125">
        <f t="shared" si="15"/>
        <v>681.7264784</v>
      </c>
      <c r="G61" s="137">
        <f>G60-(G58-G68) / 10</f>
        <v>0.1</v>
      </c>
      <c r="H61" s="127">
        <f t="shared" si="16"/>
        <v>834.352181</v>
      </c>
      <c r="I61" s="138"/>
      <c r="J61" s="167">
        <f t="shared" si="17"/>
        <v>144.1113448</v>
      </c>
      <c r="K61" s="165">
        <f t="shared" si="18"/>
        <v>0.9293683206</v>
      </c>
      <c r="L61" s="5"/>
      <c r="M61" s="5"/>
      <c r="N61" s="5"/>
    </row>
    <row r="62">
      <c r="A62" s="1"/>
      <c r="B62" s="10" t="s">
        <v>67</v>
      </c>
      <c r="C62" s="171">
        <f>(C61/C25)^(1/10)-1</f>
        <v>0.1024189413</v>
      </c>
      <c r="D62" s="19"/>
      <c r="E62" s="104">
        <v>2037.0</v>
      </c>
      <c r="F62" s="125">
        <f t="shared" si="15"/>
        <v>749.8991263</v>
      </c>
      <c r="G62" s="137">
        <f>G61-(G58-G68) / 10</f>
        <v>0.1</v>
      </c>
      <c r="H62" s="127">
        <f t="shared" si="16"/>
        <v>917.7873991</v>
      </c>
      <c r="I62" s="138"/>
      <c r="J62" s="169">
        <f t="shared" si="17"/>
        <v>146.9935717</v>
      </c>
      <c r="K62" s="172">
        <v>1.02</v>
      </c>
      <c r="L62" s="5"/>
      <c r="M62" s="5"/>
      <c r="N62" s="5"/>
    </row>
    <row r="63">
      <c r="A63" s="1"/>
      <c r="B63" s="10"/>
      <c r="C63" s="19"/>
      <c r="D63" s="19"/>
      <c r="E63" s="104">
        <v>2038.0</v>
      </c>
      <c r="F63" s="125">
        <f t="shared" si="15"/>
        <v>824.8890389</v>
      </c>
      <c r="G63" s="137">
        <f>G62-(G58-G68) / 10</f>
        <v>0.1</v>
      </c>
      <c r="H63" s="127">
        <f t="shared" si="16"/>
        <v>1009.566139</v>
      </c>
      <c r="I63" s="138"/>
      <c r="J63" s="167">
        <f>K62*J62</f>
        <v>149.9334432</v>
      </c>
      <c r="L63" s="5"/>
      <c r="M63" s="5"/>
      <c r="N63" s="5"/>
    </row>
    <row r="64">
      <c r="A64" s="1"/>
      <c r="B64" s="10"/>
      <c r="C64" s="173"/>
      <c r="D64" s="19"/>
      <c r="E64" s="104">
        <v>2039.0</v>
      </c>
      <c r="F64" s="125">
        <f t="shared" si="15"/>
        <v>907.3779428</v>
      </c>
      <c r="G64" s="137">
        <f>G63-(G58-G68) / 10</f>
        <v>0.1</v>
      </c>
      <c r="H64" s="127">
        <f t="shared" si="16"/>
        <v>1110.522753</v>
      </c>
      <c r="I64" s="138"/>
      <c r="J64" s="167">
        <f>K62*J63</f>
        <v>152.932112</v>
      </c>
      <c r="L64" s="5"/>
      <c r="M64" s="5"/>
      <c r="N64" s="5"/>
    </row>
    <row r="65">
      <c r="A65" s="1"/>
      <c r="B65" s="19"/>
      <c r="C65" s="19"/>
      <c r="D65" s="19"/>
      <c r="E65" s="104">
        <v>2040.0</v>
      </c>
      <c r="F65" s="125">
        <f t="shared" si="15"/>
        <v>998.1157371</v>
      </c>
      <c r="G65" s="137">
        <f>G64-(G58-G68) / 10</f>
        <v>0.1</v>
      </c>
      <c r="H65" s="127">
        <f t="shared" si="16"/>
        <v>1221.575028</v>
      </c>
      <c r="I65" s="138"/>
      <c r="J65" s="167">
        <f>K62*J64</f>
        <v>155.9907543</v>
      </c>
      <c r="L65" s="5"/>
      <c r="M65" s="5"/>
      <c r="N65" s="5"/>
    </row>
    <row r="66">
      <c r="A66" s="1"/>
      <c r="B66" s="19"/>
      <c r="C66" s="19"/>
      <c r="D66" s="19"/>
      <c r="E66" s="104">
        <v>2041.0</v>
      </c>
      <c r="F66" s="125">
        <f t="shared" si="15"/>
        <v>1097.927311</v>
      </c>
      <c r="G66" s="137">
        <f>G65-(G58-G68) / 10</f>
        <v>0.1</v>
      </c>
      <c r="H66" s="127">
        <f t="shared" si="16"/>
        <v>1343.732531</v>
      </c>
      <c r="I66" s="138"/>
      <c r="J66" s="167">
        <f>K62*J65</f>
        <v>159.1105694</v>
      </c>
      <c r="L66" s="5"/>
      <c r="M66" s="5"/>
      <c r="N66" s="5"/>
    </row>
    <row r="67">
      <c r="A67" s="1"/>
      <c r="B67" s="19"/>
      <c r="C67" s="19"/>
      <c r="D67" s="19"/>
      <c r="E67" s="104">
        <v>2042.0</v>
      </c>
      <c r="F67" s="125">
        <f t="shared" si="15"/>
        <v>1207.720042</v>
      </c>
      <c r="G67" s="137">
        <f>G66-(G58-G68) / 10</f>
        <v>0.1</v>
      </c>
      <c r="H67" s="127">
        <f t="shared" si="16"/>
        <v>1478.105784</v>
      </c>
      <c r="I67" s="138"/>
      <c r="J67" s="167">
        <f>K62*J66</f>
        <v>162.2927808</v>
      </c>
      <c r="L67" s="5"/>
      <c r="M67" s="5"/>
      <c r="N67" s="5"/>
    </row>
    <row r="68">
      <c r="A68" s="158"/>
      <c r="B68" s="31"/>
      <c r="C68" s="31"/>
      <c r="D68" s="19"/>
      <c r="E68" s="104">
        <v>2043.0</v>
      </c>
      <c r="F68" s="148">
        <f t="shared" si="15"/>
        <v>1328.492046</v>
      </c>
      <c r="G68" s="149">
        <f>C52</f>
        <v>0.1</v>
      </c>
      <c r="H68" s="150">
        <f t="shared" si="16"/>
        <v>1625.916362</v>
      </c>
      <c r="I68" s="151"/>
      <c r="J68" s="174">
        <f>K62*J67</f>
        <v>165.5386364</v>
      </c>
      <c r="K68" s="5"/>
      <c r="L68" s="5"/>
      <c r="M68" s="5"/>
      <c r="N68" s="5"/>
    </row>
    <row r="69">
      <c r="A69" s="158"/>
      <c r="B69" s="31"/>
      <c r="C69" s="31"/>
      <c r="D69" s="19"/>
      <c r="E69" s="5"/>
      <c r="F69" s="5"/>
      <c r="G69" s="5"/>
      <c r="H69" s="5"/>
      <c r="I69" s="5"/>
      <c r="J69" s="5"/>
      <c r="K69" s="5"/>
      <c r="L69" s="5"/>
      <c r="M69" s="5"/>
      <c r="N69" s="5"/>
    </row>
    <row r="70">
      <c r="B70" s="5"/>
      <c r="C70" s="19"/>
      <c r="D70" s="19"/>
      <c r="E70" s="5"/>
      <c r="F70" s="5"/>
      <c r="G70" s="5"/>
      <c r="H70" s="5"/>
      <c r="I70" s="5"/>
      <c r="J70" s="5"/>
      <c r="K70" s="5"/>
      <c r="L70" s="5"/>
      <c r="M70" s="5"/>
      <c r="N70" s="5"/>
    </row>
    <row r="71">
      <c r="B71" s="5"/>
      <c r="C71" s="19"/>
      <c r="D71" s="19"/>
      <c r="E71" s="5"/>
      <c r="F71" s="5"/>
      <c r="G71" s="5"/>
      <c r="H71" s="5"/>
      <c r="I71" s="5"/>
      <c r="J71" s="5"/>
      <c r="K71" s="5"/>
      <c r="L71" s="5"/>
      <c r="M71" s="5"/>
      <c r="N71" s="5"/>
    </row>
    <row r="72">
      <c r="B72" s="5"/>
      <c r="C72" s="5"/>
      <c r="D72" s="5"/>
      <c r="E72" s="5"/>
      <c r="F72" s="5"/>
      <c r="G72" s="5"/>
      <c r="H72" s="5"/>
      <c r="I72" s="5"/>
      <c r="J72" s="5"/>
      <c r="K72" s="5"/>
      <c r="L72" s="5"/>
      <c r="M72" s="5"/>
      <c r="N72" s="5"/>
    </row>
    <row r="73">
      <c r="B73" s="5"/>
      <c r="C73" s="5"/>
      <c r="D73" s="5"/>
      <c r="E73" s="5"/>
      <c r="F73" s="5"/>
      <c r="G73" s="5"/>
      <c r="H73" s="5"/>
      <c r="I73" s="5"/>
      <c r="J73" s="5"/>
      <c r="K73" s="5"/>
      <c r="L73" s="5"/>
      <c r="M73" s="5"/>
      <c r="N73" s="5"/>
    </row>
    <row r="74">
      <c r="B74" s="5"/>
      <c r="C74" s="5"/>
      <c r="D74" s="5"/>
      <c r="E74" s="5"/>
      <c r="F74" s="5"/>
      <c r="G74" s="5"/>
      <c r="H74" s="5"/>
      <c r="I74" s="5"/>
      <c r="J74" s="5"/>
      <c r="K74" s="5"/>
      <c r="L74" s="5"/>
      <c r="M74" s="5"/>
      <c r="N74" s="5"/>
    </row>
    <row r="75">
      <c r="B75" s="5"/>
      <c r="C75" s="5"/>
      <c r="D75" s="5"/>
      <c r="E75" s="5"/>
      <c r="F75" s="5"/>
      <c r="G75" s="5"/>
      <c r="H75" s="5"/>
      <c r="I75" s="5"/>
      <c r="J75" s="5"/>
      <c r="K75" s="5"/>
      <c r="L75" s="5"/>
      <c r="M75" s="5"/>
      <c r="N75" s="5"/>
    </row>
    <row r="76">
      <c r="B76" s="5"/>
      <c r="C76" s="5"/>
      <c r="D76" s="5"/>
      <c r="E76" s="5"/>
      <c r="F76" s="5"/>
      <c r="G76" s="5"/>
      <c r="H76" s="5"/>
      <c r="I76" s="5"/>
      <c r="J76" s="5"/>
      <c r="K76" s="5"/>
      <c r="L76" s="5"/>
      <c r="M76" s="5"/>
      <c r="N76" s="5"/>
    </row>
    <row r="77">
      <c r="B77" s="5"/>
      <c r="C77" s="5"/>
      <c r="D77" s="5"/>
      <c r="E77" s="5"/>
      <c r="F77" s="5"/>
      <c r="G77" s="5"/>
      <c r="H77" s="5"/>
      <c r="I77" s="5"/>
      <c r="J77" s="5"/>
      <c r="K77" s="5"/>
      <c r="L77" s="5"/>
      <c r="M77" s="5"/>
      <c r="N77" s="5"/>
    </row>
    <row r="78">
      <c r="B78" s="5"/>
      <c r="C78" s="5"/>
      <c r="D78" s="5"/>
      <c r="E78" s="5"/>
      <c r="F78" s="5"/>
      <c r="G78" s="5"/>
      <c r="H78" s="5"/>
      <c r="I78" s="5"/>
      <c r="J78" s="5"/>
      <c r="K78" s="5"/>
      <c r="L78" s="5"/>
      <c r="M78" s="5"/>
      <c r="N78" s="5"/>
    </row>
    <row r="79">
      <c r="B79" s="5"/>
      <c r="C79" s="5"/>
      <c r="D79" s="5"/>
      <c r="E79" s="5"/>
      <c r="F79" s="5"/>
      <c r="G79" s="5"/>
      <c r="H79" s="5"/>
      <c r="I79" s="5"/>
      <c r="J79" s="5"/>
      <c r="K79" s="5"/>
      <c r="L79" s="5"/>
      <c r="M79" s="5"/>
      <c r="N79" s="5"/>
    </row>
    <row r="80">
      <c r="B80" s="5"/>
      <c r="C80" s="5"/>
      <c r="D80" s="5"/>
      <c r="E80" s="5"/>
      <c r="F80" s="5"/>
      <c r="G80" s="5"/>
      <c r="H80" s="5"/>
      <c r="I80" s="5"/>
      <c r="J80" s="5"/>
      <c r="K80" s="5"/>
      <c r="L80" s="5"/>
      <c r="M80" s="5"/>
      <c r="N80" s="5"/>
    </row>
    <row r="81">
      <c r="B81" s="5"/>
      <c r="C81" s="5"/>
      <c r="D81" s="5"/>
      <c r="E81" s="5"/>
      <c r="F81" s="5"/>
      <c r="G81" s="5"/>
      <c r="H81" s="5"/>
      <c r="I81" s="5"/>
      <c r="J81" s="5"/>
      <c r="K81" s="5"/>
      <c r="L81" s="5"/>
      <c r="M81" s="5"/>
      <c r="N81" s="5"/>
    </row>
    <row r="82">
      <c r="B82" s="5"/>
      <c r="C82" s="5"/>
      <c r="D82" s="5"/>
      <c r="E82" s="5"/>
      <c r="F82" s="5"/>
      <c r="G82" s="5"/>
      <c r="H82" s="5"/>
      <c r="I82" s="5"/>
      <c r="J82" s="5"/>
      <c r="K82" s="5"/>
      <c r="L82" s="5"/>
      <c r="M82" s="5"/>
      <c r="N82" s="5"/>
    </row>
    <row r="83">
      <c r="B83" s="5"/>
      <c r="C83" s="5"/>
      <c r="D83" s="5"/>
      <c r="E83" s="5"/>
      <c r="F83" s="5"/>
      <c r="G83" s="5"/>
      <c r="H83" s="5"/>
      <c r="I83" s="5"/>
      <c r="J83" s="5"/>
      <c r="K83" s="5"/>
      <c r="L83" s="5"/>
      <c r="M83" s="5"/>
      <c r="N83" s="5"/>
    </row>
    <row r="84">
      <c r="B84" s="5"/>
      <c r="C84" s="5"/>
      <c r="D84" s="5"/>
      <c r="E84" s="5"/>
      <c r="F84" s="5"/>
      <c r="G84" s="5"/>
      <c r="H84" s="5"/>
      <c r="I84" s="5"/>
      <c r="J84" s="5"/>
      <c r="K84" s="5"/>
      <c r="L84" s="5"/>
      <c r="M84" s="5"/>
      <c r="N84" s="5"/>
    </row>
    <row r="85">
      <c r="B85" s="5"/>
      <c r="C85" s="5"/>
      <c r="D85" s="5"/>
      <c r="E85" s="5"/>
      <c r="F85" s="5"/>
      <c r="G85" s="5"/>
      <c r="H85" s="5"/>
      <c r="I85" s="5"/>
      <c r="J85" s="5"/>
      <c r="K85" s="5"/>
      <c r="L85" s="5"/>
      <c r="M85" s="5"/>
      <c r="N85" s="5"/>
    </row>
    <row r="86">
      <c r="B86" s="5"/>
      <c r="C86" s="5"/>
      <c r="D86" s="5"/>
      <c r="E86" s="5"/>
      <c r="F86" s="5"/>
      <c r="G86" s="5"/>
      <c r="H86" s="5"/>
      <c r="I86" s="5"/>
      <c r="J86" s="5"/>
      <c r="K86" s="5"/>
      <c r="L86" s="5"/>
      <c r="M86" s="5"/>
      <c r="N86" s="5"/>
    </row>
    <row r="87">
      <c r="B87" s="5"/>
      <c r="C87" s="5"/>
      <c r="D87" s="5"/>
      <c r="E87" s="5"/>
      <c r="F87" s="5"/>
      <c r="G87" s="5"/>
      <c r="H87" s="5"/>
      <c r="I87" s="5"/>
      <c r="J87" s="5"/>
      <c r="K87" s="5"/>
      <c r="L87" s="5"/>
      <c r="M87" s="5"/>
      <c r="N87" s="5"/>
    </row>
    <row r="88">
      <c r="B88" s="5"/>
      <c r="C88" s="5"/>
      <c r="D88" s="5"/>
      <c r="E88" s="5"/>
      <c r="F88" s="5"/>
      <c r="G88" s="5"/>
      <c r="H88" s="5"/>
      <c r="I88" s="5"/>
      <c r="J88" s="5"/>
      <c r="K88" s="5"/>
      <c r="L88" s="5"/>
      <c r="M88" s="5"/>
      <c r="N88" s="5"/>
    </row>
    <row r="89">
      <c r="B89" s="5"/>
      <c r="C89" s="5"/>
      <c r="D89" s="5"/>
      <c r="E89" s="5"/>
      <c r="F89" s="5"/>
      <c r="G89" s="5"/>
      <c r="H89" s="5"/>
      <c r="I89" s="5"/>
      <c r="J89" s="5"/>
      <c r="K89" s="5"/>
      <c r="L89" s="5"/>
      <c r="M89" s="5"/>
      <c r="N89" s="5"/>
    </row>
    <row r="90">
      <c r="B90" s="5"/>
      <c r="C90" s="5"/>
      <c r="D90" s="5"/>
      <c r="E90" s="5"/>
      <c r="F90" s="5"/>
      <c r="G90" s="5"/>
      <c r="H90" s="5"/>
      <c r="I90" s="5"/>
      <c r="J90" s="5"/>
      <c r="K90" s="5"/>
      <c r="L90" s="5"/>
      <c r="M90" s="5"/>
      <c r="N90" s="5"/>
    </row>
    <row r="91">
      <c r="B91" s="5"/>
      <c r="C91" s="5"/>
      <c r="D91" s="5"/>
      <c r="E91" s="5"/>
      <c r="F91" s="5"/>
      <c r="G91" s="5"/>
      <c r="H91" s="5"/>
      <c r="I91" s="5"/>
      <c r="J91" s="5"/>
      <c r="K91" s="5"/>
      <c r="L91" s="5"/>
      <c r="M91" s="5"/>
      <c r="N91" s="5"/>
    </row>
    <row r="92">
      <c r="B92" s="5"/>
      <c r="C92" s="5"/>
      <c r="D92" s="5"/>
      <c r="E92" s="5"/>
      <c r="F92" s="5"/>
      <c r="G92" s="5"/>
      <c r="H92" s="5"/>
      <c r="I92" s="5"/>
      <c r="J92" s="5"/>
      <c r="K92" s="5"/>
      <c r="L92" s="5"/>
      <c r="M92" s="5"/>
      <c r="N92" s="5"/>
    </row>
    <row r="93">
      <c r="B93" s="5"/>
      <c r="C93" s="5"/>
      <c r="D93" s="5"/>
      <c r="E93" s="5"/>
      <c r="F93" s="5"/>
      <c r="G93" s="5"/>
      <c r="H93" s="5"/>
      <c r="I93" s="5"/>
      <c r="J93" s="5"/>
      <c r="K93" s="5"/>
      <c r="L93" s="5"/>
      <c r="M93" s="5"/>
      <c r="N93" s="5"/>
    </row>
    <row r="94">
      <c r="B94" s="5"/>
      <c r="C94" s="5"/>
      <c r="D94" s="5"/>
      <c r="E94" s="5"/>
      <c r="F94" s="5"/>
      <c r="G94" s="5"/>
      <c r="H94" s="5"/>
      <c r="I94" s="5"/>
      <c r="J94" s="5"/>
      <c r="K94" s="5"/>
      <c r="L94" s="5"/>
      <c r="M94" s="5"/>
      <c r="N94" s="5"/>
    </row>
    <row r="95">
      <c r="B95" s="5"/>
      <c r="C95" s="5"/>
      <c r="D95" s="5"/>
      <c r="E95" s="5"/>
      <c r="F95" s="5"/>
      <c r="G95" s="5"/>
      <c r="H95" s="5"/>
      <c r="I95" s="5"/>
      <c r="J95" s="5"/>
      <c r="K95" s="5"/>
      <c r="L95" s="5"/>
      <c r="M95" s="5"/>
      <c r="N95" s="5"/>
    </row>
    <row r="96">
      <c r="B96" s="5"/>
      <c r="C96" s="5"/>
      <c r="D96" s="5"/>
      <c r="E96" s="5"/>
      <c r="F96" s="5"/>
      <c r="G96" s="5"/>
      <c r="H96" s="5"/>
      <c r="I96" s="5"/>
      <c r="J96" s="5"/>
      <c r="K96" s="5"/>
      <c r="L96" s="5"/>
      <c r="M96" s="5"/>
      <c r="N96" s="5"/>
    </row>
    <row r="97">
      <c r="B97" s="5"/>
      <c r="C97" s="5"/>
      <c r="D97" s="5"/>
      <c r="E97" s="5"/>
      <c r="F97" s="5"/>
      <c r="G97" s="5"/>
      <c r="H97" s="5"/>
      <c r="I97" s="5"/>
      <c r="J97" s="5"/>
      <c r="K97" s="5"/>
      <c r="L97" s="5"/>
      <c r="M97" s="5"/>
      <c r="N97" s="5"/>
    </row>
    <row r="98">
      <c r="B98" s="5"/>
      <c r="C98" s="5"/>
      <c r="D98" s="5"/>
      <c r="E98" s="5"/>
      <c r="F98" s="5"/>
      <c r="G98" s="5"/>
      <c r="H98" s="5"/>
      <c r="I98" s="5"/>
      <c r="J98" s="5"/>
      <c r="K98" s="5"/>
      <c r="L98" s="5"/>
      <c r="M98" s="5"/>
      <c r="N98" s="5"/>
    </row>
    <row r="99">
      <c r="B99" s="5"/>
      <c r="C99" s="5"/>
      <c r="D99" s="5"/>
      <c r="E99" s="5"/>
      <c r="F99" s="5"/>
      <c r="G99" s="5"/>
      <c r="H99" s="5"/>
      <c r="I99" s="5"/>
      <c r="J99" s="5"/>
      <c r="K99" s="5"/>
      <c r="L99" s="5"/>
      <c r="M99" s="5"/>
      <c r="N99" s="5"/>
    </row>
    <row r="100">
      <c r="B100" s="5"/>
      <c r="C100" s="5"/>
      <c r="D100" s="5"/>
      <c r="E100" s="5"/>
      <c r="F100" s="5"/>
      <c r="G100" s="5"/>
      <c r="H100" s="5"/>
      <c r="I100" s="5"/>
      <c r="J100" s="5"/>
      <c r="K100" s="5"/>
      <c r="L100" s="5"/>
      <c r="M100" s="5"/>
      <c r="N100" s="5"/>
    </row>
    <row r="101">
      <c r="B101" s="5"/>
      <c r="C101" s="5"/>
      <c r="D101" s="5"/>
      <c r="E101" s="5"/>
      <c r="F101" s="5"/>
      <c r="G101" s="5"/>
      <c r="H101" s="5"/>
      <c r="I101" s="5"/>
      <c r="J101" s="5"/>
      <c r="K101" s="5"/>
      <c r="L101" s="5"/>
      <c r="M101" s="5"/>
      <c r="N101" s="5"/>
    </row>
    <row r="102">
      <c r="B102" s="5"/>
      <c r="C102" s="5"/>
      <c r="D102" s="5"/>
      <c r="E102" s="5"/>
      <c r="F102" s="5"/>
      <c r="G102" s="5"/>
      <c r="H102" s="5"/>
      <c r="I102" s="5"/>
      <c r="J102" s="5"/>
      <c r="K102" s="5"/>
      <c r="L102" s="5"/>
      <c r="M102" s="5"/>
      <c r="N102" s="5"/>
    </row>
    <row r="103">
      <c r="B103" s="5"/>
      <c r="C103" s="5"/>
      <c r="D103" s="5"/>
      <c r="E103" s="5"/>
      <c r="F103" s="5"/>
      <c r="G103" s="5"/>
      <c r="H103" s="5"/>
      <c r="I103" s="5"/>
      <c r="J103" s="5"/>
      <c r="K103" s="5"/>
      <c r="L103" s="5"/>
      <c r="M103" s="5"/>
      <c r="N103" s="5"/>
    </row>
    <row r="104">
      <c r="B104" s="5"/>
      <c r="C104" s="5"/>
      <c r="D104" s="5"/>
      <c r="E104" s="5"/>
      <c r="F104" s="5"/>
      <c r="G104" s="5"/>
      <c r="H104" s="5"/>
      <c r="I104" s="5"/>
      <c r="J104" s="5"/>
      <c r="K104" s="5"/>
      <c r="L104" s="5"/>
      <c r="M104" s="5"/>
      <c r="N104" s="5"/>
    </row>
    <row r="105">
      <c r="B105" s="5"/>
      <c r="C105" s="5"/>
      <c r="D105" s="5"/>
      <c r="E105" s="5"/>
      <c r="F105" s="5"/>
      <c r="G105" s="5"/>
      <c r="H105" s="5"/>
      <c r="I105" s="5"/>
      <c r="J105" s="5"/>
      <c r="K105" s="5"/>
      <c r="L105" s="5"/>
      <c r="M105" s="5"/>
      <c r="N105" s="5"/>
    </row>
    <row r="106">
      <c r="B106" s="5"/>
      <c r="C106" s="5"/>
      <c r="D106" s="5"/>
      <c r="E106" s="5"/>
      <c r="F106" s="5"/>
      <c r="G106" s="5"/>
      <c r="H106" s="5"/>
      <c r="I106" s="5"/>
      <c r="J106" s="5"/>
      <c r="K106" s="5"/>
      <c r="L106" s="5"/>
      <c r="M106" s="5"/>
      <c r="N106" s="5"/>
    </row>
    <row r="107">
      <c r="B107" s="5"/>
      <c r="C107" s="5"/>
      <c r="D107" s="5"/>
      <c r="E107" s="5"/>
      <c r="F107" s="5"/>
      <c r="G107" s="5"/>
      <c r="H107" s="5"/>
      <c r="I107" s="5"/>
      <c r="J107" s="5"/>
      <c r="K107" s="5"/>
      <c r="L107" s="5"/>
      <c r="M107" s="5"/>
      <c r="N107" s="5"/>
    </row>
    <row r="108">
      <c r="B108" s="5"/>
      <c r="C108" s="5"/>
      <c r="D108" s="5"/>
      <c r="E108" s="5"/>
      <c r="F108" s="5"/>
      <c r="G108" s="5"/>
      <c r="H108" s="5"/>
      <c r="I108" s="5"/>
      <c r="J108" s="5"/>
      <c r="K108" s="5"/>
      <c r="L108" s="5"/>
      <c r="M108" s="5"/>
      <c r="N108" s="5"/>
    </row>
    <row r="109">
      <c r="B109" s="5"/>
      <c r="C109" s="5"/>
      <c r="D109" s="5"/>
      <c r="E109" s="5"/>
      <c r="F109" s="5"/>
      <c r="G109" s="5"/>
      <c r="H109" s="5"/>
      <c r="I109" s="5"/>
      <c r="J109" s="5"/>
      <c r="K109" s="5"/>
      <c r="L109" s="5"/>
      <c r="M109" s="5"/>
      <c r="N109" s="5"/>
    </row>
    <row r="110">
      <c r="B110" s="5"/>
      <c r="C110" s="5"/>
      <c r="D110" s="5"/>
      <c r="E110" s="5"/>
      <c r="F110" s="5"/>
      <c r="G110" s="5"/>
      <c r="H110" s="5"/>
      <c r="I110" s="5"/>
      <c r="J110" s="5"/>
      <c r="K110" s="5"/>
      <c r="L110" s="5"/>
      <c r="M110" s="5"/>
      <c r="N110" s="5"/>
    </row>
    <row r="111">
      <c r="B111" s="5"/>
      <c r="C111" s="5"/>
      <c r="D111" s="5"/>
      <c r="E111" s="5"/>
      <c r="F111" s="5"/>
      <c r="G111" s="5"/>
      <c r="H111" s="5"/>
      <c r="I111" s="5"/>
      <c r="J111" s="5"/>
      <c r="K111" s="5"/>
      <c r="L111" s="5"/>
      <c r="M111" s="5"/>
      <c r="N111" s="5"/>
    </row>
    <row r="112">
      <c r="B112" s="5"/>
      <c r="C112" s="5"/>
      <c r="D112" s="5"/>
      <c r="E112" s="5"/>
      <c r="F112" s="5"/>
      <c r="G112" s="5"/>
      <c r="H112" s="5"/>
      <c r="I112" s="5"/>
      <c r="J112" s="5"/>
      <c r="K112" s="5"/>
      <c r="L112" s="5"/>
      <c r="M112" s="5"/>
      <c r="N112" s="5"/>
    </row>
    <row r="113">
      <c r="B113" s="5"/>
      <c r="C113" s="5"/>
      <c r="D113" s="5"/>
      <c r="E113" s="5"/>
      <c r="F113" s="5"/>
      <c r="G113" s="5"/>
      <c r="H113" s="5"/>
      <c r="I113" s="5"/>
      <c r="J113" s="5"/>
      <c r="K113" s="5"/>
      <c r="L113" s="5"/>
      <c r="M113" s="5"/>
      <c r="N113" s="5"/>
    </row>
    <row r="114">
      <c r="B114" s="5"/>
      <c r="C114" s="5"/>
      <c r="D114" s="5"/>
      <c r="E114" s="5"/>
      <c r="F114" s="5"/>
      <c r="G114" s="5"/>
      <c r="H114" s="5"/>
      <c r="I114" s="5"/>
      <c r="J114" s="5"/>
      <c r="K114" s="5"/>
      <c r="L114" s="5"/>
      <c r="M114" s="5"/>
      <c r="N114" s="5"/>
    </row>
    <row r="115">
      <c r="B115" s="5"/>
      <c r="C115" s="5"/>
      <c r="D115" s="5"/>
      <c r="E115" s="5"/>
      <c r="F115" s="5"/>
      <c r="G115" s="5"/>
      <c r="H115" s="5"/>
      <c r="I115" s="5"/>
      <c r="J115" s="5"/>
      <c r="K115" s="5"/>
      <c r="L115" s="5"/>
      <c r="M115" s="5"/>
      <c r="N115" s="5"/>
    </row>
    <row r="116">
      <c r="B116" s="5"/>
      <c r="C116" s="5"/>
      <c r="D116" s="5"/>
      <c r="E116" s="5"/>
      <c r="F116" s="5"/>
      <c r="G116" s="5"/>
      <c r="H116" s="5"/>
      <c r="I116" s="5"/>
      <c r="J116" s="5"/>
      <c r="K116" s="5"/>
      <c r="L116" s="5"/>
      <c r="M116" s="5"/>
      <c r="N116" s="5"/>
    </row>
    <row r="117">
      <c r="B117" s="5"/>
      <c r="C117" s="5"/>
      <c r="D117" s="5"/>
      <c r="E117" s="5"/>
      <c r="F117" s="5"/>
      <c r="G117" s="5"/>
      <c r="H117" s="5"/>
      <c r="I117" s="5"/>
      <c r="J117" s="5"/>
      <c r="K117" s="5"/>
      <c r="L117" s="5"/>
      <c r="M117" s="5"/>
      <c r="N117" s="5"/>
    </row>
    <row r="118">
      <c r="B118" s="5"/>
      <c r="C118" s="5"/>
      <c r="D118" s="5"/>
      <c r="E118" s="5"/>
      <c r="F118" s="5"/>
      <c r="G118" s="5"/>
      <c r="H118" s="5"/>
      <c r="I118" s="5"/>
      <c r="J118" s="5"/>
      <c r="K118" s="5"/>
      <c r="L118" s="5"/>
      <c r="M118" s="5"/>
      <c r="N118" s="5"/>
    </row>
    <row r="119">
      <c r="B119" s="5"/>
      <c r="C119" s="5"/>
      <c r="D119" s="5"/>
      <c r="E119" s="5"/>
      <c r="F119" s="5"/>
      <c r="G119" s="5"/>
      <c r="H119" s="5"/>
      <c r="I119" s="5"/>
      <c r="J119" s="5"/>
      <c r="K119" s="5"/>
      <c r="L119" s="5"/>
      <c r="M119" s="5"/>
      <c r="N119" s="5"/>
    </row>
    <row r="120">
      <c r="B120" s="5"/>
      <c r="C120" s="5"/>
      <c r="D120" s="5"/>
      <c r="E120" s="5"/>
      <c r="F120" s="5"/>
      <c r="G120" s="5"/>
      <c r="H120" s="5"/>
      <c r="I120" s="5"/>
      <c r="J120" s="5"/>
      <c r="K120" s="5"/>
      <c r="L120" s="5"/>
      <c r="M120" s="5"/>
      <c r="N120" s="5"/>
    </row>
    <row r="121">
      <c r="B121" s="5"/>
      <c r="C121" s="5"/>
      <c r="D121" s="5"/>
      <c r="E121" s="5"/>
      <c r="F121" s="5"/>
      <c r="G121" s="5"/>
      <c r="H121" s="5"/>
      <c r="I121" s="5"/>
      <c r="J121" s="5"/>
      <c r="K121" s="5"/>
      <c r="L121" s="5"/>
      <c r="M121" s="5"/>
      <c r="N121" s="5"/>
    </row>
    <row r="122">
      <c r="B122" s="5"/>
      <c r="C122" s="5"/>
      <c r="D122" s="5"/>
      <c r="E122" s="5"/>
      <c r="F122" s="5"/>
      <c r="G122" s="5"/>
      <c r="H122" s="5"/>
      <c r="I122" s="5"/>
      <c r="J122" s="5"/>
      <c r="K122" s="5"/>
      <c r="L122" s="5"/>
      <c r="M122" s="5"/>
      <c r="N122" s="5"/>
    </row>
    <row r="123">
      <c r="B123" s="5"/>
      <c r="C123" s="5"/>
      <c r="D123" s="5"/>
      <c r="E123" s="5"/>
      <c r="F123" s="5"/>
      <c r="G123" s="5"/>
      <c r="H123" s="5"/>
      <c r="I123" s="5"/>
      <c r="J123" s="5"/>
      <c r="K123" s="5"/>
      <c r="L123" s="5"/>
      <c r="M123" s="5"/>
      <c r="N123" s="5"/>
    </row>
    <row r="124">
      <c r="B124" s="5"/>
      <c r="C124" s="5"/>
      <c r="D124" s="5"/>
      <c r="E124" s="5"/>
      <c r="F124" s="5"/>
      <c r="G124" s="5"/>
      <c r="H124" s="5"/>
      <c r="I124" s="5"/>
      <c r="J124" s="5"/>
      <c r="K124" s="5"/>
      <c r="L124" s="5"/>
      <c r="M124" s="5"/>
      <c r="N124" s="5"/>
    </row>
    <row r="125">
      <c r="B125" s="5"/>
      <c r="C125" s="5"/>
      <c r="D125" s="5"/>
      <c r="E125" s="5"/>
      <c r="F125" s="5"/>
      <c r="G125" s="5"/>
      <c r="H125" s="5"/>
      <c r="I125" s="5"/>
      <c r="J125" s="5"/>
      <c r="K125" s="5"/>
      <c r="L125" s="5"/>
      <c r="M125" s="5"/>
      <c r="N125" s="5"/>
    </row>
    <row r="126">
      <c r="B126" s="5"/>
      <c r="C126" s="5"/>
      <c r="D126" s="5"/>
      <c r="E126" s="5"/>
      <c r="F126" s="5"/>
      <c r="G126" s="5"/>
      <c r="H126" s="5"/>
      <c r="I126" s="5"/>
      <c r="J126" s="5"/>
      <c r="K126" s="5"/>
      <c r="L126" s="5"/>
      <c r="M126" s="5"/>
      <c r="N126" s="5"/>
    </row>
    <row r="127">
      <c r="B127" s="5"/>
      <c r="C127" s="5"/>
      <c r="D127" s="5"/>
      <c r="E127" s="5"/>
      <c r="F127" s="5"/>
      <c r="G127" s="5"/>
      <c r="H127" s="5"/>
      <c r="I127" s="5"/>
      <c r="J127" s="5"/>
      <c r="K127" s="5"/>
      <c r="L127" s="5"/>
      <c r="M127" s="5"/>
      <c r="N127" s="5"/>
    </row>
    <row r="128">
      <c r="B128" s="5"/>
      <c r="C128" s="5"/>
      <c r="D128" s="5"/>
      <c r="E128" s="5"/>
      <c r="F128" s="5"/>
      <c r="G128" s="5"/>
      <c r="H128" s="5"/>
      <c r="I128" s="5"/>
      <c r="J128" s="5"/>
      <c r="K128" s="5"/>
      <c r="L128" s="5"/>
      <c r="M128" s="5"/>
      <c r="N128" s="5"/>
    </row>
    <row r="129">
      <c r="B129" s="5"/>
      <c r="C129" s="5"/>
      <c r="D129" s="5"/>
      <c r="E129" s="5"/>
      <c r="F129" s="5"/>
      <c r="G129" s="5"/>
      <c r="H129" s="5"/>
      <c r="I129" s="5"/>
      <c r="J129" s="5"/>
      <c r="K129" s="5"/>
      <c r="L129" s="5"/>
      <c r="M129" s="5"/>
      <c r="N129" s="5"/>
    </row>
    <row r="130">
      <c r="B130" s="5"/>
      <c r="C130" s="5"/>
      <c r="D130" s="5"/>
      <c r="E130" s="5"/>
      <c r="F130" s="5"/>
      <c r="G130" s="5"/>
      <c r="H130" s="5"/>
      <c r="I130" s="5"/>
      <c r="J130" s="5"/>
      <c r="K130" s="5"/>
      <c r="L130" s="5"/>
      <c r="M130" s="5"/>
      <c r="N130" s="5"/>
    </row>
    <row r="131">
      <c r="B131" s="5"/>
      <c r="C131" s="5"/>
      <c r="D131" s="5"/>
      <c r="E131" s="5"/>
      <c r="F131" s="5"/>
      <c r="G131" s="5"/>
      <c r="H131" s="5"/>
      <c r="I131" s="5"/>
      <c r="J131" s="5"/>
      <c r="K131" s="5"/>
      <c r="L131" s="5"/>
      <c r="M131" s="5"/>
      <c r="N131" s="5"/>
    </row>
    <row r="132">
      <c r="B132" s="5"/>
      <c r="C132" s="5"/>
      <c r="D132" s="5"/>
      <c r="E132" s="5"/>
      <c r="F132" s="5"/>
      <c r="G132" s="5"/>
      <c r="H132" s="5"/>
      <c r="I132" s="5"/>
      <c r="J132" s="5"/>
      <c r="K132" s="5"/>
      <c r="L132" s="5"/>
      <c r="M132" s="5"/>
      <c r="N132" s="5"/>
    </row>
  </sheetData>
  <printOptions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5" width="16.0"/>
  </cols>
  <sheetData>
    <row r="3">
      <c r="A3" s="175"/>
      <c r="B3" s="176" t="s">
        <v>73</v>
      </c>
    </row>
    <row r="4">
      <c r="A4" s="177"/>
      <c r="B4" s="177"/>
      <c r="C4" s="177"/>
    </row>
    <row r="5">
      <c r="A5" s="178"/>
      <c r="B5" s="178" t="s">
        <v>74</v>
      </c>
    </row>
    <row r="6">
      <c r="A6" s="178"/>
      <c r="B6" s="179" t="s">
        <v>75</v>
      </c>
      <c r="C6" s="178"/>
      <c r="D6" s="178"/>
      <c r="E6" s="178"/>
    </row>
    <row r="7">
      <c r="A7" s="180"/>
      <c r="B7" s="181" t="s">
        <v>76</v>
      </c>
    </row>
    <row r="8">
      <c r="A8" s="180"/>
      <c r="B8" s="181" t="s">
        <v>77</v>
      </c>
    </row>
    <row r="9">
      <c r="A9" s="178"/>
      <c r="B9" s="181" t="s">
        <v>78</v>
      </c>
    </row>
    <row r="10">
      <c r="A10" s="178"/>
      <c r="B10" s="181" t="s">
        <v>79</v>
      </c>
    </row>
    <row r="11">
      <c r="A11" s="178"/>
      <c r="B11" s="181" t="s">
        <v>80</v>
      </c>
    </row>
    <row r="12">
      <c r="A12" s="178"/>
      <c r="B12" s="181" t="s">
        <v>81</v>
      </c>
    </row>
    <row r="13">
      <c r="A13" s="180"/>
      <c r="B13" s="180"/>
      <c r="C13" s="180"/>
      <c r="D13" s="180"/>
      <c r="E13" s="180"/>
    </row>
    <row r="14">
      <c r="A14" s="180"/>
      <c r="B14" s="180"/>
      <c r="C14" s="180"/>
      <c r="D14" s="180"/>
      <c r="E14" s="180"/>
    </row>
    <row r="15">
      <c r="A15" s="180"/>
      <c r="B15" s="180"/>
      <c r="C15" s="180"/>
      <c r="D15" s="180"/>
      <c r="E15" s="180"/>
    </row>
    <row r="16">
      <c r="A16" s="180"/>
      <c r="B16" s="180"/>
      <c r="C16" s="180"/>
      <c r="D16" s="180"/>
      <c r="E16" s="180"/>
    </row>
    <row r="17">
      <c r="A17" s="180"/>
      <c r="B17" s="180"/>
      <c r="C17" s="180"/>
      <c r="D17" s="180"/>
      <c r="E17" s="180"/>
    </row>
    <row r="18">
      <c r="A18" s="180"/>
      <c r="B18" s="180"/>
      <c r="C18" s="180"/>
      <c r="D18" s="180"/>
      <c r="E18" s="180"/>
    </row>
    <row r="19">
      <c r="A19" s="182"/>
      <c r="B19" s="180"/>
      <c r="C19" s="180"/>
      <c r="D19" s="180"/>
      <c r="E19" s="180"/>
    </row>
    <row r="20">
      <c r="A20" s="182"/>
      <c r="B20" s="180"/>
      <c r="C20" s="180"/>
      <c r="D20" s="180"/>
      <c r="E20" s="180"/>
    </row>
  </sheetData>
  <mergeCells count="8">
    <mergeCell ref="B3:E3"/>
    <mergeCell ref="B5:E5"/>
    <mergeCell ref="B7:E7"/>
    <mergeCell ref="B8:E8"/>
    <mergeCell ref="B9:E9"/>
    <mergeCell ref="B10:E10"/>
    <mergeCell ref="B11:E11"/>
    <mergeCell ref="B12:E12"/>
  </mergeCells>
  <drawing r:id="rId1"/>
</worksheet>
</file>