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<sst xmlns="http://schemas.openxmlformats.org/spreadsheetml/2006/main" count="95" uniqueCount="82">
  <si>
    <t>Chegg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</si>
  <si>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</si>
  <si>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Y19</t>
  </si>
  <si>
    <t>Y20</t>
  </si>
  <si>
    <t>Y21</t>
  </si>
  <si>
    <t>Y22</t>
  </si>
  <si>
    <t>Y23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</si>
  <si>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</si>
  <si>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</si>
  <si>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</si>
  <si>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</si>
  <si>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</si>
  <si>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</si>
  <si>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</si>
  <si>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</si>
  <si>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</si>
  <si>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</si>
  <si>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</si>
  <si>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</si>
  <si>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</si>
  <si>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</si>
  <si>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</si>
  <si>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</si>
  <si>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</si>
  <si>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</si>
  <si>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</si>
  <si>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CHGG</t>
  </si>
  <si>
    <t>10-K SEC Filing</t>
  </si>
  <si>
    <t>Shares</t>
  </si>
  <si>
    <t>Price</t>
  </si>
  <si>
    <t>Share Repurchase</t>
  </si>
  <si>
    <t>Shares Outstanding</t>
  </si>
  <si>
    <t>Share Issuance Proceeds</t>
  </si>
  <si>
    <t>Cash</t>
  </si>
  <si>
    <t>Stock Based Comp</t>
  </si>
  <si>
    <t>Debt</t>
  </si>
  <si>
    <t>Debt Issuance</t>
  </si>
  <si>
    <t>Valueline (3-5 pt)</t>
  </si>
  <si>
    <t>$19 - $30</t>
  </si>
  <si>
    <t>Debt Repayment</t>
  </si>
  <si>
    <t>Market Cap</t>
  </si>
  <si>
    <t>Operating Cash Flow</t>
  </si>
  <si>
    <t>EV</t>
  </si>
  <si>
    <t>Investing Cash Flow</t>
  </si>
  <si>
    <t>P/E</t>
  </si>
  <si>
    <t>Financing Cash Flow</t>
  </si>
  <si>
    <t>P/S</t>
  </si>
  <si>
    <t>Net Cash Change</t>
  </si>
  <si>
    <t>P/B</t>
  </si>
  <si>
    <t>Total Debt</t>
  </si>
  <si>
    <t>EV / Revenue</t>
  </si>
  <si>
    <t>EV / Pretax Income</t>
  </si>
  <si>
    <t>Year (Projected)</t>
  </si>
  <si>
    <t>Growth Rate</t>
  </si>
  <si>
    <t>GR Margin</t>
  </si>
  <si>
    <t>Discount (WAPM)</t>
  </si>
  <si>
    <t>N/A</t>
  </si>
  <si>
    <t>Terminal Growth Rate</t>
  </si>
  <si>
    <t>NPV</t>
  </si>
  <si>
    <t>NPV + Cash - Debt</t>
  </si>
  <si>
    <t>Expected Price</t>
  </si>
  <si>
    <t>Price Margin</t>
  </si>
  <si>
    <t>(NPV + C - 2033 D)</t>
  </si>
  <si>
    <t>-Debt NPV Share Price</t>
  </si>
  <si>
    <t>Terminal + 10 Growth Rate</t>
  </si>
  <si>
    <t>Terminal NPV</t>
  </si>
  <si>
    <t>Terminal Share Price</t>
  </si>
  <si>
    <t>Reversed ROR</t>
  </si>
  <si>
    <t>Discounted NI</t>
  </si>
  <si>
    <t>Net Income Margin GR</t>
  </si>
  <si>
    <t>2022 Net Income Margin</t>
  </si>
  <si>
    <t>2033 Net Income Margin</t>
  </si>
  <si>
    <t>Terminal Discounted NPV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</si>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</sst>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10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3" numFmtId="0" xfId="0" applyAlignment="1" applyBorder="1" applyFont="1">
      <alignment horizontal="right"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12" fillId="3" fontId="2" numFmtId="165" xfId="0" applyAlignment="1" applyBorder="1" applyFont="1" applyNumberFormat="1">
      <alignment readingOrder="0" vertical="bottom"/>
    </xf>
    <xf borderId="4" fillId="5" fontId="3" numFmtId="3" xfId="0" applyAlignment="1" applyBorder="1" applyFill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 vertical="bottom"/>
    </xf>
    <xf borderId="6" fillId="5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3" fontId="3" numFmtId="3" xfId="0" applyAlignment="1" applyBorder="1" applyFont="1" applyNumberFormat="1">
      <alignment readingOrder="0" vertical="bottom"/>
    </xf>
    <xf borderId="0" fillId="0" fontId="2" numFmtId="0" xfId="0" applyAlignment="1" applyFont="1">
      <alignment horizontal="left" readingOrder="0"/>
    </xf>
    <xf borderId="7" fillId="5" fontId="3" numFmtId="3" xfId="0" applyAlignment="1" applyBorder="1" applyFont="1" applyNumberFormat="1">
      <alignment horizontal="right" readingOrder="0"/>
    </xf>
    <xf borderId="0" fillId="5" fontId="3" numFmtId="3" xfId="0" applyAlignment="1" applyFont="1" applyNumberFormat="1">
      <alignment horizontal="right" readingOrder="0"/>
    </xf>
    <xf borderId="8" fillId="5" fontId="3" numFmtId="3" xfId="0" applyAlignment="1" applyBorder="1" applyFont="1" applyNumberFormat="1">
      <alignment readingOrder="0"/>
    </xf>
    <xf borderId="13" fillId="3" fontId="3" numFmtId="167" xfId="0" applyAlignment="1" applyBorder="1" applyFont="1" applyNumberFormat="1">
      <alignment readingOrder="0" shrinkToFit="0" vertical="bottom" wrapText="0"/>
    </xf>
    <xf borderId="0" fillId="5" fontId="3" numFmtId="3" xfId="0" applyAlignment="1" applyFont="1" applyNumberFormat="1">
      <alignment horizontal="right" readingOrder="0" vertical="bottom"/>
    </xf>
    <xf borderId="8" fillId="5" fontId="3" numFmtId="3" xfId="0" applyAlignment="1" applyBorder="1" applyFont="1" applyNumberFormat="1">
      <alignment horizontal="right" readingOrder="0" vertical="bottom"/>
    </xf>
    <xf borderId="13" fillId="3" fontId="3" numFmtId="167" xfId="0" applyAlignment="1" applyBorder="1" applyFont="1" applyNumberFormat="1">
      <alignment readingOrder="0" vertical="bottom"/>
    </xf>
    <xf borderId="14" fillId="3" fontId="3" numFmtId="165" xfId="0" applyAlignment="1" applyBorder="1" applyFont="1" applyNumberFormat="1">
      <alignment horizontal="right" readingOrder="0" vertical="bottom"/>
    </xf>
    <xf borderId="0" fillId="0" fontId="3" numFmtId="10" xfId="0" applyAlignment="1" applyFont="1" applyNumberFormat="1">
      <alignment vertical="bottom"/>
    </xf>
    <xf borderId="9" fillId="5" fontId="3" numFmtId="3" xfId="0" applyAlignment="1" applyBorder="1" applyFont="1" applyNumberFormat="1">
      <alignment horizontal="right" readingOrder="0"/>
    </xf>
    <xf borderId="10" fillId="5" fontId="3" numFmtId="3" xfId="0" applyAlignment="1" applyBorder="1" applyFont="1" applyNumberFormat="1">
      <alignment horizontal="right" readingOrder="0"/>
    </xf>
    <xf borderId="11" fillId="5" fontId="3" numFmtId="3" xfId="0" applyAlignment="1" applyBorder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ill="1" applyFont="1" applyNumberFormat="1">
      <alignment horizontal="right" readingOrder="0" vertical="bottom"/>
    </xf>
    <xf borderId="4" fillId="7" fontId="3" numFmtId="3" xfId="0" applyAlignment="1" applyBorder="1" applyFill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0" fillId="0" fontId="3" numFmtId="0" xfId="0" applyAlignment="1" applyFon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11" fillId="6" fontId="3" numFmtId="4" xfId="0" applyAlignment="1" applyBorder="1" applyFont="1" applyNumberFormat="1">
      <alignment horizontal="right" shrinkToFit="0" vertical="bottom" wrapText="1"/>
    </xf>
    <xf borderId="1" fillId="8" fontId="2" numFmtId="0" xfId="0" applyAlignment="1" applyBorder="1" applyFill="1" applyFont="1">
      <alignment horizontal="left" readingOrder="0" vertical="bottom"/>
    </xf>
    <xf borderId="3" fillId="8" fontId="2" numFmtId="0" xfId="0" applyAlignment="1" applyBorder="1" applyFont="1">
      <alignment horizontal="right" readingOrder="0" vertical="bottom"/>
    </xf>
    <xf borderId="3" fillId="8" fontId="2" numFmtId="10" xfId="0" applyAlignment="1" applyBorder="1" applyFont="1" applyNumberFormat="1">
      <alignment horizontal="right" vertical="bottom"/>
    </xf>
    <xf borderId="3" fillId="8" fontId="2" numFmtId="165" xfId="0" applyAlignment="1" applyBorder="1" applyFont="1" applyNumberFormat="1">
      <alignment horizontal="right" vertical="bottom"/>
    </xf>
    <xf borderId="2" fillId="8" fontId="2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readingOrder="0" vertical="bottom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6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3" fillId="4" fontId="3" numFmtId="10" xfId="0" applyAlignment="1" applyBorder="1" applyFont="1" applyNumberFormat="1">
      <alignment readingOrder="0" shrinkToFit="0" vertical="bottom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8" fillId="6" fontId="3" numFmtId="167" xfId="0" applyAlignment="1" applyBorder="1" applyFont="1" applyNumberFormat="1">
      <alignment readingOrder="0" shrinkToFit="0" vertical="top" wrapText="1"/>
    </xf>
    <xf borderId="13" fillId="4" fontId="3" numFmtId="167" xfId="0" applyAlignment="1" applyBorder="1" applyFont="1" applyNumberFormat="1">
      <alignment readingOrder="0" shrinkToFit="0" vertical="bottom" wrapText="1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0" fillId="6" fontId="3" numFmtId="10" xfId="0" applyAlignment="1" applyFont="1" applyNumberFormat="1">
      <alignment horizontal="right" readingOrder="0" vertical="bottom"/>
    </xf>
    <xf borderId="0" fillId="6" fontId="3" numFmtId="10" xfId="0" applyAlignment="1" applyFont="1" applyNumberFormat="1">
      <alignment vertical="bottom"/>
    </xf>
    <xf borderId="8" fillId="6" fontId="3" numFmtId="167" xfId="0" applyBorder="1" applyFont="1" applyNumberFormat="1"/>
    <xf borderId="12" fillId="9" fontId="3" numFmtId="10" xfId="0" applyAlignment="1" applyBorder="1" applyFill="1" applyFont="1" applyNumberFormat="1">
      <alignment shrinkToFit="0" vertical="bottom" wrapText="1"/>
    </xf>
    <xf borderId="14" fillId="9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vertical="bottom"/>
    </xf>
    <xf borderId="12" fillId="10" fontId="3" numFmtId="167" xfId="0" applyBorder="1" applyFill="1" applyFont="1" applyNumberFormat="1"/>
    <xf borderId="14" fillId="10" fontId="3" numFmtId="167" xfId="0" applyBorder="1" applyFont="1" applyNumberFormat="1"/>
    <xf borderId="12" fillId="5" fontId="3" numFmtId="10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top" wrapText="1"/>
    </xf>
    <xf borderId="13" fillId="5" fontId="5" numFmtId="167" xfId="0" applyAlignment="1" applyBorder="1" applyFont="1" applyNumberFormat="1">
      <alignment horizontal="right" readingOrder="0"/>
    </xf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1" fillId="6" fontId="3" numFmtId="167" xfId="0" applyBorder="1" applyFont="1" applyNumberFormat="1"/>
    <xf borderId="14" fillId="5" fontId="2" numFmtId="10" xfId="0" applyAlignment="1" applyBorder="1" applyFont="1" applyNumberFormat="1">
      <alignment vertical="bottom"/>
    </xf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8" fontId="2" numFmtId="165" xfId="0" applyAlignment="1" applyBorder="1" applyFont="1" applyNumberFormat="1">
      <alignment horizontal="right" readingOrder="0" vertical="bottom"/>
    </xf>
    <xf borderId="12" fillId="9" fontId="3" numFmtId="9" xfId="0" applyAlignment="1" applyBorder="1" applyFont="1" applyNumberFormat="1">
      <alignment readingOrder="0"/>
    </xf>
    <xf borderId="0" fillId="0" fontId="1" numFmtId="10" xfId="0" applyFont="1" applyNumberFormat="1"/>
    <xf borderId="13" fillId="9" fontId="3" numFmtId="10" xfId="0" applyBorder="1" applyFont="1" applyNumberFormat="1"/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vertical="bottom"/>
    </xf>
    <xf borderId="5" fillId="6" fontId="3" numFmtId="10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0" fontId="1" numFmtId="0" xfId="0" applyFont="1"/>
    <xf borderId="13" fillId="9" fontId="3" numFmtId="10" xfId="0" applyAlignment="1" applyBorder="1" applyFont="1" applyNumberFormat="1">
      <alignment readingOrder="0"/>
    </xf>
    <xf borderId="8" fillId="6" fontId="3" numFmtId="3" xfId="0" applyBorder="1" applyFont="1" applyNumberFormat="1"/>
    <xf borderId="13" fillId="9" fontId="3" numFmtId="167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13" fillId="9" fontId="1" numFmtId="167" xfId="0" applyBorder="1" applyFont="1" applyNumberFormat="1"/>
    <xf borderId="14" fillId="9" fontId="2" numFmtId="10" xfId="0" applyBorder="1" applyFont="1" applyNumberFormat="1"/>
    <xf borderId="0" fillId="0" fontId="1" numFmtId="0" xfId="0" applyAlignment="1" applyFont="1">
      <alignment readingOrder="0"/>
    </xf>
    <xf borderId="0" fillId="0" fontId="2" numFmtId="10" xfId="0" applyFont="1" applyNumberFormat="1"/>
    <xf borderId="11" fillId="6" fontId="3" numFmtId="3" xfId="0" applyBorder="1" applyFont="1" applyNumberFormat="1"/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114300</xdr:rowOff>
    </xdr:from>
    <xdr:ext cx="3009900" cy="3752850"/>
    <xdr:sp>
      <xdr:nvSpPr>
        <xdr:cNvPr id="3" name="Shape 3"/>
        <xdr:cNvSpPr txBox="1"/>
      </xdr:nvSpPr>
      <xdr:spPr>
        <a:xfrm>
          <a:off x="673050" y="726025"/>
          <a:ext cx="2832600" cy="3570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Chegg is an education platform for in-depth educational resources. Over the past five years, chegg has suffered the negative externalities of AI technological progress, with its share price falling from a peak of $32 in 2018 to $9.72 today. The company has seen multiplier compression as it is reframed from a high-multiple technology company, to an outmoded services platform.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In the past two years, Chegg has seen revenue stutter, slightly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tapering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 off from it’s 2021 highs. It’s had to rapidly adapt, cutting costs with layoffs, and partnering with AI providers like Scale.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If Chegg can reinvent itself, the business is certainly a bargain.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45187.0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8" t="s">
        <v>6</v>
      </c>
      <c r="K2" s="5"/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7</v>
      </c>
      <c r="F4" s="16">
        <v>410.0</v>
      </c>
      <c r="G4" s="17">
        <v>644.0</v>
      </c>
      <c r="H4" s="17">
        <v>776.0</v>
      </c>
      <c r="I4" s="17">
        <v>766.0</v>
      </c>
      <c r="J4" s="18">
        <v>740.0</v>
      </c>
      <c r="K4" s="13"/>
      <c r="L4" s="13"/>
      <c r="M4" s="5"/>
      <c r="N4" s="5"/>
    </row>
    <row r="5">
      <c r="B5" s="5"/>
      <c r="C5" s="19"/>
      <c r="D5" s="15"/>
      <c r="E5" s="20" t="s">
        <v>8</v>
      </c>
      <c r="F5" s="21">
        <v>0.0</v>
      </c>
      <c r="G5" s="22">
        <f t="shared" ref="G5:J5" si="1">(G4-F4)/F4</f>
        <v>0.5707317073</v>
      </c>
      <c r="H5" s="22">
        <f t="shared" si="1"/>
        <v>0.2049689441</v>
      </c>
      <c r="I5" s="22">
        <f t="shared" si="1"/>
        <v>-0.01288659794</v>
      </c>
      <c r="J5" s="23">
        <f t="shared" si="1"/>
        <v>-0.03394255875</v>
      </c>
      <c r="K5" s="13"/>
      <c r="L5" s="13"/>
      <c r="M5" s="5"/>
      <c r="N5" s="5"/>
    </row>
    <row r="6">
      <c r="B6" s="5"/>
      <c r="C6" s="19"/>
      <c r="D6" s="5"/>
      <c r="E6" s="10" t="s">
        <v>9</v>
      </c>
      <c r="F6" s="24">
        <v>92.0</v>
      </c>
      <c r="G6" s="25">
        <v>205.0</v>
      </c>
      <c r="H6" s="25">
        <v>255.0</v>
      </c>
      <c r="I6" s="25">
        <v>197.0</v>
      </c>
      <c r="J6" s="26">
        <v>193.0</v>
      </c>
      <c r="K6" s="13"/>
      <c r="L6" s="13"/>
      <c r="M6" s="5"/>
      <c r="N6" s="5"/>
    </row>
    <row r="7">
      <c r="B7" s="5"/>
      <c r="C7" s="19"/>
      <c r="D7" s="27"/>
      <c r="E7" s="10" t="s">
        <v>10</v>
      </c>
      <c r="F7" s="28">
        <f t="shared" ref="F7:J7" si="2">(F4-F6)/F4</f>
        <v>0.7756097561</v>
      </c>
      <c r="G7" s="29">
        <f t="shared" si="2"/>
        <v>0.6816770186</v>
      </c>
      <c r="H7" s="29">
        <f t="shared" si="2"/>
        <v>0.6713917526</v>
      </c>
      <c r="I7" s="29">
        <f t="shared" si="2"/>
        <v>0.7428198433</v>
      </c>
      <c r="J7" s="30">
        <f t="shared" si="2"/>
        <v>0.7391891892</v>
      </c>
      <c r="K7" s="31"/>
      <c r="L7" s="31"/>
      <c r="M7" s="31"/>
      <c r="N7" s="31"/>
    </row>
    <row r="8">
      <c r="A8" s="1"/>
      <c r="B8" s="19"/>
      <c r="C8" s="14"/>
      <c r="D8" s="5"/>
      <c r="E8" s="10" t="s">
        <v>11</v>
      </c>
      <c r="F8" s="32">
        <f t="shared" ref="F8:J8" si="3">F4-F6</f>
        <v>318</v>
      </c>
      <c r="G8" s="33">
        <f t="shared" si="3"/>
        <v>439</v>
      </c>
      <c r="H8" s="33">
        <f t="shared" si="3"/>
        <v>521</v>
      </c>
      <c r="I8" s="33">
        <f t="shared" si="3"/>
        <v>569</v>
      </c>
      <c r="J8" s="34">
        <f t="shared" si="3"/>
        <v>547</v>
      </c>
      <c r="K8" s="5"/>
      <c r="L8" s="5"/>
      <c r="M8" s="5"/>
      <c r="N8" s="5"/>
    </row>
    <row r="9">
      <c r="A9" s="1"/>
      <c r="B9" s="19"/>
      <c r="C9" s="14"/>
      <c r="D9" s="5"/>
      <c r="E9" s="10" t="s">
        <v>12</v>
      </c>
      <c r="F9" s="35">
        <v>0.0</v>
      </c>
      <c r="G9" s="36">
        <f t="shared" ref="G9:H9" si="4">(G8-F8)/F8</f>
        <v>0.3805031447</v>
      </c>
      <c r="H9" s="29">
        <f t="shared" si="4"/>
        <v>0.1867881549</v>
      </c>
      <c r="I9" s="29">
        <f>(I8-G8)/G8</f>
        <v>0.2961275626</v>
      </c>
      <c r="J9" s="30">
        <f>(J8-I8)/I8</f>
        <v>-0.03866432337</v>
      </c>
      <c r="K9" s="5"/>
      <c r="L9" s="5"/>
      <c r="M9" s="5"/>
      <c r="N9" s="5"/>
    </row>
    <row r="10">
      <c r="B10" s="5"/>
      <c r="C10" s="5"/>
      <c r="D10" s="5"/>
      <c r="E10" s="37" t="s">
        <v>13</v>
      </c>
      <c r="F10" s="38">
        <v>161.0</v>
      </c>
      <c r="G10" s="25">
        <v>211.0</v>
      </c>
      <c r="H10" s="39">
        <v>264.0</v>
      </c>
      <c r="I10" s="39">
        <v>364.0</v>
      </c>
      <c r="J10" s="40">
        <v>382.0</v>
      </c>
      <c r="K10" s="41"/>
      <c r="L10" s="5"/>
      <c r="M10" s="5"/>
      <c r="N10" s="5"/>
    </row>
    <row r="11">
      <c r="A11" s="1"/>
      <c r="B11" s="19"/>
      <c r="C11" s="5"/>
      <c r="D11" s="42"/>
      <c r="E11" s="37" t="s">
        <v>14</v>
      </c>
      <c r="F11" s="24">
        <v>139.0</v>
      </c>
      <c r="G11" s="25">
        <v>171.0</v>
      </c>
      <c r="H11" s="25">
        <v>179.0</v>
      </c>
      <c r="I11" s="25">
        <v>196.0</v>
      </c>
      <c r="J11" s="40">
        <v>191.0</v>
      </c>
      <c r="K11" s="41"/>
      <c r="L11" s="5"/>
      <c r="M11" s="5"/>
      <c r="N11" s="5"/>
    </row>
    <row r="12">
      <c r="A12" s="1"/>
      <c r="B12" s="19"/>
      <c r="C12" s="5"/>
      <c r="D12" s="42"/>
      <c r="E12" s="37" t="s">
        <v>15</v>
      </c>
      <c r="F12" s="24"/>
      <c r="G12" s="25"/>
      <c r="H12" s="25"/>
      <c r="I12" s="25"/>
      <c r="J12" s="40"/>
      <c r="K12" s="41"/>
      <c r="L12" s="5"/>
      <c r="M12" s="5"/>
      <c r="N12" s="5"/>
    </row>
    <row r="13">
      <c r="A13" s="1"/>
      <c r="B13" s="19"/>
      <c r="C13" s="42"/>
      <c r="D13" s="43"/>
      <c r="E13" s="44" t="s">
        <v>16</v>
      </c>
      <c r="F13" s="38">
        <f t="shared" ref="F13:J13" si="5">F6+F10+F11+F12</f>
        <v>392</v>
      </c>
      <c r="G13" s="39">
        <f t="shared" si="5"/>
        <v>587</v>
      </c>
      <c r="H13" s="39">
        <f t="shared" si="5"/>
        <v>698</v>
      </c>
      <c r="I13" s="39">
        <f t="shared" si="5"/>
        <v>757</v>
      </c>
      <c r="J13" s="45">
        <f t="shared" si="5"/>
        <v>766</v>
      </c>
      <c r="K13" s="41"/>
      <c r="L13" s="5"/>
      <c r="M13" s="5"/>
      <c r="N13" s="5"/>
    </row>
    <row r="14">
      <c r="A14" s="1"/>
      <c r="B14" s="19"/>
      <c r="C14" s="42"/>
      <c r="D14" s="46"/>
      <c r="E14" s="44" t="s">
        <v>17</v>
      </c>
      <c r="F14" s="32">
        <f t="shared" ref="F14:J14" si="6">F4-F13</f>
        <v>18</v>
      </c>
      <c r="G14" s="33">
        <f t="shared" si="6"/>
        <v>57</v>
      </c>
      <c r="H14" s="33">
        <f t="shared" si="6"/>
        <v>78</v>
      </c>
      <c r="I14" s="33">
        <f t="shared" si="6"/>
        <v>9</v>
      </c>
      <c r="J14" s="40">
        <f t="shared" si="6"/>
        <v>-26</v>
      </c>
      <c r="K14" s="41"/>
      <c r="L14" s="5"/>
      <c r="M14" s="5"/>
      <c r="N14" s="5"/>
    </row>
    <row r="15">
      <c r="A15" s="1"/>
      <c r="B15" s="19"/>
      <c r="C15" s="42"/>
      <c r="D15" s="47"/>
      <c r="E15" s="37" t="s">
        <v>18</v>
      </c>
      <c r="F15" s="28">
        <f t="shared" ref="F15:J15" si="7">F14/F4</f>
        <v>0.04390243902</v>
      </c>
      <c r="G15" s="29">
        <f t="shared" si="7"/>
        <v>0.08850931677</v>
      </c>
      <c r="H15" s="29">
        <f t="shared" si="7"/>
        <v>0.1005154639</v>
      </c>
      <c r="I15" s="29">
        <f t="shared" si="7"/>
        <v>0.01174934726</v>
      </c>
      <c r="J15" s="30">
        <f t="shared" si="7"/>
        <v>-0.03513513514</v>
      </c>
      <c r="K15" s="41"/>
      <c r="L15" s="5"/>
      <c r="M15" s="5"/>
      <c r="N15" s="5"/>
    </row>
    <row r="16">
      <c r="A16" s="1"/>
      <c r="B16" s="19"/>
      <c r="C16" s="42"/>
      <c r="D16" s="47"/>
      <c r="E16" s="44" t="s">
        <v>19</v>
      </c>
      <c r="F16" s="24">
        <v>-45.0</v>
      </c>
      <c r="G16" s="25">
        <v>-66.0</v>
      </c>
      <c r="H16" s="25">
        <v>-6.0</v>
      </c>
      <c r="I16" s="25">
        <v>-6.0</v>
      </c>
      <c r="J16" s="26">
        <v>25.0</v>
      </c>
      <c r="K16" s="5"/>
      <c r="L16" s="5"/>
      <c r="M16" s="5"/>
      <c r="N16" s="5"/>
    </row>
    <row r="17">
      <c r="A17" s="1"/>
      <c r="B17" s="19"/>
      <c r="C17" s="42"/>
      <c r="D17" s="47"/>
      <c r="E17" s="37" t="s">
        <v>20</v>
      </c>
      <c r="F17" s="24">
        <v>20.0</v>
      </c>
      <c r="G17" s="25">
        <v>8.0</v>
      </c>
      <c r="H17" s="25">
        <v>-65.0</v>
      </c>
      <c r="I17" s="25">
        <v>101.0</v>
      </c>
      <c r="J17" s="26">
        <v>138.0</v>
      </c>
      <c r="K17" s="5"/>
      <c r="L17" s="5"/>
      <c r="M17" s="5"/>
      <c r="N17" s="5"/>
    </row>
    <row r="18">
      <c r="A18" s="1"/>
      <c r="B18" s="19"/>
      <c r="C18" s="19"/>
      <c r="D18" s="48"/>
      <c r="E18" s="44" t="s">
        <v>21</v>
      </c>
      <c r="F18" s="24">
        <v>-6.9</v>
      </c>
      <c r="G18" s="25">
        <v>-0.861</v>
      </c>
      <c r="H18" s="25">
        <v>5.739</v>
      </c>
      <c r="I18" s="25">
        <v>103.946</v>
      </c>
      <c r="J18" s="40">
        <v>137.106</v>
      </c>
      <c r="K18" s="41"/>
      <c r="L18" s="41"/>
      <c r="M18" s="41"/>
      <c r="N18" s="41"/>
      <c r="O18" s="49"/>
    </row>
    <row r="19">
      <c r="A19" s="1"/>
      <c r="B19" s="19"/>
      <c r="C19" s="31"/>
      <c r="D19" s="50"/>
      <c r="E19" s="44" t="s">
        <v>22</v>
      </c>
      <c r="F19" s="24">
        <v>2.6</v>
      </c>
      <c r="G19" s="25">
        <v>5.36</v>
      </c>
      <c r="H19" s="25">
        <v>7.197</v>
      </c>
      <c r="I19" s="25">
        <v>-162.692</v>
      </c>
      <c r="J19" s="26">
        <v>-143.112</v>
      </c>
      <c r="K19" s="41"/>
      <c r="L19" s="41"/>
      <c r="M19" s="41"/>
      <c r="N19" s="41"/>
      <c r="O19" s="49"/>
    </row>
    <row r="20">
      <c r="A20" s="1"/>
      <c r="B20" s="19"/>
      <c r="C20" s="19"/>
      <c r="D20" s="50"/>
      <c r="E20" s="44" t="s">
        <v>23</v>
      </c>
      <c r="F20" s="32">
        <f t="shared" ref="F20:J20" si="8">F18-F19</f>
        <v>-9.5</v>
      </c>
      <c r="G20" s="33">
        <f t="shared" si="8"/>
        <v>-6.221</v>
      </c>
      <c r="H20" s="33">
        <f t="shared" si="8"/>
        <v>-1.458</v>
      </c>
      <c r="I20" s="33">
        <f t="shared" si="8"/>
        <v>266.638</v>
      </c>
      <c r="J20" s="40">
        <f t="shared" si="8"/>
        <v>280.218</v>
      </c>
      <c r="K20" s="41"/>
      <c r="L20" s="41"/>
      <c r="M20" s="41"/>
      <c r="N20" s="41"/>
      <c r="O20" s="49"/>
    </row>
    <row r="21">
      <c r="B21" s="5"/>
      <c r="C21" s="5"/>
      <c r="D21" s="5"/>
      <c r="E21" s="37" t="s">
        <v>24</v>
      </c>
      <c r="F21" s="51">
        <v>0.0</v>
      </c>
      <c r="G21" s="52">
        <v>0.0</v>
      </c>
      <c r="H21" s="53">
        <f>(H20-G20)/G20</f>
        <v>-0.765632535</v>
      </c>
      <c r="I21" s="53">
        <f>(I20-G20)/ABS(G20)</f>
        <v>43.86095483</v>
      </c>
      <c r="J21" s="54">
        <f>(J20-I20)/ABS(I20)</f>
        <v>0.05093047503</v>
      </c>
      <c r="K21" s="41"/>
      <c r="L21" s="41"/>
      <c r="M21" s="41"/>
      <c r="N21" s="41"/>
      <c r="O21" s="49"/>
    </row>
    <row r="22">
      <c r="B22" s="5"/>
      <c r="C22" s="19"/>
      <c r="D22" s="48"/>
      <c r="E22" s="44" t="s">
        <v>25</v>
      </c>
      <c r="F22" s="55">
        <f t="shared" ref="F22:J22" si="9">F20/F23</f>
        <v>-0.07983193277</v>
      </c>
      <c r="G22" s="56">
        <f t="shared" si="9"/>
        <v>-0.049768</v>
      </c>
      <c r="H22" s="56">
        <f t="shared" si="9"/>
        <v>-0.01034042553</v>
      </c>
      <c r="I22" s="56">
        <f t="shared" si="9"/>
        <v>2.099511811</v>
      </c>
      <c r="J22" s="57">
        <f t="shared" si="9"/>
        <v>2.436678261</v>
      </c>
      <c r="K22" s="5"/>
      <c r="L22" s="41"/>
      <c r="M22" s="41"/>
      <c r="N22" s="41"/>
      <c r="O22" s="49"/>
    </row>
    <row r="23">
      <c r="A23" s="1"/>
      <c r="B23" s="3" t="s">
        <v>26</v>
      </c>
      <c r="C23" s="58" t="s">
        <v>27</v>
      </c>
      <c r="D23" s="5"/>
      <c r="E23" s="44" t="s">
        <v>28</v>
      </c>
      <c r="F23" s="59">
        <v>119.0</v>
      </c>
      <c r="G23" s="60">
        <v>125.0</v>
      </c>
      <c r="H23" s="60">
        <v>141.0</v>
      </c>
      <c r="I23" s="60">
        <v>127.0</v>
      </c>
      <c r="J23" s="61">
        <v>115.0</v>
      </c>
      <c r="K23" s="5"/>
      <c r="L23" s="41"/>
      <c r="M23" s="41"/>
      <c r="N23" s="41"/>
      <c r="O23" s="49"/>
    </row>
    <row r="24">
      <c r="A24" s="1"/>
      <c r="B24" s="19"/>
      <c r="C24" s="5"/>
      <c r="D24" s="5"/>
      <c r="E24" s="20"/>
      <c r="F24" s="62"/>
      <c r="G24" s="62"/>
      <c r="H24" s="31"/>
      <c r="I24" s="31"/>
      <c r="J24" s="31"/>
      <c r="K24" s="5"/>
      <c r="L24" s="41"/>
      <c r="M24" s="41"/>
      <c r="N24" s="41"/>
      <c r="O24" s="49"/>
    </row>
    <row r="25">
      <c r="B25" s="63" t="s">
        <v>29</v>
      </c>
      <c r="C25" s="64">
        <v>9.77</v>
      </c>
      <c r="D25" s="5"/>
      <c r="E25" s="10" t="s">
        <v>30</v>
      </c>
      <c r="F25" s="65">
        <v>-20.0</v>
      </c>
      <c r="G25" s="66">
        <v>0.0</v>
      </c>
      <c r="H25" s="67">
        <v>-300.0</v>
      </c>
      <c r="I25" s="67">
        <v>-324.0</v>
      </c>
      <c r="J25" s="68">
        <v>-209.0</v>
      </c>
      <c r="K25" s="5"/>
      <c r="L25" s="41"/>
      <c r="M25" s="41"/>
      <c r="N25" s="41"/>
      <c r="O25" s="49"/>
    </row>
    <row r="26">
      <c r="B26" s="69" t="s">
        <v>31</v>
      </c>
      <c r="C26" s="70">
        <v>115.0</v>
      </c>
      <c r="D26" s="5"/>
      <c r="E26" s="71" t="s">
        <v>32</v>
      </c>
      <c r="F26" s="72">
        <v>35.0</v>
      </c>
      <c r="G26" s="73">
        <v>0.0</v>
      </c>
      <c r="H26" s="73">
        <v>1091.0</v>
      </c>
      <c r="I26" s="73">
        <v>0.0</v>
      </c>
      <c r="J26" s="74">
        <v>0.0</v>
      </c>
      <c r="K26" s="5"/>
      <c r="L26" s="5"/>
      <c r="M26" s="5"/>
      <c r="N26" s="5"/>
    </row>
    <row r="27">
      <c r="B27" s="63" t="s">
        <v>33</v>
      </c>
      <c r="C27" s="75">
        <v>385.0</v>
      </c>
      <c r="D27" s="5"/>
      <c r="E27" s="20" t="s">
        <v>34</v>
      </c>
      <c r="F27" s="72">
        <v>64.9</v>
      </c>
      <c r="G27" s="76">
        <v>84.0</v>
      </c>
      <c r="H27" s="76">
        <v>108.846</v>
      </c>
      <c r="I27" s="76">
        <v>133.456</v>
      </c>
      <c r="J27" s="77">
        <v>138.921</v>
      </c>
      <c r="K27" s="5"/>
      <c r="L27" s="41"/>
      <c r="M27" s="41"/>
      <c r="N27" s="41"/>
      <c r="O27" s="49"/>
    </row>
    <row r="28">
      <c r="B28" s="63" t="s">
        <v>35</v>
      </c>
      <c r="C28" s="78">
        <v>788.0</v>
      </c>
      <c r="D28" s="9"/>
      <c r="E28" s="71" t="s">
        <v>36</v>
      </c>
      <c r="F28" s="72">
        <v>780.0</v>
      </c>
      <c r="G28" s="73">
        <v>984.0</v>
      </c>
      <c r="H28" s="73">
        <v>0.0</v>
      </c>
      <c r="I28" s="73">
        <v>0.0</v>
      </c>
      <c r="J28" s="74">
        <v>0.0</v>
      </c>
      <c r="K28" s="5"/>
      <c r="L28" s="41"/>
      <c r="M28" s="41"/>
      <c r="N28" s="41"/>
      <c r="O28" s="49"/>
    </row>
    <row r="29">
      <c r="A29" s="1"/>
      <c r="B29" s="9" t="s">
        <v>37</v>
      </c>
      <c r="C29" s="79" t="s">
        <v>38</v>
      </c>
      <c r="D29" s="80"/>
      <c r="E29" s="71" t="s">
        <v>39</v>
      </c>
      <c r="F29" s="81">
        <v>-97.0</v>
      </c>
      <c r="G29" s="82">
        <v>-303.0</v>
      </c>
      <c r="H29" s="82">
        <v>-300.0</v>
      </c>
      <c r="I29" s="82">
        <v>-401.0</v>
      </c>
      <c r="J29" s="83">
        <v>-770.0</v>
      </c>
      <c r="K29" s="5"/>
      <c r="L29" s="41"/>
      <c r="M29" s="41"/>
      <c r="N29" s="41"/>
      <c r="O29" s="49"/>
    </row>
    <row r="30">
      <c r="A30" s="1"/>
      <c r="B30" s="9"/>
      <c r="C30" s="20"/>
      <c r="D30" s="84"/>
      <c r="E30" s="71"/>
      <c r="F30" s="85"/>
      <c r="G30" s="85"/>
      <c r="H30" s="85"/>
      <c r="I30" s="62"/>
      <c r="J30" s="5"/>
      <c r="K30" s="5"/>
      <c r="L30" s="5"/>
      <c r="M30" s="5"/>
      <c r="N30" s="5"/>
    </row>
    <row r="31">
      <c r="B31" s="86" t="s">
        <v>40</v>
      </c>
      <c r="C31" s="87">
        <f>C25*C26</f>
        <v>1123.55</v>
      </c>
      <c r="D31" s="9"/>
      <c r="E31" s="10" t="s">
        <v>41</v>
      </c>
      <c r="F31" s="88">
        <v>113.0</v>
      </c>
      <c r="G31" s="89">
        <v>236.0</v>
      </c>
      <c r="H31" s="90">
        <v>273.0</v>
      </c>
      <c r="I31" s="90">
        <v>256.0</v>
      </c>
      <c r="J31" s="91">
        <v>247.888</v>
      </c>
      <c r="K31" s="5"/>
      <c r="L31" s="5"/>
      <c r="M31" s="5"/>
      <c r="N31" s="5"/>
    </row>
    <row r="32">
      <c r="B32" s="86" t="s">
        <v>42</v>
      </c>
      <c r="C32" s="92">
        <f>C31-C27+C28</f>
        <v>1526.55</v>
      </c>
      <c r="D32" s="9"/>
      <c r="E32" s="71" t="s">
        <v>43</v>
      </c>
      <c r="F32" s="93">
        <v>-703.0</v>
      </c>
      <c r="G32" s="94">
        <v>-732.0</v>
      </c>
      <c r="H32" s="94">
        <v>-365.0</v>
      </c>
      <c r="I32" s="94">
        <v>104.89</v>
      </c>
      <c r="J32" s="95">
        <v>528.0</v>
      </c>
      <c r="K32" s="5"/>
      <c r="L32" s="5"/>
      <c r="M32" s="5"/>
      <c r="N32" s="5"/>
    </row>
    <row r="33">
      <c r="B33" s="86" t="s">
        <v>44</v>
      </c>
      <c r="C33" s="96">
        <f>C31/J20</f>
        <v>4.009556845</v>
      </c>
      <c r="D33" s="9"/>
      <c r="E33" s="71" t="s">
        <v>45</v>
      </c>
      <c r="F33" s="93">
        <v>604.0</v>
      </c>
      <c r="G33" s="94">
        <v>588.0</v>
      </c>
      <c r="H33" s="94">
        <v>466.0</v>
      </c>
      <c r="I33" s="94">
        <v>-744.8</v>
      </c>
      <c r="J33" s="95">
        <v>-1002.509</v>
      </c>
      <c r="K33" s="5"/>
      <c r="L33" s="5"/>
      <c r="M33" s="5"/>
      <c r="N33" s="5"/>
    </row>
    <row r="34">
      <c r="B34" s="97" t="s">
        <v>46</v>
      </c>
      <c r="C34" s="96">
        <f>C31/J4</f>
        <v>1.518310811</v>
      </c>
      <c r="D34" s="9"/>
      <c r="E34" s="71" t="s">
        <v>47</v>
      </c>
      <c r="F34" s="93">
        <v>13.0</v>
      </c>
      <c r="G34" s="94">
        <v>92.0</v>
      </c>
      <c r="H34" s="94">
        <v>374.0</v>
      </c>
      <c r="I34" s="94">
        <v>-384.0</v>
      </c>
      <c r="J34" s="95">
        <v>-226.458</v>
      </c>
      <c r="K34" s="5"/>
      <c r="L34" s="5"/>
      <c r="M34" s="5"/>
      <c r="N34" s="5"/>
    </row>
    <row r="35">
      <c r="A35" s="1"/>
      <c r="B35" s="98" t="s">
        <v>48</v>
      </c>
      <c r="C35" s="99">
        <f>C31/C27</f>
        <v>2.918311688</v>
      </c>
      <c r="D35" s="100"/>
      <c r="E35" s="71" t="s">
        <v>49</v>
      </c>
      <c r="F35" s="101">
        <v>920.0</v>
      </c>
      <c r="G35" s="102">
        <v>1532.0</v>
      </c>
      <c r="H35" s="102">
        <v>1690.0</v>
      </c>
      <c r="I35" s="102">
        <v>1201.0</v>
      </c>
      <c r="J35" s="103">
        <v>788.0</v>
      </c>
      <c r="K35" s="5"/>
      <c r="L35" s="5"/>
      <c r="M35" s="5"/>
      <c r="N35" s="5"/>
    </row>
    <row r="36">
      <c r="A36" s="1"/>
      <c r="B36" s="98" t="s">
        <v>50</v>
      </c>
      <c r="C36" s="99">
        <f>C32/J4</f>
        <v>2.062905405</v>
      </c>
      <c r="D36" s="84"/>
      <c r="E36" s="104"/>
      <c r="F36" s="48"/>
      <c r="G36" s="48"/>
      <c r="H36" s="105"/>
      <c r="I36" s="5"/>
      <c r="J36" s="5"/>
      <c r="K36" s="5"/>
      <c r="L36" s="5"/>
      <c r="M36" s="5"/>
      <c r="N36" s="5"/>
    </row>
    <row r="37">
      <c r="B37" s="97" t="s">
        <v>51</v>
      </c>
      <c r="C37" s="106">
        <f>C32/J18</f>
        <v>11.13408604</v>
      </c>
      <c r="D37" s="48"/>
      <c r="E37" s="107" t="s">
        <v>52</v>
      </c>
      <c r="F37" s="108" t="s">
        <v>7</v>
      </c>
      <c r="G37" s="109" t="s">
        <v>53</v>
      </c>
      <c r="H37" s="110" t="s">
        <v>23</v>
      </c>
      <c r="I37" s="108" t="s">
        <v>54</v>
      </c>
      <c r="J37" s="111" t="s">
        <v>35</v>
      </c>
      <c r="K37" s="41"/>
      <c r="L37" s="41"/>
      <c r="M37" s="5"/>
      <c r="N37" s="5"/>
    </row>
    <row r="38">
      <c r="A38" s="1"/>
      <c r="B38" s="19"/>
      <c r="C38" s="5"/>
      <c r="D38" s="48"/>
      <c r="E38" s="112"/>
      <c r="F38" s="113"/>
      <c r="G38" s="113"/>
      <c r="H38" s="114"/>
      <c r="I38" s="115"/>
      <c r="J38" s="41"/>
      <c r="K38" s="41"/>
      <c r="L38" s="41"/>
      <c r="M38" s="5"/>
      <c r="N38" s="5"/>
    </row>
    <row r="39">
      <c r="A39" s="1"/>
      <c r="B39" s="37" t="s">
        <v>55</v>
      </c>
      <c r="C39" s="116">
        <v>0.11</v>
      </c>
      <c r="D39" s="48"/>
      <c r="E39" s="117">
        <v>2018.0</v>
      </c>
      <c r="F39" s="118" t="s">
        <v>56</v>
      </c>
      <c r="G39" s="119" t="s">
        <v>56</v>
      </c>
      <c r="H39" s="120">
        <v>0.0</v>
      </c>
      <c r="I39" s="121">
        <v>0.0</v>
      </c>
      <c r="J39" s="122">
        <v>0.0</v>
      </c>
      <c r="K39" s="123"/>
      <c r="L39" s="41"/>
      <c r="M39" s="5"/>
      <c r="N39" s="5"/>
    </row>
    <row r="40">
      <c r="A40" s="1"/>
      <c r="B40" s="37" t="s">
        <v>57</v>
      </c>
      <c r="C40" s="124">
        <v>0.1</v>
      </c>
      <c r="D40" s="48"/>
      <c r="E40" s="117">
        <v>2019.0</v>
      </c>
      <c r="F40" s="125">
        <f>G4</f>
        <v>644</v>
      </c>
      <c r="G40" s="126" t="s">
        <v>56</v>
      </c>
      <c r="H40" s="127">
        <f>G20</f>
        <v>-6.221</v>
      </c>
      <c r="I40" s="128">
        <v>0.0</v>
      </c>
      <c r="J40" s="129">
        <f>G35</f>
        <v>1532</v>
      </c>
      <c r="K40" s="123">
        <v>1.0</v>
      </c>
      <c r="L40" s="41"/>
      <c r="M40" s="5"/>
      <c r="N40" s="5"/>
    </row>
    <row r="41">
      <c r="A41" s="1"/>
      <c r="B41" s="44" t="s">
        <v>58</v>
      </c>
      <c r="C41" s="130">
        <f t="array" ref="C41">NPV(C39, H44:H54)</f>
        <v>2837.618828</v>
      </c>
      <c r="D41" s="63"/>
      <c r="E41" s="117">
        <v>2020.0</v>
      </c>
      <c r="F41" s="131">
        <f>H4</f>
        <v>776</v>
      </c>
      <c r="G41" s="132">
        <f>G5</f>
        <v>0.5707317073</v>
      </c>
      <c r="H41" s="127">
        <f>H20</f>
        <v>-1.458</v>
      </c>
      <c r="I41" s="128">
        <v>0.0</v>
      </c>
      <c r="J41" s="129">
        <f>H35</f>
        <v>1690</v>
      </c>
      <c r="K41" s="123">
        <f>(J41/J40)</f>
        <v>1.103133159</v>
      </c>
      <c r="L41" s="41"/>
      <c r="M41" s="5"/>
      <c r="N41" s="5"/>
    </row>
    <row r="42">
      <c r="B42" s="44" t="s">
        <v>59</v>
      </c>
      <c r="C42" s="130">
        <f>C41+C27-C28</f>
        <v>2434.618828</v>
      </c>
      <c r="D42" s="133"/>
      <c r="E42" s="134">
        <v>2021.0</v>
      </c>
      <c r="F42" s="131">
        <f>I4</f>
        <v>766</v>
      </c>
      <c r="G42" s="132">
        <f>H5</f>
        <v>0.2049689441</v>
      </c>
      <c r="H42" s="127">
        <f>I20</f>
        <v>266.638</v>
      </c>
      <c r="I42" s="128">
        <v>0.0</v>
      </c>
      <c r="J42" s="129">
        <f>I35</f>
        <v>1201</v>
      </c>
      <c r="K42" s="123">
        <f t="shared" ref="K42:K43" si="10">J42/J41</f>
        <v>0.7106508876</v>
      </c>
      <c r="L42" s="41"/>
      <c r="M42" s="5"/>
      <c r="N42" s="5"/>
    </row>
    <row r="43">
      <c r="B43" s="44" t="s">
        <v>28</v>
      </c>
      <c r="C43" s="135">
        <f>C26</f>
        <v>115</v>
      </c>
      <c r="D43" s="133"/>
      <c r="E43" s="134">
        <v>2022.0</v>
      </c>
      <c r="F43" s="131">
        <f>J4</f>
        <v>740</v>
      </c>
      <c r="G43" s="132">
        <f>I5</f>
        <v>-0.01288659794</v>
      </c>
      <c r="H43" s="127">
        <f>J20</f>
        <v>280.218</v>
      </c>
      <c r="I43" s="128">
        <v>0.0</v>
      </c>
      <c r="J43" s="129">
        <f>J35</f>
        <v>788</v>
      </c>
      <c r="K43" s="123">
        <f t="shared" si="10"/>
        <v>0.6561199001</v>
      </c>
      <c r="L43" s="41"/>
      <c r="M43" s="5"/>
      <c r="N43" s="5"/>
    </row>
    <row r="44">
      <c r="B44" s="37" t="s">
        <v>60</v>
      </c>
      <c r="C44" s="136">
        <f>C42/C43</f>
        <v>21.1705985</v>
      </c>
      <c r="D44" s="133"/>
      <c r="E44" s="134">
        <v>2023.0</v>
      </c>
      <c r="F44" s="125">
        <f t="shared" ref="F44:F54" si="11">F43*(1+G44)</f>
        <v>714.8825065</v>
      </c>
      <c r="G44" s="137">
        <f>J5</f>
        <v>-0.03394255875</v>
      </c>
      <c r="H44" s="127">
        <f t="shared" ref="H44:H54" si="12">H43*(1+G44)</f>
        <v>270.7066841</v>
      </c>
      <c r="I44" s="138">
        <f>G43-G44</f>
        <v>0.02105596081</v>
      </c>
      <c r="J44" s="129">
        <f>K44*J43</f>
        <v>866.8</v>
      </c>
      <c r="K44" s="123">
        <v>1.1</v>
      </c>
      <c r="L44" s="41"/>
      <c r="M44" s="5"/>
      <c r="N44" s="5"/>
    </row>
    <row r="45">
      <c r="A45" s="1"/>
      <c r="B45" s="37"/>
      <c r="D45" s="133"/>
      <c r="E45" s="134">
        <v>2024.0</v>
      </c>
      <c r="F45" s="125">
        <f t="shared" si="11"/>
        <v>809.4027515</v>
      </c>
      <c r="G45" s="137">
        <f>AVERAGE(G41:G44) -0.05</f>
        <v>0.1322178737</v>
      </c>
      <c r="H45" s="127">
        <f t="shared" si="12"/>
        <v>306.4989462</v>
      </c>
      <c r="I45" s="138">
        <f t="shared" ref="I45:I54" si="13">I44 * (1+G44)</f>
        <v>0.02034126762</v>
      </c>
      <c r="J45" s="139">
        <f>K44*J44</f>
        <v>953.48</v>
      </c>
      <c r="K45" s="5"/>
      <c r="L45" s="5"/>
      <c r="M45" s="5"/>
      <c r="N45" s="5"/>
    </row>
    <row r="46">
      <c r="A46" s="1"/>
      <c r="B46" s="20" t="s">
        <v>61</v>
      </c>
      <c r="C46" s="140">
        <f>(C44-C25)/C44</f>
        <v>0.5385109213</v>
      </c>
      <c r="D46" s="41"/>
      <c r="E46" s="134">
        <v>2025.0</v>
      </c>
      <c r="F46" s="125">
        <f t="shared" si="11"/>
        <v>913.8125387</v>
      </c>
      <c r="G46" s="137">
        <f>G45-(G45-G54) / 10</f>
        <v>0.1289960863</v>
      </c>
      <c r="H46" s="127">
        <f t="shared" si="12"/>
        <v>346.0361108</v>
      </c>
      <c r="I46" s="138">
        <f t="shared" si="13"/>
        <v>0.02303074677</v>
      </c>
      <c r="J46" s="129">
        <f>K44*J45</f>
        <v>1048.828</v>
      </c>
      <c r="K46" s="41"/>
      <c r="L46" s="41"/>
      <c r="M46" s="5"/>
      <c r="N46" s="5"/>
    </row>
    <row r="47">
      <c r="A47" s="1"/>
      <c r="B47" s="20" t="s">
        <v>61</v>
      </c>
      <c r="C47" s="141">
        <f>I54</f>
        <v>0.05609134981</v>
      </c>
      <c r="D47" s="41"/>
      <c r="E47" s="142">
        <v>2026.0</v>
      </c>
      <c r="F47" s="125">
        <f t="shared" si="11"/>
        <v>1028.74667</v>
      </c>
      <c r="G47" s="137">
        <f>G46-(G45-G54) / 10</f>
        <v>0.1257742989</v>
      </c>
      <c r="H47" s="127">
        <f t="shared" si="12"/>
        <v>389.55856</v>
      </c>
      <c r="I47" s="138">
        <f t="shared" si="13"/>
        <v>0.02600162297</v>
      </c>
      <c r="J47" s="129">
        <f>K44*J46</f>
        <v>1153.7108</v>
      </c>
      <c r="K47" s="41"/>
      <c r="L47" s="41"/>
      <c r="M47" s="5"/>
      <c r="N47" s="5"/>
    </row>
    <row r="48">
      <c r="A48" s="1"/>
      <c r="B48" s="20"/>
      <c r="C48" s="1"/>
      <c r="D48" s="41"/>
      <c r="E48" s="142">
        <v>2027.0</v>
      </c>
      <c r="F48" s="125">
        <f t="shared" si="11"/>
        <v>1154.822158</v>
      </c>
      <c r="G48" s="137">
        <f>G47-(G45-G54) / 10</f>
        <v>0.1225525116</v>
      </c>
      <c r="H48" s="127">
        <f t="shared" si="12"/>
        <v>437.2999399</v>
      </c>
      <c r="I48" s="138">
        <f t="shared" si="13"/>
        <v>0.02927195887</v>
      </c>
      <c r="J48" s="129">
        <f>K44*J47</f>
        <v>1269.08188</v>
      </c>
      <c r="K48" s="41"/>
      <c r="L48" s="41"/>
      <c r="M48" s="5"/>
      <c r="N48" s="5"/>
    </row>
    <row r="49">
      <c r="B49" s="10" t="s">
        <v>62</v>
      </c>
      <c r="C49" s="143">
        <f>C41+C27-J54</f>
        <v>974.3628636</v>
      </c>
      <c r="D49" s="19"/>
      <c r="E49" s="142">
        <v>2028.0</v>
      </c>
      <c r="F49" s="125">
        <f t="shared" si="11"/>
        <v>1292.627923</v>
      </c>
      <c r="G49" s="137">
        <f>G48-(G45-G54) / 10</f>
        <v>0.1193307242</v>
      </c>
      <c r="H49" s="127">
        <f t="shared" si="12"/>
        <v>489.4832585</v>
      </c>
      <c r="I49" s="138">
        <f t="shared" si="13"/>
        <v>0.03285931095</v>
      </c>
      <c r="J49" s="129">
        <f>K44*J48</f>
        <v>1395.990068</v>
      </c>
      <c r="K49" s="41"/>
      <c r="L49" s="41"/>
      <c r="M49" s="5"/>
      <c r="N49" s="5"/>
    </row>
    <row r="50">
      <c r="B50" s="10" t="s">
        <v>63</v>
      </c>
      <c r="C50" s="144">
        <f>C49/J58</f>
        <v>9.209478862</v>
      </c>
      <c r="D50" s="41"/>
      <c r="E50" s="142">
        <v>2029.0</v>
      </c>
      <c r="F50" s="125">
        <f t="shared" si="11"/>
        <v>1442.713577</v>
      </c>
      <c r="G50" s="137">
        <f>G49-(G45-G54) / 10</f>
        <v>0.1161089368</v>
      </c>
      <c r="H50" s="127">
        <f t="shared" si="12"/>
        <v>546.3166392</v>
      </c>
      <c r="I50" s="138">
        <f t="shared" si="13"/>
        <v>0.03678043633</v>
      </c>
      <c r="J50" s="129">
        <f>K44*J49</f>
        <v>1535.589075</v>
      </c>
      <c r="K50" s="41"/>
      <c r="L50" s="41"/>
      <c r="M50" s="5"/>
      <c r="N50" s="5"/>
    </row>
    <row r="51">
      <c r="A51" s="1"/>
      <c r="B51" s="10"/>
      <c r="C51" s="1"/>
      <c r="D51" s="41"/>
      <c r="E51" s="142">
        <v>2030.0</v>
      </c>
      <c r="F51" s="125">
        <f t="shared" si="11"/>
        <v>1605.5774</v>
      </c>
      <c r="G51" s="137">
        <f>G50-(G45-G54) / 10</f>
        <v>0.1128871495</v>
      </c>
      <c r="H51" s="127">
        <f t="shared" si="12"/>
        <v>607.9887673</v>
      </c>
      <c r="I51" s="138">
        <f t="shared" si="13"/>
        <v>0.04105097369</v>
      </c>
      <c r="J51" s="139">
        <f>K44*J50</f>
        <v>1689.147982</v>
      </c>
      <c r="K51" s="5"/>
      <c r="L51" s="5"/>
      <c r="M51" s="5"/>
      <c r="N51" s="5"/>
    </row>
    <row r="52">
      <c r="A52" s="1"/>
      <c r="B52" s="37" t="s">
        <v>64</v>
      </c>
      <c r="C52" s="145">
        <v>0.1</v>
      </c>
      <c r="D52" s="41"/>
      <c r="E52" s="104">
        <v>2031.0</v>
      </c>
      <c r="F52" s="125">
        <f t="shared" si="11"/>
        <v>1781.653627</v>
      </c>
      <c r="G52" s="137">
        <f>G51-(G45-G54) / 10</f>
        <v>0.1096653621</v>
      </c>
      <c r="H52" s="127">
        <f t="shared" si="12"/>
        <v>674.6640756</v>
      </c>
      <c r="I52" s="138">
        <f t="shared" si="13"/>
        <v>0.04568510109</v>
      </c>
      <c r="J52" s="139">
        <f>K44*J51</f>
        <v>1858.062781</v>
      </c>
      <c r="K52" s="5"/>
      <c r="L52" s="5"/>
      <c r="M52" s="5"/>
      <c r="N52" s="5"/>
    </row>
    <row r="53">
      <c r="A53" s="1"/>
      <c r="B53" s="20" t="s">
        <v>65</v>
      </c>
      <c r="C53" s="146">
        <f t="array" ref="C53">NPV(C39, H58:H68)</f>
        <v>7780.465975</v>
      </c>
      <c r="D53" s="19"/>
      <c r="E53" s="104">
        <v>2032.0</v>
      </c>
      <c r="F53" s="125">
        <f t="shared" si="11"/>
        <v>1971.299208</v>
      </c>
      <c r="G53" s="137">
        <f>G52-(G45-G54) / 10</f>
        <v>0.1064435747</v>
      </c>
      <c r="H53" s="127">
        <f t="shared" si="12"/>
        <v>746.4777316</v>
      </c>
      <c r="I53" s="138">
        <f t="shared" si="13"/>
        <v>0.05069517424</v>
      </c>
      <c r="J53" s="139">
        <f>K44*J52</f>
        <v>2043.869059</v>
      </c>
      <c r="K53" s="5"/>
      <c r="L53" s="5"/>
      <c r="M53" s="5"/>
      <c r="N53" s="5"/>
    </row>
    <row r="54">
      <c r="A54" s="1"/>
      <c r="B54" s="10" t="s">
        <v>66</v>
      </c>
      <c r="C54" s="147">
        <f>C53/J68</f>
        <v>111.8442403</v>
      </c>
      <c r="D54" s="19"/>
      <c r="E54" s="104">
        <v>2033.0</v>
      </c>
      <c r="F54" s="148">
        <f t="shared" si="11"/>
        <v>2168.429128</v>
      </c>
      <c r="G54" s="149">
        <f>C40</f>
        <v>0.1</v>
      </c>
      <c r="H54" s="150">
        <f t="shared" si="12"/>
        <v>821.1255047</v>
      </c>
      <c r="I54" s="151">
        <f t="shared" si="13"/>
        <v>0.05609134981</v>
      </c>
      <c r="J54" s="152">
        <f>K44*J53</f>
        <v>2248.255964</v>
      </c>
      <c r="K54" s="5"/>
      <c r="L54" s="5"/>
      <c r="M54" s="5"/>
      <c r="N54" s="5"/>
    </row>
    <row r="55">
      <c r="A55" s="1"/>
      <c r="B55" s="10" t="s">
        <v>67</v>
      </c>
      <c r="C55" s="153">
        <f>(C54/C25)^(1/10)-1</f>
        <v>0.2760623822</v>
      </c>
      <c r="D55" s="133"/>
      <c r="E55" s="5"/>
      <c r="F55" s="154"/>
      <c r="G55" s="154"/>
      <c r="H55" s="5"/>
      <c r="I55" s="5"/>
      <c r="J55" s="5"/>
      <c r="K55" s="5"/>
      <c r="L55" s="5"/>
      <c r="M55" s="5"/>
      <c r="N55" s="5"/>
    </row>
    <row r="56">
      <c r="A56" s="1"/>
      <c r="B56" s="10"/>
      <c r="C56" s="155"/>
      <c r="D56" s="133"/>
      <c r="E56" s="107" t="s">
        <v>52</v>
      </c>
      <c r="F56" s="108" t="s">
        <v>68</v>
      </c>
      <c r="G56" s="108" t="s">
        <v>53</v>
      </c>
      <c r="H56" s="156" t="s">
        <v>23</v>
      </c>
      <c r="I56" s="108"/>
      <c r="J56" s="111" t="s">
        <v>28</v>
      </c>
      <c r="L56" s="5"/>
      <c r="M56" s="5"/>
      <c r="N56" s="5"/>
    </row>
    <row r="57">
      <c r="A57" s="1"/>
      <c r="B57" s="10" t="s">
        <v>69</v>
      </c>
      <c r="C57" s="157">
        <v>-0.02</v>
      </c>
      <c r="D57" s="133"/>
      <c r="E57" s="112"/>
      <c r="F57" s="113"/>
      <c r="G57" s="113"/>
      <c r="H57" s="114"/>
      <c r="I57" s="115"/>
      <c r="J57" s="41"/>
      <c r="L57" s="5"/>
      <c r="M57" s="5"/>
      <c r="N57" s="5"/>
    </row>
    <row r="58">
      <c r="A58" s="158"/>
      <c r="B58" s="10" t="s">
        <v>70</v>
      </c>
      <c r="C58" s="159">
        <f>(J20/J4)</f>
        <v>0.378672973</v>
      </c>
      <c r="D58" s="31"/>
      <c r="E58" s="104">
        <v>2033.0</v>
      </c>
      <c r="F58" s="160">
        <f>F54*C59</f>
        <v>670.919321</v>
      </c>
      <c r="G58" s="161">
        <f t="shared" ref="G58:H58" si="14">G54</f>
        <v>0.1</v>
      </c>
      <c r="H58" s="162">
        <f t="shared" si="14"/>
        <v>821.1255047</v>
      </c>
      <c r="I58" s="163"/>
      <c r="J58" s="164">
        <f>K58*J23</f>
        <v>105.8</v>
      </c>
      <c r="K58" s="165">
        <f>((J23-G23)/G23 + 1)</f>
        <v>0.92</v>
      </c>
      <c r="L58" s="5"/>
      <c r="M58" s="5"/>
      <c r="N58" s="5"/>
    </row>
    <row r="59">
      <c r="A59" s="158"/>
      <c r="B59" s="10" t="s">
        <v>71</v>
      </c>
      <c r="C59" s="166">
        <f>C58*(1+C57)^10</f>
        <v>0.3094033889</v>
      </c>
      <c r="D59" s="31"/>
      <c r="E59" s="104">
        <v>2034.0</v>
      </c>
      <c r="F59" s="125">
        <f t="shared" ref="F59:F68" si="15">F58*(1+G59)</f>
        <v>738.0112531</v>
      </c>
      <c r="G59" s="137">
        <f>G58-(G58-G68) / 10</f>
        <v>0.1</v>
      </c>
      <c r="H59" s="127">
        <f t="shared" ref="H59:H68" si="16">H58*(1+G59)</f>
        <v>903.2380552</v>
      </c>
      <c r="I59" s="138"/>
      <c r="J59" s="167">
        <f t="shared" ref="J59:J62" si="17">K59*J58</f>
        <v>92.4692</v>
      </c>
      <c r="K59" s="165">
        <f t="shared" ref="K59:K61" si="18">K58*0.95</f>
        <v>0.874</v>
      </c>
      <c r="L59" s="5"/>
      <c r="M59" s="5"/>
      <c r="N59" s="5"/>
    </row>
    <row r="60">
      <c r="A60" s="158"/>
      <c r="B60" s="10" t="s">
        <v>72</v>
      </c>
      <c r="C60" s="168">
        <f t="array" ref="C60">NPV(C39, F58:F68)</f>
        <v>6357.207173</v>
      </c>
      <c r="D60" s="31"/>
      <c r="E60" s="104">
        <v>2035.0</v>
      </c>
      <c r="F60" s="125">
        <f t="shared" si="15"/>
        <v>811.8123784</v>
      </c>
      <c r="G60" s="137">
        <f>G59-(G58-G68) / 10</f>
        <v>0.1</v>
      </c>
      <c r="H60" s="127">
        <f t="shared" si="16"/>
        <v>993.5618607</v>
      </c>
      <c r="I60" s="138"/>
      <c r="J60" s="169">
        <f t="shared" si="17"/>
        <v>76.77717676</v>
      </c>
      <c r="K60" s="165">
        <f t="shared" si="18"/>
        <v>0.8303</v>
      </c>
      <c r="L60" s="5"/>
      <c r="M60" s="5"/>
      <c r="N60" s="5"/>
    </row>
    <row r="61">
      <c r="A61" s="158"/>
      <c r="B61" s="10" t="s">
        <v>66</v>
      </c>
      <c r="C61" s="170">
        <f>C60/J68</f>
        <v>91.38488738</v>
      </c>
      <c r="D61" s="31"/>
      <c r="E61" s="104">
        <v>2036.0</v>
      </c>
      <c r="F61" s="125">
        <f t="shared" si="15"/>
        <v>892.9936162</v>
      </c>
      <c r="G61" s="137">
        <f>G60-(G58-G68) / 10</f>
        <v>0.1</v>
      </c>
      <c r="H61" s="127">
        <f t="shared" si="16"/>
        <v>1092.918047</v>
      </c>
      <c r="I61" s="138"/>
      <c r="J61" s="167">
        <f t="shared" si="17"/>
        <v>60.56068537</v>
      </c>
      <c r="K61" s="165">
        <f t="shared" si="18"/>
        <v>0.788785</v>
      </c>
      <c r="L61" s="5"/>
      <c r="M61" s="5"/>
      <c r="N61" s="5"/>
    </row>
    <row r="62">
      <c r="A62" s="1"/>
      <c r="B62" s="10" t="s">
        <v>67</v>
      </c>
      <c r="C62" s="171">
        <f>(C61/C25)^(1/10)-1</f>
        <v>0.2505411345</v>
      </c>
      <c r="D62" s="19"/>
      <c r="E62" s="104">
        <v>2037.0</v>
      </c>
      <c r="F62" s="125">
        <f t="shared" si="15"/>
        <v>982.2929778</v>
      </c>
      <c r="G62" s="137">
        <f>G61-(G58-G68) / 10</f>
        <v>0.1</v>
      </c>
      <c r="H62" s="127">
        <f t="shared" si="16"/>
        <v>1202.209852</v>
      </c>
      <c r="I62" s="138"/>
      <c r="J62" s="169">
        <f t="shared" si="17"/>
        <v>61.77189908</v>
      </c>
      <c r="K62" s="172">
        <v>1.02</v>
      </c>
      <c r="L62" s="5"/>
      <c r="M62" s="5"/>
      <c r="N62" s="5"/>
    </row>
    <row r="63">
      <c r="A63" s="1"/>
      <c r="B63" s="10"/>
      <c r="C63" s="19"/>
      <c r="D63" s="19"/>
      <c r="E63" s="104">
        <v>2038.0</v>
      </c>
      <c r="F63" s="125">
        <f t="shared" si="15"/>
        <v>1080.522276</v>
      </c>
      <c r="G63" s="137">
        <f>G62-(G58-G68) / 10</f>
        <v>0.1</v>
      </c>
      <c r="H63" s="127">
        <f t="shared" si="16"/>
        <v>1322.430837</v>
      </c>
      <c r="I63" s="138"/>
      <c r="J63" s="167">
        <f>K62*J62</f>
        <v>63.00733706</v>
      </c>
      <c r="L63" s="5"/>
      <c r="M63" s="5"/>
      <c r="N63" s="5"/>
    </row>
    <row r="64">
      <c r="A64" s="1"/>
      <c r="B64" s="10"/>
      <c r="C64" s="173"/>
      <c r="D64" s="19"/>
      <c r="E64" s="104">
        <v>2039.0</v>
      </c>
      <c r="F64" s="125">
        <f t="shared" si="15"/>
        <v>1188.574503</v>
      </c>
      <c r="G64" s="137">
        <f>G63-(G58-G68) / 10</f>
        <v>0.1</v>
      </c>
      <c r="H64" s="127">
        <f t="shared" si="16"/>
        <v>1454.67392</v>
      </c>
      <c r="I64" s="138"/>
      <c r="J64" s="167">
        <f>K62*J63</f>
        <v>64.2674838</v>
      </c>
      <c r="L64" s="5"/>
      <c r="M64" s="5"/>
      <c r="N64" s="5"/>
    </row>
    <row r="65">
      <c r="A65" s="1"/>
      <c r="B65" s="19"/>
      <c r="C65" s="19"/>
      <c r="D65" s="19"/>
      <c r="E65" s="104">
        <v>2040.0</v>
      </c>
      <c r="F65" s="125">
        <f t="shared" si="15"/>
        <v>1307.431954</v>
      </c>
      <c r="G65" s="137">
        <f>G64-(G58-G68) / 10</f>
        <v>0.1</v>
      </c>
      <c r="H65" s="127">
        <f t="shared" si="16"/>
        <v>1600.141312</v>
      </c>
      <c r="I65" s="138"/>
      <c r="J65" s="167">
        <f>K62*J64</f>
        <v>65.55283348</v>
      </c>
      <c r="L65" s="5"/>
      <c r="M65" s="5"/>
      <c r="N65" s="5"/>
    </row>
    <row r="66">
      <c r="A66" s="1"/>
      <c r="B66" s="19"/>
      <c r="C66" s="19"/>
      <c r="D66" s="19"/>
      <c r="E66" s="104">
        <v>2041.0</v>
      </c>
      <c r="F66" s="125">
        <f t="shared" si="15"/>
        <v>1438.175149</v>
      </c>
      <c r="G66" s="137">
        <f>G65-(G58-G68) / 10</f>
        <v>0.1</v>
      </c>
      <c r="H66" s="127">
        <f t="shared" si="16"/>
        <v>1760.155444</v>
      </c>
      <c r="I66" s="138"/>
      <c r="J66" s="167">
        <f>K62*J65</f>
        <v>66.86389015</v>
      </c>
      <c r="L66" s="5"/>
      <c r="M66" s="5"/>
      <c r="N66" s="5"/>
    </row>
    <row r="67">
      <c r="A67" s="1"/>
      <c r="B67" s="19"/>
      <c r="C67" s="19"/>
      <c r="D67" s="19"/>
      <c r="E67" s="104">
        <v>2042.0</v>
      </c>
      <c r="F67" s="125">
        <f t="shared" si="15"/>
        <v>1581.992664</v>
      </c>
      <c r="G67" s="137">
        <f>G66-(G58-G68) / 10</f>
        <v>0.1</v>
      </c>
      <c r="H67" s="127">
        <f t="shared" si="16"/>
        <v>1936.170988</v>
      </c>
      <c r="I67" s="138"/>
      <c r="J67" s="167">
        <f>K62*J66</f>
        <v>68.20116795</v>
      </c>
      <c r="L67" s="5"/>
      <c r="M67" s="5"/>
      <c r="N67" s="5"/>
    </row>
    <row r="68">
      <c r="A68" s="158"/>
      <c r="B68" s="31"/>
      <c r="C68" s="31"/>
      <c r="D68" s="19"/>
      <c r="E68" s="104">
        <v>2043.0</v>
      </c>
      <c r="F68" s="148">
        <f t="shared" si="15"/>
        <v>1740.19193</v>
      </c>
      <c r="G68" s="149">
        <f>C52</f>
        <v>0.1</v>
      </c>
      <c r="H68" s="150">
        <f t="shared" si="16"/>
        <v>2129.788087</v>
      </c>
      <c r="I68" s="151"/>
      <c r="J68" s="174">
        <f>K62*J67</f>
        <v>69.56519131</v>
      </c>
      <c r="K68" s="5"/>
      <c r="L68" s="5"/>
      <c r="M68" s="5"/>
      <c r="N68" s="5"/>
    </row>
    <row r="69">
      <c r="A69" s="158"/>
      <c r="B69" s="31"/>
      <c r="C69" s="31"/>
      <c r="D69" s="19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19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175"/>
      <c r="B3" s="176" t="s">
        <v>73</v>
      </c>
    </row>
    <row r="4">
      <c r="A4" s="177"/>
      <c r="B4" s="177"/>
      <c r="C4" s="177"/>
    </row>
    <row r="5">
      <c r="A5" s="178"/>
      <c r="B5" s="178" t="s">
        <v>74</v>
      </c>
    </row>
    <row r="6">
      <c r="A6" s="178"/>
      <c r="B6" s="179" t="s">
        <v>75</v>
      </c>
      <c r="C6" s="178"/>
      <c r="D6" s="178"/>
      <c r="E6" s="178"/>
    </row>
    <row r="7">
      <c r="A7" s="180"/>
      <c r="B7" s="181" t="s">
        <v>76</v>
      </c>
    </row>
    <row r="8">
      <c r="A8" s="180"/>
      <c r="B8" s="181" t="s">
        <v>77</v>
      </c>
    </row>
    <row r="9">
      <c r="A9" s="178"/>
      <c r="B9" s="181" t="s">
        <v>78</v>
      </c>
    </row>
    <row r="10">
      <c r="A10" s="178"/>
      <c r="B10" s="181" t="s">
        <v>79</v>
      </c>
    </row>
    <row r="11">
      <c r="A11" s="178"/>
      <c r="B11" s="181" t="s">
        <v>80</v>
      </c>
    </row>
    <row r="12">
      <c r="A12" s="178"/>
      <c r="B12" s="181" t="s">
        <v>81</v>
      </c>
    </row>
    <row r="13">
      <c r="A13" s="180"/>
      <c r="B13" s="180"/>
      <c r="C13" s="180"/>
      <c r="D13" s="180"/>
      <c r="E13" s="180"/>
    </row>
    <row r="14">
      <c r="A14" s="180"/>
      <c r="B14" s="180"/>
      <c r="C14" s="180"/>
      <c r="D14" s="180"/>
      <c r="E14" s="180"/>
    </row>
    <row r="15">
      <c r="A15" s="180"/>
      <c r="B15" s="180"/>
      <c r="C15" s="180"/>
      <c r="D15" s="180"/>
      <c r="E15" s="180"/>
    </row>
    <row r="16">
      <c r="A16" s="180"/>
      <c r="B16" s="180"/>
      <c r="C16" s="180"/>
      <c r="D16" s="180"/>
      <c r="E16" s="180"/>
    </row>
    <row r="17">
      <c r="A17" s="180"/>
      <c r="B17" s="180"/>
      <c r="C17" s="180"/>
      <c r="D17" s="180"/>
      <c r="E17" s="180"/>
    </row>
    <row r="18">
      <c r="A18" s="180"/>
      <c r="B18" s="180"/>
      <c r="C18" s="180"/>
      <c r="D18" s="180"/>
      <c r="E18" s="180"/>
    </row>
    <row r="19">
      <c r="A19" s="182"/>
      <c r="B19" s="180"/>
      <c r="C19" s="180"/>
      <c r="D19" s="180"/>
      <c r="E19" s="180"/>
    </row>
    <row r="20">
      <c r="A20" s="182"/>
      <c r="B20" s="180"/>
      <c r="C20" s="180"/>
      <c r="D20" s="180"/>
      <c r="E20" s="180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