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<sst xmlns="http://schemas.openxmlformats.org/spreadsheetml/2006/main" count="47" uniqueCount="44">
  <si>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ABNB</t>
  </si>
  <si>
    <t>Q122</t>
  </si>
  <si>
    <t>Q222</t>
  </si>
  <si>
    <t>Q322</t>
  </si>
  <si>
    <t>Q422</t>
  </si>
  <si>
    <t>Q123</t>
  </si>
  <si>
    <t>Y20</t>
  </si>
  <si>
    <t>Y21</t>
  </si>
  <si>
    <t>Y22</t>
  </si>
  <si>
    <t>Price</t>
  </si>
  <si>
    <t>Revenue</t>
  </si>
  <si>
    <t>Shares Outstanding</t>
  </si>
  <si>
    <t>COGS</t>
  </si>
  <si>
    <t>Market Cap</t>
  </si>
  <si>
    <t>Profit Margin</t>
  </si>
  <si>
    <t>Cash</t>
  </si>
  <si>
    <t>Gross Profit</t>
  </si>
  <si>
    <t>Debt</t>
  </si>
  <si>
    <t>R&amp;D</t>
  </si>
  <si>
    <t>EV</t>
  </si>
  <si>
    <t>SG&amp;A</t>
  </si>
  <si>
    <t>Operating Expenses</t>
  </si>
  <si>
    <t>Operating Cash Flow</t>
  </si>
  <si>
    <t>Operating Income</t>
  </si>
  <si>
    <t>Interest Income</t>
  </si>
  <si>
    <t>Notes</t>
  </si>
  <si>
    <t>Pretax Income</t>
  </si>
  <si>
    <t>What are you doing, that your competitors aren't doing yet?</t>
  </si>
  <si>
    <t>Taxes</t>
  </si>
  <si>
    <t>Experiences. Extending stays to be holistic experiences that get customers to stay and build the ABNB brand.</t>
  </si>
  <si>
    <t>Net Income</t>
  </si>
  <si>
    <t>EPS</t>
  </si>
  <si>
    <t>Shares</t>
  </si>
  <si>
    <t>Revenue Growth</t>
  </si>
  <si>
    <t>N/A</t>
  </si>
  <si>
    <t>Discount (WAPM)</t>
  </si>
  <si>
    <t>Regressed Growth Rate</t>
  </si>
  <si>
    <t>Projected Net Income</t>
  </si>
  <si>
    <t>Terminal</t>
  </si>
  <si>
    <t>Year</t>
  </si>
  <si>
    <t>Growth Rate</t>
  </si>
  <si>
    <t>NPV</t>
  </si>
  <si>
    <t>NPV + Cash - Debt</t>
  </si>
  <si>
    <t>Expected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</si>
</sst>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3" xfId="0" applyFont="1" applyNumberForma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2" numFmtId="10" xfId="0" applyAlignment="1" applyFont="1" applyNumberFormat="1">
      <alignment readingOrder="0"/>
    </xf>
    <xf borderId="0" fillId="0" fontId="4" numFmtId="0" xfId="0" applyAlignment="1" applyFont="1">
      <alignment shrinkToFit="0" vertical="bottom" wrapText="1"/>
    </xf>
    <xf borderId="0" fillId="0" fontId="2" numFmtId="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38"/>
    <col customWidth="1" min="3" max="3" width="13.75"/>
    <col customWidth="1" min="6" max="6" width="18.13"/>
  </cols>
  <sheetData>
    <row r="2">
      <c r="B2" s="1" t="s">
        <v>0</v>
      </c>
      <c r="C2" s="2">
        <v>45103.0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1" t="s">
        <v>8</v>
      </c>
      <c r="O2" s="1"/>
      <c r="P2" s="1"/>
      <c r="Q2" s="1"/>
      <c r="R2" s="1"/>
      <c r="S2" s="1"/>
      <c r="T2" s="1"/>
      <c r="U2" s="1"/>
      <c r="V2" s="1"/>
    </row>
    <row r="4">
      <c r="B4" s="3" t="s">
        <v>9</v>
      </c>
      <c r="C4" s="4">
        <v>124.73</v>
      </c>
      <c r="F4" s="1" t="s">
        <v>10</v>
      </c>
      <c r="G4" s="5">
        <v>1509.0</v>
      </c>
      <c r="H4" s="5">
        <v>2104.0</v>
      </c>
      <c r="I4" s="5">
        <v>2884.0</v>
      </c>
      <c r="K4" s="5">
        <v>1818.0</v>
      </c>
      <c r="L4" s="5">
        <v>3378.0</v>
      </c>
      <c r="M4" s="5">
        <v>5992.0</v>
      </c>
      <c r="N4" s="5">
        <v>8399.0</v>
      </c>
    </row>
    <row r="5">
      <c r="B5" s="6" t="s">
        <v>11</v>
      </c>
      <c r="C5" s="5">
        <v>412.41</v>
      </c>
      <c r="F5" s="1" t="s">
        <v>12</v>
      </c>
      <c r="G5" s="5">
        <v>363.0</v>
      </c>
      <c r="H5" s="5">
        <v>390.0</v>
      </c>
      <c r="I5" s="5">
        <v>401.0</v>
      </c>
      <c r="K5" s="5">
        <v>428.0</v>
      </c>
      <c r="L5" s="5">
        <v>876.0</v>
      </c>
      <c r="M5" s="5">
        <v>1156.0</v>
      </c>
      <c r="N5" s="5">
        <v>1499.0</v>
      </c>
    </row>
    <row r="6">
      <c r="B6" s="3" t="s">
        <v>13</v>
      </c>
      <c r="C6" s="7">
        <v>78610.0</v>
      </c>
      <c r="F6" s="1" t="s">
        <v>14</v>
      </c>
      <c r="G6" s="8">
        <f t="shared" ref="G6:I6" si="1">(G4-G5)/G4</f>
        <v>0.75944334</v>
      </c>
      <c r="H6" s="8">
        <f t="shared" si="1"/>
        <v>0.8146387833</v>
      </c>
      <c r="I6" s="8">
        <f t="shared" si="1"/>
        <v>0.8609570042</v>
      </c>
      <c r="J6" s="8"/>
      <c r="K6" s="8">
        <f t="shared" ref="K6:N6" si="2">(K4-K5)/K4</f>
        <v>0.7645764576</v>
      </c>
      <c r="L6" s="8">
        <f t="shared" si="2"/>
        <v>0.7406749556</v>
      </c>
      <c r="M6" s="8">
        <f t="shared" si="2"/>
        <v>0.8070761015</v>
      </c>
      <c r="N6" s="8">
        <f t="shared" si="2"/>
        <v>0.8215263722</v>
      </c>
    </row>
    <row r="7">
      <c r="B7" s="3" t="s">
        <v>15</v>
      </c>
      <c r="C7" s="7">
        <v>10590.0</v>
      </c>
      <c r="F7" s="1" t="s">
        <v>16</v>
      </c>
      <c r="G7" s="9">
        <f t="shared" ref="G7:I7" si="3">G4-G5</f>
        <v>1146</v>
      </c>
      <c r="H7" s="9">
        <f t="shared" si="3"/>
        <v>1714</v>
      </c>
      <c r="I7" s="9">
        <f t="shared" si="3"/>
        <v>2483</v>
      </c>
      <c r="K7" s="9">
        <f t="shared" ref="K7:N7" si="4">K4-K5</f>
        <v>1390</v>
      </c>
      <c r="L7" s="9">
        <f t="shared" si="4"/>
        <v>2502</v>
      </c>
      <c r="M7" s="9">
        <f t="shared" si="4"/>
        <v>4836</v>
      </c>
      <c r="N7" s="9">
        <f t="shared" si="4"/>
        <v>6900</v>
      </c>
    </row>
    <row r="8">
      <c r="B8" s="3" t="s">
        <v>17</v>
      </c>
      <c r="C8" s="5">
        <v>2340.0</v>
      </c>
      <c r="F8" s="10" t="s">
        <v>18</v>
      </c>
      <c r="G8" s="5">
        <v>363.0</v>
      </c>
      <c r="H8" s="5">
        <v>375.0</v>
      </c>
      <c r="I8" s="5">
        <v>366.0</v>
      </c>
      <c r="K8" s="5">
        <v>420.0</v>
      </c>
      <c r="L8" s="5">
        <v>2753.0</v>
      </c>
      <c r="M8" s="5">
        <v>1425.0</v>
      </c>
      <c r="N8" s="5">
        <v>1502.0</v>
      </c>
    </row>
    <row r="9">
      <c r="B9" s="3" t="s">
        <v>19</v>
      </c>
      <c r="C9" s="11">
        <f>C6+C8-C7</f>
        <v>70360</v>
      </c>
      <c r="F9" s="10" t="s">
        <v>20</v>
      </c>
      <c r="G9" s="5">
        <f>345+210</f>
        <v>555</v>
      </c>
      <c r="H9" s="9">
        <f>379+243</f>
        <v>622</v>
      </c>
      <c r="I9" s="9">
        <f>383+240</f>
        <v>623</v>
      </c>
      <c r="K9" s="5">
        <f>450+243</f>
        <v>693</v>
      </c>
      <c r="L9" s="9">
        <f>1175+1135</f>
        <v>2310</v>
      </c>
      <c r="M9" s="9">
        <f>1425+1186</f>
        <v>2611</v>
      </c>
      <c r="N9" s="9">
        <f>1516+950</f>
        <v>2466</v>
      </c>
    </row>
    <row r="10">
      <c r="F10" s="10" t="s">
        <v>21</v>
      </c>
      <c r="G10" s="5">
        <v>1514.0</v>
      </c>
      <c r="H10" s="5">
        <v>1735.0</v>
      </c>
      <c r="I10" s="5">
        <v>1680.0</v>
      </c>
      <c r="K10" s="5">
        <v>1823.0</v>
      </c>
      <c r="L10" s="5">
        <v>6968.0</v>
      </c>
      <c r="M10" s="5">
        <v>5563.0</v>
      </c>
      <c r="N10" s="5">
        <v>6597.0</v>
      </c>
    </row>
    <row r="11">
      <c r="B11" s="5" t="s">
        <v>22</v>
      </c>
      <c r="C11" s="7">
        <v>3820.0</v>
      </c>
      <c r="F11" s="10" t="s">
        <v>23</v>
      </c>
      <c r="G11" s="5">
        <v>-5.0</v>
      </c>
      <c r="H11" s="5">
        <v>368.0</v>
      </c>
      <c r="I11" s="5">
        <v>1203.0</v>
      </c>
      <c r="K11" s="5">
        <v>-5.0</v>
      </c>
      <c r="L11" s="5">
        <v>-3590.0</v>
      </c>
      <c r="M11" s="5">
        <v>429.0</v>
      </c>
      <c r="N11" s="5">
        <v>1802.0</v>
      </c>
    </row>
    <row r="12">
      <c r="F12" s="10" t="s">
        <v>24</v>
      </c>
      <c r="G12" s="5">
        <v>5.0</v>
      </c>
      <c r="H12" s="5">
        <v>20.0</v>
      </c>
      <c r="I12" s="5">
        <v>58.0</v>
      </c>
      <c r="K12" s="5">
        <v>146.0</v>
      </c>
      <c r="L12" s="5">
        <v>27.0</v>
      </c>
      <c r="M12" s="5">
        <v>13.0</v>
      </c>
      <c r="N12" s="5">
        <v>186.0</v>
      </c>
    </row>
    <row r="13">
      <c r="B13" s="1" t="s">
        <v>25</v>
      </c>
      <c r="F13" s="10" t="s">
        <v>26</v>
      </c>
      <c r="G13" s="5">
        <v>-8.0</v>
      </c>
      <c r="H13" s="5">
        <v>368.0</v>
      </c>
      <c r="I13" s="5">
        <v>1269.0</v>
      </c>
      <c r="K13" s="5">
        <v>130.0</v>
      </c>
      <c r="L13" s="5">
        <v>-4682.0</v>
      </c>
      <c r="M13" s="5">
        <v>-300.0</v>
      </c>
      <c r="N13" s="5">
        <v>1989.0</v>
      </c>
    </row>
    <row r="14">
      <c r="B14" s="12" t="s">
        <v>27</v>
      </c>
      <c r="C14" s="13"/>
      <c r="F14" s="10" t="s">
        <v>28</v>
      </c>
      <c r="G14" s="5">
        <v>11.0</v>
      </c>
      <c r="H14" s="5">
        <v>1.0</v>
      </c>
      <c r="I14" s="5">
        <v>55.0</v>
      </c>
      <c r="K14" s="5">
        <v>13.0</v>
      </c>
      <c r="L14" s="5">
        <v>-97.0</v>
      </c>
      <c r="M14" s="5">
        <v>52.0</v>
      </c>
      <c r="N14" s="5">
        <v>96.0</v>
      </c>
    </row>
    <row r="15">
      <c r="B15" s="14" t="s">
        <v>29</v>
      </c>
      <c r="F15" s="10" t="s">
        <v>30</v>
      </c>
      <c r="G15" s="5">
        <v>-19.0</v>
      </c>
      <c r="H15" s="5">
        <v>383.0</v>
      </c>
      <c r="I15" s="5">
        <v>1214.0</v>
      </c>
      <c r="K15" s="5">
        <v>117.0</v>
      </c>
      <c r="L15" s="5">
        <v>-4585.0</v>
      </c>
      <c r="M15" s="5">
        <v>-352.0</v>
      </c>
      <c r="N15" s="5">
        <v>1893.0</v>
      </c>
    </row>
    <row r="16">
      <c r="F16" s="10" t="s">
        <v>31</v>
      </c>
      <c r="G16" s="5">
        <v>-0.03</v>
      </c>
      <c r="H16" s="5">
        <v>0.59</v>
      </c>
      <c r="I16" s="5">
        <v>1.9</v>
      </c>
      <c r="K16" s="5">
        <v>0.18</v>
      </c>
      <c r="L16" s="5">
        <v>-16.12</v>
      </c>
      <c r="M16" s="5">
        <v>-0.57</v>
      </c>
      <c r="N16" s="5">
        <v>2.97</v>
      </c>
    </row>
    <row r="17">
      <c r="F17" s="10" t="s">
        <v>32</v>
      </c>
      <c r="G17" s="5">
        <v>635.0</v>
      </c>
      <c r="H17" s="5">
        <v>638.0</v>
      </c>
      <c r="I17" s="5">
        <v>638.0</v>
      </c>
      <c r="K17" s="5">
        <v>634.0</v>
      </c>
      <c r="L17" s="5">
        <v>284.0</v>
      </c>
      <c r="M17" s="5">
        <v>616.0</v>
      </c>
      <c r="N17" s="5">
        <v>637.0</v>
      </c>
    </row>
    <row r="18">
      <c r="B18" s="13"/>
      <c r="C18" s="13"/>
      <c r="D18" s="13"/>
      <c r="F18" s="15" t="s">
        <v>33</v>
      </c>
      <c r="L18" s="5" t="s">
        <v>34</v>
      </c>
      <c r="M18" s="8">
        <f t="shared" ref="M18:N18" si="5">(M4-L4)/L4</f>
        <v>0.773830669</v>
      </c>
      <c r="N18" s="8">
        <f t="shared" si="5"/>
        <v>0.4017022697</v>
      </c>
    </row>
    <row r="19">
      <c r="B19" s="13"/>
      <c r="C19" s="13"/>
      <c r="D19" s="13"/>
      <c r="F19" s="16"/>
    </row>
    <row r="20">
      <c r="B20" s="13"/>
      <c r="C20" s="13"/>
      <c r="D20" s="13"/>
      <c r="F20" s="17" t="s">
        <v>35</v>
      </c>
      <c r="G20" s="18">
        <v>0.0789</v>
      </c>
      <c r="I20" s="1" t="s">
        <v>36</v>
      </c>
      <c r="K20" s="1"/>
      <c r="L20" s="3" t="s">
        <v>37</v>
      </c>
    </row>
    <row r="21">
      <c r="F21" s="19" t="s">
        <v>38</v>
      </c>
      <c r="G21" s="20">
        <v>0.3</v>
      </c>
      <c r="I21" s="5" t="s">
        <v>39</v>
      </c>
      <c r="J21" s="5" t="s">
        <v>40</v>
      </c>
      <c r="L21" s="16" t="s">
        <v>39</v>
      </c>
      <c r="M21" s="21" t="s">
        <v>30</v>
      </c>
    </row>
    <row r="22">
      <c r="F22" s="19" t="s">
        <v>41</v>
      </c>
      <c r="G22" s="22">
        <f t="array" ref="G22">NPV(G20,M22:M31)</f>
        <v>28616.75756</v>
      </c>
      <c r="I22" s="5">
        <v>2021.0</v>
      </c>
      <c r="J22" s="8">
        <f>M18</f>
        <v>0.773830669</v>
      </c>
      <c r="L22" s="5">
        <v>2021.0</v>
      </c>
      <c r="M22" s="9">
        <f>M15</f>
        <v>-352</v>
      </c>
    </row>
    <row r="23">
      <c r="F23" s="19" t="s">
        <v>42</v>
      </c>
      <c r="G23" s="22">
        <f>G22+C7-C8</f>
        <v>36866.75756</v>
      </c>
      <c r="I23" s="5">
        <v>2022.0</v>
      </c>
      <c r="J23" s="8">
        <f>N18</f>
        <v>0.4017022697</v>
      </c>
      <c r="L23" s="5">
        <v>2022.0</v>
      </c>
      <c r="M23" s="9">
        <f>N15</f>
        <v>1893</v>
      </c>
    </row>
    <row r="24">
      <c r="F24" s="19" t="s">
        <v>32</v>
      </c>
      <c r="G24" s="5">
        <v>635.0</v>
      </c>
      <c r="I24" s="5">
        <v>2023.0</v>
      </c>
      <c r="J24" s="18">
        <v>0.35</v>
      </c>
      <c r="L24" s="5">
        <v>2023.0</v>
      </c>
      <c r="M24" s="9">
        <f t="shared" ref="M24:M31" si="6">M23*(1+J24)</f>
        <v>2555.55</v>
      </c>
    </row>
    <row r="25">
      <c r="F25" s="17" t="s">
        <v>43</v>
      </c>
      <c r="G25" s="22">
        <f>G23/G24</f>
        <v>58.05788593</v>
      </c>
      <c r="I25" s="5">
        <v>2024.0</v>
      </c>
      <c r="J25" s="18">
        <v>0.3</v>
      </c>
      <c r="L25" s="5">
        <v>2024.0</v>
      </c>
      <c r="M25" s="9">
        <f t="shared" si="6"/>
        <v>3322.215</v>
      </c>
    </row>
    <row r="26">
      <c r="I26" s="5">
        <v>2025.0</v>
      </c>
      <c r="J26" s="18">
        <v>0.25</v>
      </c>
      <c r="L26" s="5">
        <v>2025.0</v>
      </c>
      <c r="M26" s="9">
        <f t="shared" si="6"/>
        <v>4152.76875</v>
      </c>
    </row>
    <row r="27">
      <c r="I27" s="5">
        <v>2026.0</v>
      </c>
      <c r="J27" s="18">
        <v>0.25</v>
      </c>
      <c r="L27" s="5">
        <v>2026.0</v>
      </c>
      <c r="M27" s="9">
        <f t="shared" si="6"/>
        <v>5190.960938</v>
      </c>
    </row>
    <row r="28">
      <c r="I28" s="5">
        <v>2027.0</v>
      </c>
      <c r="J28" s="18">
        <v>0.2</v>
      </c>
      <c r="L28" s="5">
        <v>2027.0</v>
      </c>
      <c r="M28" s="9">
        <f t="shared" si="6"/>
        <v>6229.153125</v>
      </c>
    </row>
    <row r="29">
      <c r="I29" s="5">
        <v>2028.0</v>
      </c>
      <c r="J29" s="18">
        <v>0.2</v>
      </c>
      <c r="L29" s="5">
        <v>2028.0</v>
      </c>
      <c r="M29" s="9">
        <f t="shared" si="6"/>
        <v>7474.98375</v>
      </c>
    </row>
    <row r="30">
      <c r="I30" s="5">
        <v>2029.0</v>
      </c>
      <c r="J30" s="18">
        <v>0.15</v>
      </c>
      <c r="L30" s="5">
        <v>2029.0</v>
      </c>
      <c r="M30" s="9">
        <f t="shared" si="6"/>
        <v>8596.231313</v>
      </c>
    </row>
    <row r="31">
      <c r="I31" s="5">
        <v>2030.0</v>
      </c>
      <c r="J31" s="18">
        <v>0.15</v>
      </c>
      <c r="L31" s="5">
        <v>2030.0</v>
      </c>
      <c r="M31" s="9">
        <f t="shared" si="6"/>
        <v>9885.666009</v>
      </c>
    </row>
  </sheetData>
  <mergeCells count="2">
    <mergeCell ref="B15:D17"/>
    <mergeCell ref="L20:M20"/>
  </mergeCells>
  <drawing r:id="rId1"/>
</worksheet>
</file>