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<sst xmlns="http://schemas.openxmlformats.org/spreadsheetml/2006/main" count="196" uniqueCount="101">
  <si>
    <t>Thorne HealthTech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</si>
  <si>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</si>
  <si>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</si>
  <si>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</si>
  <si>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</si>
  <si>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</si>
  <si>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</si>
  <si>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</si>
  <si>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USD to ILS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</si>
  <si>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</si>
  <si>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</si>
  <si>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</si>
  <si>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</si>
  <si>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</si>
  <si>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</si>
  <si>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</si>
  <si>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</si>
  <si>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</si>
  <si>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</si>
  <si>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</si>
  <si>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</si>
  <si>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</si>
  <si>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</si>
  <si>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</si>
  <si>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</si>
  <si>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</si>
  <si>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</si>
  <si>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</si>
  <si>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</si>
  <si>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</si>
  <si>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THRN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</si>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</sst>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45196.0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 t="s">
        <v>8</v>
      </c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9">
        <v>3.84615384615</v>
      </c>
      <c r="N3" s="5"/>
    </row>
    <row r="4">
      <c r="B4" s="5"/>
      <c r="C4" s="15"/>
      <c r="D4" s="16"/>
      <c r="E4" s="11" t="s">
        <v>9</v>
      </c>
      <c r="F4" s="17"/>
      <c r="G4" s="18">
        <v>102.53</v>
      </c>
      <c r="H4" s="18">
        <v>138.45</v>
      </c>
      <c r="I4" s="18">
        <v>184.3</v>
      </c>
      <c r="J4" s="18">
        <v>228.73</v>
      </c>
      <c r="K4" s="19">
        <v>258.0</v>
      </c>
      <c r="L4" s="14"/>
      <c r="M4" s="5"/>
      <c r="N4" s="5"/>
    </row>
    <row r="5">
      <c r="B5" s="5"/>
      <c r="C5" s="20"/>
      <c r="D5" s="16"/>
      <c r="E5" s="21" t="s">
        <v>10</v>
      </c>
      <c r="F5" s="22">
        <v>0.0</v>
      </c>
      <c r="G5" s="23" t="str">
        <f t="shared" ref="G5:K5" si="1">(G4-F4)/F4</f>
        <v>#DIV/0!</v>
      </c>
      <c r="H5" s="23">
        <f t="shared" si="1"/>
        <v>0.3503364869</v>
      </c>
      <c r="I5" s="23">
        <f t="shared" si="1"/>
        <v>0.3311664861</v>
      </c>
      <c r="J5" s="23">
        <f t="shared" si="1"/>
        <v>0.2410743353</v>
      </c>
      <c r="K5" s="24">
        <f t="shared" si="1"/>
        <v>0.1279674726</v>
      </c>
      <c r="L5" s="14"/>
      <c r="M5" s="5"/>
      <c r="N5" s="5"/>
    </row>
    <row r="6">
      <c r="B6" s="5"/>
      <c r="C6" s="20"/>
      <c r="D6" s="5"/>
      <c r="E6" s="11" t="s">
        <v>11</v>
      </c>
      <c r="F6" s="25"/>
      <c r="G6" s="26">
        <v>60.29</v>
      </c>
      <c r="H6" s="26">
        <v>75.77</v>
      </c>
      <c r="I6" s="26">
        <v>87.89</v>
      </c>
      <c r="J6" s="26">
        <v>113.8</v>
      </c>
      <c r="K6" s="27">
        <v>127.584</v>
      </c>
      <c r="L6" s="14"/>
      <c r="M6" s="5"/>
      <c r="N6" s="5"/>
    </row>
    <row r="7">
      <c r="B7" s="5"/>
      <c r="C7" s="20"/>
      <c r="D7" s="28"/>
      <c r="E7" s="11" t="s">
        <v>12</v>
      </c>
      <c r="F7" s="29" t="str">
        <f t="shared" ref="F7:K7" si="2">(F4-F6)/F4</f>
        <v>#DIV/0!</v>
      </c>
      <c r="G7" s="30">
        <f t="shared" si="2"/>
        <v>0.4119769823</v>
      </c>
      <c r="H7" s="30">
        <f t="shared" si="2"/>
        <v>0.4527266161</v>
      </c>
      <c r="I7" s="30">
        <f t="shared" si="2"/>
        <v>0.5231144872</v>
      </c>
      <c r="J7" s="30">
        <f t="shared" si="2"/>
        <v>0.5024701613</v>
      </c>
      <c r="K7" s="31">
        <f t="shared" si="2"/>
        <v>0.5054883721</v>
      </c>
      <c r="L7" s="32"/>
      <c r="M7" s="32"/>
      <c r="N7" s="32"/>
    </row>
    <row r="8">
      <c r="A8" s="1"/>
      <c r="B8" s="20"/>
      <c r="C8" s="15"/>
      <c r="D8" s="5"/>
      <c r="E8" s="11" t="s">
        <v>13</v>
      </c>
      <c r="F8" s="33">
        <f t="shared" ref="F8:K8" si="3">F4-F6</f>
        <v>0</v>
      </c>
      <c r="G8" s="34">
        <f t="shared" si="3"/>
        <v>42.24</v>
      </c>
      <c r="H8" s="34">
        <f t="shared" si="3"/>
        <v>62.68</v>
      </c>
      <c r="I8" s="34">
        <f t="shared" si="3"/>
        <v>96.41</v>
      </c>
      <c r="J8" s="34">
        <f t="shared" si="3"/>
        <v>114.93</v>
      </c>
      <c r="K8" s="35">
        <f t="shared" si="3"/>
        <v>130.416</v>
      </c>
      <c r="L8" s="5"/>
      <c r="M8" s="5"/>
      <c r="N8" s="5"/>
    </row>
    <row r="9">
      <c r="A9" s="1"/>
      <c r="B9" s="20"/>
      <c r="C9" s="15"/>
      <c r="D9" s="5"/>
      <c r="E9" s="11" t="s">
        <v>14</v>
      </c>
      <c r="F9" s="36">
        <v>0.0</v>
      </c>
      <c r="G9" s="37" t="str">
        <f t="shared" ref="G9:K9" si="4">(G8-F8)/F8</f>
        <v>#DIV/0!</v>
      </c>
      <c r="H9" s="30">
        <f t="shared" si="4"/>
        <v>0.4839015152</v>
      </c>
      <c r="I9" s="30">
        <f t="shared" si="4"/>
        <v>0.5381301851</v>
      </c>
      <c r="J9" s="30">
        <f t="shared" si="4"/>
        <v>0.1920962556</v>
      </c>
      <c r="K9" s="31">
        <f t="shared" si="4"/>
        <v>0.134742887</v>
      </c>
      <c r="L9" s="5"/>
      <c r="M9" s="5"/>
      <c r="N9" s="5"/>
    </row>
    <row r="10">
      <c r="B10" s="5"/>
      <c r="C10" s="5"/>
      <c r="D10" s="5"/>
      <c r="E10" s="38" t="s">
        <v>15</v>
      </c>
      <c r="F10" s="39"/>
      <c r="G10" s="26">
        <v>52.25</v>
      </c>
      <c r="H10" s="40">
        <v>57.45</v>
      </c>
      <c r="I10" s="40">
        <v>79.16</v>
      </c>
      <c r="J10" s="41">
        <v>102.03</v>
      </c>
      <c r="K10" s="42">
        <v>109.978</v>
      </c>
      <c r="L10" s="5"/>
      <c r="M10" s="5"/>
      <c r="N10" s="5"/>
    </row>
    <row r="11">
      <c r="A11" s="1"/>
      <c r="B11" s="20"/>
      <c r="C11" s="5"/>
      <c r="D11" s="43"/>
      <c r="E11" s="38" t="s">
        <v>16</v>
      </c>
      <c r="F11" s="25"/>
      <c r="G11" s="26">
        <v>3.9</v>
      </c>
      <c r="H11" s="26">
        <v>4.22</v>
      </c>
      <c r="I11" s="26">
        <v>5.94</v>
      </c>
      <c r="J11" s="41">
        <v>7.42</v>
      </c>
      <c r="K11" s="42">
        <v>6.991</v>
      </c>
      <c r="L11" s="5"/>
      <c r="M11" s="5"/>
      <c r="N11" s="5"/>
    </row>
    <row r="12">
      <c r="A12" s="1"/>
      <c r="B12" s="20"/>
      <c r="C12" s="5"/>
      <c r="D12" s="43"/>
      <c r="E12" s="38" t="s">
        <v>17</v>
      </c>
      <c r="F12" s="25"/>
      <c r="G12" s="26">
        <v>0.0</v>
      </c>
      <c r="H12" s="26">
        <v>0.0</v>
      </c>
      <c r="I12" s="26">
        <v>0.0</v>
      </c>
      <c r="J12" s="41">
        <v>0.0</v>
      </c>
      <c r="K12" s="42">
        <v>0.0</v>
      </c>
      <c r="L12" s="5"/>
      <c r="M12" s="5"/>
      <c r="N12" s="5"/>
    </row>
    <row r="13">
      <c r="A13" s="1"/>
      <c r="B13" s="20"/>
      <c r="C13" s="43"/>
      <c r="D13" s="44"/>
      <c r="E13" s="45" t="s">
        <v>18</v>
      </c>
      <c r="F13" s="39">
        <f t="shared" ref="F13:K13" si="5">F6+F10+F11+F12</f>
        <v>0</v>
      </c>
      <c r="G13" s="40">
        <f t="shared" si="5"/>
        <v>116.44</v>
      </c>
      <c r="H13" s="40">
        <f t="shared" si="5"/>
        <v>137.44</v>
      </c>
      <c r="I13" s="40">
        <f t="shared" si="5"/>
        <v>172.99</v>
      </c>
      <c r="J13" s="40">
        <f t="shared" si="5"/>
        <v>223.25</v>
      </c>
      <c r="K13" s="46">
        <f t="shared" si="5"/>
        <v>244.553</v>
      </c>
      <c r="L13" s="5"/>
      <c r="M13" s="5"/>
      <c r="N13" s="5"/>
    </row>
    <row r="14">
      <c r="A14" s="1"/>
      <c r="B14" s="20"/>
      <c r="C14" s="43"/>
      <c r="D14" s="47"/>
      <c r="E14" s="45" t="s">
        <v>19</v>
      </c>
      <c r="F14" s="33">
        <f t="shared" ref="F14:K14" si="6">F4-F13</f>
        <v>0</v>
      </c>
      <c r="G14" s="34">
        <f t="shared" si="6"/>
        <v>-13.91</v>
      </c>
      <c r="H14" s="34">
        <f t="shared" si="6"/>
        <v>1.01</v>
      </c>
      <c r="I14" s="34">
        <f t="shared" si="6"/>
        <v>11.31</v>
      </c>
      <c r="J14" s="48">
        <f t="shared" si="6"/>
        <v>5.48</v>
      </c>
      <c r="K14" s="49">
        <f t="shared" si="6"/>
        <v>13.447</v>
      </c>
      <c r="L14" s="5"/>
      <c r="M14" s="5"/>
      <c r="N14" s="5"/>
    </row>
    <row r="15">
      <c r="A15" s="1"/>
      <c r="B15" s="20"/>
      <c r="C15" s="43"/>
      <c r="D15" s="50"/>
      <c r="E15" s="38" t="s">
        <v>20</v>
      </c>
      <c r="F15" s="29" t="str">
        <f t="shared" ref="F15:K15" si="7">F14/F4</f>
        <v>#DIV/0!</v>
      </c>
      <c r="G15" s="30">
        <f t="shared" si="7"/>
        <v>-0.1356676095</v>
      </c>
      <c r="H15" s="30">
        <f t="shared" si="7"/>
        <v>0.007295052365</v>
      </c>
      <c r="I15" s="30">
        <f t="shared" si="7"/>
        <v>0.06136733587</v>
      </c>
      <c r="J15" s="30">
        <f t="shared" si="7"/>
        <v>0.02395837887</v>
      </c>
      <c r="K15" s="31">
        <f t="shared" si="7"/>
        <v>0.05212015504</v>
      </c>
      <c r="L15" s="5"/>
      <c r="M15" s="5"/>
      <c r="N15" s="5"/>
    </row>
    <row r="16">
      <c r="A16" s="1"/>
      <c r="B16" s="20"/>
      <c r="C16" s="43"/>
      <c r="D16" s="50"/>
      <c r="E16" s="45" t="s">
        <v>21</v>
      </c>
      <c r="F16" s="51" t="s">
        <v>22</v>
      </c>
      <c r="G16" s="52" t="s">
        <v>22</v>
      </c>
      <c r="H16" s="52" t="s">
        <v>22</v>
      </c>
      <c r="I16" s="52" t="s">
        <v>22</v>
      </c>
      <c r="J16" s="52" t="s">
        <v>22</v>
      </c>
      <c r="K16" s="53" t="s">
        <v>22</v>
      </c>
      <c r="L16" s="5"/>
      <c r="M16" s="5"/>
      <c r="N16" s="5"/>
    </row>
    <row r="17">
      <c r="A17" s="1"/>
      <c r="B17" s="20"/>
      <c r="C17" s="43"/>
      <c r="D17" s="50"/>
      <c r="E17" s="38" t="s">
        <v>23</v>
      </c>
      <c r="F17" s="51" t="s">
        <v>22</v>
      </c>
      <c r="G17" s="52" t="s">
        <v>22</v>
      </c>
      <c r="H17" s="52" t="s">
        <v>22</v>
      </c>
      <c r="I17" s="52" t="s">
        <v>22</v>
      </c>
      <c r="J17" s="52" t="s">
        <v>22</v>
      </c>
      <c r="K17" s="53" t="s">
        <v>22</v>
      </c>
      <c r="L17" s="5"/>
      <c r="M17" s="5"/>
      <c r="N17" s="5"/>
    </row>
    <row r="18">
      <c r="A18" s="1"/>
      <c r="B18" s="20"/>
      <c r="C18" s="20"/>
      <c r="D18" s="54"/>
      <c r="E18" s="45" t="s">
        <v>24</v>
      </c>
      <c r="F18" s="25"/>
      <c r="G18" s="26">
        <v>-16.56</v>
      </c>
      <c r="H18" s="26">
        <v>-2.28</v>
      </c>
      <c r="I18" s="26">
        <v>10.92</v>
      </c>
      <c r="J18" s="41">
        <v>7.8</v>
      </c>
      <c r="K18" s="42">
        <v>14.5</v>
      </c>
      <c r="L18" s="55"/>
      <c r="M18" s="55"/>
      <c r="N18" s="55"/>
      <c r="O18" s="56"/>
    </row>
    <row r="19">
      <c r="A19" s="1"/>
      <c r="B19" s="20"/>
      <c r="C19" s="32"/>
      <c r="D19" s="57"/>
      <c r="E19" s="45" t="s">
        <v>25</v>
      </c>
      <c r="F19" s="25"/>
      <c r="G19" s="26">
        <v>0.033</v>
      </c>
      <c r="H19" s="26">
        <v>0.176</v>
      </c>
      <c r="I19" s="26">
        <v>0.411</v>
      </c>
      <c r="J19" s="26">
        <v>0.472</v>
      </c>
      <c r="K19" s="27">
        <v>5.364</v>
      </c>
      <c r="L19" s="55"/>
      <c r="M19" s="55" t="s">
        <v>26</v>
      </c>
      <c r="N19" s="55"/>
      <c r="O19" s="56"/>
    </row>
    <row r="20">
      <c r="A20" s="1"/>
      <c r="B20" s="20"/>
      <c r="C20" s="20"/>
      <c r="D20" s="57"/>
      <c r="E20" s="45" t="s">
        <v>27</v>
      </c>
      <c r="F20" s="58">
        <f t="shared" ref="F20:K20" si="8">F18-F19</f>
        <v>0</v>
      </c>
      <c r="G20" s="59">
        <f t="shared" si="8"/>
        <v>-16.593</v>
      </c>
      <c r="H20" s="59">
        <f t="shared" si="8"/>
        <v>-2.456</v>
      </c>
      <c r="I20" s="59">
        <f t="shared" si="8"/>
        <v>10.509</v>
      </c>
      <c r="J20" s="41">
        <f t="shared" si="8"/>
        <v>7.328</v>
      </c>
      <c r="K20" s="42">
        <f t="shared" si="8"/>
        <v>9.136</v>
      </c>
      <c r="L20" s="55"/>
      <c r="M20" s="60">
        <f>C26/G20</f>
        <v>-33.08684385</v>
      </c>
      <c r="N20" s="55"/>
      <c r="O20" s="56"/>
    </row>
    <row r="21">
      <c r="B21" s="5"/>
      <c r="C21" s="5"/>
      <c r="D21" s="5"/>
      <c r="E21" s="38" t="s">
        <v>28</v>
      </c>
      <c r="F21" s="61">
        <v>0.0</v>
      </c>
      <c r="G21" s="23" t="str">
        <f>(G20-F20)/ABS(F20)</f>
        <v>#DIV/0!</v>
      </c>
      <c r="H21" s="62">
        <f>(H20-G20)/G20</f>
        <v>-0.8519857771</v>
      </c>
      <c r="I21" s="62">
        <f t="shared" ref="I21:K21" si="9">(I20-H20)/ABS(H20)</f>
        <v>5.278908795</v>
      </c>
      <c r="J21" s="62">
        <f t="shared" si="9"/>
        <v>-0.3026929299</v>
      </c>
      <c r="K21" s="63">
        <f t="shared" si="9"/>
        <v>0.2467248908</v>
      </c>
      <c r="L21" s="55"/>
      <c r="M21" s="55"/>
      <c r="N21" s="55"/>
      <c r="O21" s="56"/>
    </row>
    <row r="22">
      <c r="B22" s="5"/>
      <c r="C22" s="20"/>
      <c r="D22" s="54"/>
      <c r="E22" s="45" t="s">
        <v>29</v>
      </c>
      <c r="F22" s="25" t="str">
        <f t="shared" ref="F22:K22" si="10">F20/F23</f>
        <v>#DIV/0!</v>
      </c>
      <c r="G22" s="26">
        <f t="shared" si="10"/>
        <v>-0.3098020911</v>
      </c>
      <c r="H22" s="26">
        <f t="shared" si="10"/>
        <v>-0.04585511576</v>
      </c>
      <c r="I22" s="26">
        <f t="shared" si="10"/>
        <v>0.3824235808</v>
      </c>
      <c r="J22" s="41">
        <f t="shared" si="10"/>
        <v>0.1388931008</v>
      </c>
      <c r="K22" s="42">
        <f t="shared" si="10"/>
        <v>0.173161486</v>
      </c>
      <c r="L22" s="55"/>
      <c r="M22" s="55"/>
      <c r="N22" s="55"/>
      <c r="O22" s="56"/>
    </row>
    <row r="23">
      <c r="A23" s="1"/>
      <c r="B23" s="3" t="s">
        <v>30</v>
      </c>
      <c r="C23" s="64" t="s">
        <v>31</v>
      </c>
      <c r="D23" s="5"/>
      <c r="E23" s="45" t="s">
        <v>32</v>
      </c>
      <c r="F23" s="65"/>
      <c r="G23" s="66">
        <v>53.56</v>
      </c>
      <c r="H23" s="66">
        <v>53.56</v>
      </c>
      <c r="I23" s="66">
        <v>27.48</v>
      </c>
      <c r="J23" s="66">
        <v>52.76</v>
      </c>
      <c r="K23" s="67">
        <v>52.76</v>
      </c>
      <c r="L23" s="55"/>
      <c r="M23" s="55"/>
      <c r="N23" s="55"/>
      <c r="O23" s="56"/>
    </row>
    <row r="24">
      <c r="A24" s="1"/>
      <c r="B24" s="21"/>
      <c r="C24" s="5"/>
      <c r="D24" s="5"/>
      <c r="E24" s="21"/>
      <c r="F24" s="68"/>
      <c r="G24" s="68"/>
      <c r="H24" s="32"/>
      <c r="I24" s="32"/>
      <c r="J24" s="32"/>
      <c r="K24" s="5"/>
      <c r="L24" s="55"/>
      <c r="M24" s="55"/>
      <c r="N24" s="55"/>
      <c r="O24" s="56"/>
    </row>
    <row r="25">
      <c r="A25" s="1"/>
      <c r="B25" s="21" t="s">
        <v>33</v>
      </c>
      <c r="C25" s="69">
        <f>C26/K23</f>
        <v>10.40579985</v>
      </c>
      <c r="D25" s="5"/>
      <c r="E25" s="21" t="s">
        <v>34</v>
      </c>
      <c r="F25" s="70">
        <v>0.0</v>
      </c>
      <c r="G25" s="71">
        <f>2.24+38.27</f>
        <v>40.51</v>
      </c>
      <c r="H25" s="72">
        <f>2.6+48.21</f>
        <v>50.81</v>
      </c>
      <c r="I25" s="72">
        <f>2.63+29.17</f>
        <v>31.8</v>
      </c>
      <c r="J25" s="72">
        <f>1.5+42.53</f>
        <v>44.03</v>
      </c>
      <c r="K25" s="73">
        <v>47.03</v>
      </c>
      <c r="L25" s="55"/>
      <c r="M25" s="55"/>
      <c r="N25" s="55"/>
      <c r="O25" s="56"/>
    </row>
    <row r="26">
      <c r="A26" s="1"/>
      <c r="B26" s="11" t="s">
        <v>35</v>
      </c>
      <c r="C26" s="74">
        <v>549.01</v>
      </c>
      <c r="D26" s="5"/>
      <c r="E26" s="21" t="s">
        <v>36</v>
      </c>
      <c r="F26" s="75">
        <v>0.0</v>
      </c>
      <c r="G26" s="76">
        <v>32.42</v>
      </c>
      <c r="H26" s="77">
        <v>53.1</v>
      </c>
      <c r="I26" s="77">
        <v>118.53</v>
      </c>
      <c r="J26" s="77">
        <v>144.99</v>
      </c>
      <c r="K26" s="78">
        <v>144.99</v>
      </c>
      <c r="L26" s="55"/>
      <c r="M26" s="55"/>
      <c r="N26" s="55"/>
      <c r="O26" s="56"/>
    </row>
    <row r="27">
      <c r="A27" s="1"/>
      <c r="B27" s="11" t="s">
        <v>37</v>
      </c>
      <c r="C27" s="74">
        <f>C38</f>
        <v>-60.18189866</v>
      </c>
      <c r="D27" s="5"/>
      <c r="E27" s="21" t="s">
        <v>38</v>
      </c>
      <c r="F27" s="75">
        <v>0.0</v>
      </c>
      <c r="G27" s="76">
        <v>0.0</v>
      </c>
      <c r="H27" s="77">
        <v>0.0</v>
      </c>
      <c r="I27" s="77">
        <v>0.0</v>
      </c>
      <c r="J27" s="77">
        <v>0.0</v>
      </c>
      <c r="K27" s="78">
        <v>0.0</v>
      </c>
      <c r="L27" s="55"/>
      <c r="M27" s="55"/>
      <c r="N27" s="55"/>
      <c r="O27" s="56"/>
    </row>
    <row r="28">
      <c r="A28" s="1"/>
      <c r="B28" s="11" t="s">
        <v>39</v>
      </c>
      <c r="C28" s="79">
        <f>K20/K29</f>
        <v>0.05855659531</v>
      </c>
      <c r="D28" s="5"/>
      <c r="E28" s="21" t="s">
        <v>40</v>
      </c>
      <c r="F28" s="75">
        <v>0.0</v>
      </c>
      <c r="G28" s="76">
        <v>0.46365</v>
      </c>
      <c r="H28" s="77">
        <v>15.26</v>
      </c>
      <c r="I28" s="77">
        <v>51.1</v>
      </c>
      <c r="J28" s="77">
        <v>40.92</v>
      </c>
      <c r="K28" s="78">
        <v>36.0</v>
      </c>
      <c r="L28" s="55"/>
      <c r="M28" s="55"/>
      <c r="N28" s="55"/>
      <c r="O28" s="56"/>
    </row>
    <row r="29">
      <c r="A29" s="1"/>
      <c r="B29" s="21" t="s">
        <v>41</v>
      </c>
      <c r="C29" s="74">
        <f>C26+K25-K28</f>
        <v>560.04</v>
      </c>
      <c r="D29" s="5"/>
      <c r="E29" s="21" t="s">
        <v>42</v>
      </c>
      <c r="F29" s="80">
        <f t="shared" ref="F29:K29" si="11">F25+F26+F27-F28</f>
        <v>0</v>
      </c>
      <c r="G29" s="81">
        <f t="shared" si="11"/>
        <v>72.46635</v>
      </c>
      <c r="H29" s="81">
        <f t="shared" si="11"/>
        <v>88.65</v>
      </c>
      <c r="I29" s="81">
        <f t="shared" si="11"/>
        <v>99.23</v>
      </c>
      <c r="J29" s="81">
        <f t="shared" si="11"/>
        <v>148.1</v>
      </c>
      <c r="K29" s="82">
        <f t="shared" si="11"/>
        <v>156.02</v>
      </c>
      <c r="L29" s="55"/>
      <c r="M29" s="55"/>
      <c r="N29" s="55"/>
      <c r="O29" s="56"/>
    </row>
    <row r="30">
      <c r="A30" s="1"/>
      <c r="B30" s="83" t="s">
        <v>43</v>
      </c>
      <c r="C30" s="84">
        <f>C26/K20</f>
        <v>60.09303853</v>
      </c>
      <c r="D30" s="5"/>
      <c r="E30" s="21"/>
      <c r="F30" s="68"/>
      <c r="G30" s="68"/>
      <c r="H30" s="32"/>
      <c r="I30" s="32"/>
      <c r="J30" s="32"/>
      <c r="K30" s="5"/>
      <c r="L30" s="55"/>
      <c r="M30" s="55"/>
      <c r="N30" s="55"/>
      <c r="O30" s="56"/>
    </row>
    <row r="31">
      <c r="B31" s="45" t="s">
        <v>44</v>
      </c>
      <c r="C31" s="84">
        <f>C26/K4</f>
        <v>2.127945736</v>
      </c>
      <c r="D31" s="5"/>
      <c r="E31" s="11" t="s">
        <v>45</v>
      </c>
      <c r="F31" s="85"/>
      <c r="G31" s="86"/>
      <c r="H31" s="87"/>
      <c r="I31" s="87"/>
      <c r="J31" s="88"/>
      <c r="K31" s="89"/>
      <c r="L31" s="55"/>
      <c r="M31" s="55"/>
      <c r="N31" s="55"/>
      <c r="O31" s="56"/>
    </row>
    <row r="32">
      <c r="B32" s="90" t="s">
        <v>46</v>
      </c>
      <c r="C32" s="91">
        <f>C26/K26</f>
        <v>3.786537003</v>
      </c>
      <c r="D32" s="5"/>
      <c r="E32" s="92" t="s">
        <v>47</v>
      </c>
      <c r="F32" s="93"/>
      <c r="G32" s="94"/>
      <c r="H32" s="94"/>
      <c r="I32" s="94"/>
      <c r="J32" s="95"/>
      <c r="K32" s="96"/>
      <c r="L32" s="5"/>
      <c r="M32" s="5"/>
      <c r="N32" s="5"/>
    </row>
    <row r="33">
      <c r="B33" s="90" t="s">
        <v>48</v>
      </c>
      <c r="C33" s="84">
        <f>C29/K4</f>
        <v>2.170697674</v>
      </c>
      <c r="D33" s="5"/>
      <c r="E33" s="21" t="s">
        <v>49</v>
      </c>
      <c r="F33" s="93"/>
      <c r="G33" s="97"/>
      <c r="H33" s="97"/>
      <c r="I33" s="97"/>
      <c r="J33" s="97"/>
      <c r="K33" s="96"/>
      <c r="L33" s="55"/>
      <c r="M33" s="55"/>
      <c r="N33" s="55"/>
      <c r="O33" s="56"/>
    </row>
    <row r="34">
      <c r="B34" s="45" t="s">
        <v>50</v>
      </c>
      <c r="C34" s="98">
        <f>C29/K18</f>
        <v>38.62344828</v>
      </c>
      <c r="D34" s="10"/>
      <c r="E34" s="92" t="s">
        <v>51</v>
      </c>
      <c r="F34" s="93"/>
      <c r="G34" s="94"/>
      <c r="H34" s="94"/>
      <c r="I34" s="94"/>
      <c r="J34" s="95"/>
      <c r="K34" s="96"/>
      <c r="L34" s="55"/>
      <c r="M34" s="55"/>
      <c r="N34" s="55"/>
      <c r="O34" s="56"/>
    </row>
    <row r="35">
      <c r="A35" s="1"/>
      <c r="B35" s="10"/>
      <c r="C35" s="99"/>
      <c r="D35" s="100"/>
      <c r="E35" s="92" t="s">
        <v>52</v>
      </c>
      <c r="F35" s="101"/>
      <c r="G35" s="102"/>
      <c r="H35" s="102"/>
      <c r="I35" s="102"/>
      <c r="J35" s="103"/>
      <c r="K35" s="104"/>
      <c r="L35" s="55"/>
      <c r="M35" s="55"/>
      <c r="N35" s="55"/>
      <c r="O35" s="56"/>
    </row>
    <row r="36">
      <c r="A36" s="1"/>
      <c r="B36" s="38" t="s">
        <v>53</v>
      </c>
      <c r="C36" s="105">
        <v>0.11</v>
      </c>
      <c r="D36" s="106"/>
      <c r="E36" s="92"/>
      <c r="F36" s="107"/>
      <c r="G36" s="107"/>
      <c r="H36" s="107"/>
      <c r="I36" s="68"/>
      <c r="J36" s="5"/>
      <c r="K36" s="5"/>
      <c r="L36" s="5"/>
      <c r="M36" s="5"/>
      <c r="N36" s="5"/>
    </row>
    <row r="37">
      <c r="B37" s="38" t="s">
        <v>54</v>
      </c>
      <c r="C37" s="108">
        <v>0.08</v>
      </c>
      <c r="D37" s="10"/>
      <c r="E37" s="11" t="s">
        <v>55</v>
      </c>
      <c r="F37" s="109">
        <v>0.0</v>
      </c>
      <c r="G37" s="110">
        <v>-4.74</v>
      </c>
      <c r="H37" s="111">
        <v>22.51</v>
      </c>
      <c r="I37" s="111">
        <v>13.88</v>
      </c>
      <c r="J37" s="112">
        <v>7.83</v>
      </c>
      <c r="K37" s="113">
        <v>21.516</v>
      </c>
      <c r="L37" s="5"/>
      <c r="M37" s="5"/>
      <c r="N37" s="5"/>
    </row>
    <row r="38">
      <c r="B38" s="45" t="s">
        <v>56</v>
      </c>
      <c r="C38" s="114">
        <f t="array" ref="C38">NPV(C36, J50:J60)</f>
        <v>-60.18189866</v>
      </c>
      <c r="D38" s="10"/>
      <c r="E38" s="92" t="s">
        <v>57</v>
      </c>
      <c r="F38" s="115">
        <v>0.0</v>
      </c>
      <c r="G38" s="116">
        <v>-4.19</v>
      </c>
      <c r="H38" s="116">
        <v>-3.69</v>
      </c>
      <c r="I38" s="116">
        <v>-7.18</v>
      </c>
      <c r="J38" s="117">
        <v>-33.63</v>
      </c>
      <c r="K38" s="118">
        <v>-40.585</v>
      </c>
      <c r="L38" s="5"/>
      <c r="M38" s="5"/>
      <c r="N38" s="5"/>
    </row>
    <row r="39">
      <c r="B39" s="45" t="s">
        <v>58</v>
      </c>
      <c r="C39" s="114">
        <f>C38+K28-K25</f>
        <v>-71.21189866</v>
      </c>
      <c r="D39" s="10"/>
      <c r="E39" s="92" t="s">
        <v>59</v>
      </c>
      <c r="F39" s="115">
        <v>0.0</v>
      </c>
      <c r="G39" s="116">
        <v>8.81</v>
      </c>
      <c r="H39" s="116">
        <v>-4.02</v>
      </c>
      <c r="I39" s="116">
        <v>34.04</v>
      </c>
      <c r="J39" s="117">
        <v>10.74</v>
      </c>
      <c r="K39" s="118">
        <v>18.553</v>
      </c>
      <c r="L39" s="5"/>
      <c r="M39" s="5"/>
      <c r="N39" s="5"/>
    </row>
    <row r="40">
      <c r="B40" s="45" t="s">
        <v>32</v>
      </c>
      <c r="C40" s="119">
        <f>K23</f>
        <v>52.76</v>
      </c>
      <c r="D40" s="10"/>
      <c r="E40" s="92" t="s">
        <v>60</v>
      </c>
      <c r="F40" s="115">
        <v>0.0</v>
      </c>
      <c r="G40" s="116">
        <v>-0.123</v>
      </c>
      <c r="H40" s="116">
        <v>14.8</v>
      </c>
      <c r="I40" s="116">
        <v>40.74</v>
      </c>
      <c r="J40" s="117">
        <v>-15.08</v>
      </c>
      <c r="K40" s="118">
        <v>-0.516656</v>
      </c>
      <c r="L40" s="5"/>
      <c r="M40" s="5"/>
      <c r="N40" s="5"/>
    </row>
    <row r="41">
      <c r="A41" s="1"/>
      <c r="B41" s="38" t="s">
        <v>61</v>
      </c>
      <c r="C41" s="120">
        <f>C38/C40</f>
        <v>-1.140672833</v>
      </c>
      <c r="D41" s="121"/>
      <c r="E41" s="92" t="s">
        <v>62</v>
      </c>
      <c r="F41" s="122">
        <v>0.0</v>
      </c>
      <c r="G41" s="123">
        <v>-6.4</v>
      </c>
      <c r="H41" s="123">
        <v>21.31</v>
      </c>
      <c r="I41" s="123">
        <v>9.57</v>
      </c>
      <c r="J41" s="124">
        <v>-9.28</v>
      </c>
      <c r="K41" s="125">
        <v>-15.169</v>
      </c>
      <c r="L41" s="5"/>
      <c r="M41" s="5"/>
      <c r="N41" s="5"/>
    </row>
    <row r="42">
      <c r="A42" s="1"/>
      <c r="B42" s="21" t="s">
        <v>63</v>
      </c>
      <c r="C42" s="126">
        <f>(C41-C25)/C41</f>
        <v>10.12251046</v>
      </c>
      <c r="D42" s="106"/>
      <c r="E42" s="127"/>
      <c r="F42" s="54"/>
      <c r="G42" s="54"/>
      <c r="H42" s="128"/>
      <c r="I42" s="5"/>
      <c r="J42" s="5"/>
      <c r="K42" s="5"/>
      <c r="L42" s="5"/>
      <c r="M42" s="5"/>
      <c r="N42" s="5"/>
    </row>
    <row r="43">
      <c r="B43" s="21"/>
      <c r="C43" s="129"/>
      <c r="D43" s="54"/>
      <c r="E43" s="130" t="s">
        <v>64</v>
      </c>
      <c r="F43" s="131" t="s">
        <v>9</v>
      </c>
      <c r="G43" s="132" t="s">
        <v>65</v>
      </c>
      <c r="H43" s="133" t="s">
        <v>27</v>
      </c>
      <c r="I43" s="131" t="s">
        <v>66</v>
      </c>
      <c r="J43" s="134" t="s">
        <v>67</v>
      </c>
      <c r="K43" s="135" t="s">
        <v>68</v>
      </c>
      <c r="L43" s="55"/>
      <c r="M43" s="5"/>
      <c r="N43" s="5"/>
    </row>
    <row r="44">
      <c r="A44" s="1"/>
      <c r="B44" s="11" t="s">
        <v>69</v>
      </c>
      <c r="C44" s="136">
        <f>C38+K28-K60</f>
        <v>-1602.832087</v>
      </c>
      <c r="D44" s="54"/>
      <c r="E44" s="137"/>
      <c r="F44" s="138"/>
      <c r="G44" s="138"/>
      <c r="H44" s="139"/>
      <c r="I44" s="140"/>
      <c r="J44" s="55"/>
      <c r="K44" s="55"/>
      <c r="L44" s="55"/>
      <c r="M44" s="5"/>
      <c r="N44" s="5"/>
    </row>
    <row r="45">
      <c r="A45" s="1"/>
      <c r="B45" s="11" t="s">
        <v>70</v>
      </c>
      <c r="C45" s="141">
        <f>C44/K23</f>
        <v>-30.37968322</v>
      </c>
      <c r="D45" s="54"/>
      <c r="E45" s="142">
        <v>2018.0</v>
      </c>
      <c r="F45" s="143" t="str">
        <f>F4</f>
        <v/>
      </c>
      <c r="G45" s="144">
        <f>F5</f>
        <v>0</v>
      </c>
      <c r="H45" s="145">
        <f>F20</f>
        <v>0</v>
      </c>
      <c r="I45" s="146">
        <v>0.0</v>
      </c>
      <c r="J45" s="147">
        <f>F41</f>
        <v>0</v>
      </c>
      <c r="K45" s="148">
        <f>F25</f>
        <v>0</v>
      </c>
      <c r="L45" s="55"/>
      <c r="M45" s="5"/>
      <c r="N45" s="5"/>
    </row>
    <row r="46">
      <c r="A46" s="1"/>
      <c r="B46" s="1"/>
      <c r="C46" s="129"/>
      <c r="D46" s="54"/>
      <c r="E46" s="142">
        <v>2019.0</v>
      </c>
      <c r="F46" s="149">
        <f>G4</f>
        <v>102.53</v>
      </c>
      <c r="G46" s="150" t="str">
        <f>G5</f>
        <v>#DIV/0!</v>
      </c>
      <c r="H46" s="151">
        <f>G20</f>
        <v>-16.593</v>
      </c>
      <c r="I46" s="152">
        <v>0.0</v>
      </c>
      <c r="J46" s="153">
        <f>G41</f>
        <v>-6.4</v>
      </c>
      <c r="K46" s="154">
        <f>G25</f>
        <v>40.51</v>
      </c>
      <c r="L46" s="155">
        <v>1.0</v>
      </c>
      <c r="M46" s="1"/>
      <c r="N46" s="1"/>
    </row>
    <row r="47">
      <c r="A47" s="1"/>
      <c r="B47" s="38" t="s">
        <v>71</v>
      </c>
      <c r="C47" s="156">
        <f>C37</f>
        <v>0.08</v>
      </c>
      <c r="D47" s="83"/>
      <c r="E47" s="142">
        <v>2020.0</v>
      </c>
      <c r="F47" s="157">
        <f>H4</f>
        <v>138.45</v>
      </c>
      <c r="G47" s="158">
        <f>H5</f>
        <v>0.3503364869</v>
      </c>
      <c r="H47" s="151">
        <f>H20</f>
        <v>-2.456</v>
      </c>
      <c r="I47" s="152">
        <v>0.0</v>
      </c>
      <c r="J47" s="153">
        <f>H41</f>
        <v>21.31</v>
      </c>
      <c r="K47" s="154">
        <f>H25</f>
        <v>50.81</v>
      </c>
      <c r="L47" s="155">
        <f>(K47/K46)</f>
        <v>1.254258208</v>
      </c>
      <c r="M47" s="1"/>
      <c r="N47" s="1"/>
    </row>
    <row r="48">
      <c r="B48" s="21" t="s">
        <v>72</v>
      </c>
      <c r="C48" s="159">
        <f t="array" ref="C48">NPV(C36, I64:I74)</f>
        <v>-129.9805517</v>
      </c>
      <c r="D48" s="160"/>
      <c r="E48" s="161">
        <v>2021.0</v>
      </c>
      <c r="F48" s="157">
        <f>I4</f>
        <v>184.3</v>
      </c>
      <c r="G48" s="158">
        <f>I5</f>
        <v>0.3311664861</v>
      </c>
      <c r="H48" s="151">
        <f>I20</f>
        <v>10.509</v>
      </c>
      <c r="I48" s="152">
        <v>0.0</v>
      </c>
      <c r="J48" s="153">
        <f>I41</f>
        <v>9.57</v>
      </c>
      <c r="K48" s="154">
        <f>I25</f>
        <v>31.8</v>
      </c>
      <c r="L48" s="155">
        <f t="shared" ref="L48:L49" si="12">K48/K47</f>
        <v>0.625861051</v>
      </c>
      <c r="M48" s="1"/>
      <c r="N48" s="1"/>
    </row>
    <row r="49">
      <c r="B49" s="11" t="s">
        <v>73</v>
      </c>
      <c r="C49" s="162">
        <f>C48/K64</f>
        <v>-2.500975116</v>
      </c>
      <c r="D49" s="160"/>
      <c r="E49" s="161">
        <v>2022.0</v>
      </c>
      <c r="F49" s="157">
        <f>J4</f>
        <v>228.73</v>
      </c>
      <c r="G49" s="158">
        <f>J5</f>
        <v>0.2410743353</v>
      </c>
      <c r="H49" s="151">
        <f>J20</f>
        <v>7.328</v>
      </c>
      <c r="I49" s="152">
        <v>0.0</v>
      </c>
      <c r="J49" s="153">
        <f>J41</f>
        <v>-9.28</v>
      </c>
      <c r="K49" s="154">
        <f>J25</f>
        <v>44.03</v>
      </c>
      <c r="L49" s="155">
        <f t="shared" si="12"/>
        <v>1.384591195</v>
      </c>
      <c r="M49" s="1"/>
      <c r="N49" s="1"/>
    </row>
    <row r="50">
      <c r="B50" s="11" t="s">
        <v>74</v>
      </c>
      <c r="C50" s="163" t="str">
        <f>(C49/C25)^(1/10)-1</f>
        <v>#NUM!</v>
      </c>
      <c r="D50" s="160"/>
      <c r="E50" s="161">
        <v>2023.0</v>
      </c>
      <c r="F50" s="149">
        <f>K4</f>
        <v>258</v>
      </c>
      <c r="G50" s="150">
        <f>K5</f>
        <v>0.1279674726</v>
      </c>
      <c r="H50" s="151">
        <f>K20</f>
        <v>9.136</v>
      </c>
      <c r="I50" s="152">
        <v>0.0</v>
      </c>
      <c r="J50" s="153">
        <f>K41</f>
        <v>-15.169</v>
      </c>
      <c r="K50" s="154">
        <f>K49*L49</f>
        <v>60.96355031</v>
      </c>
      <c r="L50" s="129">
        <f>L49</f>
        <v>1.384591195</v>
      </c>
      <c r="M50" s="1"/>
      <c r="N50" s="1"/>
    </row>
    <row r="51">
      <c r="A51" s="1"/>
      <c r="B51" s="38"/>
      <c r="D51" s="160"/>
      <c r="E51" s="161">
        <v>2024.0</v>
      </c>
      <c r="F51" s="149">
        <f t="shared" ref="F51:F60" si="13">F50*(1+G51)</f>
        <v>305.6063932</v>
      </c>
      <c r="G51" s="150">
        <f>AVERAGE(G49:G50)</f>
        <v>0.1845209039</v>
      </c>
      <c r="H51" s="151">
        <f t="shared" ref="H51:H60" si="14">H50*(1+G51)</f>
        <v>10.82178298</v>
      </c>
      <c r="I51" s="152">
        <f>G50-G51</f>
        <v>-0.05655343138</v>
      </c>
      <c r="J51" s="164">
        <f>AVERAGE(J48:J50)</f>
        <v>-4.959666667</v>
      </c>
      <c r="K51" s="165">
        <f>L50*K50</f>
        <v>84.40959498</v>
      </c>
      <c r="L51" s="5"/>
      <c r="M51" s="5"/>
      <c r="N51" s="5"/>
    </row>
    <row r="52">
      <c r="A52" s="1"/>
      <c r="B52" s="11" t="s">
        <v>75</v>
      </c>
      <c r="C52" s="166">
        <f>I52</f>
        <v>-0.06698872166</v>
      </c>
      <c r="D52" s="55"/>
      <c r="E52" s="161">
        <v>2025.0</v>
      </c>
      <c r="F52" s="149">
        <f t="shared" si="13"/>
        <v>358.8029355</v>
      </c>
      <c r="G52" s="150">
        <f>G51-(G51-G60) / 10</f>
        <v>0.1740688135</v>
      </c>
      <c r="H52" s="151">
        <f t="shared" si="14"/>
        <v>12.7055179</v>
      </c>
      <c r="I52" s="167">
        <f t="shared" ref="I52:I60" si="15">I51 * (1+G51)</f>
        <v>-0.06698872166</v>
      </c>
      <c r="J52" s="153">
        <f t="shared" ref="J52:J60" si="16">J51*(1+G52)</f>
        <v>-5.822989959</v>
      </c>
      <c r="K52" s="154">
        <f>L50*K51</f>
        <v>116.872782</v>
      </c>
      <c r="L52" s="55"/>
      <c r="M52" s="5"/>
      <c r="N52" s="5"/>
    </row>
    <row r="53">
      <c r="A53" s="1"/>
      <c r="B53" s="11" t="s">
        <v>76</v>
      </c>
      <c r="C53" s="168">
        <f>J60/H60</f>
        <v>-0.4583040222</v>
      </c>
      <c r="D53" s="55"/>
      <c r="E53" s="169">
        <v>2026.0</v>
      </c>
      <c r="F53" s="149">
        <f t="shared" si="13"/>
        <v>417.5090961</v>
      </c>
      <c r="G53" s="150">
        <f>G52-(G51-G60) / 10</f>
        <v>0.1636167232</v>
      </c>
      <c r="H53" s="151">
        <f t="shared" si="14"/>
        <v>14.78435311</v>
      </c>
      <c r="I53" s="167">
        <f t="shared" si="15"/>
        <v>-0.07864936896</v>
      </c>
      <c r="J53" s="153">
        <f t="shared" si="16"/>
        <v>-6.775728495</v>
      </c>
      <c r="K53" s="154">
        <f>L50*K52</f>
        <v>161.8210249</v>
      </c>
      <c r="L53" s="55"/>
      <c r="M53" s="5"/>
      <c r="N53" s="5"/>
    </row>
    <row r="54">
      <c r="A54" s="1"/>
      <c r="B54" s="11" t="s">
        <v>77</v>
      </c>
      <c r="C54" s="170">
        <f>C53*(1+C52)^10</f>
        <v>-0.2290986893</v>
      </c>
      <c r="D54" s="55"/>
      <c r="E54" s="169">
        <v>2027.0</v>
      </c>
      <c r="F54" s="149">
        <f t="shared" si="13"/>
        <v>481.4567234</v>
      </c>
      <c r="G54" s="150">
        <f>G53-(G51-G60) / 10</f>
        <v>0.1531646328</v>
      </c>
      <c r="H54" s="151">
        <f t="shared" si="14"/>
        <v>17.04879312</v>
      </c>
      <c r="I54" s="167">
        <f t="shared" si="15"/>
        <v>-0.09151772098</v>
      </c>
      <c r="J54" s="153">
        <f t="shared" si="16"/>
        <v>-7.813530462</v>
      </c>
      <c r="K54" s="154">
        <f>L50*K53</f>
        <v>224.0559662</v>
      </c>
      <c r="L54" s="55"/>
      <c r="M54" s="5"/>
      <c r="N54" s="5"/>
    </row>
    <row r="55">
      <c r="B55" s="11" t="s">
        <v>78</v>
      </c>
      <c r="C55" s="171">
        <f t="array" ref="C55">NPV(C36, J64:J74)</f>
        <v>-64.97515315</v>
      </c>
      <c r="D55" s="20"/>
      <c r="E55" s="169">
        <v>2028.0</v>
      </c>
      <c r="F55" s="149">
        <f t="shared" si="13"/>
        <v>550.1666365</v>
      </c>
      <c r="G55" s="150">
        <f>G54-(G51-G60) / 10</f>
        <v>0.1427125424</v>
      </c>
      <c r="H55" s="151">
        <f t="shared" si="14"/>
        <v>19.48186973</v>
      </c>
      <c r="I55" s="167">
        <f t="shared" si="15"/>
        <v>-0.1055349991</v>
      </c>
      <c r="J55" s="153">
        <f t="shared" si="16"/>
        <v>-8.928619259</v>
      </c>
      <c r="K55" s="154">
        <f>L50*K54</f>
        <v>310.225918</v>
      </c>
      <c r="L55" s="55"/>
      <c r="M55" s="5"/>
      <c r="N55" s="5"/>
    </row>
    <row r="56">
      <c r="B56" s="11" t="s">
        <v>73</v>
      </c>
      <c r="C56" s="172">
        <f>C55/K64</f>
        <v>-1.25019658</v>
      </c>
      <c r="D56" s="55"/>
      <c r="E56" s="169">
        <v>2029.0</v>
      </c>
      <c r="F56" s="149">
        <f t="shared" si="13"/>
        <v>622.9319245</v>
      </c>
      <c r="G56" s="150">
        <f>G55-(G51-G60) / 10</f>
        <v>0.132260452</v>
      </c>
      <c r="H56" s="151">
        <f t="shared" si="14"/>
        <v>22.05855063</v>
      </c>
      <c r="I56" s="167">
        <f t="shared" si="15"/>
        <v>-0.1205961671</v>
      </c>
      <c r="J56" s="153">
        <f t="shared" si="16"/>
        <v>-10.10952248</v>
      </c>
      <c r="K56" s="154">
        <f>L50*K55</f>
        <v>429.5360745</v>
      </c>
      <c r="L56" s="55"/>
      <c r="M56" s="5"/>
      <c r="N56" s="5"/>
    </row>
    <row r="57">
      <c r="A57" s="1"/>
      <c r="B57" s="11" t="s">
        <v>74</v>
      </c>
      <c r="C57" s="173" t="str">
        <f>(C56/C25)^(1/10)-1</f>
        <v>#NUM!</v>
      </c>
      <c r="D57" s="55"/>
      <c r="E57" s="169">
        <v>2030.0</v>
      </c>
      <c r="F57" s="149">
        <f t="shared" si="13"/>
        <v>698.8102416</v>
      </c>
      <c r="G57" s="150">
        <f>G56-(G51-G60) / 10</f>
        <v>0.1218083616</v>
      </c>
      <c r="H57" s="151">
        <f t="shared" si="14"/>
        <v>24.74546654</v>
      </c>
      <c r="I57" s="167">
        <f t="shared" si="15"/>
        <v>-0.1365462707</v>
      </c>
      <c r="J57" s="153">
        <f t="shared" si="16"/>
        <v>-11.34094685</v>
      </c>
      <c r="K57" s="165">
        <f>L50*K56</f>
        <v>594.7318666</v>
      </c>
      <c r="L57" s="5"/>
      <c r="M57" s="5"/>
      <c r="N57" s="5"/>
    </row>
    <row r="58">
      <c r="A58" s="1"/>
      <c r="B58" s="38"/>
      <c r="C58" s="129"/>
      <c r="D58" s="55"/>
      <c r="E58" s="127">
        <v>2031.0</v>
      </c>
      <c r="F58" s="149">
        <f t="shared" si="13"/>
        <v>776.6271443</v>
      </c>
      <c r="G58" s="150">
        <f>G57-(G51-G60) / 10</f>
        <v>0.1113562712</v>
      </c>
      <c r="H58" s="151">
        <f t="shared" si="14"/>
        <v>27.50102942</v>
      </c>
      <c r="I58" s="167">
        <f t="shared" si="15"/>
        <v>-0.1531787482</v>
      </c>
      <c r="J58" s="153">
        <f t="shared" si="16"/>
        <v>-12.6038324</v>
      </c>
      <c r="K58" s="165">
        <f>L50*K57</f>
        <v>823.4605059</v>
      </c>
      <c r="L58" s="5"/>
      <c r="M58" s="5"/>
      <c r="N58" s="5"/>
    </row>
    <row r="59">
      <c r="A59" s="1"/>
      <c r="B59" s="21"/>
      <c r="C59" s="174"/>
      <c r="D59" s="20"/>
      <c r="E59" s="127">
        <v>2032.0</v>
      </c>
      <c r="F59" s="149">
        <f t="shared" si="13"/>
        <v>854.9920701</v>
      </c>
      <c r="G59" s="150">
        <f>G58-(G51-G60) / 10</f>
        <v>0.1009041808</v>
      </c>
      <c r="H59" s="151">
        <f t="shared" si="14"/>
        <v>30.27599827</v>
      </c>
      <c r="I59" s="167">
        <f t="shared" si="15"/>
        <v>-0.1702361625</v>
      </c>
      <c r="J59" s="153">
        <f t="shared" si="16"/>
        <v>-13.87561178</v>
      </c>
      <c r="K59" s="165">
        <f>L50*K58</f>
        <v>1140.156166</v>
      </c>
      <c r="L59" s="5"/>
      <c r="M59" s="5"/>
      <c r="N59" s="5"/>
    </row>
    <row r="60">
      <c r="A60" s="1"/>
      <c r="B60" s="11"/>
      <c r="C60" s="174"/>
      <c r="D60" s="20"/>
      <c r="E60" s="127">
        <v>2033.0</v>
      </c>
      <c r="F60" s="175">
        <f t="shared" si="13"/>
        <v>923.3914357</v>
      </c>
      <c r="G60" s="176">
        <f>C37</f>
        <v>0.08</v>
      </c>
      <c r="H60" s="177">
        <f t="shared" si="14"/>
        <v>32.69807813</v>
      </c>
      <c r="I60" s="178">
        <f t="shared" si="15"/>
        <v>-0.187413703</v>
      </c>
      <c r="J60" s="179">
        <f t="shared" si="16"/>
        <v>-14.98566072</v>
      </c>
      <c r="K60" s="180">
        <f>L50*K59</f>
        <v>1578.650188</v>
      </c>
      <c r="L60" s="5"/>
      <c r="M60" s="5"/>
      <c r="N60" s="5"/>
    </row>
    <row r="61">
      <c r="A61" s="1"/>
      <c r="B61" s="11"/>
      <c r="C61" s="129"/>
      <c r="D61" s="160"/>
      <c r="E61" s="5"/>
      <c r="F61" s="181"/>
      <c r="G61" s="181"/>
      <c r="H61" s="5"/>
      <c r="I61" s="5"/>
      <c r="J61" s="5"/>
      <c r="K61" s="5"/>
      <c r="L61" s="5"/>
      <c r="M61" s="5"/>
      <c r="N61" s="5"/>
    </row>
    <row r="62">
      <c r="A62" s="1"/>
      <c r="B62" s="1"/>
      <c r="C62" s="182"/>
      <c r="D62" s="160"/>
      <c r="E62" s="130" t="s">
        <v>64</v>
      </c>
      <c r="F62" s="131" t="s">
        <v>79</v>
      </c>
      <c r="G62" s="131" t="s">
        <v>65</v>
      </c>
      <c r="H62" s="183" t="s">
        <v>27</v>
      </c>
      <c r="I62" s="134" t="s">
        <v>67</v>
      </c>
      <c r="J62" s="134" t="s">
        <v>80</v>
      </c>
      <c r="K62" s="135" t="s">
        <v>32</v>
      </c>
      <c r="L62" s="5"/>
      <c r="M62" s="5"/>
      <c r="N62" s="5"/>
    </row>
    <row r="63">
      <c r="A63" s="1"/>
      <c r="B63" s="1"/>
      <c r="C63" s="184"/>
      <c r="D63" s="160"/>
      <c r="E63" s="137"/>
      <c r="F63" s="138"/>
      <c r="G63" s="138"/>
      <c r="H63" s="139"/>
      <c r="I63" s="140"/>
      <c r="J63" s="55"/>
      <c r="L63" s="5"/>
      <c r="M63" s="5"/>
      <c r="N63" s="5"/>
    </row>
    <row r="64">
      <c r="A64" s="129"/>
      <c r="B64" s="1"/>
      <c r="C64" s="129"/>
      <c r="D64" s="32"/>
      <c r="E64" s="127">
        <v>2033.0</v>
      </c>
      <c r="F64" s="143">
        <f>F60*C54</f>
        <v>-211.5477676</v>
      </c>
      <c r="G64" s="144">
        <f t="shared" ref="G64:H64" si="17">G60</f>
        <v>0.08</v>
      </c>
      <c r="H64" s="185">
        <f t="shared" si="17"/>
        <v>32.69807813</v>
      </c>
      <c r="I64" s="186">
        <f>J60</f>
        <v>-14.98566072</v>
      </c>
      <c r="J64" s="147">
        <f>H64*C54</f>
        <v>-7.491086842</v>
      </c>
      <c r="K64" s="187">
        <f>L64*K23</f>
        <v>51.97194922</v>
      </c>
      <c r="L64" s="5">
        <f>((K23-H23)/H23 + 1)</f>
        <v>0.9850634802</v>
      </c>
      <c r="M64" s="5"/>
      <c r="N64" s="5"/>
    </row>
    <row r="65">
      <c r="A65" s="129"/>
      <c r="B65" s="1"/>
      <c r="C65" s="129"/>
      <c r="D65" s="32"/>
      <c r="E65" s="127">
        <v>2034.0</v>
      </c>
      <c r="F65" s="149">
        <f t="shared" ref="F65:F74" si="18">F64*(1+G65)</f>
        <v>-228.471589</v>
      </c>
      <c r="G65" s="150">
        <f>G64-(G64-G74) / 10</f>
        <v>0.08</v>
      </c>
      <c r="H65" s="151">
        <f t="shared" ref="H65:H74" si="19">H64*(1+G65)</f>
        <v>35.31392438</v>
      </c>
      <c r="I65" s="188">
        <f t="shared" ref="I65:I74" si="20">I64*(1+G65)</f>
        <v>-16.18451358</v>
      </c>
      <c r="J65" s="164">
        <f>H65*C54</f>
        <v>-8.090373789</v>
      </c>
      <c r="K65" s="189">
        <f t="shared" ref="K65:K68" si="21">L65*K64</f>
        <v>48.63588571</v>
      </c>
      <c r="L65" s="5">
        <f t="shared" ref="L65:L68" si="22">L64*0.95</f>
        <v>0.9358103062</v>
      </c>
      <c r="M65" s="5"/>
      <c r="N65" s="5"/>
    </row>
    <row r="66">
      <c r="A66" s="129"/>
      <c r="B66" s="1"/>
      <c r="C66" s="174"/>
      <c r="D66" s="32"/>
      <c r="E66" s="127">
        <v>2035.0</v>
      </c>
      <c r="F66" s="149">
        <f t="shared" si="18"/>
        <v>-246.7493162</v>
      </c>
      <c r="G66" s="150">
        <f>G65-(G64-G74) / 10</f>
        <v>0.08</v>
      </c>
      <c r="H66" s="151">
        <f t="shared" si="19"/>
        <v>38.13903833</v>
      </c>
      <c r="I66" s="188">
        <f t="shared" si="20"/>
        <v>-17.47927467</v>
      </c>
      <c r="J66" s="153">
        <f>H66*C54</f>
        <v>-8.737603692</v>
      </c>
      <c r="K66" s="190">
        <f t="shared" si="21"/>
        <v>43.23826494</v>
      </c>
      <c r="L66" s="5">
        <f t="shared" si="22"/>
        <v>0.8890197909</v>
      </c>
      <c r="M66" s="5"/>
      <c r="N66" s="5"/>
    </row>
    <row r="67">
      <c r="A67" s="129"/>
      <c r="B67" s="1"/>
      <c r="C67" s="174"/>
      <c r="D67" s="32"/>
      <c r="E67" s="127">
        <v>2036.0</v>
      </c>
      <c r="F67" s="149">
        <f t="shared" si="18"/>
        <v>-266.4892615</v>
      </c>
      <c r="G67" s="150">
        <f>G66-(G64-G74) / 10</f>
        <v>0.08</v>
      </c>
      <c r="H67" s="151">
        <f t="shared" si="19"/>
        <v>41.19016139</v>
      </c>
      <c r="I67" s="188">
        <f t="shared" si="20"/>
        <v>-18.87761664</v>
      </c>
      <c r="J67" s="164">
        <f>H67*C54</f>
        <v>-9.436611987</v>
      </c>
      <c r="K67" s="189">
        <f t="shared" si="21"/>
        <v>36.5176896</v>
      </c>
      <c r="L67" s="5">
        <f t="shared" si="22"/>
        <v>0.8445688013</v>
      </c>
      <c r="M67" s="5"/>
      <c r="N67" s="5"/>
    </row>
    <row r="68">
      <c r="A68" s="1"/>
      <c r="B68" s="1"/>
      <c r="C68" s="129"/>
      <c r="D68" s="20"/>
      <c r="E68" s="127">
        <v>2037.0</v>
      </c>
      <c r="F68" s="149">
        <f t="shared" si="18"/>
        <v>-287.8084024</v>
      </c>
      <c r="G68" s="150">
        <f>G67-(G64-G74) / 10</f>
        <v>0.08</v>
      </c>
      <c r="H68" s="151">
        <f t="shared" si="19"/>
        <v>44.48537431</v>
      </c>
      <c r="I68" s="188">
        <f t="shared" si="20"/>
        <v>-20.38782597</v>
      </c>
      <c r="J68" s="153">
        <f>H68*C54</f>
        <v>-10.19154095</v>
      </c>
      <c r="K68" s="190">
        <f t="shared" si="21"/>
        <v>29.29961626</v>
      </c>
      <c r="L68" s="5">
        <f t="shared" si="22"/>
        <v>0.8023403613</v>
      </c>
      <c r="M68" s="5"/>
      <c r="N68" s="5"/>
    </row>
    <row r="69">
      <c r="A69" s="1"/>
      <c r="B69" s="11"/>
      <c r="C69" s="20"/>
      <c r="D69" s="20"/>
      <c r="E69" s="127">
        <v>2038.0</v>
      </c>
      <c r="F69" s="149">
        <f t="shared" si="18"/>
        <v>-310.8330746</v>
      </c>
      <c r="G69" s="150">
        <f>G68-(G64-G74) / 10</f>
        <v>0.08</v>
      </c>
      <c r="H69" s="151">
        <f t="shared" si="19"/>
        <v>48.04420425</v>
      </c>
      <c r="I69" s="188">
        <f t="shared" si="20"/>
        <v>-22.01885205</v>
      </c>
      <c r="J69" s="164">
        <f>H69*C54</f>
        <v>-11.00686422</v>
      </c>
      <c r="K69" s="189">
        <f>L68*K68</f>
        <v>23.5082647</v>
      </c>
      <c r="L69" s="5"/>
      <c r="M69" s="5"/>
      <c r="N69" s="5"/>
    </row>
    <row r="70">
      <c r="A70" s="1"/>
      <c r="B70" s="11"/>
      <c r="C70" s="191"/>
      <c r="D70" s="20"/>
      <c r="E70" s="127">
        <v>2039.0</v>
      </c>
      <c r="F70" s="149">
        <f t="shared" si="18"/>
        <v>-335.6997205</v>
      </c>
      <c r="G70" s="150">
        <f>G69-(G64-G74) / 10</f>
        <v>0.08</v>
      </c>
      <c r="H70" s="151">
        <f t="shared" si="19"/>
        <v>51.88774059</v>
      </c>
      <c r="I70" s="188">
        <f t="shared" si="20"/>
        <v>-23.78036022</v>
      </c>
      <c r="J70" s="164">
        <f>H70*C54</f>
        <v>-11.88741336</v>
      </c>
      <c r="K70" s="189">
        <f>L68*K69</f>
        <v>18.86162959</v>
      </c>
      <c r="L70" s="5"/>
      <c r="M70" s="5"/>
      <c r="N70" s="5"/>
    </row>
    <row r="71">
      <c r="A71" s="1"/>
      <c r="B71" s="20"/>
      <c r="C71" s="20"/>
      <c r="D71" s="20"/>
      <c r="E71" s="127">
        <v>2040.0</v>
      </c>
      <c r="F71" s="149">
        <f t="shared" si="18"/>
        <v>-362.5556982</v>
      </c>
      <c r="G71" s="150">
        <f>G70-(G64-G74) / 10</f>
        <v>0.08</v>
      </c>
      <c r="H71" s="151">
        <f t="shared" si="19"/>
        <v>56.03875984</v>
      </c>
      <c r="I71" s="188">
        <f t="shared" si="20"/>
        <v>-25.68278903</v>
      </c>
      <c r="J71" s="164">
        <f>H71*C54</f>
        <v>-12.83840643</v>
      </c>
      <c r="K71" s="189">
        <f>L68*K70</f>
        <v>15.1334467</v>
      </c>
      <c r="L71" s="5"/>
      <c r="M71" s="5"/>
      <c r="N71" s="5"/>
    </row>
    <row r="72">
      <c r="A72" s="1"/>
      <c r="B72" s="20"/>
      <c r="C72" s="20"/>
      <c r="D72" s="20"/>
      <c r="E72" s="127">
        <v>2041.0</v>
      </c>
      <c r="F72" s="149">
        <f t="shared" si="18"/>
        <v>-391.560154</v>
      </c>
      <c r="G72" s="150">
        <f>G71-(G64-G74) / 10</f>
        <v>0.08</v>
      </c>
      <c r="H72" s="151">
        <f t="shared" si="19"/>
        <v>60.52186062</v>
      </c>
      <c r="I72" s="188">
        <f t="shared" si="20"/>
        <v>-27.73741216</v>
      </c>
      <c r="J72" s="164">
        <f>H72*C54</f>
        <v>-13.86547894</v>
      </c>
      <c r="K72" s="189">
        <f>L68*K71</f>
        <v>12.14217509</v>
      </c>
      <c r="L72" s="5"/>
      <c r="M72" s="5"/>
      <c r="N72" s="5"/>
    </row>
    <row r="73">
      <c r="A73" s="1"/>
      <c r="B73" s="20"/>
      <c r="C73" s="20"/>
      <c r="D73" s="20"/>
      <c r="E73" s="127">
        <v>2042.0</v>
      </c>
      <c r="F73" s="149">
        <f t="shared" si="18"/>
        <v>-422.8849664</v>
      </c>
      <c r="G73" s="150">
        <f>G72-(G64-G74) / 10</f>
        <v>0.08</v>
      </c>
      <c r="H73" s="151">
        <f t="shared" si="19"/>
        <v>65.36360947</v>
      </c>
      <c r="I73" s="188">
        <f t="shared" si="20"/>
        <v>-29.95640513</v>
      </c>
      <c r="J73" s="164">
        <f>H73*C54</f>
        <v>-14.97471726</v>
      </c>
      <c r="K73" s="189">
        <f>L68*K72</f>
        <v>9.74215715</v>
      </c>
      <c r="L73" s="5"/>
      <c r="M73" s="5"/>
      <c r="N73" s="5"/>
    </row>
    <row r="74">
      <c r="A74" s="129"/>
      <c r="B74" s="32"/>
      <c r="C74" s="32"/>
      <c r="D74" s="20"/>
      <c r="E74" s="127">
        <v>2043.0</v>
      </c>
      <c r="F74" s="175">
        <f t="shared" si="18"/>
        <v>-456.7157637</v>
      </c>
      <c r="G74" s="176">
        <f>C47</f>
        <v>0.08</v>
      </c>
      <c r="H74" s="177">
        <f t="shared" si="19"/>
        <v>70.59269823</v>
      </c>
      <c r="I74" s="192">
        <f t="shared" si="20"/>
        <v>-32.35291754</v>
      </c>
      <c r="J74" s="193">
        <f>H74*C54</f>
        <v>-16.17269464</v>
      </c>
      <c r="K74" s="194">
        <f>L68*K73</f>
        <v>7.816525888</v>
      </c>
      <c r="L74" s="5"/>
      <c r="M74" s="5"/>
      <c r="N74" s="5"/>
    </row>
    <row r="75">
      <c r="A75" s="129"/>
      <c r="B75" s="32"/>
      <c r="C75" s="32"/>
      <c r="D75" s="20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0"/>
      <c r="D76" s="20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0"/>
      <c r="D77" s="20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5" t="s">
        <v>81</v>
      </c>
      <c r="F2" s="196" t="s">
        <v>3</v>
      </c>
      <c r="G2" s="196" t="s">
        <v>4</v>
      </c>
      <c r="H2" s="196" t="s">
        <v>5</v>
      </c>
      <c r="I2" s="196" t="s">
        <v>6</v>
      </c>
      <c r="J2" s="197" t="s">
        <v>82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5"/>
      <c r="D4" s="16"/>
      <c r="E4" s="11" t="s">
        <v>9</v>
      </c>
      <c r="F4" s="17"/>
      <c r="G4" s="18"/>
      <c r="H4" s="18"/>
      <c r="I4" s="18"/>
      <c r="J4" s="19"/>
      <c r="K4" s="14"/>
      <c r="L4" s="14"/>
      <c r="M4" s="5"/>
      <c r="N4" s="5"/>
    </row>
    <row r="5">
      <c r="B5" s="5"/>
      <c r="C5" s="20"/>
      <c r="D5" s="16"/>
      <c r="E5" s="21" t="s">
        <v>10</v>
      </c>
      <c r="F5" s="22">
        <v>0.0</v>
      </c>
      <c r="G5" s="23" t="str">
        <f t="shared" ref="G5:J5" si="1">(G4-F4)/F4</f>
        <v>#DIV/0!</v>
      </c>
      <c r="H5" s="23" t="str">
        <f t="shared" si="1"/>
        <v>#DIV/0!</v>
      </c>
      <c r="I5" s="23" t="str">
        <f t="shared" si="1"/>
        <v>#DIV/0!</v>
      </c>
      <c r="J5" s="24" t="str">
        <f t="shared" si="1"/>
        <v>#DIV/0!</v>
      </c>
      <c r="K5" s="14"/>
      <c r="L5" s="14"/>
      <c r="M5" s="5"/>
      <c r="N5" s="5"/>
    </row>
    <row r="6">
      <c r="B6" s="5"/>
      <c r="C6" s="20"/>
      <c r="D6" s="5"/>
      <c r="E6" s="11" t="s">
        <v>11</v>
      </c>
      <c r="F6" s="51"/>
      <c r="G6" s="52"/>
      <c r="H6" s="52"/>
      <c r="I6" s="52"/>
      <c r="J6" s="53"/>
      <c r="K6" s="14"/>
      <c r="L6" s="14"/>
      <c r="M6" s="5"/>
      <c r="N6" s="5"/>
    </row>
    <row r="7">
      <c r="B7" s="5"/>
      <c r="C7" s="20"/>
      <c r="D7" s="28"/>
      <c r="E7" s="11" t="s">
        <v>12</v>
      </c>
      <c r="F7" s="29" t="str">
        <f t="shared" ref="F7:J7" si="2">(F4-F6)/F4</f>
        <v>#DIV/0!</v>
      </c>
      <c r="G7" s="30" t="str">
        <f t="shared" si="2"/>
        <v>#DIV/0!</v>
      </c>
      <c r="H7" s="30" t="str">
        <f t="shared" si="2"/>
        <v>#DIV/0!</v>
      </c>
      <c r="I7" s="30" t="str">
        <f t="shared" si="2"/>
        <v>#DIV/0!</v>
      </c>
      <c r="J7" s="31" t="str">
        <f t="shared" si="2"/>
        <v>#DIV/0!</v>
      </c>
      <c r="K7" s="32"/>
      <c r="L7" s="32"/>
      <c r="M7" s="32"/>
      <c r="N7" s="32"/>
    </row>
    <row r="8">
      <c r="A8" s="1"/>
      <c r="B8" s="20"/>
      <c r="C8" s="15"/>
      <c r="D8" s="5"/>
      <c r="E8" s="11" t="s">
        <v>13</v>
      </c>
      <c r="F8" s="33">
        <f t="shared" ref="F8:J8" si="3">F4-F6</f>
        <v>0</v>
      </c>
      <c r="G8" s="34">
        <f t="shared" si="3"/>
        <v>0</v>
      </c>
      <c r="H8" s="34">
        <f t="shared" si="3"/>
        <v>0</v>
      </c>
      <c r="I8" s="34">
        <f t="shared" si="3"/>
        <v>0</v>
      </c>
      <c r="J8" s="35">
        <f t="shared" si="3"/>
        <v>0</v>
      </c>
      <c r="K8" s="5"/>
      <c r="L8" s="5"/>
      <c r="M8" s="5"/>
      <c r="N8" s="5"/>
    </row>
    <row r="9">
      <c r="A9" s="1"/>
      <c r="B9" s="20"/>
      <c r="C9" s="15"/>
      <c r="D9" s="5"/>
      <c r="E9" s="11" t="s">
        <v>14</v>
      </c>
      <c r="F9" s="36">
        <v>0.0</v>
      </c>
      <c r="G9" s="37" t="str">
        <f t="shared" ref="G9:H9" si="4">(G8-F8)/F8</f>
        <v>#DIV/0!</v>
      </c>
      <c r="H9" s="30" t="str">
        <f t="shared" si="4"/>
        <v>#DIV/0!</v>
      </c>
      <c r="I9" s="30" t="str">
        <f>(I8-G8)/G8</f>
        <v>#DIV/0!</v>
      </c>
      <c r="J9" s="31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15</v>
      </c>
      <c r="F10" s="198"/>
      <c r="G10" s="52"/>
      <c r="H10" s="199"/>
      <c r="I10" s="199"/>
      <c r="J10" s="49"/>
      <c r="K10" s="55"/>
      <c r="L10" s="5"/>
      <c r="M10" s="5"/>
      <c r="N10" s="5"/>
    </row>
    <row r="11">
      <c r="A11" s="1"/>
      <c r="B11" s="20"/>
      <c r="C11" s="5"/>
      <c r="D11" s="43"/>
      <c r="E11" s="38" t="s">
        <v>16</v>
      </c>
      <c r="F11" s="51"/>
      <c r="G11" s="52"/>
      <c r="H11" s="52"/>
      <c r="I11" s="52"/>
      <c r="J11" s="49"/>
      <c r="K11" s="55"/>
      <c r="L11" s="5"/>
      <c r="M11" s="5"/>
      <c r="N11" s="5"/>
    </row>
    <row r="12">
      <c r="A12" s="1"/>
      <c r="B12" s="20"/>
      <c r="C12" s="5"/>
      <c r="D12" s="43"/>
      <c r="E12" s="38" t="s">
        <v>17</v>
      </c>
      <c r="F12" s="51"/>
      <c r="G12" s="52"/>
      <c r="H12" s="52"/>
      <c r="I12" s="52"/>
      <c r="J12" s="49"/>
      <c r="K12" s="55"/>
      <c r="L12" s="5"/>
      <c r="M12" s="5"/>
      <c r="N12" s="5"/>
    </row>
    <row r="13">
      <c r="A13" s="1"/>
      <c r="B13" s="20"/>
      <c r="C13" s="43"/>
      <c r="D13" s="44"/>
      <c r="E13" s="45" t="s">
        <v>18</v>
      </c>
      <c r="F13" s="198">
        <f t="shared" ref="F13:J13" si="5">F6+F10+F11+F12</f>
        <v>0</v>
      </c>
      <c r="G13" s="199">
        <f t="shared" si="5"/>
        <v>0</v>
      </c>
      <c r="H13" s="199">
        <f t="shared" si="5"/>
        <v>0</v>
      </c>
      <c r="I13" s="199">
        <f t="shared" si="5"/>
        <v>0</v>
      </c>
      <c r="J13" s="200">
        <f t="shared" si="5"/>
        <v>0</v>
      </c>
      <c r="K13" s="55"/>
      <c r="L13" s="5"/>
      <c r="M13" s="5"/>
      <c r="N13" s="5"/>
    </row>
    <row r="14">
      <c r="A14" s="1"/>
      <c r="B14" s="20"/>
      <c r="C14" s="43"/>
      <c r="D14" s="47"/>
      <c r="E14" s="45" t="s">
        <v>19</v>
      </c>
      <c r="F14" s="33">
        <f t="shared" ref="F14:J14" si="6">F4-F13</f>
        <v>0</v>
      </c>
      <c r="G14" s="34">
        <f t="shared" si="6"/>
        <v>0</v>
      </c>
      <c r="H14" s="34">
        <f t="shared" si="6"/>
        <v>0</v>
      </c>
      <c r="I14" s="34">
        <f t="shared" si="6"/>
        <v>0</v>
      </c>
      <c r="J14" s="49">
        <f t="shared" si="6"/>
        <v>0</v>
      </c>
      <c r="K14" s="55"/>
      <c r="L14" s="5"/>
      <c r="M14" s="5"/>
      <c r="N14" s="5"/>
    </row>
    <row r="15">
      <c r="A15" s="1"/>
      <c r="B15" s="20"/>
      <c r="C15" s="43"/>
      <c r="D15" s="50"/>
      <c r="E15" s="38" t="s">
        <v>20</v>
      </c>
      <c r="F15" s="29" t="str">
        <f t="shared" ref="F15:J15" si="7">F14/F4</f>
        <v>#DIV/0!</v>
      </c>
      <c r="G15" s="30" t="str">
        <f t="shared" si="7"/>
        <v>#DIV/0!</v>
      </c>
      <c r="H15" s="30" t="str">
        <f t="shared" si="7"/>
        <v>#DIV/0!</v>
      </c>
      <c r="I15" s="30" t="str">
        <f t="shared" si="7"/>
        <v>#DIV/0!</v>
      </c>
      <c r="J15" s="31" t="str">
        <f t="shared" si="7"/>
        <v>#DIV/0!</v>
      </c>
      <c r="K15" s="55"/>
      <c r="L15" s="5"/>
      <c r="M15" s="5"/>
      <c r="N15" s="5"/>
    </row>
    <row r="16">
      <c r="A16" s="1"/>
      <c r="B16" s="20"/>
      <c r="C16" s="43"/>
      <c r="D16" s="50"/>
      <c r="E16" s="45" t="s">
        <v>21</v>
      </c>
      <c r="F16" s="51"/>
      <c r="G16" s="52"/>
      <c r="H16" s="52"/>
      <c r="I16" s="52"/>
      <c r="J16" s="53"/>
      <c r="K16" s="5"/>
      <c r="L16" s="5"/>
      <c r="M16" s="5"/>
      <c r="N16" s="5"/>
    </row>
    <row r="17">
      <c r="A17" s="1"/>
      <c r="B17" s="20"/>
      <c r="C17" s="43"/>
      <c r="D17" s="50"/>
      <c r="E17" s="38" t="s">
        <v>23</v>
      </c>
      <c r="F17" s="51"/>
      <c r="G17" s="52"/>
      <c r="H17" s="52"/>
      <c r="I17" s="52"/>
      <c r="J17" s="53"/>
      <c r="K17" s="5"/>
      <c r="L17" s="5"/>
      <c r="M17" s="5"/>
      <c r="N17" s="5"/>
    </row>
    <row r="18">
      <c r="A18" s="1"/>
      <c r="B18" s="20"/>
      <c r="C18" s="20"/>
      <c r="D18" s="54"/>
      <c r="E18" s="45" t="s">
        <v>24</v>
      </c>
      <c r="F18" s="51"/>
      <c r="G18" s="52"/>
      <c r="H18" s="52"/>
      <c r="I18" s="52"/>
      <c r="J18" s="49"/>
      <c r="K18" s="55"/>
      <c r="L18" s="55"/>
      <c r="M18" s="55"/>
      <c r="N18" s="55"/>
      <c r="O18" s="56"/>
    </row>
    <row r="19">
      <c r="A19" s="1"/>
      <c r="B19" s="20"/>
      <c r="C19" s="32"/>
      <c r="D19" s="57"/>
      <c r="E19" s="45" t="s">
        <v>25</v>
      </c>
      <c r="F19" s="51"/>
      <c r="G19" s="52"/>
      <c r="H19" s="52"/>
      <c r="I19" s="52"/>
      <c r="J19" s="53"/>
      <c r="K19" s="55"/>
      <c r="L19" s="55"/>
      <c r="M19" s="55"/>
      <c r="N19" s="55"/>
      <c r="O19" s="56"/>
    </row>
    <row r="20">
      <c r="A20" s="1"/>
      <c r="B20" s="20"/>
      <c r="C20" s="20"/>
      <c r="D20" s="57"/>
      <c r="E20" s="45" t="s">
        <v>27</v>
      </c>
      <c r="F20" s="33">
        <f t="shared" ref="F20:J20" si="8">F18-F19</f>
        <v>0</v>
      </c>
      <c r="G20" s="34">
        <f t="shared" si="8"/>
        <v>0</v>
      </c>
      <c r="H20" s="34">
        <f t="shared" si="8"/>
        <v>0</v>
      </c>
      <c r="I20" s="34">
        <f t="shared" si="8"/>
        <v>0</v>
      </c>
      <c r="J20" s="49">
        <f t="shared" si="8"/>
        <v>0</v>
      </c>
      <c r="K20" s="55"/>
      <c r="L20" s="55"/>
      <c r="M20" s="55"/>
      <c r="N20" s="55"/>
      <c r="O20" s="56"/>
    </row>
    <row r="21">
      <c r="B21" s="5"/>
      <c r="C21" s="5"/>
      <c r="D21" s="5"/>
      <c r="E21" s="38" t="s">
        <v>28</v>
      </c>
      <c r="F21" s="61">
        <v>0.0</v>
      </c>
      <c r="G21" s="201">
        <v>0.0</v>
      </c>
      <c r="H21" s="62" t="str">
        <f>(H20-G20)/G20</f>
        <v>#DIV/0!</v>
      </c>
      <c r="I21" s="62" t="str">
        <f>(I20-G20)/ABS(G20)</f>
        <v>#DIV/0!</v>
      </c>
      <c r="J21" s="63" t="str">
        <f>(J20-I20)/ABS(I20)</f>
        <v>#DIV/0!</v>
      </c>
      <c r="K21" s="55"/>
      <c r="L21" s="55"/>
      <c r="M21" s="55"/>
      <c r="N21" s="55"/>
      <c r="O21" s="56"/>
    </row>
    <row r="22">
      <c r="B22" s="5"/>
      <c r="C22" s="20"/>
      <c r="D22" s="54"/>
      <c r="E22" s="45" t="s">
        <v>29</v>
      </c>
      <c r="F22" s="25" t="str">
        <f t="shared" ref="F22:J22" si="9">F20/F23</f>
        <v>#DIV/0!</v>
      </c>
      <c r="G22" s="26" t="str">
        <f t="shared" si="9"/>
        <v>#DIV/0!</v>
      </c>
      <c r="H22" s="26" t="str">
        <f t="shared" si="9"/>
        <v>#DIV/0!</v>
      </c>
      <c r="I22" s="26" t="str">
        <f t="shared" si="9"/>
        <v>#DIV/0!</v>
      </c>
      <c r="J22" s="42" t="str">
        <f t="shared" si="9"/>
        <v>#DIV/0!</v>
      </c>
      <c r="K22" s="5"/>
      <c r="L22" s="55"/>
      <c r="M22" s="55"/>
      <c r="N22" s="55"/>
      <c r="O22" s="56"/>
    </row>
    <row r="23">
      <c r="A23" s="1"/>
      <c r="B23" s="3"/>
      <c r="C23" s="64" t="s">
        <v>31</v>
      </c>
      <c r="D23" s="5"/>
      <c r="E23" s="45" t="s">
        <v>32</v>
      </c>
      <c r="F23" s="202"/>
      <c r="G23" s="203"/>
      <c r="H23" s="203"/>
      <c r="I23" s="203"/>
      <c r="J23" s="204"/>
      <c r="K23" s="5"/>
      <c r="L23" s="55"/>
      <c r="M23" s="55"/>
      <c r="N23" s="55"/>
      <c r="O23" s="56"/>
    </row>
    <row r="24">
      <c r="A24" s="1"/>
      <c r="B24" s="20"/>
      <c r="C24" s="5"/>
      <c r="D24" s="5"/>
      <c r="E24" s="21"/>
      <c r="F24" s="68"/>
      <c r="G24" s="68"/>
      <c r="H24" s="32"/>
      <c r="I24" s="32"/>
      <c r="J24" s="32"/>
      <c r="K24" s="5"/>
      <c r="L24" s="55"/>
      <c r="M24" s="55"/>
      <c r="N24" s="55"/>
      <c r="O24" s="56"/>
    </row>
    <row r="25">
      <c r="B25" s="83" t="s">
        <v>83</v>
      </c>
      <c r="C25" s="205"/>
      <c r="D25" s="5"/>
      <c r="E25" s="11" t="s">
        <v>45</v>
      </c>
      <c r="F25" s="206">
        <v>0.0</v>
      </c>
      <c r="G25" s="207">
        <v>0.0</v>
      </c>
      <c r="H25" s="208">
        <v>0.0</v>
      </c>
      <c r="I25" s="208">
        <v>0.0</v>
      </c>
      <c r="J25" s="209">
        <v>0.0</v>
      </c>
      <c r="K25" s="5"/>
      <c r="L25" s="55"/>
      <c r="M25" s="55"/>
      <c r="N25" s="55"/>
      <c r="O25" s="56"/>
    </row>
    <row r="26">
      <c r="B26" s="210" t="s">
        <v>84</v>
      </c>
      <c r="C26" s="211"/>
      <c r="D26" s="5"/>
      <c r="E26" s="92" t="s">
        <v>47</v>
      </c>
      <c r="F26" s="212"/>
      <c r="G26" s="213"/>
      <c r="H26" s="213"/>
      <c r="I26" s="213"/>
      <c r="J26" s="214"/>
      <c r="K26" s="5"/>
      <c r="L26" s="5"/>
      <c r="M26" s="5"/>
      <c r="N26" s="5"/>
    </row>
    <row r="27">
      <c r="B27" s="83" t="s">
        <v>85</v>
      </c>
      <c r="C27" s="215"/>
      <c r="D27" s="5"/>
      <c r="E27" s="21" t="s">
        <v>49</v>
      </c>
      <c r="F27" s="212"/>
      <c r="G27" s="216"/>
      <c r="H27" s="216"/>
      <c r="I27" s="216"/>
      <c r="J27" s="217"/>
      <c r="K27" s="5"/>
      <c r="L27" s="55"/>
      <c r="M27" s="55"/>
      <c r="N27" s="55"/>
      <c r="O27" s="56"/>
    </row>
    <row r="28">
      <c r="B28" s="83" t="s">
        <v>68</v>
      </c>
      <c r="C28" s="218"/>
      <c r="D28" s="10"/>
      <c r="E28" s="92" t="s">
        <v>51</v>
      </c>
      <c r="F28" s="212"/>
      <c r="G28" s="213"/>
      <c r="H28" s="213"/>
      <c r="I28" s="213"/>
      <c r="J28" s="214"/>
      <c r="K28" s="5"/>
      <c r="L28" s="55"/>
      <c r="M28" s="55"/>
      <c r="N28" s="55"/>
      <c r="O28" s="56"/>
    </row>
    <row r="29">
      <c r="A29" s="1"/>
      <c r="B29" s="10" t="s">
        <v>86</v>
      </c>
      <c r="C29" s="219"/>
      <c r="D29" s="100"/>
      <c r="E29" s="92" t="s">
        <v>52</v>
      </c>
      <c r="F29" s="220"/>
      <c r="G29" s="221"/>
      <c r="H29" s="221"/>
      <c r="I29" s="221"/>
      <c r="J29" s="222"/>
      <c r="K29" s="5"/>
      <c r="L29" s="55"/>
      <c r="M29" s="55"/>
      <c r="N29" s="55"/>
      <c r="O29" s="56"/>
    </row>
    <row r="30">
      <c r="A30" s="1"/>
      <c r="B30" s="10"/>
      <c r="C30" s="21"/>
      <c r="D30" s="106"/>
      <c r="E30" s="92"/>
      <c r="F30" s="107"/>
      <c r="G30" s="107"/>
      <c r="H30" s="107"/>
      <c r="I30" s="68"/>
      <c r="J30" s="5"/>
      <c r="K30" s="5"/>
      <c r="L30" s="5"/>
      <c r="M30" s="5"/>
      <c r="N30" s="5"/>
    </row>
    <row r="31">
      <c r="B31" s="223" t="s">
        <v>87</v>
      </c>
      <c r="C31" s="224">
        <f>C25*C26</f>
        <v>0</v>
      </c>
      <c r="D31" s="10"/>
      <c r="E31" s="11" t="s">
        <v>55</v>
      </c>
      <c r="F31" s="225"/>
      <c r="G31" s="226"/>
      <c r="H31" s="227"/>
      <c r="I31" s="227"/>
      <c r="J31" s="228"/>
      <c r="K31" s="5"/>
      <c r="L31" s="5"/>
      <c r="M31" s="5"/>
      <c r="N31" s="5"/>
    </row>
    <row r="32">
      <c r="B32" s="223" t="s">
        <v>41</v>
      </c>
      <c r="C32" s="229">
        <f>C31-C27+C28</f>
        <v>0</v>
      </c>
      <c r="D32" s="10"/>
      <c r="E32" s="92" t="s">
        <v>57</v>
      </c>
      <c r="F32" s="230"/>
      <c r="G32" s="231"/>
      <c r="H32" s="231"/>
      <c r="I32" s="231"/>
      <c r="J32" s="232"/>
      <c r="K32" s="5"/>
      <c r="L32" s="5"/>
      <c r="M32" s="5"/>
      <c r="N32" s="5"/>
    </row>
    <row r="33">
      <c r="B33" s="223" t="s">
        <v>43</v>
      </c>
      <c r="C33" s="233" t="str">
        <f>C31/J20</f>
        <v>#DIV/0!</v>
      </c>
      <c r="D33" s="10"/>
      <c r="E33" s="92" t="s">
        <v>59</v>
      </c>
      <c r="F33" s="230"/>
      <c r="G33" s="231"/>
      <c r="H33" s="231"/>
      <c r="I33" s="231"/>
      <c r="J33" s="232"/>
      <c r="K33" s="5"/>
      <c r="L33" s="5"/>
      <c r="M33" s="5"/>
      <c r="N33" s="5"/>
    </row>
    <row r="34">
      <c r="B34" s="234" t="s">
        <v>44</v>
      </c>
      <c r="C34" s="233" t="str">
        <f>C31/J4</f>
        <v>#DIV/0!</v>
      </c>
      <c r="D34" s="10"/>
      <c r="E34" s="92" t="s">
        <v>60</v>
      </c>
      <c r="F34" s="230"/>
      <c r="G34" s="231"/>
      <c r="H34" s="231"/>
      <c r="I34" s="231"/>
      <c r="J34" s="232"/>
      <c r="K34" s="5"/>
      <c r="L34" s="5"/>
      <c r="M34" s="5"/>
      <c r="N34" s="5"/>
    </row>
    <row r="35">
      <c r="A35" s="1"/>
      <c r="B35" s="235" t="s">
        <v>46</v>
      </c>
      <c r="C35" s="236" t="str">
        <f>C31/C27</f>
        <v>#DIV/0!</v>
      </c>
      <c r="D35" s="121"/>
      <c r="E35" s="92" t="s">
        <v>34</v>
      </c>
      <c r="F35" s="237"/>
      <c r="G35" s="238"/>
      <c r="H35" s="238"/>
      <c r="I35" s="238"/>
      <c r="J35" s="239"/>
      <c r="K35" s="5"/>
      <c r="L35" s="5"/>
      <c r="M35" s="5"/>
      <c r="N35" s="5"/>
    </row>
    <row r="36">
      <c r="A36" s="1"/>
      <c r="B36" s="235" t="s">
        <v>48</v>
      </c>
      <c r="C36" s="236" t="str">
        <f>C32/J4</f>
        <v>#DIV/0!</v>
      </c>
      <c r="D36" s="106"/>
      <c r="E36" s="127"/>
      <c r="F36" s="54"/>
      <c r="G36" s="54"/>
      <c r="H36" s="128"/>
      <c r="I36" s="5"/>
      <c r="J36" s="5"/>
      <c r="K36" s="5"/>
      <c r="L36" s="5"/>
      <c r="M36" s="5"/>
      <c r="N36" s="5"/>
    </row>
    <row r="37">
      <c r="B37" s="234" t="s">
        <v>50</v>
      </c>
      <c r="C37" s="240" t="str">
        <f>C32/J18</f>
        <v>#DIV/0!</v>
      </c>
      <c r="D37" s="54"/>
      <c r="E37" s="130" t="s">
        <v>64</v>
      </c>
      <c r="F37" s="131" t="s">
        <v>9</v>
      </c>
      <c r="G37" s="132" t="s">
        <v>65</v>
      </c>
      <c r="H37" s="133" t="s">
        <v>27</v>
      </c>
      <c r="I37" s="131" t="s">
        <v>66</v>
      </c>
      <c r="J37" s="134" t="s">
        <v>67</v>
      </c>
      <c r="K37" s="135" t="s">
        <v>68</v>
      </c>
      <c r="L37" s="55"/>
      <c r="M37" s="5"/>
      <c r="N37" s="5"/>
    </row>
    <row r="38">
      <c r="A38" s="1"/>
      <c r="B38" s="20"/>
      <c r="C38" s="5"/>
      <c r="D38" s="54"/>
      <c r="E38" s="137"/>
      <c r="F38" s="138"/>
      <c r="G38" s="138"/>
      <c r="H38" s="139"/>
      <c r="I38" s="140"/>
      <c r="J38" s="55"/>
      <c r="K38" s="55"/>
      <c r="L38" s="55"/>
      <c r="M38" s="5"/>
      <c r="N38" s="5"/>
    </row>
    <row r="39">
      <c r="A39" s="1"/>
      <c r="B39" s="38" t="s">
        <v>53</v>
      </c>
      <c r="C39" s="105">
        <v>0.11</v>
      </c>
      <c r="D39" s="54"/>
      <c r="E39" s="142">
        <v>2018.0</v>
      </c>
      <c r="F39" s="241" t="s">
        <v>88</v>
      </c>
      <c r="G39" s="242" t="s">
        <v>88</v>
      </c>
      <c r="H39" s="145">
        <v>0.0</v>
      </c>
      <c r="I39" s="146">
        <v>0.0</v>
      </c>
      <c r="J39" s="147"/>
      <c r="K39" s="148">
        <v>0.0</v>
      </c>
      <c r="L39" s="55"/>
      <c r="M39" s="5"/>
      <c r="N39" s="5"/>
    </row>
    <row r="40">
      <c r="A40" s="1"/>
      <c r="B40" s="38" t="s">
        <v>54</v>
      </c>
      <c r="C40" s="108">
        <v>0.1</v>
      </c>
      <c r="D40" s="54"/>
      <c r="E40" s="142">
        <v>2019.0</v>
      </c>
      <c r="F40" s="149" t="str">
        <f>G4</f>
        <v/>
      </c>
      <c r="G40" s="243" t="s">
        <v>88</v>
      </c>
      <c r="H40" s="151">
        <f>G20</f>
        <v>0</v>
      </c>
      <c r="I40" s="152">
        <v>0.0</v>
      </c>
      <c r="J40" s="153"/>
      <c r="K40" s="154" t="str">
        <f>F35</f>
        <v/>
      </c>
      <c r="L40" s="155">
        <v>1.0</v>
      </c>
      <c r="M40" s="5"/>
      <c r="N40" s="5"/>
    </row>
    <row r="41">
      <c r="A41" s="1"/>
      <c r="B41" s="45" t="s">
        <v>56</v>
      </c>
      <c r="C41" s="114" t="str">
        <f t="array" ref="C41">NPV(C39, J45:J54)</f>
        <v>#DIV/0!</v>
      </c>
      <c r="D41" s="83"/>
      <c r="E41" s="142">
        <v>2020.0</v>
      </c>
      <c r="F41" s="157" t="str">
        <f>H4</f>
        <v/>
      </c>
      <c r="G41" s="158" t="str">
        <f>G5</f>
        <v>#DIV/0!</v>
      </c>
      <c r="H41" s="151">
        <f>H20</f>
        <v>0</v>
      </c>
      <c r="I41" s="152">
        <v>0.0</v>
      </c>
      <c r="J41" s="153"/>
      <c r="K41" s="154" t="str">
        <f>G35</f>
        <v/>
      </c>
      <c r="L41" s="155" t="str">
        <f>(K41/K40)</f>
        <v>#DIV/0!</v>
      </c>
      <c r="M41" s="5"/>
      <c r="N41" s="5"/>
    </row>
    <row r="42">
      <c r="B42" s="45" t="s">
        <v>58</v>
      </c>
      <c r="C42" s="114" t="str">
        <f>C41+C27-C28</f>
        <v>#DIV/0!</v>
      </c>
      <c r="D42" s="160"/>
      <c r="E42" s="161">
        <v>2021.0</v>
      </c>
      <c r="F42" s="157" t="str">
        <f>I4</f>
        <v/>
      </c>
      <c r="G42" s="158" t="str">
        <f>H5</f>
        <v>#DIV/0!</v>
      </c>
      <c r="H42" s="151">
        <f>I20</f>
        <v>0</v>
      </c>
      <c r="I42" s="152">
        <v>0.0</v>
      </c>
      <c r="J42" s="153"/>
      <c r="K42" s="154" t="str">
        <f>H35</f>
        <v/>
      </c>
      <c r="L42" s="155" t="str">
        <f t="shared" ref="L42:L43" si="10">K42/K41</f>
        <v>#DIV/0!</v>
      </c>
      <c r="M42" s="5"/>
      <c r="N42" s="5"/>
    </row>
    <row r="43">
      <c r="B43" s="45" t="s">
        <v>32</v>
      </c>
      <c r="C43" s="244" t="str">
        <f>C26</f>
        <v/>
      </c>
      <c r="D43" s="160"/>
      <c r="E43" s="161">
        <v>2022.0</v>
      </c>
      <c r="F43" s="157" t="str">
        <f>J4</f>
        <v/>
      </c>
      <c r="G43" s="158" t="str">
        <f>I5</f>
        <v>#DIV/0!</v>
      </c>
      <c r="H43" s="151">
        <f>J20</f>
        <v>0</v>
      </c>
      <c r="I43" s="152">
        <v>0.0</v>
      </c>
      <c r="J43" s="153"/>
      <c r="K43" s="154" t="str">
        <f>I35</f>
        <v/>
      </c>
      <c r="L43" s="155" t="str">
        <f t="shared" si="10"/>
        <v>#DIV/0!</v>
      </c>
      <c r="M43" s="5"/>
      <c r="N43" s="5"/>
    </row>
    <row r="44">
      <c r="B44" s="38" t="s">
        <v>61</v>
      </c>
      <c r="C44" s="245" t="str">
        <f>C42/C43</f>
        <v>#DIV/0!</v>
      </c>
      <c r="D44" s="160"/>
      <c r="E44" s="161">
        <v>2023.0</v>
      </c>
      <c r="F44" s="149" t="str">
        <f t="shared" ref="F44:F54" si="11">F43*(1+G44)</f>
        <v>#DIV/0!</v>
      </c>
      <c r="G44" s="150" t="str">
        <f>J5</f>
        <v>#DIV/0!</v>
      </c>
      <c r="H44" s="151" t="str">
        <f>H40*(1+G44)</f>
        <v>#DIV/0!</v>
      </c>
      <c r="I44" s="152">
        <v>0.0</v>
      </c>
      <c r="J44" s="153"/>
      <c r="K44" s="154" t="str">
        <f>J35</f>
        <v/>
      </c>
      <c r="L44" s="155">
        <v>1.1</v>
      </c>
      <c r="M44" s="5"/>
      <c r="N44" s="5"/>
    </row>
    <row r="45">
      <c r="A45" s="1"/>
      <c r="B45" s="38"/>
      <c r="D45" s="160"/>
      <c r="E45" s="161">
        <v>2024.0</v>
      </c>
      <c r="F45" s="149" t="str">
        <f t="shared" si="11"/>
        <v>#DIV/0!</v>
      </c>
      <c r="G45" s="150" t="str">
        <f>AVERAGE(G41:G44) -0.3</f>
        <v>#DIV/0!</v>
      </c>
      <c r="H45" s="151" t="str">
        <f t="shared" ref="H45:H54" si="12">H44*(1+G45)</f>
        <v>#DIV/0!</v>
      </c>
      <c r="I45" s="167" t="str">
        <f>G45-G44</f>
        <v>#DIV/0!</v>
      </c>
      <c r="J45" s="164" t="str">
        <f>AVERAGE(J40:J44)*(1+G45)</f>
        <v>#DIV/0!</v>
      </c>
      <c r="K45" s="165">
        <f>L44*K44</f>
        <v>0</v>
      </c>
      <c r="L45" s="5"/>
      <c r="M45" s="5"/>
      <c r="N45" s="5"/>
    </row>
    <row r="46">
      <c r="A46" s="1"/>
      <c r="B46" s="21" t="s">
        <v>89</v>
      </c>
      <c r="C46" s="246" t="str">
        <f>(C44-C25)/C44</f>
        <v>#DIV/0!</v>
      </c>
      <c r="D46" s="55"/>
      <c r="E46" s="161">
        <v>2025.0</v>
      </c>
      <c r="F46" s="149" t="str">
        <f t="shared" si="11"/>
        <v>#DIV/0!</v>
      </c>
      <c r="G46" s="150" t="str">
        <f>G45-(G45-G54) / 10</f>
        <v>#DIV/0!</v>
      </c>
      <c r="H46" s="151" t="str">
        <f t="shared" si="12"/>
        <v>#DIV/0!</v>
      </c>
      <c r="I46" s="167" t="str">
        <f t="shared" ref="I46:I54" si="13">I45 * (1+G45)</f>
        <v>#DIV/0!</v>
      </c>
      <c r="J46" s="153" t="str">
        <f t="shared" ref="J46:J54" si="14">J45*(1+G46)</f>
        <v>#DIV/0!</v>
      </c>
      <c r="K46" s="154">
        <f>L44*K45</f>
        <v>0</v>
      </c>
      <c r="L46" s="55"/>
      <c r="M46" s="5"/>
      <c r="N46" s="5"/>
    </row>
    <row r="47">
      <c r="A47" s="1"/>
      <c r="B47" s="21" t="s">
        <v>89</v>
      </c>
      <c r="C47" s="247" t="str">
        <f>I54</f>
        <v>#DIV/0!</v>
      </c>
      <c r="D47" s="55"/>
      <c r="E47" s="169">
        <v>2026.0</v>
      </c>
      <c r="F47" s="149" t="str">
        <f t="shared" si="11"/>
        <v>#DIV/0!</v>
      </c>
      <c r="G47" s="243" t="str">
        <f>G46-(G45-G54) / 10</f>
        <v>#DIV/0!</v>
      </c>
      <c r="H47" s="151" t="str">
        <f t="shared" si="12"/>
        <v>#DIV/0!</v>
      </c>
      <c r="I47" s="167" t="str">
        <f t="shared" si="13"/>
        <v>#DIV/0!</v>
      </c>
      <c r="J47" s="153" t="str">
        <f t="shared" si="14"/>
        <v>#DIV/0!</v>
      </c>
      <c r="K47" s="154">
        <f>L44*K46</f>
        <v>0</v>
      </c>
      <c r="L47" s="55"/>
      <c r="M47" s="5"/>
      <c r="N47" s="5"/>
    </row>
    <row r="48">
      <c r="A48" s="1"/>
      <c r="B48" s="21"/>
      <c r="C48" s="1"/>
      <c r="D48" s="55"/>
      <c r="E48" s="169">
        <v>2027.0</v>
      </c>
      <c r="F48" s="149" t="str">
        <f t="shared" si="11"/>
        <v>#DIV/0!</v>
      </c>
      <c r="G48" s="150" t="str">
        <f>G47-(G45-G54) / 10</f>
        <v>#DIV/0!</v>
      </c>
      <c r="H48" s="151" t="str">
        <f t="shared" si="12"/>
        <v>#DIV/0!</v>
      </c>
      <c r="I48" s="167" t="str">
        <f t="shared" si="13"/>
        <v>#DIV/0!</v>
      </c>
      <c r="J48" s="153" t="str">
        <f t="shared" si="14"/>
        <v>#DIV/0!</v>
      </c>
      <c r="K48" s="154">
        <f>L44*K47</f>
        <v>0</v>
      </c>
      <c r="L48" s="55"/>
      <c r="M48" s="5"/>
      <c r="N48" s="5"/>
    </row>
    <row r="49">
      <c r="B49" s="11" t="s">
        <v>69</v>
      </c>
      <c r="C49" s="248" t="str">
        <f>C41+C27-J54</f>
        <v>#DIV/0!</v>
      </c>
      <c r="D49" s="20"/>
      <c r="E49" s="169">
        <v>2028.0</v>
      </c>
      <c r="F49" s="149" t="str">
        <f t="shared" si="11"/>
        <v>#DIV/0!</v>
      </c>
      <c r="G49" s="150" t="str">
        <f>G48-(G45-G54) / 10</f>
        <v>#DIV/0!</v>
      </c>
      <c r="H49" s="151" t="str">
        <f t="shared" si="12"/>
        <v>#DIV/0!</v>
      </c>
      <c r="I49" s="167" t="str">
        <f t="shared" si="13"/>
        <v>#DIV/0!</v>
      </c>
      <c r="J49" s="153" t="str">
        <f t="shared" si="14"/>
        <v>#DIV/0!</v>
      </c>
      <c r="K49" s="154">
        <f>L44*K48</f>
        <v>0</v>
      </c>
      <c r="L49" s="55"/>
      <c r="M49" s="5"/>
      <c r="N49" s="5"/>
    </row>
    <row r="50">
      <c r="B50" s="11" t="s">
        <v>70</v>
      </c>
      <c r="C50" s="249" t="str">
        <f>C49/J58</f>
        <v>#DIV/0!</v>
      </c>
      <c r="D50" s="55"/>
      <c r="E50" s="169">
        <v>2029.0</v>
      </c>
      <c r="F50" s="149" t="str">
        <f t="shared" si="11"/>
        <v>#DIV/0!</v>
      </c>
      <c r="G50" s="150" t="str">
        <f>G49-(G45-G54) / 10</f>
        <v>#DIV/0!</v>
      </c>
      <c r="H50" s="151" t="str">
        <f t="shared" si="12"/>
        <v>#DIV/0!</v>
      </c>
      <c r="I50" s="167" t="str">
        <f t="shared" si="13"/>
        <v>#DIV/0!</v>
      </c>
      <c r="J50" s="153" t="str">
        <f t="shared" si="14"/>
        <v>#DIV/0!</v>
      </c>
      <c r="K50" s="154">
        <f>L44*K49</f>
        <v>0</v>
      </c>
      <c r="L50" s="55"/>
      <c r="M50" s="5"/>
      <c r="N50" s="5"/>
    </row>
    <row r="51">
      <c r="A51" s="1"/>
      <c r="B51" s="11"/>
      <c r="C51" s="1"/>
      <c r="D51" s="55"/>
      <c r="E51" s="169">
        <v>2030.0</v>
      </c>
      <c r="F51" s="149" t="str">
        <f t="shared" si="11"/>
        <v>#DIV/0!</v>
      </c>
      <c r="G51" s="150" t="str">
        <f>G50-(G45-G54) / 10</f>
        <v>#DIV/0!</v>
      </c>
      <c r="H51" s="151" t="str">
        <f t="shared" si="12"/>
        <v>#DIV/0!</v>
      </c>
      <c r="I51" s="167" t="str">
        <f t="shared" si="13"/>
        <v>#DIV/0!</v>
      </c>
      <c r="J51" s="153" t="str">
        <f t="shared" si="14"/>
        <v>#DIV/0!</v>
      </c>
      <c r="K51" s="165">
        <f>L44*K50</f>
        <v>0</v>
      </c>
      <c r="L51" s="5"/>
      <c r="M51" s="5"/>
      <c r="N51" s="5"/>
    </row>
    <row r="52">
      <c r="A52" s="1"/>
      <c r="B52" s="38" t="s">
        <v>71</v>
      </c>
      <c r="C52" s="156">
        <v>0.1</v>
      </c>
      <c r="D52" s="55"/>
      <c r="E52" s="127">
        <v>2031.0</v>
      </c>
      <c r="F52" s="149" t="str">
        <f t="shared" si="11"/>
        <v>#DIV/0!</v>
      </c>
      <c r="G52" s="150" t="str">
        <f>G51-(G45-G54) / 10</f>
        <v>#DIV/0!</v>
      </c>
      <c r="H52" s="151" t="str">
        <f t="shared" si="12"/>
        <v>#DIV/0!</v>
      </c>
      <c r="I52" s="167" t="str">
        <f t="shared" si="13"/>
        <v>#DIV/0!</v>
      </c>
      <c r="J52" s="153" t="str">
        <f t="shared" si="14"/>
        <v>#DIV/0!</v>
      </c>
      <c r="K52" s="165">
        <f>L44*K51</f>
        <v>0</v>
      </c>
      <c r="L52" s="5"/>
      <c r="M52" s="5"/>
      <c r="N52" s="5"/>
    </row>
    <row r="53">
      <c r="A53" s="1"/>
      <c r="B53" s="21" t="s">
        <v>72</v>
      </c>
      <c r="C53" s="159" t="str">
        <f t="array" ref="C53">NPV(C39, I59:I68)</f>
        <v>#DIV/0!</v>
      </c>
      <c r="D53" s="20"/>
      <c r="E53" s="127">
        <v>2032.0</v>
      </c>
      <c r="F53" s="149" t="str">
        <f t="shared" si="11"/>
        <v>#DIV/0!</v>
      </c>
      <c r="G53" s="150" t="str">
        <f>G52-(G45-G54) / 10</f>
        <v>#DIV/0!</v>
      </c>
      <c r="H53" s="151" t="str">
        <f t="shared" si="12"/>
        <v>#DIV/0!</v>
      </c>
      <c r="I53" s="167" t="str">
        <f t="shared" si="13"/>
        <v>#DIV/0!</v>
      </c>
      <c r="J53" s="153" t="str">
        <f t="shared" si="14"/>
        <v>#DIV/0!</v>
      </c>
      <c r="K53" s="165">
        <f>L44*K52</f>
        <v>0</v>
      </c>
      <c r="L53" s="5"/>
      <c r="M53" s="5"/>
      <c r="N53" s="5"/>
    </row>
    <row r="54">
      <c r="A54" s="1"/>
      <c r="B54" s="11" t="s">
        <v>73</v>
      </c>
      <c r="C54" s="250" t="str">
        <f>C53/J68</f>
        <v>#DIV/0!</v>
      </c>
      <c r="D54" s="20"/>
      <c r="E54" s="127">
        <v>2033.0</v>
      </c>
      <c r="F54" s="175" t="str">
        <f t="shared" si="11"/>
        <v>#DIV/0!</v>
      </c>
      <c r="G54" s="176">
        <f>C40</f>
        <v>0.1</v>
      </c>
      <c r="H54" s="177" t="str">
        <f t="shared" si="12"/>
        <v>#DIV/0!</v>
      </c>
      <c r="I54" s="178" t="str">
        <f t="shared" si="13"/>
        <v>#DIV/0!</v>
      </c>
      <c r="J54" s="179" t="str">
        <f t="shared" si="14"/>
        <v>#DIV/0!</v>
      </c>
      <c r="K54" s="180">
        <f>L44*K53</f>
        <v>0</v>
      </c>
      <c r="L54" s="5"/>
      <c r="M54" s="5"/>
      <c r="N54" s="5"/>
    </row>
    <row r="55">
      <c r="A55" s="1"/>
      <c r="B55" s="11" t="s">
        <v>74</v>
      </c>
      <c r="C55" s="163" t="str">
        <f>(C54/C25)^(1/10)-1</f>
        <v>#DIV/0!</v>
      </c>
      <c r="D55" s="160"/>
      <c r="E55" s="5"/>
      <c r="F55" s="181"/>
      <c r="G55" s="181"/>
      <c r="H55" s="5"/>
      <c r="I55" s="5"/>
      <c r="J55" s="5"/>
      <c r="K55" s="5"/>
      <c r="L55" s="5"/>
      <c r="M55" s="5"/>
      <c r="N55" s="5"/>
    </row>
    <row r="56">
      <c r="A56" s="1"/>
      <c r="B56" s="11"/>
      <c r="C56" s="182"/>
      <c r="D56" s="160"/>
      <c r="E56" s="130" t="s">
        <v>64</v>
      </c>
      <c r="F56" s="131" t="s">
        <v>79</v>
      </c>
      <c r="G56" s="131" t="s">
        <v>65</v>
      </c>
      <c r="H56" s="183" t="s">
        <v>27</v>
      </c>
      <c r="I56" s="134" t="s">
        <v>67</v>
      </c>
      <c r="J56" s="135" t="s">
        <v>32</v>
      </c>
      <c r="L56" s="5"/>
      <c r="M56" s="5"/>
      <c r="N56" s="5"/>
    </row>
    <row r="57">
      <c r="A57" s="1"/>
      <c r="B57" s="11" t="s">
        <v>75</v>
      </c>
      <c r="C57" s="166">
        <v>0.02</v>
      </c>
      <c r="D57" s="160"/>
      <c r="E57" s="137"/>
      <c r="F57" s="138"/>
      <c r="G57" s="138"/>
      <c r="H57" s="139"/>
      <c r="I57" s="140"/>
      <c r="J57" s="55"/>
      <c r="L57" s="5"/>
      <c r="M57" s="5"/>
      <c r="N57" s="5"/>
    </row>
    <row r="58">
      <c r="A58" s="129"/>
      <c r="B58" s="11" t="s">
        <v>90</v>
      </c>
      <c r="C58" s="168" t="str">
        <f>J44/F44</f>
        <v>#DIV/0!</v>
      </c>
      <c r="D58" s="32"/>
      <c r="E58" s="127">
        <v>2033.0</v>
      </c>
      <c r="F58" s="143" t="str">
        <f>F54*C59</f>
        <v>#DIV/0!</v>
      </c>
      <c r="G58" s="144">
        <f t="shared" ref="G58:H58" si="15">G54</f>
        <v>0.1</v>
      </c>
      <c r="H58" s="185" t="str">
        <f t="shared" si="15"/>
        <v>#DIV/0!</v>
      </c>
      <c r="I58" s="186" t="str">
        <f>J54</f>
        <v>#DIV/0!</v>
      </c>
      <c r="J58" s="187" t="str">
        <f>K58*J23</f>
        <v>#DIV/0!</v>
      </c>
      <c r="K58" s="251" t="str">
        <f>((J23-G23)/G23 + 1)</f>
        <v>#DIV/0!</v>
      </c>
      <c r="L58" s="5"/>
      <c r="M58" s="5"/>
      <c r="N58" s="5"/>
    </row>
    <row r="59">
      <c r="A59" s="129"/>
      <c r="B59" s="11" t="s">
        <v>91</v>
      </c>
      <c r="C59" s="170" t="str">
        <f>C58*(1+C57)^10</f>
        <v>#DIV/0!</v>
      </c>
      <c r="D59" s="32"/>
      <c r="E59" s="127">
        <v>2034.0</v>
      </c>
      <c r="F59" s="149" t="str">
        <f t="shared" ref="F59:F68" si="16">F58*(1+G59)</f>
        <v>#DIV/0!</v>
      </c>
      <c r="G59" s="150">
        <f>G58-(G58-G68) / 10</f>
        <v>0.1</v>
      </c>
      <c r="H59" s="151" t="str">
        <f t="shared" ref="H59:H68" si="17">H58*(1+G59)</f>
        <v>#DIV/0!</v>
      </c>
      <c r="I59" s="188" t="str">
        <f t="shared" ref="I59:I68" si="18">I58*(1+G59)</f>
        <v>#DIV/0!</v>
      </c>
      <c r="J59" s="189" t="str">
        <f t="shared" ref="J59:J62" si="19">K59*J58</f>
        <v>#DIV/0!</v>
      </c>
      <c r="K59" s="251" t="str">
        <f t="shared" ref="K59:K61" si="20">K58*0.95</f>
        <v>#DIV/0!</v>
      </c>
      <c r="L59" s="5"/>
      <c r="M59" s="5"/>
      <c r="N59" s="5"/>
    </row>
    <row r="60">
      <c r="A60" s="129"/>
      <c r="B60" s="11" t="s">
        <v>78</v>
      </c>
      <c r="C60" s="171" t="str">
        <f t="array" ref="C60">NPV(C39, I59:I68)</f>
        <v>#DIV/0!</v>
      </c>
      <c r="D60" s="32"/>
      <c r="E60" s="127">
        <v>2035.0</v>
      </c>
      <c r="F60" s="149" t="str">
        <f t="shared" si="16"/>
        <v>#DIV/0!</v>
      </c>
      <c r="G60" s="150">
        <f>G59-(G58-G68) / 10</f>
        <v>0.1</v>
      </c>
      <c r="H60" s="151" t="str">
        <f t="shared" si="17"/>
        <v>#DIV/0!</v>
      </c>
      <c r="I60" s="188" t="str">
        <f t="shared" si="18"/>
        <v>#DIV/0!</v>
      </c>
      <c r="J60" s="190" t="str">
        <f t="shared" si="19"/>
        <v>#DIV/0!</v>
      </c>
      <c r="K60" s="251" t="str">
        <f t="shared" si="20"/>
        <v>#DIV/0!</v>
      </c>
      <c r="L60" s="5"/>
      <c r="M60" s="5"/>
      <c r="N60" s="5"/>
    </row>
    <row r="61">
      <c r="A61" s="129"/>
      <c r="B61" s="11" t="s">
        <v>73</v>
      </c>
      <c r="C61" s="252" t="str">
        <f>C60/J68</f>
        <v>#DIV/0!</v>
      </c>
      <c r="D61" s="32"/>
      <c r="E61" s="127">
        <v>2036.0</v>
      </c>
      <c r="F61" s="149" t="str">
        <f t="shared" si="16"/>
        <v>#DIV/0!</v>
      </c>
      <c r="G61" s="150">
        <f>G60-(G58-G68) / 10</f>
        <v>0.1</v>
      </c>
      <c r="H61" s="151" t="str">
        <f t="shared" si="17"/>
        <v>#DIV/0!</v>
      </c>
      <c r="I61" s="188" t="str">
        <f t="shared" si="18"/>
        <v>#DIV/0!</v>
      </c>
      <c r="J61" s="189" t="str">
        <f t="shared" si="19"/>
        <v>#DIV/0!</v>
      </c>
      <c r="K61" s="251" t="str">
        <f t="shared" si="20"/>
        <v>#DIV/0!</v>
      </c>
      <c r="L61" s="5"/>
      <c r="M61" s="5"/>
      <c r="N61" s="5"/>
    </row>
    <row r="62">
      <c r="A62" s="1"/>
      <c r="B62" s="11" t="s">
        <v>74</v>
      </c>
      <c r="C62" s="173" t="str">
        <f>(C61/C25)^(1/10)-1</f>
        <v>#DIV/0!</v>
      </c>
      <c r="D62" s="20"/>
      <c r="E62" s="127">
        <v>2037.0</v>
      </c>
      <c r="F62" s="149" t="str">
        <f t="shared" si="16"/>
        <v>#DIV/0!</v>
      </c>
      <c r="G62" s="150">
        <f>G61-(G58-G68) / 10</f>
        <v>0.1</v>
      </c>
      <c r="H62" s="151" t="str">
        <f t="shared" si="17"/>
        <v>#DIV/0!</v>
      </c>
      <c r="I62" s="188" t="str">
        <f t="shared" si="18"/>
        <v>#DIV/0!</v>
      </c>
      <c r="J62" s="190" t="str">
        <f t="shared" si="19"/>
        <v>#DIV/0!</v>
      </c>
      <c r="K62" s="253">
        <v>1.02</v>
      </c>
      <c r="L62" s="5"/>
      <c r="M62" s="5"/>
      <c r="N62" s="5"/>
    </row>
    <row r="63">
      <c r="A63" s="1"/>
      <c r="B63" s="11"/>
      <c r="C63" s="20"/>
      <c r="D63" s="20"/>
      <c r="E63" s="127">
        <v>2038.0</v>
      </c>
      <c r="F63" s="149" t="str">
        <f t="shared" si="16"/>
        <v>#DIV/0!</v>
      </c>
      <c r="G63" s="150">
        <f>G62-(G58-G68) / 10</f>
        <v>0.1</v>
      </c>
      <c r="H63" s="151" t="str">
        <f t="shared" si="17"/>
        <v>#DIV/0!</v>
      </c>
      <c r="I63" s="188" t="str">
        <f t="shared" si="18"/>
        <v>#DIV/0!</v>
      </c>
      <c r="J63" s="189" t="str">
        <f>K62*J62</f>
        <v>#DIV/0!</v>
      </c>
      <c r="L63" s="5"/>
      <c r="M63" s="5"/>
      <c r="N63" s="5"/>
    </row>
    <row r="64">
      <c r="A64" s="1"/>
      <c r="B64" s="11"/>
      <c r="C64" s="191"/>
      <c r="D64" s="20"/>
      <c r="E64" s="127">
        <v>2039.0</v>
      </c>
      <c r="F64" s="149" t="str">
        <f t="shared" si="16"/>
        <v>#DIV/0!</v>
      </c>
      <c r="G64" s="150">
        <f>G63-(G58-G68) / 10</f>
        <v>0.1</v>
      </c>
      <c r="H64" s="151" t="str">
        <f t="shared" si="17"/>
        <v>#DIV/0!</v>
      </c>
      <c r="I64" s="188" t="str">
        <f t="shared" si="18"/>
        <v>#DIV/0!</v>
      </c>
      <c r="J64" s="189" t="str">
        <f>K62*J63</f>
        <v>#DIV/0!</v>
      </c>
      <c r="L64" s="5"/>
      <c r="M64" s="5"/>
      <c r="N64" s="5"/>
    </row>
    <row r="65">
      <c r="A65" s="1"/>
      <c r="B65" s="20"/>
      <c r="C65" s="20"/>
      <c r="D65" s="20"/>
      <c r="E65" s="127">
        <v>2040.0</v>
      </c>
      <c r="F65" s="149" t="str">
        <f t="shared" si="16"/>
        <v>#DIV/0!</v>
      </c>
      <c r="G65" s="150">
        <f>G64-(G58-G68) / 10</f>
        <v>0.1</v>
      </c>
      <c r="H65" s="151" t="str">
        <f t="shared" si="17"/>
        <v>#DIV/0!</v>
      </c>
      <c r="I65" s="188" t="str">
        <f t="shared" si="18"/>
        <v>#DIV/0!</v>
      </c>
      <c r="J65" s="189" t="str">
        <f>K62*J64</f>
        <v>#DIV/0!</v>
      </c>
      <c r="L65" s="5"/>
      <c r="M65" s="5"/>
      <c r="N65" s="5"/>
    </row>
    <row r="66">
      <c r="A66" s="1"/>
      <c r="B66" s="20"/>
      <c r="C66" s="20"/>
      <c r="D66" s="20"/>
      <c r="E66" s="127">
        <v>2041.0</v>
      </c>
      <c r="F66" s="149" t="str">
        <f t="shared" si="16"/>
        <v>#DIV/0!</v>
      </c>
      <c r="G66" s="150">
        <f>G65-(G58-G68) / 10</f>
        <v>0.1</v>
      </c>
      <c r="H66" s="151" t="str">
        <f t="shared" si="17"/>
        <v>#DIV/0!</v>
      </c>
      <c r="I66" s="188" t="str">
        <f t="shared" si="18"/>
        <v>#DIV/0!</v>
      </c>
      <c r="J66" s="189" t="str">
        <f>K62*J65</f>
        <v>#DIV/0!</v>
      </c>
      <c r="L66" s="5"/>
      <c r="M66" s="5"/>
      <c r="N66" s="5"/>
    </row>
    <row r="67">
      <c r="A67" s="1"/>
      <c r="B67" s="20"/>
      <c r="C67" s="20"/>
      <c r="D67" s="20"/>
      <c r="E67" s="127">
        <v>2042.0</v>
      </c>
      <c r="F67" s="149" t="str">
        <f t="shared" si="16"/>
        <v>#DIV/0!</v>
      </c>
      <c r="G67" s="150">
        <f>G66-(G58-G68) / 10</f>
        <v>0.1</v>
      </c>
      <c r="H67" s="151" t="str">
        <f t="shared" si="17"/>
        <v>#DIV/0!</v>
      </c>
      <c r="I67" s="188" t="str">
        <f t="shared" si="18"/>
        <v>#DIV/0!</v>
      </c>
      <c r="J67" s="189" t="str">
        <f>K62*J66</f>
        <v>#DIV/0!</v>
      </c>
      <c r="L67" s="5"/>
      <c r="M67" s="5"/>
      <c r="N67" s="5"/>
    </row>
    <row r="68">
      <c r="A68" s="129"/>
      <c r="B68" s="32"/>
      <c r="C68" s="32"/>
      <c r="D68" s="20"/>
      <c r="E68" s="127">
        <v>2043.0</v>
      </c>
      <c r="F68" s="175" t="str">
        <f t="shared" si="16"/>
        <v>#DIV/0!</v>
      </c>
      <c r="G68" s="176">
        <f>C52</f>
        <v>0.1</v>
      </c>
      <c r="H68" s="177" t="str">
        <f t="shared" si="17"/>
        <v>#DIV/0!</v>
      </c>
      <c r="I68" s="192" t="str">
        <f t="shared" si="18"/>
        <v>#DIV/0!</v>
      </c>
      <c r="J68" s="194" t="str">
        <f>K62*J67</f>
        <v>#DIV/0!</v>
      </c>
      <c r="K68" s="5"/>
      <c r="L68" s="5"/>
      <c r="M68" s="5"/>
      <c r="N68" s="5"/>
    </row>
    <row r="69">
      <c r="A69" s="129"/>
      <c r="B69" s="32"/>
      <c r="C69" s="32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0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0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4"/>
      <c r="B3" s="255" t="s">
        <v>92</v>
      </c>
    </row>
    <row r="4">
      <c r="A4" s="256"/>
      <c r="B4" s="256"/>
      <c r="C4" s="256"/>
    </row>
    <row r="5">
      <c r="A5" s="257"/>
      <c r="B5" s="257" t="s">
        <v>93</v>
      </c>
    </row>
    <row r="6">
      <c r="A6" s="257"/>
      <c r="B6" s="258" t="s">
        <v>94</v>
      </c>
      <c r="C6" s="257"/>
      <c r="D6" s="257"/>
      <c r="E6" s="257"/>
    </row>
    <row r="7">
      <c r="A7" s="259"/>
      <c r="B7" s="260" t="s">
        <v>95</v>
      </c>
    </row>
    <row r="8">
      <c r="A8" s="259"/>
      <c r="B8" s="260" t="s">
        <v>96</v>
      </c>
    </row>
    <row r="9">
      <c r="A9" s="257"/>
      <c r="B9" s="260" t="s">
        <v>97</v>
      </c>
    </row>
    <row r="10">
      <c r="A10" s="257"/>
      <c r="B10" s="260" t="s">
        <v>98</v>
      </c>
    </row>
    <row r="11">
      <c r="A11" s="257"/>
      <c r="B11" s="260" t="s">
        <v>99</v>
      </c>
    </row>
    <row r="12">
      <c r="A12" s="257"/>
      <c r="B12" s="260" t="s">
        <v>100</v>
      </c>
    </row>
    <row r="13">
      <c r="A13" s="259"/>
      <c r="B13" s="259"/>
      <c r="C13" s="259"/>
      <c r="D13" s="259"/>
      <c r="E13" s="259"/>
    </row>
    <row r="14">
      <c r="A14" s="259"/>
      <c r="B14" s="259"/>
      <c r="C14" s="259"/>
      <c r="D14" s="259"/>
      <c r="E14" s="259"/>
    </row>
    <row r="15">
      <c r="A15" s="259"/>
      <c r="B15" s="259"/>
      <c r="C15" s="259"/>
      <c r="D15" s="259"/>
      <c r="E15" s="259"/>
    </row>
    <row r="16">
      <c r="A16" s="259"/>
      <c r="B16" s="259"/>
      <c r="C16" s="259"/>
      <c r="D16" s="259"/>
      <c r="E16" s="259"/>
    </row>
    <row r="17">
      <c r="A17" s="259"/>
      <c r="B17" s="259"/>
      <c r="C17" s="259"/>
      <c r="D17" s="259"/>
      <c r="E17" s="259"/>
    </row>
    <row r="18">
      <c r="A18" s="259"/>
      <c r="B18" s="259"/>
      <c r="C18" s="259"/>
      <c r="D18" s="259"/>
      <c r="E18" s="259"/>
    </row>
    <row r="19">
      <c r="A19" s="261"/>
      <c r="B19" s="259"/>
      <c r="C19" s="259"/>
      <c r="D19" s="259"/>
      <c r="E19" s="259"/>
    </row>
    <row r="20">
      <c r="A20" s="261"/>
      <c r="B20" s="259"/>
      <c r="C20" s="259"/>
      <c r="D20" s="259"/>
      <c r="E20" s="259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