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<sst xmlns="http://schemas.openxmlformats.org/spreadsheetml/2006/main" count="77" uniqueCount="74">
  <si>
    <t>Airbnb</t>
  </si>
  <si>
    <r>
      <rPr>
        <rFont val="Helvetica Neue"/>
        <i/>
        <color theme="1"/>
        <sz val="9.0"/>
      </rPr>
      <t>(in millions</t>
    </r>
    <r>
      <rPr>
        <rFont val="Helvetica Neue"/>
        <color theme="1"/>
        <sz val="9.0"/>
      </rPr>
      <t>, exept per shares)</t>
    </r>
  </si>
  <si>
    <t>Y19</t>
  </si>
  <si>
    <t>Y20</t>
  </si>
  <si>
    <t>Y21</t>
  </si>
  <si>
    <t>Y22</t>
  </si>
  <si>
    <t>Revenue</t>
  </si>
  <si>
    <t>Revenue Growth</t>
  </si>
  <si>
    <t>COGS</t>
  </si>
  <si>
    <t>Profit Margin</t>
  </si>
  <si>
    <t>Gross Profit</t>
  </si>
  <si>
    <t>Gross Profit Growth</t>
  </si>
  <si>
    <t>R&amp;D</t>
  </si>
  <si>
    <t>SG&amp;A</t>
  </si>
  <si>
    <t>Other expense, net</t>
  </si>
  <si>
    <t>Operating Expenses</t>
  </si>
  <si>
    <t>Operating Income</t>
  </si>
  <si>
    <t>Operating Margin</t>
  </si>
  <si>
    <t>Interest Income</t>
  </si>
  <si>
    <t>Pretax Income</t>
  </si>
  <si>
    <t>Taxes</t>
  </si>
  <si>
    <t>Net Income</t>
  </si>
  <si>
    <t>Net Income Growth</t>
  </si>
  <si>
    <t>EPS</t>
  </si>
  <si>
    <t>ABNB</t>
  </si>
  <si>
    <t>10-K SEC Filing</t>
  </si>
  <si>
    <t>Shares</t>
  </si>
  <si>
    <t>Price</t>
  </si>
  <si>
    <t>Share Repurchase</t>
  </si>
  <si>
    <t>Shares Outstanding</t>
  </si>
  <si>
    <t>Share Issuance Proceeds</t>
  </si>
  <si>
    <t>Cash</t>
  </si>
  <si>
    <t>Stock Based Comp</t>
  </si>
  <si>
    <t>Debt</t>
  </si>
  <si>
    <t>Debt Issuance</t>
  </si>
  <si>
    <t>Valueline (3-5 pt)</t>
  </si>
  <si>
    <t>$215 - $325</t>
  </si>
  <si>
    <t>Debt Repayment</t>
  </si>
  <si>
    <t>Market Cap</t>
  </si>
  <si>
    <t>Operating Cash Flow</t>
  </si>
  <si>
    <t>EV</t>
  </si>
  <si>
    <t>Investing Cash Flow</t>
  </si>
  <si>
    <t>P/E</t>
  </si>
  <si>
    <t>Financing Cash Flow</t>
  </si>
  <si>
    <t>P/S</t>
  </si>
  <si>
    <t>Net Cash Change</t>
  </si>
  <si>
    <t>P/B</t>
  </si>
  <si>
    <t>Total Debt</t>
  </si>
  <si>
    <t>EV / Revenue</t>
  </si>
  <si>
    <t>EV / Pretax Income</t>
  </si>
  <si>
    <t>Year</t>
  </si>
  <si>
    <t>Growth Rate</t>
  </si>
  <si>
    <t>Safety Margin</t>
  </si>
  <si>
    <t>Proj. Debt</t>
  </si>
  <si>
    <t>Discount (WAPM)</t>
  </si>
  <si>
    <t>N/A</t>
  </si>
  <si>
    <t>Terminal Growth Rate</t>
  </si>
  <si>
    <t>NPV</t>
  </si>
  <si>
    <t>NPV + Cash - Debt</t>
  </si>
  <si>
    <t>Expected Price</t>
  </si>
  <si>
    <t>Price Margin</t>
  </si>
  <si>
    <t>Terminal Safety Margin</t>
  </si>
  <si>
    <t>Future NPV</t>
  </si>
  <si>
    <t>(NPV + C - 2033 D)</t>
  </si>
  <si>
    <t>Future NPV Share Price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</si>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</sst>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u/>
      <color rgb="FF0000FF"/>
      <name val="Helvetica Neue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0" xfId="0" applyBorder="1" applyFont="1" applyNumberFormat="1"/>
    <xf borderId="0" fillId="4" fontId="3" numFmtId="10" xfId="0" applyFont="1" applyNumberFormat="1"/>
    <xf borderId="8" fillId="4" fontId="3" numFmtId="10" xfId="0" applyBorder="1" applyFont="1" applyNumberFormat="1"/>
    <xf borderId="0" fillId="0" fontId="3" numFmtId="10" xfId="0" applyFont="1" applyNumberFormat="1"/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0" fillId="0" fontId="2" numFmtId="0" xfId="0" applyAlignment="1" applyFont="1">
      <alignment readingOrder="0" shrinkToFit="0" vertical="bottom" wrapText="1"/>
    </xf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4" xfId="0" applyFont="1" applyNumberFormat="1"/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right"/>
    </xf>
    <xf borderId="8" fillId="4" fontId="3" numFmtId="3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0" fillId="0" fontId="3" numFmtId="10" xfId="0" applyAlignment="1" applyFont="1" applyNumberForma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0" xfId="0" applyAlignment="1" applyBorder="1" applyFont="1">
      <alignment readingOrder="0"/>
    </xf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 shrinkToFit="0" vertical="top" wrapText="1"/>
    </xf>
    <xf borderId="2" fillId="2" fontId="5" numFmtId="0" xfId="0" applyAlignment="1" applyBorder="1" applyFont="1">
      <alignment horizontal="right"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vertical="bottom"/>
    </xf>
    <xf borderId="12" fillId="3" fontId="3" numFmtId="165" xfId="0" applyAlignment="1" applyBorder="1" applyFont="1" applyNumberFormat="1">
      <alignment readingOrder="0" vertical="bottom"/>
    </xf>
    <xf borderId="4" fillId="5" fontId="3" numFmtId="3" xfId="0" applyAlignment="1" applyBorder="1" applyFill="1" applyFont="1" applyNumberFormat="1">
      <alignment horizontal="right" readingOrder="0"/>
    </xf>
    <xf borderId="5" fillId="5" fontId="3" numFmtId="3" xfId="0" applyAlignment="1" applyBorder="1" applyFont="1" applyNumberFormat="1">
      <alignment horizontal="right" readingOrder="0" vertical="bottom"/>
    </xf>
    <xf borderId="6" fillId="5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3" fontId="3" numFmtId="0" xfId="0" applyAlignment="1" applyBorder="1" applyFont="1">
      <alignment readingOrder="0" vertical="bottom"/>
    </xf>
    <xf borderId="0" fillId="0" fontId="2" numFmtId="0" xfId="0" applyAlignment="1" applyFont="1">
      <alignment horizontal="left" readingOrder="0"/>
    </xf>
    <xf borderId="7" fillId="5" fontId="3" numFmtId="3" xfId="0" applyAlignment="1" applyBorder="1" applyFont="1" applyNumberFormat="1">
      <alignment horizontal="right" readingOrder="0"/>
    </xf>
    <xf borderId="0" fillId="5" fontId="3" numFmtId="3" xfId="0" applyAlignment="1" applyFont="1" applyNumberFormat="1">
      <alignment horizontal="right" readingOrder="0"/>
    </xf>
    <xf borderId="8" fillId="5" fontId="3" numFmtId="3" xfId="0" applyAlignment="1" applyBorder="1" applyFont="1" applyNumberFormat="1">
      <alignment readingOrder="0"/>
    </xf>
    <xf borderId="13" fillId="3" fontId="3" numFmtId="0" xfId="0" applyAlignment="1" applyBorder="1" applyFont="1">
      <alignment readingOrder="0" shrinkToFit="0" vertical="bottom" wrapText="0"/>
    </xf>
    <xf borderId="7" fillId="5" fontId="3" numFmtId="3" xfId="0" applyAlignment="1" applyBorder="1" applyFont="1" applyNumberFormat="1">
      <alignment horizontal="right" readingOrder="0" vertical="bottom"/>
    </xf>
    <xf borderId="0" fillId="5" fontId="3" numFmtId="3" xfId="0" applyAlignment="1" applyFont="1" applyNumberFormat="1">
      <alignment horizontal="right" readingOrder="0" vertical="bottom"/>
    </xf>
    <xf borderId="8" fillId="5" fontId="3" numFmtId="3" xfId="0" applyAlignment="1" applyBorder="1" applyFont="1" applyNumberFormat="1">
      <alignment horizontal="right" readingOrder="0" vertical="bottom"/>
    </xf>
    <xf borderId="14" fillId="3" fontId="3" numFmtId="165" xfId="0" applyAlignment="1" applyBorder="1" applyFont="1" applyNumberFormat="1">
      <alignment horizontal="right" readingOrder="0" vertical="bottom"/>
    </xf>
    <xf borderId="0" fillId="0" fontId="3" numFmtId="10" xfId="0" applyAlignment="1" applyFont="1" applyNumberFormat="1">
      <alignment vertical="bottom"/>
    </xf>
    <xf borderId="9" fillId="5" fontId="3" numFmtId="3" xfId="0" applyAlignment="1" applyBorder="1" applyFont="1" applyNumberFormat="1">
      <alignment horizontal="right" readingOrder="0"/>
    </xf>
    <xf borderId="10" fillId="5" fontId="3" numFmtId="3" xfId="0" applyAlignment="1" applyBorder="1" applyFont="1" applyNumberFormat="1">
      <alignment horizontal="right" readingOrder="0"/>
    </xf>
    <xf borderId="11" fillId="5" fontId="3" numFmtId="3" xfId="0" applyAlignment="1" applyBorder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8" fillId="0" fontId="2" numFmtId="0" xfId="0" applyAlignment="1" applyBorder="1" applyFont="1">
      <alignment vertical="bottom"/>
    </xf>
    <xf borderId="6" fillId="6" fontId="3" numFmtId="165" xfId="0" applyAlignment="1" applyBorder="1" applyFill="1" applyFont="1" applyNumberFormat="1">
      <alignment horizontal="right" readingOrder="0" vertical="bottom"/>
    </xf>
    <xf borderId="4" fillId="7" fontId="3" numFmtId="3" xfId="0" applyAlignment="1" applyBorder="1" applyFill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8" fillId="6" fontId="3" numFmtId="165" xfId="0" applyAlignment="1" applyBorder="1" applyFont="1" applyNumberFormat="1">
      <alignment horizontal="right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0" fillId="0" fontId="3" numFmtId="0" xfId="0" applyAlignment="1" applyFon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11" fillId="6" fontId="3" numFmtId="4" xfId="0" applyAlignment="1" applyBorder="1" applyFont="1" applyNumberFormat="1">
      <alignment horizontal="right" shrinkToFit="0" vertical="bottom" wrapText="1"/>
    </xf>
    <xf borderId="1" fillId="8" fontId="2" numFmtId="0" xfId="0" applyAlignment="1" applyBorder="1" applyFill="1" applyFont="1">
      <alignment horizontal="left" vertical="bottom"/>
    </xf>
    <xf borderId="3" fillId="8" fontId="2" numFmtId="10" xfId="0" applyAlignment="1" applyBorder="1" applyFont="1" applyNumberFormat="1">
      <alignment horizontal="right" vertical="bottom"/>
    </xf>
    <xf borderId="3" fillId="8" fontId="2" numFmtId="165" xfId="0" applyAlignment="1" applyBorder="1" applyFont="1" applyNumberFormat="1">
      <alignment horizontal="right" vertical="bottom"/>
    </xf>
    <xf borderId="3" fillId="8" fontId="2" numFmtId="0" xfId="0" applyAlignment="1" applyBorder="1" applyFont="1">
      <alignment horizontal="right" readingOrder="0" vertical="bottom"/>
    </xf>
    <xf borderId="2" fillId="8" fontId="2" numFmtId="0" xfId="0" applyAlignment="1" applyBorder="1" applyFont="1">
      <alignment horizontal="right" readingOrder="0" shrinkToFit="0" vertical="top" wrapText="1"/>
    </xf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readingOrder="0" vertical="bottom"/>
    </xf>
    <xf borderId="4" fillId="6" fontId="3" numFmtId="0" xfId="0" applyAlignment="1" applyBorder="1" applyFont="1">
      <alignment horizontal="right" readingOrder="0" vertical="bottom"/>
    </xf>
    <xf borderId="5" fillId="6" fontId="3" numFmtId="165" xfId="0" applyAlignment="1" applyBorder="1" applyFont="1" applyNumberFormat="1">
      <alignment horizontal="right" vertical="bottom"/>
    </xf>
    <xf borderId="5" fillId="6" fontId="3" numFmtId="10" xfId="0" applyAlignment="1" applyBorder="1" applyFont="1" applyNumberFormat="1">
      <alignment readingOrder="0" vertical="bottom"/>
    </xf>
    <xf borderId="6" fillId="6" fontId="3" numFmtId="3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3" fillId="4" fontId="3" numFmtId="10" xfId="0" applyAlignment="1" applyBorder="1" applyFont="1" applyNumberFormat="1">
      <alignment readingOrder="0" shrinkToFit="0" vertical="bottom" wrapText="1"/>
    </xf>
    <xf borderId="7" fillId="6" fontId="3" numFmtId="10" xfId="0" applyAlignment="1" applyBorder="1" applyFont="1" applyNumberFormat="1">
      <alignment horizontal="right" vertical="bottom"/>
    </xf>
    <xf borderId="0" fillId="6" fontId="3" numFmtId="165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8" fillId="6" fontId="3" numFmtId="3" xfId="0" applyAlignment="1" applyBorder="1" applyFont="1" applyNumberFormat="1">
      <alignment readingOrder="0" shrinkToFit="0" vertical="top" wrapText="1"/>
    </xf>
    <xf borderId="13" fillId="4" fontId="3" numFmtId="165" xfId="0" applyAlignment="1" applyBorder="1" applyFont="1" applyNumberForma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4" fontId="3" numFmtId="165" xfId="0" applyAlignment="1" applyBorder="1" applyFont="1" applyNumberFormat="1">
      <alignment readingOrder="0" shrinkToFit="0" vertical="bottom" wrapText="1"/>
    </xf>
    <xf borderId="0" fillId="6" fontId="3" numFmtId="10" xfId="0" applyAlignment="1" applyFont="1" applyNumberFormat="1">
      <alignment vertical="bottom"/>
    </xf>
    <xf borderId="13" fillId="4" fontId="3" numFmtId="0" xfId="0" applyAlignment="1" applyBorder="1" applyFont="1">
      <alignment readingOrder="0" shrinkToFit="0" vertical="bottom" wrapText="1"/>
    </xf>
    <xf borderId="7" fillId="6" fontId="3" numFmtId="10" xfId="0" applyAlignment="1" applyBorder="1" applyFont="1" applyNumberFormat="1">
      <alignment horizontal="right" readingOrder="0" vertical="bottom"/>
    </xf>
    <xf borderId="14" fillId="4" fontId="3" numFmtId="165" xfId="0" applyAlignment="1" applyBorder="1" applyFont="1" applyNumberFormat="1">
      <alignment shrinkToFit="0" vertical="bottom" wrapText="1"/>
    </xf>
    <xf borderId="8" fillId="6" fontId="3" numFmtId="3" xfId="0" applyBorder="1" applyFont="1" applyNumberFormat="1"/>
    <xf borderId="12" fillId="9" fontId="3" numFmtId="10" xfId="0" applyAlignment="1" applyBorder="1" applyFill="1" applyFont="1" applyNumberFormat="1">
      <alignment shrinkToFit="0" vertical="bottom" wrapText="1"/>
    </xf>
    <xf borderId="0" fillId="0" fontId="3" numFmtId="0" xfId="0" applyAlignment="1" applyFont="1">
      <alignment horizontal="left" vertical="bottom"/>
    </xf>
    <xf borderId="14" fillId="9" fontId="3" numFmtId="10" xfId="0" applyAlignment="1" applyBorder="1" applyFont="1" applyNumberFormat="1">
      <alignment readingOrder="0" shrinkToFit="0" vertical="bottom" wrapText="1"/>
    </xf>
    <xf borderId="12" fillId="10" fontId="3" numFmtId="165" xfId="0" applyBorder="1" applyFill="1" applyFont="1" applyNumberFormat="1"/>
    <xf borderId="13" fillId="10" fontId="3" numFmtId="0" xfId="0" applyBorder="1" applyFont="1"/>
    <xf borderId="14" fillId="10" fontId="3" numFmtId="165" xfId="0" applyBorder="1" applyFont="1" applyNumberFormat="1"/>
    <xf borderId="9" fillId="6" fontId="3" numFmtId="10" xfId="0" applyAlignment="1" applyBorder="1" applyFont="1" applyNumberFormat="1">
      <alignment horizontal="right" readingOrder="0" vertical="bottom"/>
    </xf>
    <xf borderId="10" fillId="6" fontId="3" numFmtId="165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1" fillId="6" fontId="3" numFmtId="3" xfId="0" applyBorder="1" applyFont="1" applyNumberFormat="1"/>
    <xf borderId="0" fillId="0" fontId="3" numFmtId="10" xfId="0" applyAlignment="1" applyFont="1" applyNumberFormat="1">
      <alignment horizontal="right" readingOrder="0" vertical="bottom"/>
    </xf>
    <xf borderId="0" fillId="0" fontId="1" numFmtId="10" xfId="0" applyFont="1" applyNumberFormat="1"/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-9525</xdr:colOff>
      <xdr:row>2</xdr:row>
      <xdr:rowOff>180975</xdr:rowOff>
    </xdr:from>
    <xdr:ext cx="2847975" cy="3419475"/>
    <xdr:sp>
      <xdr:nvSpPr>
        <xdr:cNvPr id="3" name="Shape 3"/>
        <xdr:cNvSpPr txBox="1"/>
      </xdr:nvSpPr>
      <xdr:spPr>
        <a:xfrm>
          <a:off x="2096250" y="1308875"/>
          <a:ext cx="2832600" cy="34017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Airbnb is the market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incumbent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for getaway home rentals, experiences, and trip lodging outside hotels. Maintaining a clear moat, Airbnb is already doing what its competitors are not yet: experiences and the intersection of social interaction and homes.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Intangibles aside, the company is well poised for strong future growth with tremendous </a:t>
          </a:r>
          <a:r>
            <a:rPr b="1" lang="en-US" sz="1100">
              <a:latin typeface="Helvetica Neue"/>
              <a:ea typeface="Helvetica Neue"/>
              <a:cs typeface="Helvetica Neue"/>
              <a:sym typeface="Helvetica Neue"/>
            </a:rPr>
            <a:t>growing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profit margins, carrying little debt and significant cash.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Considering the pessimistic limelight shining on supposed decreased bookings in destination cities, and the company’s strong reiteration of the antithesis, a second level perspective at Airbnb suggests a potential buy.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ec.gov/ix?doc=/Archives/edgar/data/1559720/000155972023000003/abnb-20221231.ht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0.63"/>
    <col customWidth="1" min="3" max="3" width="16.88"/>
    <col customWidth="1" min="4" max="4" width="4.88"/>
    <col customWidth="1" min="5" max="5" width="24.63"/>
    <col customWidth="1" min="6" max="8" width="13.5"/>
    <col customWidth="1" min="9" max="9" width="12.25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45109.0</v>
      </c>
      <c r="D2" s="5"/>
      <c r="E2" s="6" t="s">
        <v>1</v>
      </c>
      <c r="F2" s="7" t="s">
        <v>2</v>
      </c>
      <c r="G2" s="7" t="s">
        <v>3</v>
      </c>
      <c r="H2" s="7" t="s">
        <v>4</v>
      </c>
      <c r="I2" s="8" t="s">
        <v>5</v>
      </c>
      <c r="J2" s="5"/>
      <c r="K2" s="5"/>
      <c r="L2" s="5"/>
      <c r="M2" s="5"/>
    </row>
    <row r="3">
      <c r="A3" s="1"/>
      <c r="B3" s="9"/>
      <c r="C3" s="10"/>
      <c r="D3" s="11"/>
      <c r="E3" s="12"/>
      <c r="F3" s="5"/>
      <c r="G3" s="5"/>
      <c r="H3" s="5"/>
      <c r="I3" s="5"/>
      <c r="J3" s="13"/>
      <c r="K3" s="13"/>
      <c r="L3" s="5"/>
      <c r="M3" s="5"/>
    </row>
    <row r="4">
      <c r="B4" s="5"/>
      <c r="C4" s="14"/>
      <c r="D4" s="15"/>
      <c r="E4" s="10" t="s">
        <v>6</v>
      </c>
      <c r="F4" s="16">
        <v>4805.0</v>
      </c>
      <c r="G4" s="17">
        <v>3378.0</v>
      </c>
      <c r="H4" s="17">
        <v>5991.0</v>
      </c>
      <c r="I4" s="18">
        <v>8399.0</v>
      </c>
      <c r="J4" s="13"/>
      <c r="K4" s="13"/>
      <c r="L4" s="5"/>
      <c r="M4" s="5"/>
    </row>
    <row r="5">
      <c r="B5" s="5"/>
      <c r="C5" s="19"/>
      <c r="D5" s="15"/>
      <c r="E5" s="20" t="s">
        <v>7</v>
      </c>
      <c r="F5" s="21">
        <v>0.0</v>
      </c>
      <c r="G5" s="22">
        <f t="shared" ref="G5:I5" si="1">(G4-F4)/F4</f>
        <v>-0.2969823101</v>
      </c>
      <c r="H5" s="22">
        <f t="shared" si="1"/>
        <v>0.7735346359</v>
      </c>
      <c r="I5" s="23">
        <f t="shared" si="1"/>
        <v>0.4019362377</v>
      </c>
      <c r="J5" s="13"/>
      <c r="K5" s="13"/>
      <c r="L5" s="5"/>
      <c r="M5" s="5"/>
    </row>
    <row r="6">
      <c r="B6" s="5"/>
      <c r="C6" s="19"/>
      <c r="D6" s="5"/>
      <c r="E6" s="10" t="s">
        <v>8</v>
      </c>
      <c r="F6" s="24">
        <v>1196.0</v>
      </c>
      <c r="G6" s="25">
        <v>876.0</v>
      </c>
      <c r="H6" s="25">
        <v>1155.0</v>
      </c>
      <c r="I6" s="26">
        <v>1499.0</v>
      </c>
      <c r="J6" s="13"/>
      <c r="K6" s="13"/>
      <c r="L6" s="5"/>
      <c r="M6" s="5"/>
    </row>
    <row r="7">
      <c r="B7" s="5"/>
      <c r="C7" s="19"/>
      <c r="D7" s="27"/>
      <c r="E7" s="10" t="s">
        <v>9</v>
      </c>
      <c r="F7" s="28">
        <f t="shared" ref="F7:I7" si="2">(F4-F6)/F4</f>
        <v>0.7510926119</v>
      </c>
      <c r="G7" s="29">
        <f t="shared" si="2"/>
        <v>0.7406749556</v>
      </c>
      <c r="H7" s="29">
        <f t="shared" si="2"/>
        <v>0.8072108162</v>
      </c>
      <c r="I7" s="30">
        <f t="shared" si="2"/>
        <v>0.8215263722</v>
      </c>
      <c r="J7" s="31"/>
      <c r="K7" s="31"/>
      <c r="L7" s="31"/>
      <c r="M7" s="31"/>
    </row>
    <row r="8">
      <c r="A8" s="1"/>
      <c r="B8" s="19"/>
      <c r="C8" s="14"/>
      <c r="D8" s="5"/>
      <c r="E8" s="10" t="s">
        <v>10</v>
      </c>
      <c r="F8" s="32">
        <f t="shared" ref="F8:I8" si="3">F4-F6</f>
        <v>3609</v>
      </c>
      <c r="G8" s="33">
        <f t="shared" si="3"/>
        <v>2502</v>
      </c>
      <c r="H8" s="33">
        <f t="shared" si="3"/>
        <v>4836</v>
      </c>
      <c r="I8" s="34">
        <f t="shared" si="3"/>
        <v>6900</v>
      </c>
      <c r="J8" s="5"/>
      <c r="K8" s="5"/>
      <c r="L8" s="5"/>
      <c r="M8" s="5"/>
    </row>
    <row r="9">
      <c r="A9" s="1"/>
      <c r="B9" s="19"/>
      <c r="C9" s="14"/>
      <c r="D9" s="5"/>
      <c r="E9" s="10" t="s">
        <v>11</v>
      </c>
      <c r="F9" s="21">
        <v>0.0</v>
      </c>
      <c r="G9" s="29">
        <f t="shared" ref="G9:I9" si="4">(G8-F8)/F8</f>
        <v>-0.3067331671</v>
      </c>
      <c r="H9" s="29">
        <f t="shared" si="4"/>
        <v>0.932853717</v>
      </c>
      <c r="I9" s="30">
        <f t="shared" si="4"/>
        <v>0.4267990074</v>
      </c>
      <c r="J9" s="5"/>
      <c r="K9" s="5"/>
      <c r="L9" s="5"/>
      <c r="M9" s="5"/>
    </row>
    <row r="10">
      <c r="B10" s="5"/>
      <c r="C10" s="5"/>
      <c r="D10" s="5"/>
      <c r="E10" s="35" t="s">
        <v>12</v>
      </c>
      <c r="F10" s="36">
        <v>976.7</v>
      </c>
      <c r="G10" s="37">
        <v>2753.0</v>
      </c>
      <c r="H10" s="37">
        <v>1425.0</v>
      </c>
      <c r="I10" s="38">
        <v>1502.0</v>
      </c>
      <c r="J10" s="39"/>
      <c r="K10" s="5"/>
      <c r="L10" s="5"/>
      <c r="M10" s="5"/>
    </row>
    <row r="11">
      <c r="A11" s="1"/>
      <c r="B11" s="19"/>
      <c r="C11" s="5"/>
      <c r="D11" s="40"/>
      <c r="E11" s="41" t="s">
        <v>13</v>
      </c>
      <c r="F11" s="24">
        <v>2319.0</v>
      </c>
      <c r="G11" s="25">
        <v>2310.0</v>
      </c>
      <c r="H11" s="25">
        <v>2022.0</v>
      </c>
      <c r="I11" s="38">
        <v>2466.0</v>
      </c>
      <c r="J11" s="39"/>
      <c r="K11" s="5"/>
      <c r="L11" s="5"/>
      <c r="M11" s="5"/>
    </row>
    <row r="12">
      <c r="A12" s="1"/>
      <c r="B12" s="19"/>
      <c r="C12" s="5"/>
      <c r="D12" s="40"/>
      <c r="E12" s="35" t="s">
        <v>14</v>
      </c>
      <c r="F12" s="24">
        <v>815.0</v>
      </c>
      <c r="G12" s="25">
        <v>878.0</v>
      </c>
      <c r="H12" s="25">
        <v>847.0</v>
      </c>
      <c r="I12" s="38">
        <v>1041.0</v>
      </c>
      <c r="J12" s="39"/>
      <c r="K12" s="5"/>
      <c r="L12" s="5"/>
      <c r="M12" s="5"/>
    </row>
    <row r="13">
      <c r="A13" s="1"/>
      <c r="B13" s="19"/>
      <c r="C13" s="40"/>
      <c r="D13" s="42"/>
      <c r="E13" s="41" t="s">
        <v>15</v>
      </c>
      <c r="F13" s="36">
        <f t="shared" ref="F13:I13" si="5">F6+F10+F11+F12</f>
        <v>5306.7</v>
      </c>
      <c r="G13" s="37">
        <f t="shared" si="5"/>
        <v>6817</v>
      </c>
      <c r="H13" s="37">
        <f t="shared" si="5"/>
        <v>5449</v>
      </c>
      <c r="I13" s="43">
        <f t="shared" si="5"/>
        <v>6508</v>
      </c>
      <c r="J13" s="39"/>
      <c r="K13" s="5"/>
      <c r="L13" s="5"/>
      <c r="M13" s="5"/>
    </row>
    <row r="14">
      <c r="A14" s="1"/>
      <c r="B14" s="19"/>
      <c r="C14" s="40"/>
      <c r="D14" s="44"/>
      <c r="E14" s="41" t="s">
        <v>16</v>
      </c>
      <c r="F14" s="32">
        <f t="shared" ref="F14:I14" si="6">F4-F13</f>
        <v>-501.7</v>
      </c>
      <c r="G14" s="33">
        <f t="shared" si="6"/>
        <v>-3439</v>
      </c>
      <c r="H14" s="33">
        <f t="shared" si="6"/>
        <v>542</v>
      </c>
      <c r="I14" s="38">
        <f t="shared" si="6"/>
        <v>1891</v>
      </c>
      <c r="J14" s="39"/>
      <c r="K14" s="5"/>
      <c r="L14" s="5"/>
      <c r="M14" s="5"/>
    </row>
    <row r="15">
      <c r="A15" s="1"/>
      <c r="B15" s="19"/>
      <c r="C15" s="40"/>
      <c r="D15" s="45"/>
      <c r="E15" s="35" t="s">
        <v>17</v>
      </c>
      <c r="F15" s="28">
        <f t="shared" ref="F15:I15" si="7">F14/F4</f>
        <v>-0.1044120708</v>
      </c>
      <c r="G15" s="29">
        <f t="shared" si="7"/>
        <v>-1.018058022</v>
      </c>
      <c r="H15" s="29">
        <f t="shared" si="7"/>
        <v>0.09046903689</v>
      </c>
      <c r="I15" s="30">
        <f t="shared" si="7"/>
        <v>0.2251458507</v>
      </c>
      <c r="J15" s="39"/>
      <c r="K15" s="5"/>
      <c r="L15" s="5"/>
      <c r="M15" s="5"/>
    </row>
    <row r="16">
      <c r="A16" s="1"/>
      <c r="B16" s="19"/>
      <c r="C16" s="40"/>
      <c r="D16" s="45"/>
      <c r="E16" s="41" t="s">
        <v>18</v>
      </c>
      <c r="F16" s="24">
        <v>76.0</v>
      </c>
      <c r="G16" s="25">
        <v>-145.0</v>
      </c>
      <c r="H16" s="25">
        <v>-425.0</v>
      </c>
      <c r="I16" s="26">
        <v>162.0</v>
      </c>
      <c r="J16" s="5"/>
      <c r="K16" s="5"/>
      <c r="L16" s="5"/>
      <c r="M16" s="5"/>
    </row>
    <row r="17">
      <c r="A17" s="1"/>
      <c r="B17" s="19"/>
      <c r="C17" s="40"/>
      <c r="D17" s="45"/>
      <c r="E17" s="35" t="s">
        <v>14</v>
      </c>
      <c r="F17" s="24">
        <v>14.0</v>
      </c>
      <c r="G17" s="25">
        <v>-1099.0</v>
      </c>
      <c r="H17" s="25">
        <v>-418.0</v>
      </c>
      <c r="I17" s="26">
        <v>-64.0</v>
      </c>
      <c r="J17" s="5"/>
      <c r="K17" s="5"/>
      <c r="L17" s="5"/>
      <c r="M17" s="5"/>
    </row>
    <row r="18">
      <c r="A18" s="1"/>
      <c r="B18" s="19"/>
      <c r="C18" s="19"/>
      <c r="D18" s="46"/>
      <c r="E18" s="41" t="s">
        <v>19</v>
      </c>
      <c r="F18" s="24">
        <v>-412.0</v>
      </c>
      <c r="G18" s="25">
        <v>-4682.0</v>
      </c>
      <c r="H18" s="25">
        <v>-300.0</v>
      </c>
      <c r="I18" s="38">
        <v>1989.0</v>
      </c>
      <c r="J18" s="39"/>
      <c r="K18" s="39"/>
      <c r="L18" s="39"/>
      <c r="M18" s="39"/>
      <c r="N18" s="47"/>
    </row>
    <row r="19">
      <c r="A19" s="1"/>
      <c r="B19" s="19"/>
      <c r="C19" s="31"/>
      <c r="D19" s="48"/>
      <c r="E19" s="41" t="s">
        <v>20</v>
      </c>
      <c r="F19" s="24">
        <v>263.0</v>
      </c>
      <c r="G19" s="25">
        <v>-97.0</v>
      </c>
      <c r="H19" s="25">
        <v>52.0</v>
      </c>
      <c r="I19" s="26">
        <v>96.0</v>
      </c>
      <c r="J19" s="39"/>
      <c r="K19" s="39"/>
      <c r="L19" s="39"/>
      <c r="M19" s="39"/>
      <c r="N19" s="47"/>
    </row>
    <row r="20">
      <c r="A20" s="1"/>
      <c r="B20" s="19"/>
      <c r="C20" s="19"/>
      <c r="D20" s="48"/>
      <c r="E20" s="41" t="s">
        <v>21</v>
      </c>
      <c r="F20" s="32">
        <f>F18+F19</f>
        <v>-149</v>
      </c>
      <c r="G20" s="33">
        <f t="shared" ref="G20:I20" si="8">G18-G19</f>
        <v>-4585</v>
      </c>
      <c r="H20" s="33">
        <f t="shared" si="8"/>
        <v>-352</v>
      </c>
      <c r="I20" s="38">
        <f t="shared" si="8"/>
        <v>1893</v>
      </c>
      <c r="J20" s="39"/>
      <c r="K20" s="39"/>
      <c r="L20" s="39"/>
      <c r="M20" s="39"/>
      <c r="N20" s="47"/>
    </row>
    <row r="21">
      <c r="B21" s="5"/>
      <c r="C21" s="5"/>
      <c r="D21" s="5"/>
      <c r="E21" s="35" t="s">
        <v>22</v>
      </c>
      <c r="F21" s="49">
        <v>0.0</v>
      </c>
      <c r="G21" s="29">
        <f>(G20-F20)/F20</f>
        <v>29.77181208</v>
      </c>
      <c r="H21" s="29">
        <f>(H20-G20)/ABS(G20)</f>
        <v>0.9232279171</v>
      </c>
      <c r="I21" s="30">
        <f>(I20-H20)/H20</f>
        <v>-6.377840909</v>
      </c>
      <c r="J21" s="39"/>
      <c r="K21" s="39"/>
      <c r="L21" s="39"/>
      <c r="M21" s="39"/>
      <c r="N21" s="47"/>
    </row>
    <row r="22">
      <c r="B22" s="5"/>
      <c r="C22" s="19"/>
      <c r="D22" s="46"/>
      <c r="E22" s="41" t="s">
        <v>23</v>
      </c>
      <c r="F22" s="50">
        <v>-1.27</v>
      </c>
      <c r="G22" s="51">
        <v>-16.12</v>
      </c>
      <c r="H22" s="51">
        <v>-0.57</v>
      </c>
      <c r="I22" s="52">
        <v>2.97</v>
      </c>
      <c r="J22" s="5"/>
      <c r="K22" s="39"/>
      <c r="L22" s="39"/>
      <c r="M22" s="39"/>
      <c r="N22" s="47"/>
    </row>
    <row r="23">
      <c r="A23" s="1"/>
      <c r="B23" s="3" t="s">
        <v>24</v>
      </c>
      <c r="C23" s="53" t="s">
        <v>25</v>
      </c>
      <c r="D23" s="5"/>
      <c r="E23" s="41" t="s">
        <v>26</v>
      </c>
      <c r="F23" s="54">
        <v>531.0</v>
      </c>
      <c r="G23" s="55">
        <v>284.0</v>
      </c>
      <c r="H23" s="55">
        <v>616.0</v>
      </c>
      <c r="I23" s="56">
        <v>637.0</v>
      </c>
      <c r="J23" s="5"/>
      <c r="K23" s="39"/>
      <c r="L23" s="39"/>
      <c r="M23" s="39"/>
      <c r="N23" s="47"/>
    </row>
    <row r="24">
      <c r="A24" s="1"/>
      <c r="B24" s="19"/>
      <c r="C24" s="5"/>
      <c r="D24" s="5"/>
      <c r="E24" s="20"/>
      <c r="F24" s="57"/>
      <c r="G24" s="31"/>
      <c r="H24" s="31"/>
      <c r="I24" s="31"/>
      <c r="J24" s="5"/>
      <c r="K24" s="39"/>
      <c r="L24" s="39"/>
      <c r="M24" s="39"/>
      <c r="N24" s="47"/>
    </row>
    <row r="25">
      <c r="B25" s="58" t="s">
        <v>27</v>
      </c>
      <c r="C25" s="59">
        <v>125.1</v>
      </c>
      <c r="D25" s="5"/>
      <c r="E25" s="10" t="s">
        <v>28</v>
      </c>
      <c r="F25" s="60">
        <v>0.0</v>
      </c>
      <c r="G25" s="61">
        <v>0.0</v>
      </c>
      <c r="H25" s="61">
        <v>0.0</v>
      </c>
      <c r="I25" s="62">
        <v>-1500.0</v>
      </c>
      <c r="J25" s="5"/>
      <c r="K25" s="39"/>
      <c r="L25" s="39"/>
      <c r="M25" s="39"/>
      <c r="N25" s="47"/>
    </row>
    <row r="26">
      <c r="B26" s="63" t="s">
        <v>29</v>
      </c>
      <c r="C26" s="64">
        <v>412.41</v>
      </c>
      <c r="D26" s="5"/>
      <c r="E26" s="65" t="s">
        <v>30</v>
      </c>
      <c r="F26" s="66">
        <v>0.0</v>
      </c>
      <c r="G26" s="67">
        <v>0.0</v>
      </c>
      <c r="H26" s="67">
        <v>0.0</v>
      </c>
      <c r="I26" s="68">
        <v>0.0</v>
      </c>
      <c r="J26" s="5"/>
      <c r="K26" s="5"/>
      <c r="L26" s="5"/>
      <c r="M26" s="5"/>
    </row>
    <row r="27">
      <c r="B27" s="58" t="s">
        <v>31</v>
      </c>
      <c r="C27" s="69">
        <v>10600.0</v>
      </c>
      <c r="D27" s="5"/>
      <c r="E27" s="20" t="s">
        <v>32</v>
      </c>
      <c r="F27" s="70">
        <v>98.0</v>
      </c>
      <c r="G27" s="71">
        <v>3002.0</v>
      </c>
      <c r="H27" s="71">
        <v>899.0</v>
      </c>
      <c r="I27" s="72">
        <v>930.0</v>
      </c>
      <c r="J27" s="5"/>
      <c r="K27" s="39"/>
      <c r="L27" s="39"/>
      <c r="M27" s="39"/>
      <c r="N27" s="47"/>
    </row>
    <row r="28">
      <c r="B28" s="58" t="s">
        <v>33</v>
      </c>
      <c r="C28" s="64">
        <v>2340.0</v>
      </c>
      <c r="D28" s="9"/>
      <c r="E28" s="65" t="s">
        <v>34</v>
      </c>
      <c r="F28" s="66">
        <v>0.0</v>
      </c>
      <c r="G28" s="67">
        <v>1929.0</v>
      </c>
      <c r="H28" s="67">
        <v>1979.0</v>
      </c>
      <c r="I28" s="68">
        <v>0.0</v>
      </c>
      <c r="J28" s="5"/>
      <c r="K28" s="39"/>
      <c r="L28" s="39"/>
      <c r="M28" s="39"/>
      <c r="N28" s="47"/>
    </row>
    <row r="29">
      <c r="A29" s="1"/>
      <c r="B29" s="9" t="s">
        <v>35</v>
      </c>
      <c r="C29" s="73" t="s">
        <v>36</v>
      </c>
      <c r="D29" s="74"/>
      <c r="E29" s="65" t="s">
        <v>37</v>
      </c>
      <c r="F29" s="75">
        <v>0.0</v>
      </c>
      <c r="G29" s="76">
        <v>-5.0</v>
      </c>
      <c r="H29" s="76">
        <v>-2208.0</v>
      </c>
      <c r="I29" s="77">
        <v>0.0</v>
      </c>
      <c r="J29" s="5"/>
      <c r="K29" s="39"/>
      <c r="L29" s="39"/>
      <c r="M29" s="39"/>
      <c r="N29" s="47"/>
    </row>
    <row r="30">
      <c r="A30" s="1"/>
      <c r="B30" s="9"/>
      <c r="C30" s="20"/>
      <c r="D30" s="78"/>
      <c r="E30" s="65"/>
      <c r="F30" s="79"/>
      <c r="G30" s="79"/>
      <c r="H30" s="57"/>
      <c r="I30" s="5"/>
      <c r="J30" s="5"/>
      <c r="K30" s="5"/>
      <c r="L30" s="5"/>
      <c r="M30" s="5"/>
    </row>
    <row r="31">
      <c r="B31" s="80" t="s">
        <v>38</v>
      </c>
      <c r="C31" s="81">
        <v>80770.0</v>
      </c>
      <c r="D31" s="9"/>
      <c r="E31" s="10" t="s">
        <v>39</v>
      </c>
      <c r="F31" s="82">
        <v>223.0</v>
      </c>
      <c r="G31" s="83">
        <v>-630.0</v>
      </c>
      <c r="H31" s="83">
        <v>2190.0</v>
      </c>
      <c r="I31" s="84">
        <v>3430.0</v>
      </c>
      <c r="J31" s="5"/>
      <c r="K31" s="5"/>
      <c r="L31" s="5"/>
      <c r="M31" s="5"/>
    </row>
    <row r="32">
      <c r="B32" s="80" t="s">
        <v>40</v>
      </c>
      <c r="C32" s="85">
        <f>C31-C27+C28</f>
        <v>72510</v>
      </c>
      <c r="D32" s="9"/>
      <c r="E32" s="65" t="s">
        <v>41</v>
      </c>
      <c r="F32" s="86">
        <v>-347.0</v>
      </c>
      <c r="G32" s="87">
        <v>80.0</v>
      </c>
      <c r="H32" s="87">
        <v>-1352.0</v>
      </c>
      <c r="I32" s="88">
        <v>-28.0</v>
      </c>
      <c r="J32" s="5"/>
      <c r="K32" s="5"/>
      <c r="L32" s="5"/>
      <c r="M32" s="5"/>
    </row>
    <row r="33">
      <c r="B33" s="80" t="s">
        <v>42</v>
      </c>
      <c r="C33" s="89">
        <f>C31/I20</f>
        <v>42.66772319</v>
      </c>
      <c r="D33" s="9"/>
      <c r="E33" s="65" t="s">
        <v>43</v>
      </c>
      <c r="F33" s="86">
        <v>855.0</v>
      </c>
      <c r="G33" s="87">
        <v>2941.0</v>
      </c>
      <c r="H33" s="87">
        <v>1431.0</v>
      </c>
      <c r="I33" s="88">
        <v>-689.0</v>
      </c>
      <c r="J33" s="5"/>
      <c r="K33" s="5"/>
      <c r="L33" s="5"/>
      <c r="M33" s="5"/>
    </row>
    <row r="34">
      <c r="B34" s="90" t="s">
        <v>44</v>
      </c>
      <c r="C34" s="89">
        <f>C31/I4</f>
        <v>9.616621026</v>
      </c>
      <c r="D34" s="9"/>
      <c r="E34" s="65" t="s">
        <v>45</v>
      </c>
      <c r="F34" s="86">
        <v>730.0</v>
      </c>
      <c r="G34" s="87">
        <v>2391.0</v>
      </c>
      <c r="H34" s="87">
        <v>2269.0</v>
      </c>
      <c r="I34" s="88">
        <v>2713.0</v>
      </c>
      <c r="J34" s="5"/>
      <c r="K34" s="5"/>
      <c r="L34" s="5"/>
      <c r="M34" s="5"/>
    </row>
    <row r="35">
      <c r="A35" s="1"/>
      <c r="B35" s="91" t="s">
        <v>46</v>
      </c>
      <c r="C35" s="92">
        <f>C31/C27</f>
        <v>7.619811321</v>
      </c>
      <c r="D35" s="93"/>
      <c r="E35" s="65" t="s">
        <v>47</v>
      </c>
      <c r="F35" s="94">
        <v>419.0</v>
      </c>
      <c r="G35" s="95">
        <v>2303.0</v>
      </c>
      <c r="H35" s="95">
        <v>2418.0</v>
      </c>
      <c r="I35" s="96">
        <v>2341.0</v>
      </c>
      <c r="J35" s="5"/>
      <c r="K35" s="5"/>
      <c r="L35" s="5"/>
      <c r="M35" s="5"/>
    </row>
    <row r="36">
      <c r="A36" s="1"/>
      <c r="B36" s="91" t="s">
        <v>48</v>
      </c>
      <c r="C36" s="92">
        <f>C32/I4</f>
        <v>8.633170616</v>
      </c>
      <c r="D36" s="78"/>
      <c r="E36" s="97"/>
      <c r="F36" s="46"/>
      <c r="G36" s="98"/>
      <c r="H36" s="5"/>
      <c r="I36" s="5"/>
      <c r="J36" s="5"/>
      <c r="K36" s="5"/>
      <c r="L36" s="5"/>
      <c r="M36" s="5"/>
    </row>
    <row r="37">
      <c r="B37" s="90" t="s">
        <v>49</v>
      </c>
      <c r="C37" s="99">
        <f>C32/I18</f>
        <v>36.45550528</v>
      </c>
      <c r="D37" s="46"/>
      <c r="E37" s="100" t="s">
        <v>50</v>
      </c>
      <c r="F37" s="101" t="s">
        <v>51</v>
      </c>
      <c r="G37" s="102" t="s">
        <v>21</v>
      </c>
      <c r="H37" s="103" t="s">
        <v>52</v>
      </c>
      <c r="I37" s="104" t="s">
        <v>53</v>
      </c>
      <c r="J37" s="39"/>
      <c r="K37" s="39"/>
      <c r="L37" s="5"/>
      <c r="M37" s="5"/>
    </row>
    <row r="38">
      <c r="A38" s="1"/>
      <c r="B38" s="19"/>
      <c r="C38" s="5"/>
      <c r="D38" s="46"/>
      <c r="E38" s="105"/>
      <c r="F38" s="106"/>
      <c r="G38" s="107"/>
      <c r="H38" s="108"/>
      <c r="I38" s="39"/>
      <c r="J38" s="39"/>
      <c r="K38" s="39"/>
      <c r="L38" s="5"/>
      <c r="M38" s="5"/>
    </row>
    <row r="39">
      <c r="A39" s="1"/>
      <c r="B39" s="35" t="s">
        <v>54</v>
      </c>
      <c r="C39" s="109">
        <v>0.07</v>
      </c>
      <c r="D39" s="46"/>
      <c r="E39" s="110">
        <v>2019.0</v>
      </c>
      <c r="F39" s="111" t="s">
        <v>55</v>
      </c>
      <c r="G39" s="112">
        <f>F20</f>
        <v>-149</v>
      </c>
      <c r="H39" s="113">
        <v>0.0</v>
      </c>
      <c r="I39" s="114">
        <f>F35</f>
        <v>419</v>
      </c>
      <c r="J39" s="115">
        <v>1.0</v>
      </c>
      <c r="K39" s="39"/>
      <c r="L39" s="5"/>
      <c r="M39" s="5"/>
    </row>
    <row r="40">
      <c r="A40" s="1"/>
      <c r="B40" s="35" t="s">
        <v>56</v>
      </c>
      <c r="C40" s="116">
        <f>F53</f>
        <v>0.2</v>
      </c>
      <c r="D40" s="58"/>
      <c r="E40" s="110">
        <v>2020.0</v>
      </c>
      <c r="F40" s="117">
        <f>G5</f>
        <v>-0.2969823101</v>
      </c>
      <c r="G40" s="118">
        <f>G20</f>
        <v>-4585</v>
      </c>
      <c r="H40" s="119">
        <v>0.0</v>
      </c>
      <c r="I40" s="120">
        <f>G35</f>
        <v>2303</v>
      </c>
      <c r="J40" s="115">
        <f>(I40/I39)</f>
        <v>5.496420048</v>
      </c>
      <c r="K40" s="39"/>
      <c r="L40" s="5"/>
      <c r="M40" s="5"/>
    </row>
    <row r="41">
      <c r="B41" s="41" t="s">
        <v>57</v>
      </c>
      <c r="C41" s="121">
        <f t="array" ref="C41">NPV(C39, G43:G53)</f>
        <v>75179.85484</v>
      </c>
      <c r="D41" s="122"/>
      <c r="E41" s="123">
        <v>2021.0</v>
      </c>
      <c r="F41" s="117">
        <f>H5</f>
        <v>0.7735346359</v>
      </c>
      <c r="G41" s="118">
        <f>H20</f>
        <v>-352</v>
      </c>
      <c r="H41" s="119">
        <v>0.0</v>
      </c>
      <c r="I41" s="120">
        <f>H35</f>
        <v>2418</v>
      </c>
      <c r="J41" s="115">
        <f t="shared" ref="J41:J42" si="9">I41/I40</f>
        <v>1.049934868</v>
      </c>
      <c r="K41" s="39"/>
      <c r="L41" s="5"/>
      <c r="M41" s="5"/>
    </row>
    <row r="42">
      <c r="B42" s="41" t="s">
        <v>58</v>
      </c>
      <c r="C42" s="124">
        <f>C41+C27-C28</f>
        <v>83439.85484</v>
      </c>
      <c r="D42" s="122"/>
      <c r="E42" s="123">
        <v>2022.0</v>
      </c>
      <c r="F42" s="117">
        <f>I5</f>
        <v>0.4019362377</v>
      </c>
      <c r="G42" s="118">
        <f>I18</f>
        <v>1989</v>
      </c>
      <c r="H42" s="125">
        <f>F41-F42</f>
        <v>0.3715983982</v>
      </c>
      <c r="I42" s="120">
        <f>I35</f>
        <v>2341</v>
      </c>
      <c r="J42" s="115">
        <f t="shared" si="9"/>
        <v>0.9681555004</v>
      </c>
      <c r="K42" s="39"/>
      <c r="L42" s="5"/>
      <c r="M42" s="5"/>
    </row>
    <row r="43">
      <c r="B43" s="41" t="s">
        <v>26</v>
      </c>
      <c r="C43" s="126">
        <f>C26</f>
        <v>412.41</v>
      </c>
      <c r="D43" s="122"/>
      <c r="E43" s="123">
        <v>2023.0</v>
      </c>
      <c r="F43" s="127">
        <v>0.35</v>
      </c>
      <c r="G43" s="118">
        <f t="shared" ref="G43:G53" si="10">G42*(1+F43)</f>
        <v>2685.15</v>
      </c>
      <c r="H43" s="125">
        <f t="shared" ref="H43:H53" si="11">H42 * (1+F42)</f>
        <v>0.5209572603</v>
      </c>
      <c r="I43" s="120">
        <f>J43*I42</f>
        <v>2266.452026</v>
      </c>
      <c r="J43" s="115">
        <f>J42</f>
        <v>0.9681555004</v>
      </c>
      <c r="K43" s="39"/>
      <c r="L43" s="5"/>
      <c r="M43" s="5"/>
    </row>
    <row r="44">
      <c r="A44" s="1"/>
      <c r="B44" s="35" t="s">
        <v>59</v>
      </c>
      <c r="C44" s="128">
        <f>C42/C43</f>
        <v>202.3225791</v>
      </c>
      <c r="D44" s="122"/>
      <c r="E44" s="123">
        <v>2024.0</v>
      </c>
      <c r="F44" s="127">
        <v>0.35</v>
      </c>
      <c r="G44" s="118">
        <f t="shared" si="10"/>
        <v>3624.9525</v>
      </c>
      <c r="H44" s="125">
        <f t="shared" si="11"/>
        <v>0.7032923014</v>
      </c>
      <c r="I44" s="129">
        <f>J43*I43</f>
        <v>2194.277996</v>
      </c>
      <c r="J44" s="5"/>
      <c r="K44" s="5"/>
      <c r="L44" s="5"/>
      <c r="M44" s="5"/>
    </row>
    <row r="45">
      <c r="A45" s="1"/>
      <c r="B45" s="19"/>
      <c r="C45" s="31"/>
      <c r="D45" s="39"/>
      <c r="E45" s="123">
        <v>2025.0</v>
      </c>
      <c r="F45" s="127">
        <v>0.3</v>
      </c>
      <c r="G45" s="118">
        <f t="shared" si="10"/>
        <v>4712.43825</v>
      </c>
      <c r="H45" s="125">
        <f t="shared" si="11"/>
        <v>0.9494446069</v>
      </c>
      <c r="I45" s="120">
        <f>J43*I44</f>
        <v>2124.402311</v>
      </c>
      <c r="J45" s="39"/>
      <c r="K45" s="39"/>
      <c r="L45" s="5"/>
      <c r="M45" s="5"/>
    </row>
    <row r="46">
      <c r="A46" s="1"/>
      <c r="B46" s="20" t="s">
        <v>60</v>
      </c>
      <c r="C46" s="130">
        <f>(C44-C25)/C25</f>
        <v>0.6172868031</v>
      </c>
      <c r="D46" s="39"/>
      <c r="E46" s="131">
        <v>2026.0</v>
      </c>
      <c r="F46" s="127">
        <v>0.3</v>
      </c>
      <c r="G46" s="118">
        <f t="shared" si="10"/>
        <v>6126.169725</v>
      </c>
      <c r="H46" s="125">
        <f t="shared" si="11"/>
        <v>1.234277989</v>
      </c>
      <c r="I46" s="120">
        <f>J43*I45</f>
        <v>2056.751783</v>
      </c>
      <c r="J46" s="39"/>
      <c r="K46" s="39"/>
      <c r="L46" s="5"/>
      <c r="M46" s="5"/>
    </row>
    <row r="47">
      <c r="A47" s="1"/>
      <c r="B47" s="20" t="s">
        <v>61</v>
      </c>
      <c r="C47" s="132">
        <f>H53</f>
        <v>5.641036121</v>
      </c>
      <c r="D47" s="39"/>
      <c r="E47" s="131">
        <v>2027.0</v>
      </c>
      <c r="F47" s="127">
        <v>0.25</v>
      </c>
      <c r="G47" s="118">
        <f t="shared" si="10"/>
        <v>7657.712156</v>
      </c>
      <c r="H47" s="125">
        <f t="shared" si="11"/>
        <v>1.604561386</v>
      </c>
      <c r="I47" s="120">
        <f>J43*I46</f>
        <v>1991.255551</v>
      </c>
      <c r="J47" s="39"/>
      <c r="K47" s="39"/>
      <c r="L47" s="5"/>
      <c r="M47" s="5"/>
    </row>
    <row r="48">
      <c r="B48" s="5"/>
      <c r="C48" s="19"/>
      <c r="D48" s="19"/>
      <c r="E48" s="131">
        <v>2028.0</v>
      </c>
      <c r="F48" s="127">
        <v>0.25</v>
      </c>
      <c r="G48" s="118">
        <f t="shared" si="10"/>
        <v>9572.140195</v>
      </c>
      <c r="H48" s="125">
        <f t="shared" si="11"/>
        <v>2.005701732</v>
      </c>
      <c r="I48" s="120">
        <f>J43*I47</f>
        <v>1927.845015</v>
      </c>
      <c r="J48" s="39"/>
      <c r="K48" s="39"/>
      <c r="L48" s="5"/>
      <c r="M48" s="5"/>
    </row>
    <row r="49">
      <c r="B49" s="10" t="s">
        <v>62</v>
      </c>
      <c r="C49" s="133">
        <f>C41+C27-I53</f>
        <v>84140.02908</v>
      </c>
      <c r="D49" s="39"/>
      <c r="E49" s="131">
        <v>2029.0</v>
      </c>
      <c r="F49" s="127">
        <v>0.25</v>
      </c>
      <c r="G49" s="118">
        <f t="shared" si="10"/>
        <v>11965.17524</v>
      </c>
      <c r="H49" s="125">
        <f t="shared" si="11"/>
        <v>2.507127165</v>
      </c>
      <c r="I49" s="120">
        <f>J43*I48</f>
        <v>1866.453755</v>
      </c>
      <c r="J49" s="39"/>
      <c r="K49" s="39"/>
      <c r="L49" s="5"/>
      <c r="M49" s="5"/>
    </row>
    <row r="50">
      <c r="A50" s="1"/>
      <c r="B50" s="10" t="s">
        <v>63</v>
      </c>
      <c r="C50" s="134"/>
      <c r="D50" s="39"/>
      <c r="E50" s="131">
        <v>2030.0</v>
      </c>
      <c r="F50" s="127">
        <v>0.25</v>
      </c>
      <c r="G50" s="118">
        <f t="shared" si="10"/>
        <v>14956.46906</v>
      </c>
      <c r="H50" s="125">
        <f t="shared" si="11"/>
        <v>3.133908956</v>
      </c>
      <c r="I50" s="129">
        <f>J43*I49</f>
        <v>1807.017469</v>
      </c>
      <c r="J50" s="5"/>
      <c r="K50" s="5"/>
      <c r="L50" s="5"/>
      <c r="M50" s="5"/>
    </row>
    <row r="51">
      <c r="A51" s="1"/>
      <c r="B51" s="10" t="s">
        <v>64</v>
      </c>
      <c r="C51" s="135">
        <f>C49/C43</f>
        <v>204.0203416</v>
      </c>
      <c r="D51" s="39"/>
      <c r="E51" s="97">
        <v>2031.0</v>
      </c>
      <c r="F51" s="127">
        <v>0.2</v>
      </c>
      <c r="G51" s="118">
        <f t="shared" si="10"/>
        <v>17947.76287</v>
      </c>
      <c r="H51" s="125">
        <f t="shared" si="11"/>
        <v>3.917386195</v>
      </c>
      <c r="I51" s="129">
        <f>J43*I50</f>
        <v>1749.473902</v>
      </c>
      <c r="J51" s="5"/>
      <c r="K51" s="5"/>
      <c r="L51" s="5"/>
      <c r="M51" s="5"/>
    </row>
    <row r="52">
      <c r="A52" s="1"/>
      <c r="B52" s="19"/>
      <c r="C52" s="31"/>
      <c r="D52" s="19"/>
      <c r="E52" s="97">
        <v>2032.0</v>
      </c>
      <c r="F52" s="127">
        <v>0.2</v>
      </c>
      <c r="G52" s="118">
        <f t="shared" si="10"/>
        <v>21537.31544</v>
      </c>
      <c r="H52" s="125">
        <f t="shared" si="11"/>
        <v>4.700863434</v>
      </c>
      <c r="I52" s="129">
        <f>J43*I51</f>
        <v>1693.762781</v>
      </c>
      <c r="J52" s="5"/>
      <c r="K52" s="5"/>
      <c r="L52" s="5"/>
      <c r="M52" s="5"/>
    </row>
    <row r="53">
      <c r="A53" s="1"/>
      <c r="B53" s="19"/>
      <c r="C53" s="19"/>
      <c r="D53" s="19"/>
      <c r="E53" s="97">
        <v>2033.0</v>
      </c>
      <c r="F53" s="136">
        <v>0.2</v>
      </c>
      <c r="G53" s="137">
        <f t="shared" si="10"/>
        <v>25844.77853</v>
      </c>
      <c r="H53" s="138">
        <f t="shared" si="11"/>
        <v>5.641036121</v>
      </c>
      <c r="I53" s="139">
        <f>J43*I52</f>
        <v>1639.825753</v>
      </c>
      <c r="J53" s="5"/>
      <c r="K53" s="5"/>
      <c r="L53" s="5"/>
      <c r="M53" s="5"/>
    </row>
    <row r="54">
      <c r="A54" s="1"/>
      <c r="B54" s="9"/>
      <c r="C54" s="9"/>
      <c r="D54" s="122"/>
      <c r="E54" s="5"/>
      <c r="F54" s="140"/>
      <c r="G54" s="5"/>
      <c r="H54" s="5"/>
      <c r="I54" s="5"/>
      <c r="J54" s="5"/>
      <c r="K54" s="5"/>
      <c r="L54" s="5"/>
      <c r="M54" s="5"/>
    </row>
    <row r="55">
      <c r="A55" s="1"/>
      <c r="B55" s="9"/>
      <c r="C55" s="9"/>
      <c r="D55" s="122"/>
      <c r="E55" s="5"/>
      <c r="F55" s="140"/>
      <c r="G55" s="5"/>
      <c r="H55" s="5"/>
      <c r="I55" s="5"/>
      <c r="J55" s="5"/>
      <c r="K55" s="5"/>
      <c r="L55" s="5"/>
      <c r="M55" s="5"/>
    </row>
    <row r="56">
      <c r="A56" s="1"/>
      <c r="B56" s="19"/>
      <c r="C56" s="19"/>
      <c r="D56" s="122"/>
      <c r="E56" s="5"/>
      <c r="F56" s="140"/>
      <c r="G56" s="5"/>
      <c r="H56" s="5"/>
      <c r="I56" s="5"/>
      <c r="J56" s="5"/>
      <c r="K56" s="5"/>
      <c r="L56" s="5"/>
      <c r="M56" s="5"/>
    </row>
    <row r="57">
      <c r="A57" s="1"/>
      <c r="B57" s="19"/>
      <c r="C57" s="19"/>
      <c r="D57" s="122"/>
      <c r="E57" s="5"/>
      <c r="F57" s="140"/>
      <c r="G57" s="5"/>
      <c r="H57" s="5"/>
      <c r="I57" s="5"/>
      <c r="J57" s="5"/>
      <c r="K57" s="5"/>
      <c r="L57" s="5"/>
      <c r="M57" s="5"/>
    </row>
    <row r="58">
      <c r="A58" s="141"/>
      <c r="B58" s="31"/>
      <c r="C58" s="31"/>
      <c r="D58" s="122"/>
      <c r="E58" s="5"/>
      <c r="F58" s="5"/>
      <c r="G58" s="5"/>
      <c r="H58" s="5"/>
      <c r="I58" s="5"/>
      <c r="J58" s="5"/>
      <c r="K58" s="5"/>
      <c r="L58" s="5"/>
      <c r="M58" s="5"/>
    </row>
    <row r="59">
      <c r="A59" s="141"/>
      <c r="B59" s="31"/>
      <c r="C59" s="31"/>
      <c r="D59" s="39"/>
      <c r="E59" s="5"/>
      <c r="F59" s="5"/>
      <c r="G59" s="5"/>
      <c r="H59" s="5"/>
      <c r="I59" s="5"/>
      <c r="J59" s="5"/>
      <c r="K59" s="5"/>
      <c r="L59" s="5"/>
      <c r="M59" s="5"/>
    </row>
    <row r="60">
      <c r="A60" s="1"/>
      <c r="B60" s="19"/>
      <c r="C60" s="19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>
      <c r="A61" s="1"/>
      <c r="B61" s="19"/>
      <c r="C61" s="19"/>
      <c r="D61" s="19"/>
      <c r="E61" s="5"/>
      <c r="F61" s="5"/>
      <c r="G61" s="5"/>
      <c r="H61" s="5"/>
      <c r="I61" s="5"/>
      <c r="J61" s="5"/>
      <c r="K61" s="5"/>
      <c r="L61" s="5"/>
      <c r="M61" s="5"/>
    </row>
    <row r="62">
      <c r="A62" s="141"/>
      <c r="B62" s="31"/>
      <c r="C62" s="31"/>
      <c r="D62" s="31"/>
      <c r="E62" s="5"/>
      <c r="F62" s="5"/>
      <c r="G62" s="5"/>
      <c r="H62" s="5"/>
      <c r="I62" s="5"/>
      <c r="J62" s="5"/>
      <c r="K62" s="5"/>
      <c r="L62" s="5"/>
      <c r="M62" s="5"/>
    </row>
    <row r="63">
      <c r="A63" s="141"/>
      <c r="B63" s="31"/>
      <c r="C63" s="31"/>
      <c r="D63" s="31"/>
      <c r="E63" s="5"/>
      <c r="F63" s="5"/>
      <c r="G63" s="5"/>
      <c r="H63" s="5"/>
      <c r="I63" s="5"/>
      <c r="J63" s="5"/>
      <c r="K63" s="5"/>
      <c r="L63" s="5"/>
      <c r="M63" s="5"/>
    </row>
    <row r="64">
      <c r="A64" s="141"/>
      <c r="B64" s="31"/>
      <c r="C64" s="31"/>
      <c r="D64" s="31"/>
      <c r="E64" s="5"/>
      <c r="F64" s="5"/>
      <c r="G64" s="5"/>
      <c r="H64" s="5"/>
      <c r="I64" s="5"/>
      <c r="J64" s="5"/>
      <c r="K64" s="5"/>
      <c r="L64" s="5"/>
      <c r="M64" s="5"/>
    </row>
    <row r="65">
      <c r="A65" s="141"/>
      <c r="B65" s="31"/>
      <c r="C65" s="31"/>
      <c r="D65" s="31"/>
      <c r="E65" s="5"/>
      <c r="F65" s="5"/>
      <c r="G65" s="5"/>
      <c r="H65" s="5"/>
      <c r="I65" s="5"/>
      <c r="J65" s="5"/>
      <c r="K65" s="5"/>
      <c r="L65" s="5"/>
      <c r="M65" s="5"/>
    </row>
    <row r="66">
      <c r="A66" s="1"/>
      <c r="B66" s="19"/>
      <c r="C66" s="19"/>
      <c r="D66" s="19"/>
      <c r="E66" s="5"/>
      <c r="F66" s="5"/>
      <c r="G66" s="5"/>
      <c r="H66" s="5"/>
      <c r="I66" s="5"/>
      <c r="J66" s="5"/>
      <c r="K66" s="5"/>
      <c r="L66" s="5"/>
      <c r="M66" s="5"/>
    </row>
    <row r="67">
      <c r="A67" s="1"/>
      <c r="B67" s="19"/>
      <c r="C67" s="19"/>
      <c r="D67" s="19"/>
      <c r="E67" s="5"/>
      <c r="F67" s="5"/>
      <c r="G67" s="5"/>
      <c r="H67" s="5"/>
      <c r="I67" s="5"/>
      <c r="J67" s="5"/>
      <c r="K67" s="5"/>
      <c r="L67" s="5"/>
      <c r="M67" s="5"/>
    </row>
    <row r="68">
      <c r="A68" s="1"/>
      <c r="B68" s="19"/>
      <c r="C68" s="19"/>
      <c r="D68" s="19"/>
      <c r="E68" s="5"/>
      <c r="F68" s="5"/>
      <c r="G68" s="5"/>
      <c r="H68" s="5"/>
      <c r="I68" s="5"/>
      <c r="J68" s="5"/>
      <c r="K68" s="5"/>
      <c r="L68" s="5"/>
      <c r="M68" s="5"/>
    </row>
    <row r="69">
      <c r="A69" s="1"/>
      <c r="B69" s="19"/>
      <c r="C69" s="19"/>
      <c r="D69" s="19"/>
      <c r="E69" s="5"/>
      <c r="F69" s="5"/>
      <c r="G69" s="5"/>
      <c r="H69" s="5"/>
      <c r="I69" s="5"/>
      <c r="J69" s="5"/>
      <c r="K69" s="5"/>
      <c r="L69" s="5"/>
      <c r="M69" s="5"/>
    </row>
    <row r="70">
      <c r="A70" s="1"/>
      <c r="B70" s="19"/>
      <c r="C70" s="19"/>
      <c r="D70" s="19"/>
      <c r="E70" s="5"/>
      <c r="F70" s="5"/>
      <c r="G70" s="5"/>
      <c r="H70" s="5"/>
      <c r="I70" s="5"/>
      <c r="J70" s="5"/>
      <c r="K70" s="5"/>
      <c r="L70" s="5"/>
      <c r="M70" s="5"/>
    </row>
    <row r="71">
      <c r="A71" s="1"/>
      <c r="B71" s="19"/>
      <c r="C71" s="19"/>
      <c r="D71" s="19"/>
      <c r="E71" s="5"/>
      <c r="F71" s="5"/>
      <c r="G71" s="5"/>
      <c r="H71" s="5"/>
      <c r="I71" s="5"/>
      <c r="J71" s="5"/>
      <c r="K71" s="5"/>
      <c r="L71" s="5"/>
      <c r="M71" s="5"/>
    </row>
    <row r="72">
      <c r="A72" s="141"/>
      <c r="B72" s="31"/>
      <c r="C72" s="31"/>
      <c r="D72" s="19"/>
      <c r="E72" s="5"/>
      <c r="F72" s="5"/>
      <c r="G72" s="5"/>
      <c r="H72" s="5"/>
      <c r="I72" s="5"/>
      <c r="J72" s="5"/>
      <c r="K72" s="5"/>
      <c r="L72" s="5"/>
      <c r="M72" s="5"/>
    </row>
    <row r="73">
      <c r="A73" s="141"/>
      <c r="B73" s="31"/>
      <c r="C73" s="31"/>
      <c r="D73" s="19"/>
      <c r="E73" s="5"/>
      <c r="F73" s="5"/>
      <c r="G73" s="5"/>
      <c r="H73" s="5"/>
      <c r="I73" s="5"/>
      <c r="J73" s="5"/>
      <c r="K73" s="5"/>
      <c r="L73" s="5"/>
      <c r="M73" s="5"/>
    </row>
    <row r="74">
      <c r="B74" s="5"/>
      <c r="C74" s="19"/>
      <c r="D74" s="19"/>
      <c r="E74" s="5"/>
      <c r="F74" s="5"/>
      <c r="G74" s="5"/>
      <c r="H74" s="5"/>
      <c r="I74" s="5"/>
      <c r="J74" s="5"/>
      <c r="K74" s="5"/>
      <c r="L74" s="5"/>
      <c r="M74" s="5"/>
    </row>
    <row r="75">
      <c r="B75" s="5"/>
      <c r="C75" s="19"/>
      <c r="D75" s="19"/>
      <c r="E75" s="5"/>
      <c r="F75" s="5"/>
      <c r="G75" s="5"/>
      <c r="H75" s="5"/>
      <c r="I75" s="5"/>
      <c r="J75" s="5"/>
      <c r="K75" s="5"/>
      <c r="L75" s="5"/>
      <c r="M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</sheetData>
  <hyperlinks>
    <hyperlink r:id="rId1" ref="C2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142"/>
      <c r="B3" s="143" t="s">
        <v>65</v>
      </c>
    </row>
    <row r="4">
      <c r="A4" s="144"/>
      <c r="B4" s="144"/>
      <c r="C4" s="144"/>
    </row>
    <row r="5">
      <c r="A5" s="145"/>
      <c r="B5" s="145" t="s">
        <v>66</v>
      </c>
    </row>
    <row r="6">
      <c r="A6" s="145"/>
      <c r="B6" s="146" t="s">
        <v>67</v>
      </c>
      <c r="C6" s="145"/>
      <c r="D6" s="145"/>
      <c r="E6" s="145"/>
    </row>
    <row r="7">
      <c r="A7" s="147"/>
      <c r="B7" s="148" t="s">
        <v>68</v>
      </c>
    </row>
    <row r="8">
      <c r="A8" s="147"/>
      <c r="B8" s="148" t="s">
        <v>69</v>
      </c>
    </row>
    <row r="9">
      <c r="A9" s="145"/>
      <c r="B9" s="148" t="s">
        <v>70</v>
      </c>
    </row>
    <row r="10">
      <c r="A10" s="145"/>
      <c r="B10" s="148" t="s">
        <v>71</v>
      </c>
    </row>
    <row r="11">
      <c r="A11" s="145"/>
      <c r="B11" s="148" t="s">
        <v>72</v>
      </c>
    </row>
    <row r="12">
      <c r="A12" s="145"/>
      <c r="B12" s="148" t="s">
        <v>73</v>
      </c>
    </row>
    <row r="13">
      <c r="A13" s="147"/>
      <c r="B13" s="147"/>
      <c r="C13" s="147"/>
      <c r="D13" s="147"/>
      <c r="E13" s="147"/>
    </row>
    <row r="14">
      <c r="A14" s="147"/>
      <c r="B14" s="147"/>
      <c r="C14" s="147"/>
      <c r="D14" s="147"/>
      <c r="E14" s="147"/>
    </row>
    <row r="15">
      <c r="A15" s="147"/>
      <c r="B15" s="147"/>
      <c r="C15" s="147"/>
      <c r="D15" s="147"/>
      <c r="E15" s="147"/>
    </row>
    <row r="16">
      <c r="A16" s="147"/>
      <c r="B16" s="147"/>
      <c r="C16" s="147"/>
      <c r="D16" s="147"/>
      <c r="E16" s="147"/>
    </row>
    <row r="17">
      <c r="A17" s="147"/>
      <c r="B17" s="147"/>
      <c r="C17" s="147"/>
      <c r="D17" s="147"/>
      <c r="E17" s="147"/>
    </row>
    <row r="18">
      <c r="A18" s="147"/>
      <c r="B18" s="147"/>
      <c r="C18" s="147"/>
      <c r="D18" s="147"/>
      <c r="E18" s="147"/>
    </row>
    <row r="19">
      <c r="A19" s="149"/>
      <c r="B19" s="147"/>
      <c r="C19" s="147"/>
      <c r="D19" s="147"/>
      <c r="E19" s="147"/>
    </row>
    <row r="20">
      <c r="A20" s="149"/>
      <c r="B20" s="147"/>
      <c r="C20" s="147"/>
      <c r="D20" s="147"/>
      <c r="E20" s="147"/>
    </row>
  </sheetData>
  <mergeCells count="8">
    <mergeCell ref="B9:E9"/>
    <mergeCell ref="B10:E10"/>
    <mergeCell ref="B11:E11"/>
    <mergeCell ref="B12:E12"/>
    <mergeCell ref="B3:E3"/>
    <mergeCell ref="B5:E5"/>
    <mergeCell ref="B7:E7"/>
    <mergeCell ref="B8:E8"/>
  </mergeCells>
  <drawing r:id="rId1"/>
</worksheet>
</file>