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Metadata" sheetId="2" r:id="rId5"/>
    <sheet state="visible" name="US by Season" sheetId="3" r:id="rId6"/>
    <sheet state="visible" name="CO by Season" sheetId="4" r:id="rId7"/>
    <sheet state="visible" name="By State" sheetId="5" r:id="rId8"/>
    <sheet state="visible" name="By Activity" sheetId="6" r:id="rId9"/>
    <sheet state="visible" name="By Month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<sst xmlns="http://schemas.openxmlformats.org/spreadsheetml/2006/main" count="4518" uniqueCount="965">
  <si>
    <t>AvyYear</t>
  </si>
  <si>
    <t>YYYY</t>
  </si>
  <si>
    <t>MM</t>
  </si>
  <si>
    <t>DD</t>
  </si>
  <si>
    <t>Location</t>
  </si>
  <si>
    <t>Setting</t>
  </si>
  <si>
    <t>State</t>
  </si>
  <si>
    <t>PrimaryActivity</t>
  </si>
  <si>
    <t>TravelMode</t>
  </si>
  <si>
    <t>Killed</t>
  </si>
  <si>
    <t>Description</t>
  </si>
  <si>
    <t>Ruth Glacier, Denali National Park and Preserve</t>
  </si>
  <si>
    <t>BC</t>
  </si>
  <si>
    <t>AK</t>
  </si>
  <si>
    <t>Climber</t>
  </si>
  <si>
    <t>Foot</t>
  </si>
  <si>
    <t>2 climbers caught in serac fall, 1 killed</t>
  </si>
  <si>
    <t>Matanuska Glacier</t>
  </si>
  <si>
    <t>Motorized Guided client</t>
  </si>
  <si>
    <t>Ski</t>
  </si>
  <si>
    <t>1 heliskier killed</t>
  </si>
  <si>
    <t>Lime Creek south of Edwards</t>
  </si>
  <si>
    <t>CO</t>
  </si>
  <si>
    <t>Sidecountry Rider</t>
  </si>
  <si>
    <t>1 sidecountry skier caught and killed</t>
  </si>
  <si>
    <t>Frog Lake Cliffs, north of Donner Pass</t>
  </si>
  <si>
    <t>CA</t>
  </si>
  <si>
    <t>Snowmobiler</t>
  </si>
  <si>
    <t>1 snowmobiler caught and killed</t>
  </si>
  <si>
    <t>Tiger Peak, north of Burke</t>
  </si>
  <si>
    <t>ID</t>
  </si>
  <si>
    <t>Snowmobile</t>
  </si>
  <si>
    <t>4 snowmobilers caught, 1 buried, 1 buried and killed</t>
  </si>
  <si>
    <t>Peak 9,975 (aka 25 Short), Grant Teton National Park</t>
  </si>
  <si>
    <t>WY</t>
  </si>
  <si>
    <t>Backcountry Tourer</t>
  </si>
  <si>
    <t>1 backcountry tourer caught and killed</t>
  </si>
  <si>
    <t>Near Sherman Peak, Southeast of Pocatello</t>
  </si>
  <si>
    <t>1 snowmobiler, caught, buried, and killed</t>
  </si>
  <si>
    <t>Near Castle Lake, Ruby Mountains, Southeast of Elko</t>
  </si>
  <si>
    <t>NV</t>
  </si>
  <si>
    <t>2 snowmobilers caught, 1 buried and killed, 1 injured</t>
  </si>
  <si>
    <t>Smoky Mountains</t>
  </si>
  <si>
    <t>One snowmobiler killed</t>
  </si>
  <si>
    <t>Togwotee Pass, WY</t>
  </si>
  <si>
    <t>Snowboard</t>
  </si>
  <si>
    <t>1 snowboarder killed</t>
  </si>
  <si>
    <t>Squaw Creek Drainage, Southeast of Alpine, WY</t>
  </si>
  <si>
    <t>1 snowmobiler caught, buried and killed</t>
  </si>
  <si>
    <t>West of Ruby Mountain, southeast of Rand</t>
  </si>
  <si>
    <t>2 snowmobilers caught, 1 partially buried, 1 buried and killed</t>
  </si>
  <si>
    <t>Pumphouse Lake, southwest of Rollins Pass</t>
  </si>
  <si>
    <t>1 snowmobiler caught, partially buried-critical, and killed</t>
  </si>
  <si>
    <t>Beehive Basin, north of Big Sky Montana</t>
  </si>
  <si>
    <t>MT</t>
  </si>
  <si>
    <t>2 splitboarders caught, 1 partially buried and killed</t>
  </si>
  <si>
    <t>Near Mount Trelease, north of Loveland Pass</t>
  </si>
  <si>
    <t>1 backcountry snowboarder caught, partially-buried critical, killed</t>
  </si>
  <si>
    <t>Knox Creek, Salmon la Sac area, near Cle Elum Lake</t>
  </si>
  <si>
    <t>WA</t>
  </si>
  <si>
    <t>Snowbike</t>
  </si>
  <si>
    <t>2 snowbikers caught, 1 buried and killed</t>
  </si>
  <si>
    <t>Wounded Buck Creek, northwest of Wildcat Lake</t>
  </si>
  <si>
    <t>5 snowmobilers caught, 1 partially buried-critical and killed</t>
  </si>
  <si>
    <t>Wilson Glade, Mill Creek Canyon</t>
  </si>
  <si>
    <t>UT</t>
  </si>
  <si>
    <t>7 backcountry tourers caught, 1 partially buried, 2 buried, 4 buried and killed</t>
  </si>
  <si>
    <t>Marvin’s avalanche path, East Vail backcountry south of Vail</t>
  </si>
  <si>
    <t>2 sidecountry skiers caught, 1 buried and killed</t>
  </si>
  <si>
    <t>Etna Summit, west of Etna</t>
  </si>
  <si>
    <t>2 backcountry tourers caught, 1 partially buried, 1 buried and killed</t>
  </si>
  <si>
    <t>Bear Mountain, Chugach State Park</t>
  </si>
  <si>
    <t>3 climbers caught, buried, and killed</t>
  </si>
  <si>
    <t>Middle Fork of Mineral Creek, between Silverton and Ophir</t>
  </si>
  <si>
    <t>4 backcountry skiers caught and buried, 3 killed</t>
  </si>
  <si>
    <t>Ammonoosuc Ravine, north of Mount Monroe</t>
  </si>
  <si>
    <t>NH</t>
  </si>
  <si>
    <t>1 backcountry skier caught, buried, and killed</t>
  </si>
  <si>
    <t>Squaretop, Park City Ridgeline</t>
  </si>
  <si>
    <t>1 skier caught, buried, and killed</t>
  </si>
  <si>
    <t>Dutch Draw, Park City Ridgeline</t>
  </si>
  <si>
    <t>1 sidecountry rider caught, buried, and killed</t>
  </si>
  <si>
    <t>Berthoud Pass, First Creek Drainage, Chimney Chute</t>
  </si>
  <si>
    <t>North Face of Battleship, southeast of Ophir</t>
  </si>
  <si>
    <t>2 backcountry skiers caught, buried, and killed</t>
  </si>
  <si>
    <t>Near Ohio Pass, Anthracite Range</t>
  </si>
  <si>
    <t>Near Sheep Pass, Salt River Range</t>
  </si>
  <si>
    <t>Mount Emmons, west of Crested Butte</t>
  </si>
  <si>
    <t>1 backcountry skier caught, killed</t>
  </si>
  <si>
    <t>Point 12885 near Red Peak, west of Silverthorne</t>
  </si>
  <si>
    <t>2 backcountry tourers caught and carried, 1 killed</t>
  </si>
  <si>
    <t>Austin Canyon, Snake River Range</t>
  </si>
  <si>
    <t>1 snowmobiler caught, buried, and killed</t>
  </si>
  <si>
    <t>Taylor Mountain, northwest of Teton Pass</t>
  </si>
  <si>
    <t>1 backcountry tourer caught, buried, and killed</t>
  </si>
  <si>
    <t>North of Skyline Peak</t>
  </si>
  <si>
    <t>2 sidecountry riders caught, 1 partially buried, 1 buried and killed</t>
  </si>
  <si>
    <t>Near Hatcher Pass</t>
  </si>
  <si>
    <t>1 backcountry tourer caught, killed</t>
  </si>
  <si>
    <t>Unalaska Island</t>
  </si>
  <si>
    <t>South Fork of Dickson Creek, east of Red and White Mountain</t>
  </si>
  <si>
    <t>3 snowbike riders caught, 1 partially buried, 2 buried and killed</t>
  </si>
  <si>
    <t>Boulder Creek Drainage, South of Cooper Landing</t>
  </si>
  <si>
    <t>Near Blewett Pass</t>
  </si>
  <si>
    <t>TN</t>
  </si>
  <si>
    <t>Resident</t>
  </si>
  <si>
    <t>1 resident caught, buried and killed</t>
  </si>
  <si>
    <t>Farmington Canyon, east of Farmington</t>
  </si>
  <si>
    <t>Uncompahgre Gorge, south of Ouray</t>
  </si>
  <si>
    <t>1 climber struck by falling ice, buried, and killed</t>
  </si>
  <si>
    <t>Scott Peak, west of Lake Tahoe</t>
  </si>
  <si>
    <t>SA</t>
  </si>
  <si>
    <t>Inbounds Rider</t>
  </si>
  <si>
    <t>2 inbounds skiers caught, 1 injured, 1 killed</t>
  </si>
  <si>
    <t>Baker Creek drainage, Smoky Mountains</t>
  </si>
  <si>
    <t>2 snowmobilers caught, 1 buried and killed</t>
  </si>
  <si>
    <t>Rock Creek, Elkhorn Mountains</t>
  </si>
  <si>
    <t>OR</t>
  </si>
  <si>
    <t>Wardner Peak, Bitterroot Mountains</t>
  </si>
  <si>
    <t>Multiple skiers caught, 2 partially buried, 5 buried, 3 killed</t>
  </si>
  <si>
    <t>Near Lake Dinah, west of Seeley Lake</t>
  </si>
  <si>
    <t>3 snowmobilers caught, 2 buried and killed, 1 partially buried</t>
  </si>
  <si>
    <t>Diamond Peaks, west of Cameron Pass</t>
  </si>
  <si>
    <t>1 backcountry skier, caught, buried, and killed</t>
  </si>
  <si>
    <t>Raymond Cataract, Mount Washington</t>
  </si>
  <si>
    <t>Lutak Inlet, north of Haines</t>
  </si>
  <si>
    <t>CB</t>
  </si>
  <si>
    <t>Casper</t>
  </si>
  <si>
    <t>1 resident caught, buried, and killed</t>
  </si>
  <si>
    <t>Crested Butte South</t>
  </si>
  <si>
    <t>2 residents caught and buried, 1 killed</t>
  </si>
  <si>
    <t>Near Crescent Lake, Kenai Peninsula</t>
  </si>
  <si>
    <t>2 backcountry tourers caught, 1 buried and killed</t>
  </si>
  <si>
    <t>Point 12118, east of Jones Pass</t>
  </si>
  <si>
    <t>Mechanized Guide</t>
  </si>
  <si>
    <t>1 mechanized guide caught, buried, and killed; 1 mechanized guide client caught</t>
  </si>
  <si>
    <t>Breccia Cliffs, northwest of Togwotee Pass</t>
  </si>
  <si>
    <t>Base Camp above Matterhorn Nordic trailhead, northeast of Lizard Head Pass</t>
  </si>
  <si>
    <t>Truman Gulch, Bridger Range</t>
  </si>
  <si>
    <t>1 skier caught, partially buried-critical, and killed</t>
  </si>
  <si>
    <t>Temptation avalanche path, Bear Creek, south of Telluride</t>
  </si>
  <si>
    <t>1 sidecountry rider caught, 1 backcountry skier caught, buried, and killed</t>
  </si>
  <si>
    <t>Pearl Pass Road, Brush Creek Drainage</t>
  </si>
  <si>
    <t>2 backcountry tourers caught, buried, and killed</t>
  </si>
  <si>
    <t>Humpy Peak, western Uinta Mountains</t>
  </si>
  <si>
    <t>Circleville Mountain, Tushar Mountains</t>
  </si>
  <si>
    <t>2 snowmobilers caught, 1 partially buried-critical, 1 buried and killed</t>
  </si>
  <si>
    <t>Near Bell Lake, Tobacco Root Mountains</t>
  </si>
  <si>
    <t>4 backcountry tourers caught, 1 injured, 1 killed</t>
  </si>
  <si>
    <t>Upper Palisades Lake, Snake River Range</t>
  </si>
  <si>
    <t>4 snowmobilers caught, 3 partially buried, 1 buried and killed</t>
  </si>
  <si>
    <t>East Face Laurel Peak, La Sal Mountains</t>
  </si>
  <si>
    <t>Green Mountain, Express Creek</t>
  </si>
  <si>
    <t>Electric Lake, Manti Skyline</t>
  </si>
  <si>
    <t>Taos Ski Valley</t>
  </si>
  <si>
    <t>NM</t>
  </si>
  <si>
    <t>2 inbounds riders caught, buried, and killed</t>
  </si>
  <si>
    <t>Mount Leidy, southwest of Togwotee Pass</t>
  </si>
  <si>
    <t>Upper Senator Beck Basin, northwest of Red Mountain Pass</t>
  </si>
  <si>
    <t>6 backcountry tourers caught, 1 partially buried, 1 buried and killed</t>
  </si>
  <si>
    <t>South Waldron Creek, north of Teton Peak</t>
  </si>
  <si>
    <t>2 snowmobilers caught, 1 carried and injured, 1 buried and killed</t>
  </si>
  <si>
    <t>Horse Creek, Wyoming Range</t>
  </si>
  <si>
    <t>Upper Blackstone Glacier, south of Whittier</t>
  </si>
  <si>
    <t>3 snowmobilers caught, 2 partially buried, 1 buried and killed</t>
  </si>
  <si>
    <t>Northwest of East Leidy Mountain, west of Togwotee Pass</t>
  </si>
  <si>
    <t>Saddle Peak, Bridger Range</t>
  </si>
  <si>
    <t>1 sidecountry rider caught, partially buried-critical, and killed</t>
  </si>
  <si>
    <t>Northwest of Glacier Peak, Middle Fork Swan River</t>
  </si>
  <si>
    <t>Maroon Bowl, west of Aspen Highlands</t>
  </si>
  <si>
    <t>2 sidecountry riders caught, 1 killed</t>
  </si>
  <si>
    <t>Park Butte, south of Mount Baker</t>
  </si>
  <si>
    <t>1 snowmobiler caught, killed</t>
  </si>
  <si>
    <t>Setting Sun Mountain, north of the Methow Valley</t>
  </si>
  <si>
    <t>1 backcountry skier killed</t>
  </si>
  <si>
    <t>Near Kirkwood Ski Resort</t>
  </si>
  <si>
    <t>2 residents killed in roof avalanche</t>
  </si>
  <si>
    <t>North Fork Teanaway, north of Cle Elum</t>
  </si>
  <si>
    <t>4 snowmobilers caught, 1 injured, 2 killed</t>
  </si>
  <si>
    <t>Stampede Pass</t>
  </si>
  <si>
    <t>4 snowmobilers caught, 1 buried and killed, 2 injured</t>
  </si>
  <si>
    <t>Snoqualmie Pass</t>
  </si>
  <si>
    <t>Hiker</t>
  </si>
  <si>
    <t>Snowshoe</t>
  </si>
  <si>
    <t>2 hikers killed</t>
  </si>
  <si>
    <t>Dude Mountain, north of Ketchikan</t>
  </si>
  <si>
    <t>1 backcountry tourers caught, 1 buried and killed</t>
  </si>
  <si>
    <t>Sheep Creek, west of Palisades</t>
  </si>
  <si>
    <t>Ralph's Slide, Upper Rock Springs Canyon near Wilson</t>
  </si>
  <si>
    <t>1 skier caught and killed</t>
  </si>
  <si>
    <t>South of Red Mountain Pass, Sam's Trees</t>
  </si>
  <si>
    <t>2 backcountry skiers caught and partially buried, 1 killed</t>
  </si>
  <si>
    <t>Southeast of Reas Peak, Centennial Range</t>
  </si>
  <si>
    <t>Snowbiker</t>
  </si>
  <si>
    <t>1 snowbiker caught, buried, and killed</t>
  </si>
  <si>
    <t>Northwest of Reas Peak, Centennial Range</t>
  </si>
  <si>
    <t>1 snowmobiler killed</t>
  </si>
  <si>
    <t>Cabin Creek, southern Madison Range</t>
  </si>
  <si>
    <t>Commissary Ridge, Salt River Range</t>
  </si>
  <si>
    <t>Marmot Mountain, Hatcher Pass</t>
  </si>
  <si>
    <t>Imp Peak, southern Madison Range</t>
  </si>
  <si>
    <t>SKi</t>
  </si>
  <si>
    <t>Red Mountain, north of Snoqualmie Pass</t>
  </si>
  <si>
    <t>North Pole</t>
  </si>
  <si>
    <t>Hawkins Mountain, north of Cle Eleum</t>
  </si>
  <si>
    <t>Near West Lost Lake, Flat Tops Wilderness area</t>
  </si>
  <si>
    <t>McCoy Creek, Caribou Range east of Idaho Falls</t>
  </si>
  <si>
    <t>Near Cooper Landing, Kenai Peninsula</t>
  </si>
  <si>
    <t>Mt. Stanton, north of West Glacier</t>
  </si>
  <si>
    <t>Near Crystal Mountain, south of Greenwater</t>
  </si>
  <si>
    <t>West of White Pass Ski Area</t>
  </si>
  <si>
    <t>East of Grand Targee Resort</t>
  </si>
  <si>
    <t>Henderson Mountain, near Cooke City</t>
  </si>
  <si>
    <t>Hybrid Tourer</t>
  </si>
  <si>
    <t>Mt. Rose Chutes - Closed Area</t>
  </si>
  <si>
    <t>SA-closed terrain</t>
  </si>
  <si>
    <t>Summit Lake area, Eastern Alaska Range</t>
  </si>
  <si>
    <t>Cat Ski Mount Bailey</t>
  </si>
  <si>
    <t>Chief Joseph Peak, Wallowa Mountains</t>
  </si>
  <si>
    <t>Nelchina Glacier area</t>
  </si>
  <si>
    <t>Near Island Park</t>
  </si>
  <si>
    <t>Grand Targhee Resort</t>
  </si>
  <si>
    <t>Big Horn Mountains near Sheridan Wyoming</t>
  </si>
  <si>
    <t>Cottonwood Pass, west of Buena Vista</t>
  </si>
  <si>
    <t>Lost Mine Creek, east of Wolf Creek Pass</t>
  </si>
  <si>
    <t>Willow Draw near Park City Mountain Resort, Utah</t>
  </si>
  <si>
    <t>Twin Lakes near Brundage Mountain</t>
  </si>
  <si>
    <t>Rock Springs, south of Jackson Hole Mountain Resort</t>
  </si>
  <si>
    <t>Mt Herman, northeast of Mount Baker</t>
  </si>
  <si>
    <t>Swede Creek area, Whitefish Range</t>
  </si>
  <si>
    <t>Red Mountain, Clear Creek County</t>
  </si>
  <si>
    <t>Gobblers Knob, Big Cottonwood Canyon</t>
  </si>
  <si>
    <t>Ruby Peak, Ruby Range west of Crested Butte</t>
  </si>
  <si>
    <t>Pyramid Peak, Teton Range</t>
  </si>
  <si>
    <t>Cedar Basin, west of Big Sky</t>
  </si>
  <si>
    <t>St Mary's Lake</t>
  </si>
  <si>
    <t>Skyscraper Mountain, Hatcher Pass</t>
  </si>
  <si>
    <t>Backcountry near Sugar Bowl Ski Resort</t>
  </si>
  <si>
    <t>Grubstake Gulch, southwest of Hatcher Pass</t>
  </si>
  <si>
    <t>Granite Mountain near Snoqualmie Pass</t>
  </si>
  <si>
    <t>Kendall Peak, Snoqualmie Pass</t>
  </si>
  <si>
    <t>Sheep Mountain, north of Cooke City</t>
  </si>
  <si>
    <t>Eldorado Bowl, Hatcher Pass</t>
  </si>
  <si>
    <t>Mt Russell, John Muir Wilderness</t>
  </si>
  <si>
    <t>Sickle Couloir, Mount Moran</t>
  </si>
  <si>
    <t>Beehive Peak, northern Madison Range</t>
  </si>
  <si>
    <t>Wrangell-Saint Elias National Park</t>
  </si>
  <si>
    <t>Alaska Range, near Cantwell</t>
  </si>
  <si>
    <t>Hells Canyon, near Snowbasin Ski Resort</t>
  </si>
  <si>
    <t>Peter Barker path, near Aspen Mountain</t>
  </si>
  <si>
    <t>Rabbit Ears path, Kendall Mountain</t>
  </si>
  <si>
    <t>Kelso Mountain</t>
  </si>
  <si>
    <t>Rainbow Ridge area, Delta Range</t>
  </si>
  <si>
    <t>Near Henderson Peak, Cooke City</t>
  </si>
  <si>
    <t>Liberty Ridge, Mount Rainier</t>
  </si>
  <si>
    <t>North face of Mount Shuksan</t>
  </si>
  <si>
    <t>Olson Gulch, west of Anaconda</t>
  </si>
  <si>
    <t>Crater Lake National Park</t>
  </si>
  <si>
    <t>Paulina Peak, south of Bend</t>
  </si>
  <si>
    <t>Granite Mountain</t>
  </si>
  <si>
    <t>Kicking Horse Valley, west of Haines</t>
  </si>
  <si>
    <t>Cooke City, Montana</t>
  </si>
  <si>
    <t>Altoona, about 10 miles northeast of Philipsburg, Montana</t>
  </si>
  <si>
    <t>Gold Hill, Uinta Mountains</t>
  </si>
  <si>
    <t>Sharkstooth Peak, La Plata Mountains</t>
  </si>
  <si>
    <t>Diablo Ridge, Pt. 12,505, approx. 1 mile W of Conejos Peak</t>
  </si>
  <si>
    <t>Ski Patroller</t>
  </si>
  <si>
    <t>Mount Jumbo, Missoula</t>
  </si>
  <si>
    <t>Troy, West Cabinet Mountain Range</t>
  </si>
  <si>
    <t>Near Togwotee Pass</t>
  </si>
  <si>
    <t>Frenchman Creek, northwest of Galena Summit</t>
  </si>
  <si>
    <t>Star Mountain, near Twin Lakes</t>
  </si>
  <si>
    <t>SW face of Cornucopia Peak, Wallowa Mountains</t>
  </si>
  <si>
    <t>Human-powered Guide Client</t>
  </si>
  <si>
    <t>Left Fork Huntington Creek</t>
  </si>
  <si>
    <t>Near Kebler Pass, west of Crested Butte</t>
  </si>
  <si>
    <t>North Fork Swan River, south of Keystone Ski Area</t>
  </si>
  <si>
    <t>Near Tibble Fork Reservoir</t>
  </si>
  <si>
    <t>Snowplayer</t>
  </si>
  <si>
    <t>Lewis Peak, Cascades north of Stevens Pass</t>
  </si>
  <si>
    <t>Onion Basin, northern Gallatin Range</t>
  </si>
  <si>
    <t>East Vail, backcountry southeast of Vail Ski Area</t>
  </si>
  <si>
    <t>Parkview Mountain, west of Willow Creek Pass</t>
  </si>
  <si>
    <t>Pucker Face, near Jackson Hole Mountain Resort</t>
  </si>
  <si>
    <t>Neely's, Palisades Peak</t>
  </si>
  <si>
    <t>Sheep Creek north of Lovalend Pass</t>
  </si>
  <si>
    <t>Ptarmigan Hill near Vail Pass</t>
  </si>
  <si>
    <t>Hybrid Rider</t>
  </si>
  <si>
    <t>Red Mountain</t>
  </si>
  <si>
    <t>Kessler Peak Big Cottonwood Canyon</t>
  </si>
  <si>
    <t>Highway Personnel</t>
  </si>
  <si>
    <t>Ypsilon Mountain Rocky Mountain National Park</t>
  </si>
  <si>
    <t>Takhinsha Mtns, West of Haines</t>
  </si>
  <si>
    <t>Mechanized Guiding Client</t>
  </si>
  <si>
    <t>Nokhu Crags, Never Summer Mountains</t>
  </si>
  <si>
    <t>Prospector Mountain</t>
  </si>
  <si>
    <t>12 Mile Canyon, Manti Skyline</t>
  </si>
  <si>
    <t>Huntington Ravine, Mt Washington</t>
  </si>
  <si>
    <t>Cement Creek, near Silverton</t>
  </si>
  <si>
    <t>Survey Peak, Grand Teton National Park</t>
  </si>
  <si>
    <t>Clause Creek, southwest of Hoback Canyon</t>
  </si>
  <si>
    <t>West Fork Duchesne</t>
  </si>
  <si>
    <t>Raspberry Creek, near Marble</t>
  </si>
  <si>
    <t>Ships Prow Glades, Snowmass Ski Area</t>
  </si>
  <si>
    <t>Alpine Meadows Ski Area</t>
  </si>
  <si>
    <t>Donner Ski Ranch</t>
  </si>
  <si>
    <t>West Buttress, Denali</t>
  </si>
  <si>
    <t>Ophir Pass, Paradise Basin</t>
  </si>
  <si>
    <t>Takin Ridge, northwest of Haines</t>
  </si>
  <si>
    <t>Ranger Peak, Grand Teton National Park</t>
  </si>
  <si>
    <t>Beaver Basin, La Sal Mountains</t>
  </si>
  <si>
    <t>Forestdale Divide, Carson Pass</t>
  </si>
  <si>
    <t>Polaris Point</t>
  </si>
  <si>
    <t>Togowotee Pass, Grouse Mountain</t>
  </si>
  <si>
    <t>Skyline Creek, near Marias Pass</t>
  </si>
  <si>
    <t>Miller Road, north of Cooke City</t>
  </si>
  <si>
    <t>Lost Johnny drainage, east of Kaispell</t>
  </si>
  <si>
    <t>WAC Bluffs, near Snoqualimie Pass</t>
  </si>
  <si>
    <t>Tunnel Creek, near Steven Pass</t>
  </si>
  <si>
    <t>Gibbs Creek, near Wolf Creek Pass</t>
  </si>
  <si>
    <t>Contention Fingers, Bear Creek, Telluride</t>
  </si>
  <si>
    <t>Lost Creek Reservior</t>
  </si>
  <si>
    <t>Twin Lakes, Swan Range</t>
  </si>
  <si>
    <t>Little Giant, West Kessler, Big Cottonwood Canyon</t>
  </si>
  <si>
    <t>Prima Cornice</t>
  </si>
  <si>
    <t>Trestle Trees, Winter Park</t>
  </si>
  <si>
    <t>Chedsey Creek, North Park</t>
  </si>
  <si>
    <t>Burnt Mountain near Snowmass Village</t>
  </si>
  <si>
    <t>Phillipsburg, Flint Range, Red Lion</t>
  </si>
  <si>
    <t>Hayden Creek, south of Cooke City</t>
  </si>
  <si>
    <t>Gad Valley, Little Cottonwood Canyon</t>
  </si>
  <si>
    <t>Mount Frances, Denali National Park</t>
  </si>
  <si>
    <t>NP</t>
  </si>
  <si>
    <t>Torreys Peak</t>
  </si>
  <si>
    <t>Split Mountain, south of Bishop</t>
  </si>
  <si>
    <t>Ruth Gorge</t>
  </si>
  <si>
    <t>Bird Ridge, Chugach State Park</t>
  </si>
  <si>
    <t>Sled, tube, or saucer</t>
  </si>
  <si>
    <t>Garnet Canyon Meadows, Grand Teton National Park</t>
  </si>
  <si>
    <t>Highlands Ridge, Desolation Row, Aspen zone</t>
  </si>
  <si>
    <t>Back country to the west of Stevens Pass, WA. Backside of Cowboy Mountain</t>
  </si>
  <si>
    <t>Horsehoe Mountain, Manti Skyline</t>
  </si>
  <si>
    <t>Bald Mountain, Hatcher Pass</t>
  </si>
  <si>
    <t>Mount Cashmere</t>
  </si>
  <si>
    <t>East Snowmass Creek Valley, Sand's Chute</t>
  </si>
  <si>
    <t>Sand Peak-Flat Tops</t>
  </si>
  <si>
    <t>Red Mountain, Snoqualmie Pass Washington</t>
  </si>
  <si>
    <t>"High Trail Cliffs," northeast of Berthoud Pass</t>
  </si>
  <si>
    <t>Near Hungry Horse Reservoir, east of Kalispell</t>
  </si>
  <si>
    <t>20 miles northeast of Calder</t>
  </si>
  <si>
    <t>Dry Gulch-East of Eisenhower Tunnel</t>
  </si>
  <si>
    <t>Morning Star Peak, north central Washington Cascades</t>
  </si>
  <si>
    <t>Cherry Hill, western Uinta Mountains</t>
  </si>
  <si>
    <t>Wolf Creek Pass Ski Area, Glory Hole Point</t>
  </si>
  <si>
    <t>Lolo Peak, west of Missoula, MT</t>
  </si>
  <si>
    <t>Ingraham Direct Route, Mount Rainier</t>
  </si>
  <si>
    <t>Ruth Gorge, Denali National Park</t>
  </si>
  <si>
    <t>McAtee Basin south of Big Sky</t>
  </si>
  <si>
    <t>Francis Peak northwest of Farmington</t>
  </si>
  <si>
    <t>Indian Creek drainage northwest of Alpine</t>
  </si>
  <si>
    <t>Peak 6996 near Marias Pass, Glacier NP</t>
  </si>
  <si>
    <t>Near Brundage Mountain</t>
  </si>
  <si>
    <t>Near Baldy Peak, east of Ridgway</t>
  </si>
  <si>
    <t>Missoula Lake 10 miles SW of Superior, MT</t>
  </si>
  <si>
    <t>Southwest of Creede</t>
  </si>
  <si>
    <t>North of Schweitzer Ski Area, Idaho Panhandle</t>
  </si>
  <si>
    <t>Near Antora Peak south of Buena Vista</t>
  </si>
  <si>
    <t>Steep Gully #1, west of Arapahoe Basin Ski Area</t>
  </si>
  <si>
    <t>Lindley Backcountry Hut south of Aspen</t>
  </si>
  <si>
    <t>South Teton, Grand Teton NP</t>
  </si>
  <si>
    <t>South Fork Eagle River, Alaska Three Bowls</t>
  </si>
  <si>
    <t>Grandview, Placer River Drainage, Chugach NF</t>
  </si>
  <si>
    <t>Near the Ridgway Hut, San Juan Mountains</t>
  </si>
  <si>
    <t>North Fork of Murphy Creek, Wyoming Range</t>
  </si>
  <si>
    <t>Garns Mtn in the Big Hole Range west of Driggs</t>
  </si>
  <si>
    <t>Grandview Pk, Session Mtns east of Bountiful</t>
  </si>
  <si>
    <t>Boardman Pass, Soldier Mountains west of Fairfield</t>
  </si>
  <si>
    <t>Meadows Chutes near Solitude Ski Area</t>
  </si>
  <si>
    <t>Hells Canyon, Snowbasin Backcountry</t>
  </si>
  <si>
    <t>Off trail run in bounds at Sun Valley Ski Resort</t>
  </si>
  <si>
    <t>Jackson Hole Mountain Resort</t>
  </si>
  <si>
    <t>Battle Mountain, Vail sidecountry</t>
  </si>
  <si>
    <t>Scotch Bonnet Mountain near Cooke City</t>
  </si>
  <si>
    <t>Paulina Peak east of La Pine</t>
  </si>
  <si>
    <t>Rock Lake west of Cascade</t>
  </si>
  <si>
    <t>Hyalite Canyon outside of Bozeman</t>
  </si>
  <si>
    <t>Thompson Pass</t>
  </si>
  <si>
    <t>Norton Creek, 20 MILES west of Ketchum</t>
  </si>
  <si>
    <t>Johnson Pass, Kenai Peninsula</t>
  </si>
  <si>
    <t>Aneroid Basin, Eagle Cap Wilderness</t>
  </si>
  <si>
    <t>Gladiator Ridge, north of Sun Valley</t>
  </si>
  <si>
    <t>Squaw Valley</t>
  </si>
  <si>
    <t>Indian Peak area, Sanke River Range</t>
  </si>
  <si>
    <t>Trapper Creek, North of Priest Lake</t>
  </si>
  <si>
    <t>Maggies Peaks</t>
  </si>
  <si>
    <t>Hell Roaring drainage South of Mt Jefferson</t>
  </si>
  <si>
    <t>Northeast facing slope on Crown Butte</t>
  </si>
  <si>
    <t>Black Butte area of the Gravelly Range</t>
  </si>
  <si>
    <t>Near Cody</t>
  </si>
  <si>
    <t>Rockford</t>
  </si>
  <si>
    <t>Yamaha Hill, western Uintas</t>
  </si>
  <si>
    <t>Tatie Peak, near Harts Pass</t>
  </si>
  <si>
    <t>Brown Bear Basin near Harts Pass</t>
  </si>
  <si>
    <t>Jackson Hole</t>
  </si>
  <si>
    <t>Gravel Mountain, north of Granby</t>
  </si>
  <si>
    <t>Poulsen’s Gully-Squaw Valley Ski Area</t>
  </si>
  <si>
    <t>Logan Peak</t>
  </si>
  <si>
    <t>Northwest of Crested Butte</t>
  </si>
  <si>
    <t>Snowbird Ski Area</t>
  </si>
  <si>
    <t>Near Aspen Ski Area</t>
  </si>
  <si>
    <t>bc</t>
  </si>
  <si>
    <t>Sheep Mountain, near Orofino</t>
  </si>
  <si>
    <t>Mount Eyak, Cordova</t>
  </si>
  <si>
    <t>Seattle Creek, near Turnigan Pass</t>
  </si>
  <si>
    <t>Garden Valley</t>
  </si>
  <si>
    <t>Little Box Canyon</t>
  </si>
  <si>
    <t>Tokopah Canyon, Sequoia National Park</t>
  </si>
  <si>
    <t>Near Mountain High ski resort</t>
  </si>
  <si>
    <t>Beehive Basin, near Big Sky</t>
  </si>
  <si>
    <t>Huntington Ravine, Mount Washington</t>
  </si>
  <si>
    <t>Canyon Creek, near Whitefish Mountain</t>
  </si>
  <si>
    <t>Star Valley</t>
  </si>
  <si>
    <t>East Vail backcountry</t>
  </si>
  <si>
    <t>Blanca Peak</t>
  </si>
  <si>
    <t>Near Mt Pilchuck</t>
  </si>
  <si>
    <t>East Vail Backcountry, CDC</t>
  </si>
  <si>
    <t>Fargo</t>
  </si>
  <si>
    <t>ND</t>
  </si>
  <si>
    <t>French Creek, Snowy Range</t>
  </si>
  <si>
    <t>Excelsior Pass area, north of Mount Baker</t>
  </si>
  <si>
    <t>Near Co-op Creek, Western Uintas</t>
  </si>
  <si>
    <t>Superbowl near Windy Ridge, Western Uintas</t>
  </si>
  <si>
    <t>The Canyons</t>
  </si>
  <si>
    <t>Edith Creek, Mount Rainier National Park</t>
  </si>
  <si>
    <t>Source Lake, near Snoqualmie Pass</t>
  </si>
  <si>
    <t>Union Creek, near Crystal Mountain Resort</t>
  </si>
  <si>
    <t>Other</t>
  </si>
  <si>
    <t>Cameron Pass</t>
  </si>
  <si>
    <t>Mount Shimer</t>
  </si>
  <si>
    <t>Darby Canyon</t>
  </si>
  <si>
    <t>Yellow Mountain</t>
  </si>
  <si>
    <t>Echo Lake, Mt Evans</t>
  </si>
  <si>
    <t>near Crystal Mountain</t>
  </si>
  <si>
    <t>OB/NP</t>
  </si>
  <si>
    <t>Gobbler’s Knob, Wasatch Range</t>
  </si>
  <si>
    <t>Hell’s Canyon, near Snowbasin</t>
  </si>
  <si>
    <t>Signal Peak, southeast of Richfield</t>
  </si>
  <si>
    <t>Tower Mountain, southeast of Heber City</t>
  </si>
  <si>
    <t>Big Belt Mountains</t>
  </si>
  <si>
    <t>Palisades Peak Area</t>
  </si>
  <si>
    <t>North Peak</t>
  </si>
  <si>
    <t>Mt Jefferson, Centenial Range</t>
  </si>
  <si>
    <t>Lionhead, W of West Yellowstone</t>
  </si>
  <si>
    <t>Snowmass</t>
  </si>
  <si>
    <t>Stewart Peak, Salt River Range</t>
  </si>
  <si>
    <t>Scotch Bonnet Peak, Cooke City</t>
  </si>
  <si>
    <t>Backcountry near Lookout Pass</t>
  </si>
  <si>
    <t>Mount Herman, west of Mt. Baker Ski Area</t>
  </si>
  <si>
    <t>Patriot Bowl-west of Trinity Mtn. Lookout</t>
  </si>
  <si>
    <t>Pioneer Ridge, an out-of-bounds area near Brighton Ski Resort</t>
  </si>
  <si>
    <t>Mountians outside of Spencer</t>
  </si>
  <si>
    <t>Tiffany Mountain near Conconully</t>
  </si>
  <si>
    <t>Ogden Mtn., Taylor Canyon</t>
  </si>
  <si>
    <t>mountains near Antelope Creek</t>
  </si>
  <si>
    <t>Marmot Mountain, Hatcher Pass Area</t>
  </si>
  <si>
    <t>Rainy Pass; Dalzell Creek, in the Alaska Range</t>
  </si>
  <si>
    <t>FLATTOP MTN, CHUGACH STATE PARK, CHUGACH MTNS</t>
  </si>
  <si>
    <t>SP</t>
  </si>
  <si>
    <t>Blacksmith Creek drainage,Twin Lakes area; Sawtooth Range</t>
  </si>
  <si>
    <t>Red Meadow Lake west of Polebridge</t>
  </si>
  <si>
    <t>MILLER MOUNTAIN-SHEEP CREEK</t>
  </si>
  <si>
    <t>Coal Creek, West side of Teton Pass</t>
  </si>
  <si>
    <t>south end of Mt. Abundance</t>
  </si>
  <si>
    <t>Raggedtop Mountain</t>
  </si>
  <si>
    <t>Trap Peak</t>
  </si>
  <si>
    <t>Mt. Timpanogos area, near Hidden Lakes</t>
  </si>
  <si>
    <t>Togwotee Pass/Squaw Basin area</t>
  </si>
  <si>
    <t>Berthoud Pass, Mines 2</t>
  </si>
  <si>
    <t>WHITE CLOUD MTNS STANLEY</t>
  </si>
  <si>
    <t>ARAPAHOE BASIN</t>
  </si>
  <si>
    <t>KETCHUM 20MI NW BAKER CREEK BRODIE GULCH</t>
  </si>
  <si>
    <t>GRAND MESA CLIFFS</t>
  </si>
  <si>
    <t>OGDEN MONTE CRISTO ECCLES PEAK</t>
  </si>
  <si>
    <t>BISHOP MT TOM ELDERBERRY CANYON</t>
  </si>
  <si>
    <t>BRECKENRIDGE QUANDARY PEAK SOUTH COULOIR</t>
  </si>
  <si>
    <t>ASPEN HIGHLANDS FIVE FINGER BOWL</t>
  </si>
  <si>
    <t>SUGAR BOWL MT ANDERSON NORTH BOWL BENSON HUT</t>
  </si>
  <si>
    <t>MT HUNTINGTON DENALI NP</t>
  </si>
  <si>
    <t>MOUNT MANSFIELD, NE RIDGE</t>
  </si>
  <si>
    <t>VT</t>
  </si>
  <si>
    <t>LAKE STEVENS</t>
  </si>
  <si>
    <t>CANYONS DUTCH DRAW OB</t>
  </si>
  <si>
    <t>SNOQUALMIE PASS ALPENTAL SA CLOSED</t>
  </si>
  <si>
    <t>LAS VEGAS SKI MT CHARLESTON LEE CANYON</t>
  </si>
  <si>
    <t>MANTI WASATCH PLATEAU EPHRIAM CANYON</t>
  </si>
  <si>
    <t>WASATCH PLATEAU MT PLEASANT CHOKE CHERRY</t>
  </si>
  <si>
    <t>BUFFALO PASS SODA MOUNTAIN</t>
  </si>
  <si>
    <t>CENTENNIAL MTNS HELL ROARING HUT</t>
  </si>
  <si>
    <t>PROVO UINTA MONTAINS STRAWBERRY VALLEY, trout creek</t>
  </si>
  <si>
    <t>BIG COTTONWOOD CNYN MINERAL FORK</t>
  </si>
  <si>
    <t>BIG COTTONWOOD CNYN TWIN LAKES PASS</t>
  </si>
  <si>
    <t>MADISON RANGE SPHINX MOUNTAIN</t>
  </si>
  <si>
    <t>MT RAINIER INGRAHAM GLACIER</t>
  </si>
  <si>
    <t>MT RAINIER / LIBERTY RIDGE</t>
  </si>
  <si>
    <t>MT BAKER OB</t>
  </si>
  <si>
    <t>PAXSON / RICHARDSON HWY MP 194 / HOODOO MTNS</t>
  </si>
  <si>
    <t>SAWATCH RANGE / BROWNS PEAK</t>
  </si>
  <si>
    <t>SAWATCH RANGE / LA PLATA PEAK</t>
  </si>
  <si>
    <t>BRECKENRIDGE / MT GUYOT</t>
  </si>
  <si>
    <t>SANDPOINT / JERU</t>
  </si>
  <si>
    <t>SNOQUALMIE PASS / SALMON LA SAC</t>
  </si>
  <si>
    <t>KETCHUM / APOLLO CREEK</t>
  </si>
  <si>
    <t>PORTAGE / BRYON GLACIER PEAK</t>
  </si>
  <si>
    <t>PARK CITY / DALY CANYON / JUDGE MINE</t>
  </si>
  <si>
    <t>JACKSON / TETON RANGE / PK 9870</t>
  </si>
  <si>
    <t>PORTAGE / USFS BUILDING</t>
  </si>
  <si>
    <t>Others at Work</t>
  </si>
  <si>
    <t>FAIRFIELD</t>
  </si>
  <si>
    <t>DONNER SUMMIT</t>
  </si>
  <si>
    <t>PROVO CANYON / ASPEN GROVE / ROBERTS HORN CHUTE</t>
  </si>
  <si>
    <t>BLEWETT PASS / NAVAJO PEAK</t>
  </si>
  <si>
    <t>SNOQUALMIE PASS / SNOW LAKE TRAIL</t>
  </si>
  <si>
    <t>MT BAKER / ARTIST POINT</t>
  </si>
  <si>
    <t>CARSON PASS / NR BLUE LAKES</t>
  </si>
  <si>
    <t>DEVILS THUMB</t>
  </si>
  <si>
    <t>WRANGELL-ST ELIAS / VERDE PEAK</t>
  </si>
  <si>
    <t>LA PLATA MTNS / BURRO MTN</t>
  </si>
  <si>
    <t>ARAPAHOE BASIN / PORCUPINE MTN</t>
  </si>
  <si>
    <t>COOKE CITY / MT ABUNDANCE</t>
  </si>
  <si>
    <t>SAWATCH RANGE / COTTONWOOD PASS / PTARMIGAN LAKE</t>
  </si>
  <si>
    <t>ST ELMO / SAWATCH RANGE / HANCOCK PASS</t>
  </si>
  <si>
    <t>SALT RIVER RANGE / POKER FLATS</t>
  </si>
  <si>
    <t>SAWATCH RANGE / ELK HEAD PASS /MISSOURI BASIN NR BELFORD</t>
  </si>
  <si>
    <t>PRIEST LAKE / ECHO BASIN</t>
  </si>
  <si>
    <t>SCHWEITZER / KEOKEE PEAK</t>
  </si>
  <si>
    <t>DRY GULCH / SNOOPY</t>
  </si>
  <si>
    <t>BIG COTTONWOOD CYN / MILL CREEK / GOBBLERS KNOB</t>
  </si>
  <si>
    <t>JACKSON HOLE / HOURGLASS COULOIR</t>
  </si>
  <si>
    <t>HATCHER PASS</t>
  </si>
  <si>
    <t>LIVINGSTON / CRAZY MTNS / ELK CREEK</t>
  </si>
  <si>
    <t>LINCOLN / COPPER CREEK BOWL</t>
  </si>
  <si>
    <t>TETON PASS / AVALANCHE BOWL</t>
  </si>
  <si>
    <t>TOGWOTEE PASS / KETTLE CREEK</t>
  </si>
  <si>
    <t>COOKE CITY / WOLVERINE PEAK</t>
  </si>
  <si>
    <t>GRAYS RIVER / CORRAL CREEK LAKE</t>
  </si>
  <si>
    <t>TETON PASS / SKI LAKE</t>
  </si>
  <si>
    <t>CRYSTAL MOUNTAIN / NORSE PEAK</t>
  </si>
  <si>
    <t>FAIRFIELD / TRINITY MTNS</t>
  </si>
  <si>
    <t>SNOWY RANGE W SIDE</t>
  </si>
  <si>
    <t>MT ROSE OB</t>
  </si>
  <si>
    <t>MT WASHINGTON / TUCKERMAN RAVINE</t>
  </si>
  <si>
    <t>MT FORAKER</t>
  </si>
  <si>
    <t>EAGLE RIVER 6 MILE</t>
  </si>
  <si>
    <t>TARGHEE CREEK</t>
  </si>
  <si>
    <t>JACKSON / JACKSON PEAK</t>
  </si>
  <si>
    <t>FLATTOPS / PAGODA PEAK</t>
  </si>
  <si>
    <t>BRIGHTON OB / PIONEER RIDGE</t>
  </si>
  <si>
    <t>WHITEFISH RANGE / SOUTH CANYON</t>
  </si>
  <si>
    <t>TELLURIDE OB / TEMPTER BOWL</t>
  </si>
  <si>
    <t>ASHCROFT / LINDLEY HUT</t>
  </si>
  <si>
    <t>ASPEN MTN OB / PANDORAS</t>
  </si>
  <si>
    <t>VICTOR / BIG HOLE MTNS</t>
  </si>
  <si>
    <t>SUGAR BOWL OB / MT JUDAH</t>
  </si>
  <si>
    <t>GLENWOOD SPRINGS / MINER BASIN</t>
  </si>
  <si>
    <t>WHITEFISH RANGE</t>
  </si>
  <si>
    <t>CRYSTAL PEAK / FRIENDS HUT</t>
  </si>
  <si>
    <t>ASPEN HIGHLANDS</t>
  </si>
  <si>
    <t>WEBER CANYON</t>
  </si>
  <si>
    <t>BONNER SHEEP MTN</t>
  </si>
  <si>
    <t>PAXSON SUMMIT LAKE</t>
  </si>
  <si>
    <t>PHILIPSBURG</t>
  </si>
  <si>
    <t>CANTWELL</t>
  </si>
  <si>
    <t>HOPE PALMER CREEK ROAD</t>
  </si>
  <si>
    <t>CORDOVA</t>
  </si>
  <si>
    <t>YANKEE DOODLE LAKE</t>
  </si>
  <si>
    <t>BIG COTTONWOOD CYN / STAIRS GU</t>
  </si>
  <si>
    <t>MT BAKER</t>
  </si>
  <si>
    <t>FLATHEAD PASS / BRIDGER MTNS</t>
  </si>
  <si>
    <t>WEST YELLOWSTONE / LIONSHEAD</t>
  </si>
  <si>
    <t>TENMILE RANGE / W SIDE</t>
  </si>
  <si>
    <t>STEAMBOAT / FARWELL MTN</t>
  </si>
  <si>
    <t>DELTA / SUMMIT LAKE</t>
  </si>
  <si>
    <t>UINTA MTNS</t>
  </si>
  <si>
    <t>GRAYS RIVER / PRATER PK</t>
  </si>
  <si>
    <t>CANYONS / RED ROCK CLIFFS</t>
  </si>
  <si>
    <t>CRESTED BUTTE OHIO PASS</t>
  </si>
  <si>
    <t>JACKSON HOLE OB APRES VOUS</t>
  </si>
  <si>
    <t>SQUAW VALLEY OB</t>
  </si>
  <si>
    <t>CLE ELUM LAKE ANN WENATCHEE NF</t>
  </si>
  <si>
    <t>JACKSON HOLE ROCK SPRINGS</t>
  </si>
  <si>
    <t>EUREKA LODGE MATANUSKA RIVER</t>
  </si>
  <si>
    <t>TWIN LAKES NR LAKE WENATCHEE</t>
  </si>
  <si>
    <t>ROCK CREEK NW OF JACKSON</t>
  </si>
  <si>
    <t>EMIGRANT PK ABSAROKA MTNS</t>
  </si>
  <si>
    <t>CAMERON PASS DIAMOND PKS</t>
  </si>
  <si>
    <t>TETONS DEAD HORSE PASS</t>
  </si>
  <si>
    <t>MARIAS PASS PUZZLE SLIDE</t>
  </si>
  <si>
    <t>OGDEN / WILLARD PEAK</t>
  </si>
  <si>
    <t>TETON PASS</t>
  </si>
  <si>
    <t>CANTWELL / DENALI NP</t>
  </si>
  <si>
    <t>TETON PASS, Glory Bowl</t>
  </si>
  <si>
    <t>SUNLIGHT BASIN CODY</t>
  </si>
  <si>
    <t>Hunter</t>
  </si>
  <si>
    <t>ABASIN MARJORIE BOWL</t>
  </si>
  <si>
    <t>PAXON / SUMMIT LAKE</t>
  </si>
  <si>
    <t>TALKEETNA</t>
  </si>
  <si>
    <t>SWAN RANGE</t>
  </si>
  <si>
    <t>BONNERS FERRY</t>
  </si>
  <si>
    <t>MT WASHINGTON</t>
  </si>
  <si>
    <t>LAKE PLACID</t>
  </si>
  <si>
    <t>NY</t>
  </si>
  <si>
    <t>ST CHARLES</t>
  </si>
  <si>
    <t>SEWARD HIGHWAY</t>
  </si>
  <si>
    <t>RD</t>
  </si>
  <si>
    <t>ABASIN BEAVERS</t>
  </si>
  <si>
    <t>ASPEN HURRICANE</t>
  </si>
  <si>
    <t>JONES PASS</t>
  </si>
  <si>
    <t>CRYSTAL MTN</t>
  </si>
  <si>
    <t>THE CANYONS</t>
  </si>
  <si>
    <t>QUANDARY PEAK</t>
  </si>
  <si>
    <t>CAMERON PASS</t>
  </si>
  <si>
    <t>BIG SKY / DOBES</t>
  </si>
  <si>
    <t>SITKA</t>
  </si>
  <si>
    <t>WRANGELL-ST ELIAS</t>
  </si>
  <si>
    <t>MT MCGINNIS JUNEAU</t>
  </si>
  <si>
    <t>TALKEETNA MTNS CANTW</t>
  </si>
  <si>
    <t>OPHIR</t>
  </si>
  <si>
    <t>CHUGACH MTNS</t>
  </si>
  <si>
    <t>TURNAGAIN PASS</t>
  </si>
  <si>
    <t>LITTLE COTTON WD CNY</t>
  </si>
  <si>
    <t>CUMBERLAND PASS</t>
  </si>
  <si>
    <t>GRAND MESA</t>
  </si>
  <si>
    <t>S WASATCH MT NEBO</t>
  </si>
  <si>
    <t>BLUE MOUNTAINS</t>
  </si>
  <si>
    <t>JACKSON HOLE</t>
  </si>
  <si>
    <t>TOGWOTEE PASS</t>
  </si>
  <si>
    <t>FAIRVIEW CANYON</t>
  </si>
  <si>
    <t>BITTERROOT MTNS</t>
  </si>
  <si>
    <t>LIMA PKS S OF DILLON</t>
  </si>
  <si>
    <t>SNOWBIRD</t>
  </si>
  <si>
    <t>MT RAINER</t>
  </si>
  <si>
    <t>MT HOOD</t>
  </si>
  <si>
    <t>DENALI /</t>
  </si>
  <si>
    <t>BERTHOUD PASS russel</t>
  </si>
  <si>
    <t>ST MARYS GLACIER</t>
  </si>
  <si>
    <t>ASPEN MTN</t>
  </si>
  <si>
    <t>MORMOM HILLS</t>
  </si>
  <si>
    <t>DONNER PASS</t>
  </si>
  <si>
    <t>INSPIRATION PASS</t>
  </si>
  <si>
    <t>LIZARD HEAD PASS San Bernardo Pk</t>
  </si>
  <si>
    <t>BLEWETT PASS</t>
  </si>
  <si>
    <t>SUMMIT CNTY</t>
  </si>
  <si>
    <t>MADISON RANGE</t>
  </si>
  <si>
    <t>COOKE CITY</t>
  </si>
  <si>
    <t>MT PLEASANT</t>
  </si>
  <si>
    <t>ENCAMPMENT battle lk</t>
  </si>
  <si>
    <t>HAMILTON</t>
  </si>
  <si>
    <t>MISSION MTNS</t>
  </si>
  <si>
    <t>ISLAND PARK reas pk</t>
  </si>
  <si>
    <t>ISLAND PARK sawtell</t>
  </si>
  <si>
    <t>GUANELLA PASS</t>
  </si>
  <si>
    <t>CROW PASS</t>
  </si>
  <si>
    <t>GLADSTONE PK</t>
  </si>
  <si>
    <t>DENALI / MT HUNTER</t>
  </si>
  <si>
    <t>DENALI / MT MCKINELY</t>
  </si>
  <si>
    <t>GAKONA GLACIER</t>
  </si>
  <si>
    <t>PRIEST LAKE</t>
  </si>
  <si>
    <t>YELLOWSTONE</t>
  </si>
  <si>
    <t>JACKSON</t>
  </si>
  <si>
    <t>CASCADE</t>
  </si>
  <si>
    <t>LOGAN CANYON BV FALL</t>
  </si>
  <si>
    <t>RESURRECTION PASS</t>
  </si>
  <si>
    <t>LOGAN CANYON</t>
  </si>
  <si>
    <t>MONTPEILER</t>
  </si>
  <si>
    <t>MT INDEX</t>
  </si>
  <si>
    <t>Misc Recreation</t>
  </si>
  <si>
    <t>Flagstaff Peak near ALTA</t>
  </si>
  <si>
    <t>CHAIR MOUNTAIN</t>
  </si>
  <si>
    <t>BOUNTIFUL PK</t>
  </si>
  <si>
    <t>MT HUNTER</t>
  </si>
  <si>
    <t>MT SAINT ELIAS</t>
  </si>
  <si>
    <t>LITTLE COTTONWOOD CN</t>
  </si>
  <si>
    <t>W YELLOWSTONE</t>
  </si>
  <si>
    <t>EAST VAIL CHUTES</t>
  </si>
  <si>
    <t>VAIL</t>
  </si>
  <si>
    <t>DELTA RANGE</t>
  </si>
  <si>
    <t>MISSION MTNS POULSON</t>
  </si>
  <si>
    <t>SALT MTN RNG</t>
  </si>
  <si>
    <t>SUN VALLEY</t>
  </si>
  <si>
    <t>TAOS</t>
  </si>
  <si>
    <t>ABASIN BEAVERS 2</t>
  </si>
  <si>
    <t>COTTONWOOD PASS</t>
  </si>
  <si>
    <t>SOLITUDE</t>
  </si>
  <si>
    <t>ASPEN PYRAMID PK</t>
  </si>
  <si>
    <t>ASPEN MCFARLANE BOWL</t>
  </si>
  <si>
    <t>CENTENIAL</t>
  </si>
  <si>
    <t>SNAKE RIV CNYN</t>
  </si>
  <si>
    <t>GALENA PASS</t>
  </si>
  <si>
    <t>VAIL PASS Narrows</t>
  </si>
  <si>
    <t>TIOGA PASS</t>
  </si>
  <si>
    <t>GLACIER NP</t>
  </si>
  <si>
    <t>ANACONDA</t>
  </si>
  <si>
    <t>PIKES PEAK</t>
  </si>
  <si>
    <t>MT ORVILLE GLAC BAY</t>
  </si>
  <si>
    <t>ENGINEER MTN</t>
  </si>
  <si>
    <t>RUBY CK, URAD MINE</t>
  </si>
  <si>
    <t>DOUGLAS ISLAND</t>
  </si>
  <si>
    <t>KENAI MTNS</t>
  </si>
  <si>
    <t>CONUNDRUM CREEK</t>
  </si>
  <si>
    <t>RS</t>
  </si>
  <si>
    <t>BIG COTTONWOOD CYN</t>
  </si>
  <si>
    <t>DRY GULCH</t>
  </si>
  <si>
    <t>ARIZONA SNOWBOWL</t>
  </si>
  <si>
    <t>AZ</t>
  </si>
  <si>
    <t>Unknown</t>
  </si>
  <si>
    <t>MT BALDY</t>
  </si>
  <si>
    <t>MIDWAY</t>
  </si>
  <si>
    <t>KELBER PASS</t>
  </si>
  <si>
    <t>FRANCIES CABIN</t>
  </si>
  <si>
    <t>CUTLER BASIN, OGDEN</t>
  </si>
  <si>
    <t>MISSION RIDGE</t>
  </si>
  <si>
    <t>MT BELFORD</t>
  </si>
  <si>
    <t>COAL BANK PASS</t>
  </si>
  <si>
    <t>POWERLINE PASS, CHUG</t>
  </si>
  <si>
    <t>BOULDER CRK, KENAI</t>
  </si>
  <si>
    <t>GRAYS RIVER RD</t>
  </si>
  <si>
    <t>BRIGHTON</t>
  </si>
  <si>
    <t>PETERS RIDGE</t>
  </si>
  <si>
    <t>BARNARD GLACIER</t>
  </si>
  <si>
    <t>BLACKSTONE BAY</t>
  </si>
  <si>
    <t>BUFFALO MT</t>
  </si>
  <si>
    <t>WOLVERINE CIRQ</t>
  </si>
  <si>
    <t>CRESTED BUTTE</t>
  </si>
  <si>
    <t>ODYSSEY MT</t>
  </si>
  <si>
    <t>ST HWY 280</t>
  </si>
  <si>
    <t>Motorist</t>
  </si>
  <si>
    <t>PINE CRST</t>
  </si>
  <si>
    <t>TODD LAKE, near BEND</t>
  </si>
  <si>
    <t>TWOTOP MOUNTAIN</t>
  </si>
  <si>
    <t>10 MILE CANYON</t>
  </si>
  <si>
    <t>BRECKENRIDGE</t>
  </si>
  <si>
    <t>SUNDANCE</t>
  </si>
  <si>
    <t>SUNLIGHT</t>
  </si>
  <si>
    <t>EAST VAIL</t>
  </si>
  <si>
    <t>MISSOULA</t>
  </si>
  <si>
    <t>MAMMOTH LAKES</t>
  </si>
  <si>
    <t>STANLEY</t>
  </si>
  <si>
    <t>HEALY</t>
  </si>
  <si>
    <t>Rocky Mountain Nat Park / FLATTOP</t>
  </si>
  <si>
    <t>LOOKOUT PK</t>
  </si>
  <si>
    <t>S MAROON PK</t>
  </si>
  <si>
    <t>BERTHOUD PASS</t>
  </si>
  <si>
    <t>MONTEZUMA</t>
  </si>
  <si>
    <t>RED MOUNTAIN PASS</t>
  </si>
  <si>
    <t>LOST LAKE</t>
  </si>
  <si>
    <t>JED SMITH WILDX</t>
  </si>
  <si>
    <t>SNEFFELS RANGE</t>
  </si>
  <si>
    <t>BEAVER CREEK</t>
  </si>
  <si>
    <t>MT ROSE</t>
  </si>
  <si>
    <t>LA SAL MTNS</t>
  </si>
  <si>
    <t>LONGS PEAK RMNP</t>
  </si>
  <si>
    <t>LOVELAND PASS / GRIZZLY PK</t>
  </si>
  <si>
    <t>CASTLE CREEK</t>
  </si>
  <si>
    <t>MT WASHINGTON TUCKMANS</t>
  </si>
  <si>
    <t>COTTENWOOD PASS</t>
  </si>
  <si>
    <t>ARAPAHOE BASIN OB</t>
  </si>
  <si>
    <t>POWERLINE PASS</t>
  </si>
  <si>
    <t>TENMILE RANGE / FLETCHER MTN</t>
  </si>
  <si>
    <t>LAPLATA MTNS</t>
  </si>
  <si>
    <t>ALPINE MEADOWS / MUNCHKIN CHUTES / CHADS CLIFF</t>
  </si>
  <si>
    <t>RED MOUNTAIN PASS / OH BOY</t>
  </si>
  <si>
    <t>HOMER</t>
  </si>
  <si>
    <t>FREMONT PASS</t>
  </si>
  <si>
    <t>WEST YELLOWSTONE / LIONSHEAD MTN</t>
  </si>
  <si>
    <t>VAIL / OB MUSHROOM BOWL</t>
  </si>
  <si>
    <t>LOVELAND PASS</t>
  </si>
  <si>
    <t>RUBY MTNS</t>
  </si>
  <si>
    <t>MT HOOD MDWS</t>
  </si>
  <si>
    <t>TELLURIDE</t>
  </si>
  <si>
    <t>KENI PENINSULA / TINCAN PEAK</t>
  </si>
  <si>
    <t>MT BLACKBURN</t>
  </si>
  <si>
    <t>MT RAINIER</t>
  </si>
  <si>
    <t>ASHCROFT / PEARL PASS</t>
  </si>
  <si>
    <t>BERTHOUD PASS 2ND CREEK</t>
  </si>
  <si>
    <t>EXIT GLACIER</t>
  </si>
  <si>
    <t>MT BORAH</t>
  </si>
  <si>
    <t>DENALI / MT FORAKER</t>
  </si>
  <si>
    <t>SHRINE PASS</t>
  </si>
  <si>
    <t>WOLF CREEK PASS / TREASURE MTN</t>
  </si>
  <si>
    <t>MT ELLIS</t>
  </si>
  <si>
    <t>ALTA</t>
  </si>
  <si>
    <t>VAIL (ob)</t>
  </si>
  <si>
    <t>TWIN LAKES</t>
  </si>
  <si>
    <t>PROVO CANYON</t>
  </si>
  <si>
    <t>SUGAR BOWL</t>
  </si>
  <si>
    <t>FRENCH GULCH</t>
  </si>
  <si>
    <t>LA PLATA MTNS</t>
  </si>
  <si>
    <t>Miner</t>
  </si>
  <si>
    <t>CATHERINES PASS</t>
  </si>
  <si>
    <t>WHITEHORSE MTN</t>
  </si>
  <si>
    <t>PARK CITY</t>
  </si>
  <si>
    <t>EAGLE RIVER</t>
  </si>
  <si>
    <t>POWDER MTN</t>
  </si>
  <si>
    <t>ROBERTS</t>
  </si>
  <si>
    <t>SNOWY RANGE</t>
  </si>
  <si>
    <t>MT SI</t>
  </si>
  <si>
    <t>LOLO PASS</t>
  </si>
  <si>
    <t>GRAND TETON</t>
  </si>
  <si>
    <t>ASHCROFT</t>
  </si>
  <si>
    <t>ASPEN</t>
  </si>
  <si>
    <t>KELSO MTN</t>
  </si>
  <si>
    <t>ELK MTNS</t>
  </si>
  <si>
    <t>SOURCE LAKE</t>
  </si>
  <si>
    <t>MARBLE / CHAIR MTN</t>
  </si>
  <si>
    <t>EAGLE PK, CHUG</t>
  </si>
  <si>
    <t>DALLAS DIVIDE</t>
  </si>
  <si>
    <t>VAIL PASS</t>
  </si>
  <si>
    <t>SNOW KING</t>
  </si>
  <si>
    <t>MT KATAHDIN</t>
  </si>
  <si>
    <t>ME</t>
  </si>
  <si>
    <t>Town of Steamboat</t>
  </si>
  <si>
    <t>COPPER MOUNTAIN</t>
  </si>
  <si>
    <t>MT SHUKSAN</t>
  </si>
  <si>
    <t>GRANITE MT</t>
  </si>
  <si>
    <t>MT SHASTA</t>
  </si>
  <si>
    <t>GRAND LAKE</t>
  </si>
  <si>
    <t>DEER CREEK</t>
  </si>
  <si>
    <t>BOZEMAN CREEK</t>
  </si>
  <si>
    <t>WOLF CREEK PASS</t>
  </si>
  <si>
    <t>BIG SKY</t>
  </si>
  <si>
    <t>MONTPELIER</t>
  </si>
  <si>
    <t>DENALI / MT MCKINLEY</t>
  </si>
  <si>
    <t>ALPINE MDWS</t>
  </si>
  <si>
    <t>PARK WEST</t>
  </si>
  <si>
    <t>ANEROID LAKE</t>
  </si>
  <si>
    <t>Rescuer</t>
  </si>
  <si>
    <t>CUMBRES PASS</t>
  </si>
  <si>
    <t>D. L. BLISS</t>
  </si>
  <si>
    <t>LEADVILLE</t>
  </si>
  <si>
    <t>CHUGACH</t>
  </si>
  <si>
    <t>RED LODGE</t>
  </si>
  <si>
    <t>SNOWMASS</t>
  </si>
  <si>
    <t>MILLCREEK CN</t>
  </si>
  <si>
    <t>LAMOILLE</t>
  </si>
  <si>
    <t>SCHWEITZER BA</t>
  </si>
  <si>
    <t>BIG COTTONWOOD</t>
  </si>
  <si>
    <t>BIG MOUNTAIN</t>
  </si>
  <si>
    <t>B COTTONWOOD</t>
  </si>
  <si>
    <t>MAMMOTH MT</t>
  </si>
  <si>
    <t>DESOLATION LK</t>
  </si>
  <si>
    <t>LOVELAND BASIN</t>
  </si>
  <si>
    <t>STEVENS PASS</t>
  </si>
  <si>
    <t>HELPER</t>
  </si>
  <si>
    <t>MN</t>
  </si>
  <si>
    <t>MT SOPRIS</t>
  </si>
  <si>
    <t>LOST CANYON</t>
  </si>
  <si>
    <t>SHEEP MT</t>
  </si>
  <si>
    <t>EL DIENTE PK</t>
  </si>
  <si>
    <t>S ARAPAHOE PK</t>
  </si>
  <si>
    <t>SHEEP CREEK</t>
  </si>
  <si>
    <t>VALDEZ</t>
  </si>
  <si>
    <t>ROCKY MOUNTAIN NAT PARK</t>
  </si>
  <si>
    <t>BIG FOUR MT</t>
  </si>
  <si>
    <t>MT NAST</t>
  </si>
  <si>
    <t>SILVER PEAK</t>
  </si>
  <si>
    <t>GRAND TARGHEE</t>
  </si>
  <si>
    <t>ALPINE MEADOWS</t>
  </si>
  <si>
    <t>BRIDGEPORT</t>
  </si>
  <si>
    <t>MT MARATHON</t>
  </si>
  <si>
    <t>JACKSON PEAK</t>
  </si>
  <si>
    <t>POCATELLO</t>
  </si>
  <si>
    <t>JUNEAU</t>
  </si>
  <si>
    <t>PORTAGE</t>
  </si>
  <si>
    <t>MT ST HELENS</t>
  </si>
  <si>
    <t>HECLA</t>
  </si>
  <si>
    <t>MCGINNIS GL</t>
  </si>
  <si>
    <t>CENTENNIAL</t>
  </si>
  <si>
    <t>OWEN CREEK</t>
  </si>
  <si>
    <t>GARFIELD</t>
  </si>
  <si>
    <t>MONARCH PASS</t>
  </si>
  <si>
    <t>HEAVENLY VAL</t>
  </si>
  <si>
    <t>TANAINA PEAK</t>
  </si>
  <si>
    <t>FLATTOP MT</t>
  </si>
  <si>
    <t>PARKCITYWEST</t>
  </si>
  <si>
    <t>TAOS SKIVALLEY</t>
  </si>
  <si>
    <t>STEAMBOAT</t>
  </si>
  <si>
    <t>YOSEMITE</t>
  </si>
  <si>
    <t>MITCHELL LAKE</t>
  </si>
  <si>
    <t>MT GARFIELD</t>
  </si>
  <si>
    <t>POLE CREEK</t>
  </si>
  <si>
    <t>EKLUTNA GLAC</t>
  </si>
  <si>
    <t>ASPEN MTN (McFarlane Gulch)</t>
  </si>
  <si>
    <t>WILLOW CREEK</t>
  </si>
  <si>
    <t>SNOQUALMIE PS</t>
  </si>
  <si>
    <t>ALUM CREEK</t>
  </si>
  <si>
    <t>GLACIER</t>
  </si>
  <si>
    <t>BLACKFOOT R</t>
  </si>
  <si>
    <t>KYLE CANYON</t>
  </si>
  <si>
    <t>MINERAL KING</t>
  </si>
  <si>
    <t>SLIDE MT</t>
  </si>
  <si>
    <t>ROCK CANYON</t>
  </si>
  <si>
    <t>SKYLINE</t>
  </si>
  <si>
    <t>PARLEY'S CN</t>
  </si>
  <si>
    <t>GENEVA BASIN</t>
  </si>
  <si>
    <t>MORROW POINTDAM</t>
  </si>
  <si>
    <t>HOMESTAKE LAKE</t>
  </si>
  <si>
    <t>SNOWBANK MT</t>
  </si>
  <si>
    <t>SNOW BASIN</t>
  </si>
  <si>
    <t>Ranger</t>
  </si>
  <si>
    <t>SQUAW VALLEY</t>
  </si>
  <si>
    <t>SNOW KING MT</t>
  </si>
  <si>
    <t>LUNDIN PK</t>
  </si>
  <si>
    <t>TABERG</t>
  </si>
  <si>
    <t>BIG FOUR MTN</t>
  </si>
  <si>
    <t>SWIFT CREEK</t>
  </si>
  <si>
    <t>SAWATCH / LA PLATA PEAK</t>
  </si>
  <si>
    <t>SUPERIOR CREEK</t>
  </si>
  <si>
    <t>BERTHOUD PASS (Floral Park)</t>
  </si>
  <si>
    <t>CAMP BIRD HWY</t>
  </si>
  <si>
    <t>DAM SLIDE</t>
  </si>
  <si>
    <t>GRANITE MTN. SNOQUAL</t>
  </si>
  <si>
    <t>ST MARYS LAKE</t>
  </si>
  <si>
    <t>WARDNER</t>
  </si>
  <si>
    <t>LEEKS CANYON</t>
  </si>
  <si>
    <t>MACE</t>
  </si>
  <si>
    <t>TUCKERMAN RAVINE</t>
  </si>
  <si>
    <t>MOON PASS</t>
  </si>
  <si>
    <t>SEWARD HWY</t>
  </si>
  <si>
    <t>COBALT</t>
  </si>
  <si>
    <t>TWIN BRIDGES</t>
  </si>
  <si>
    <t>SILVERTON</t>
  </si>
  <si>
    <t>Please cite the CAIC 2020 for all use</t>
  </si>
  <si>
    <t>This file is maintained by:</t>
  </si>
  <si>
    <t>Spencer Logan</t>
  </si>
  <si>
    <t>Colorado Avalanche Information Center</t>
  </si>
  <si>
    <t>spencer dot logan at state dot co dot us</t>
  </si>
  <si>
    <t>Recent revision efforts benefitted from:</t>
  </si>
  <si>
    <t>Gabrielle Antionolli</t>
  </si>
  <si>
    <t>Reconcilition with Snowy Torrents 1996-2004</t>
  </si>
  <si>
    <t>Linda George</t>
  </si>
  <si>
    <t>Erich Peitzsch</t>
  </si>
  <si>
    <t>Peitzsch et al. 2019. "How old are the people who die in avalanches? A look into the ages of avalanche victims in the United States (1950-2018)." Journal of Outdoor Recreation and Tourism</t>
  </si>
  <si>
    <t>blase reardon</t>
  </si>
  <si>
    <t>Annual Fatalities</t>
  </si>
  <si>
    <t>5 Year average</t>
  </si>
  <si>
    <t>Grand Total</t>
  </si>
  <si>
    <t>Avalanche Year</t>
  </si>
  <si>
    <t>1951 on</t>
  </si>
  <si>
    <t>Since 2011-12</t>
  </si>
  <si>
    <t>sum Killed L10</t>
  </si>
  <si>
    <t>&lt;-Current Year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</si>
  <si>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</si>
  <si>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</si>
  <si>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</si>
  <si>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</si>
  <si>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</si>
  <si>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</si>
  <si>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</si>
  <si>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</si>
  <si>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</si>
  <si>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</si>
  <si>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</si>
  <si>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</si>
  <si>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1950-51 to 2020-21</t>
  </si>
  <si>
    <t>2011-12 to 2020-21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</si>
</sst>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/>
    <font>
      <sz val="11.0"/>
      <color theme="1"/>
      <name val="Calibri"/>
    </font>
    <font>
      <color theme="1"/>
      <name val="Calibri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FFFFFF"/>
      </top>
    </border>
    <border>
      <left/>
      <right/>
      <top style="thin">
        <color rgb="FF95B3D7"/>
      </top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0" numFmtId="0" xfId="0" applyAlignment="1" applyFont="1">
      <alignment readingOrder="0"/>
    </xf>
    <xf borderId="0" fillId="0" fontId="0" numFmtId="0" xfId="0" applyFont="1"/>
    <xf borderId="0" fillId="0" fontId="2" numFmtId="0" xfId="0" applyFont="1"/>
    <xf borderId="0" fillId="0" fontId="3" numFmtId="0" xfId="0" applyFont="1"/>
    <xf borderId="1" fillId="0" fontId="0" numFmtId="0" xfId="0" applyBorder="1" applyFont="1"/>
    <xf borderId="2" fillId="0" fontId="0" numFmtId="0" xfId="0" applyBorder="1" applyFont="1"/>
    <xf borderId="1" fillId="0" fontId="0" numFmtId="0" xfId="0" applyAlignment="1" applyBorder="1" applyFont="1">
      <alignment horizontal="left"/>
    </xf>
    <xf borderId="3" fillId="0" fontId="0" numFmtId="0" xfId="0" applyAlignment="1" applyBorder="1" applyFont="1">
      <alignment horizontal="left"/>
    </xf>
    <xf borderId="4" fillId="0" fontId="0" numFmtId="0" xfId="0" applyBorder="1" applyFont="1"/>
    <xf borderId="0" fillId="0" fontId="0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0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Font="1"/>
    <xf borderId="5" fillId="2" fontId="0" numFmtId="0" xfId="0" applyBorder="1" applyFill="1" applyFont="1"/>
    <xf borderId="0" fillId="3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Avalanche Year
1950-51 to 2020-21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'US by Season'!$B$3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dPt>
            <c:idx val="70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sz="1000">
                    <a:solidFill>
                      <a:srgbClr val="000000"/>
                    </a:solidFill>
                    <a:latin typeface="sans-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'US by Season'!$A$4:$A$74</c:f>
            </c:strRef>
          </c:cat>
          <c:val>
            <c:numRef>
              <c:f>'US by Season'!$B$4:$B$74</c:f>
              <c:numCache/>
            </c:numRef>
          </c:val>
        </c:ser>
        <c:axId val="726410401"/>
        <c:axId val="117256189"/>
      </c:barChart>
      <c:lineChart>
        <c:varyColors val="0"/>
        <c:ser>
          <c:idx val="1"/>
          <c:order val="1"/>
          <c:tx>
            <c:strRef>
              <c:f>'US by Season'!$C$3</c:f>
            </c:strRef>
          </c:tx>
          <c:spPr>
            <a:ln cmpd="sng" w="38100">
              <a:solidFill>
                <a:srgbClr val="CC222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'US by Season'!$A$4:$A$74</c:f>
            </c:strRef>
          </c:cat>
          <c:val>
            <c:numRef>
              <c:f>'US by Season'!$C$4:$C$74</c:f>
              <c:numCache/>
            </c:numRef>
          </c:val>
          <c:smooth val="1"/>
        </c:ser>
        <c:axId val="726410401"/>
        <c:axId val="117256189"/>
      </c:lineChart>
      <c:catAx>
        <c:axId val="726410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Verdana"/>
                  </a:rPr>
                  <a:t>Avalanche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17256189"/>
      </c:catAx>
      <c:valAx>
        <c:axId val="117256189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726410401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Avalanche Year
2001-02 to 2020-21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000">
                    <a:solidFill>
                      <a:srgbClr val="000000"/>
                    </a:solidFill>
                    <a:latin typeface="sans-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'US by Season'!$A$55:$A$74</c:f>
            </c:strRef>
          </c:cat>
          <c:val>
            <c:numRef>
              <c:f>'US by Season'!$B$55:$B$74</c:f>
              <c:numCache/>
            </c:numRef>
          </c:val>
        </c:ser>
        <c:axId val="122642634"/>
        <c:axId val="980899783"/>
      </c:barChart>
      <c:lineChart>
        <c:varyColors val="0"/>
        <c:ser>
          <c:idx val="1"/>
          <c:order val="1"/>
          <c:spPr>
            <a:ln cmpd="sng" w="38100">
              <a:solidFill>
                <a:srgbClr val="CC2228"/>
              </a:solidFill>
            </a:ln>
          </c:spPr>
          <c:marker>
            <c:symbol val="none"/>
          </c:marker>
          <c:cat>
            <c:strRef>
              <c:f>'US by Season'!$A$55:$A$74</c:f>
            </c:strRef>
          </c:cat>
          <c:val>
            <c:numRef>
              <c:f>'US by Season'!$C$55:$C$74</c:f>
              <c:numCache/>
            </c:numRef>
          </c:val>
          <c:smooth val="1"/>
        </c:ser>
        <c:axId val="122642634"/>
        <c:axId val="980899783"/>
      </c:lineChart>
      <c:catAx>
        <c:axId val="122642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Verdana"/>
                  </a:rPr>
                  <a:t>Avalanche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980899783"/>
      </c:catAx>
      <c:valAx>
        <c:axId val="980899783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22642634"/>
      </c:valAx>
      <c:spPr>
        <a:solidFill>
          <a:srgbClr val="FFFFFF"/>
        </a:solidFill>
      </c:spPr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Colorado Avalanche Fatalities by Avalanche Year
1950-51 to 2020-21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 by Season'!$B$3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000">
                    <a:solidFill>
                      <a:srgbClr val="000000"/>
                    </a:solidFill>
                    <a:latin typeface="sans-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 by Season'!$A$4:$A$74</c:f>
            </c:strRef>
          </c:cat>
          <c:val>
            <c:numRef>
              <c:f>'CO by Season'!$B$4:$B$74</c:f>
              <c:numCache/>
            </c:numRef>
          </c:val>
        </c:ser>
        <c:axId val="1985279407"/>
        <c:axId val="128707047"/>
      </c:barChart>
      <c:lineChart>
        <c:varyColors val="0"/>
        <c:ser>
          <c:idx val="1"/>
          <c:order val="1"/>
          <c:tx>
            <c:strRef>
              <c:f>'CO by Season'!$C$3</c:f>
            </c:strRef>
          </c:tx>
          <c:spPr>
            <a:ln cmpd="sng" w="38100">
              <a:solidFill>
                <a:srgbClr val="CC2228"/>
              </a:solidFill>
            </a:ln>
          </c:spPr>
          <c:marker>
            <c:symbol val="none"/>
          </c:marker>
          <c:cat>
            <c:strRef>
              <c:f>'CO by Season'!$A$4:$A$74</c:f>
            </c:strRef>
          </c:cat>
          <c:val>
            <c:numRef>
              <c:f>'CO by Season'!$C$4:$C$74</c:f>
              <c:numCache/>
            </c:numRef>
          </c:val>
          <c:smooth val="1"/>
        </c:ser>
        <c:axId val="1985279407"/>
        <c:axId val="128707047"/>
      </c:lineChart>
      <c:catAx>
        <c:axId val="1985279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Avalanche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28707047"/>
      </c:catAx>
      <c:valAx>
        <c:axId val="128707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985279407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State
1950-51 to 2020-21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'By State'!$B$2</c:f>
            </c:strRef>
          </c:tx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State'!$A$3:$A$19</c:f>
            </c:strRef>
          </c:cat>
          <c:val>
            <c:numRef>
              <c:f>'By State'!$B$3:$B$19</c:f>
              <c:numCache/>
            </c:numRef>
          </c:val>
        </c:ser>
        <c:overlap val="100"/>
        <c:axId val="1880380339"/>
        <c:axId val="665154346"/>
      </c:barChart>
      <c:catAx>
        <c:axId val="18803803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665154346"/>
      </c:catAx>
      <c:valAx>
        <c:axId val="665154346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880380339"/>
        <c:crosses val="max"/>
      </c:valAx>
      <c:spPr>
        <a:solidFill>
          <a:srgbClr val="FFFFFF"/>
        </a:solidFill>
      </c:spPr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State
2011-12 to 2020-21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'By State'!$L$2</c:f>
            </c:strRef>
          </c:tx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State'!$K$3:$K$14</c:f>
            </c:strRef>
          </c:cat>
          <c:val>
            <c:numRef>
              <c:f>'By State'!$L$3:$L$14</c:f>
              <c:numCache/>
            </c:numRef>
          </c:val>
        </c:ser>
        <c:axId val="11536047"/>
        <c:axId val="1015846749"/>
      </c:barChart>
      <c:catAx>
        <c:axId val="115360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015846749"/>
      </c:catAx>
      <c:valAx>
        <c:axId val="1015846749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1536047"/>
        <c:crosses val="max"/>
      </c:valAx>
      <c:spPr>
        <a:solidFill>
          <a:srgbClr val="FFFFFF"/>
        </a:solidFill>
      </c:spPr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Activity
1950-51 to 2020-21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'By Activity'!$B$2</c:f>
            </c:strRef>
          </c:tx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Activity'!$A$3:$A$26</c:f>
            </c:strRef>
          </c:cat>
          <c:val>
            <c:numRef>
              <c:f>'By Activity'!$B$3:$B$26</c:f>
              <c:numCache/>
            </c:numRef>
          </c:val>
        </c:ser>
        <c:axId val="852655227"/>
        <c:axId val="74243217"/>
      </c:barChart>
      <c:catAx>
        <c:axId val="8526552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74243217"/>
      </c:catAx>
      <c:valAx>
        <c:axId val="742432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852655227"/>
        <c:crosses val="max"/>
      </c:valAx>
      <c:spPr>
        <a:solidFill>
          <a:srgbClr val="FFFFFF"/>
        </a:solidFill>
      </c:spPr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Activity
2011-12 to 2020-21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'By Activity'!$L$2</c:f>
            </c:strRef>
          </c:tx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Activity'!$K$3:$K$14</c:f>
            </c:strRef>
          </c:cat>
          <c:val>
            <c:numRef>
              <c:f>'By Activity'!$L$3:$L$14</c:f>
              <c:numCache/>
            </c:numRef>
          </c:val>
        </c:ser>
        <c:axId val="1054817679"/>
        <c:axId val="503978024"/>
      </c:barChart>
      <c:catAx>
        <c:axId val="10548176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503978024"/>
      </c:catAx>
      <c:valAx>
        <c:axId val="5039780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054817679"/>
        <c:crosses val="max"/>
      </c:valAx>
      <c:spPr>
        <a:solidFill>
          <a:srgbClr val="FFFFFF"/>
        </a:solidFill>
      </c:spPr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Avalanche Fatalities by Month
1950-51 to 2020-21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'By Month'!$A$4</c:f>
            </c:strRef>
          </c:tx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Month'!$B$3:$M$3</c:f>
            </c:strRef>
          </c:cat>
          <c:val>
            <c:numRef>
              <c:f>'By Month'!$B$4:$M$4</c:f>
              <c:numCache/>
            </c:numRef>
          </c:val>
        </c:ser>
        <c:axId val="1214697840"/>
        <c:axId val="805657851"/>
      </c:barChart>
      <c:catAx>
        <c:axId val="121469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805657851"/>
      </c:catAx>
      <c:valAx>
        <c:axId val="805657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214697840"/>
      </c:valAx>
      <c:spPr>
        <a:solidFill>
          <a:srgbClr val="FFFFFF"/>
        </a:solidFill>
      </c:spPr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Avalanche Fatalities by Month
2011-12 to 2020-21</a:t>
            </a:r>
          </a:p>
        </c:rich>
      </c:tx>
      <c:overlay val="0"/>
    </c:title>
    <c:plotArea>
      <c:layout>
        <c:manualLayout>
          <c:xMode val="edge"/>
          <c:yMode val="edge"/>
          <c:x val="0.08383100596529286"/>
          <c:y val="0.2829861111111111"/>
          <c:w val="0.8849325515184383"/>
          <c:h val="0.604513888888889"/>
        </c:manualLayout>
      </c:layout>
      <c:barChart>
        <c:barDir val="col"/>
        <c:ser>
          <c:idx val="0"/>
          <c:order val="0"/>
          <c:tx>
            <c:strRef>
              <c:f>'By Month'!$A$5</c:f>
            </c:strRef>
          </c:tx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Month'!$B$3:$M$3</c:f>
            </c:strRef>
          </c:cat>
          <c:val>
            <c:numRef>
              <c:f>'By Month'!$B$5:$M$5</c:f>
              <c:numCache/>
            </c:numRef>
          </c:val>
        </c:ser>
        <c:axId val="469064120"/>
        <c:axId val="1297049985"/>
      </c:barChart>
      <c:catAx>
        <c:axId val="46906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297049985"/>
      </c:catAx>
      <c:valAx>
        <c:axId val="1297049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469064120"/>
      </c:valAx>
      <c:spPr>
        <a:solidFill>
          <a:srgbClr val="FFFFFF"/>
        </a:solidFill>
      </c:spPr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1</xdr:row>
      <xdr:rowOff>0</xdr:rowOff>
    </xdr:from>
    <xdr:ext cx="9010650" cy="6591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19050</xdr:colOff>
      <xdr:row>38</xdr:row>
      <xdr:rowOff>0</xdr:rowOff>
    </xdr:from>
    <xdr:ext cx="9010650" cy="6591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133350</xdr:colOff>
      <xdr:row>1</xdr:row>
      <xdr:rowOff>0</xdr:rowOff>
    </xdr:from>
    <xdr:ext cx="969645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0</xdr:row>
      <xdr:rowOff>0</xdr:rowOff>
    </xdr:from>
    <xdr:ext cx="5934075" cy="4305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123825</xdr:colOff>
      <xdr:row>0</xdr:row>
      <xdr:rowOff>0</xdr:rowOff>
    </xdr:from>
    <xdr:ext cx="6010275" cy="41624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0</xdr:row>
      <xdr:rowOff>0</xdr:rowOff>
    </xdr:from>
    <xdr:ext cx="6610350" cy="4305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171450</xdr:colOff>
      <xdr:row>0</xdr:row>
      <xdr:rowOff>0</xdr:rowOff>
    </xdr:from>
    <xdr:ext cx="5572125" cy="43053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28575</xdr:colOff>
      <xdr:row>1</xdr:row>
      <xdr:rowOff>0</xdr:rowOff>
    </xdr:from>
    <xdr:ext cx="4391025" cy="27432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333375</xdr:colOff>
      <xdr:row>1</xdr:row>
      <xdr:rowOff>0</xdr:rowOff>
    </xdr:from>
    <xdr:ext cx="4391025" cy="27432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943" sheet="Data"/>
  </cacheSource>
  <cacheFields>
    <cacheField name="AvyYear" numFmtId="0">
      <sharedItems containsSemiMixedTypes="0" containsString="0" containsNumber="1" containsInteger="1">
        <n v="2021.0"/>
        <n v="2020.0"/>
        <n v="2019.0"/>
        <n v="2018.0"/>
        <n v="2017.0"/>
        <n v="2016.0"/>
        <n v="2015.0"/>
        <n v="2014.0"/>
        <n v="2013.0"/>
        <n v="2012.0"/>
        <n v="2011.0"/>
        <n v="2010.0"/>
        <n v="2009.0"/>
        <n v="2008.0"/>
        <n v="2007.0"/>
        <n v="2006.0"/>
        <n v="2005.0"/>
        <n v="2004.0"/>
        <n v="2003.0"/>
        <n v="2002.0"/>
        <n v="2001.0"/>
        <n v="2000.0"/>
        <n v="1999.0"/>
        <n v="1998.0"/>
        <n v="1997.0"/>
        <n v="1996.0"/>
        <n v="1995.0"/>
        <n v="1994.0"/>
        <n v="1993.0"/>
        <n v="1992.0"/>
        <n v="1991.0"/>
        <n v="1990.0"/>
        <n v="1989.0"/>
        <n v="1988.0"/>
        <n v="1987.0"/>
        <n v="1986.0"/>
        <n v="1985.0"/>
        <n v="1984.0"/>
        <n v="1983.0"/>
        <n v="1982.0"/>
        <n v="1981.0"/>
        <n v="1980.0"/>
        <n v="1979.0"/>
        <n v="1978.0"/>
        <n v="1977.0"/>
        <n v="1976.0"/>
        <n v="1975.0"/>
        <n v="1974.0"/>
        <n v="1973.0"/>
        <n v="1972.0"/>
        <n v="1971.0"/>
        <n v="1970.0"/>
        <n v="1969.0"/>
        <n v="1968.0"/>
        <n v="1967.0"/>
        <n v="1966.0"/>
        <n v="1965.0"/>
        <n v="1964.0"/>
        <n v="1963.0"/>
        <n v="1962.0"/>
        <n v="1961.0"/>
        <n v="1960.0"/>
        <n v="1959.0"/>
        <n v="1958.0"/>
        <n v="1957.0"/>
        <n v="1956.0"/>
        <n v="1955.0"/>
        <n v="1954.0"/>
        <n v="1953.0"/>
        <n v="1952.0"/>
        <n v="1951.0"/>
      </sharedItems>
    </cacheField>
    <cacheField name="YYYY" numFmtId="0">
      <sharedItems containsSemiMixedTypes="0" containsString="0" containsNumber="1" containsInteger="1">
        <n v="2021.0"/>
        <n v="2020.0"/>
        <n v="2019.0"/>
        <n v="2018.0"/>
        <n v="2017.0"/>
        <n v="2016.0"/>
        <n v="2015.0"/>
        <n v="2014.0"/>
        <n v="2013.0"/>
        <n v="2012.0"/>
        <n v="2011.0"/>
        <n v="2010.0"/>
        <n v="2009.0"/>
        <n v="2008.0"/>
        <n v="2007.0"/>
        <n v="2006.0"/>
        <n v="2005.0"/>
        <n v="2004.0"/>
        <n v="2003.0"/>
        <n v="2002.0"/>
        <n v="2001.0"/>
        <n v="2000.0"/>
        <n v="1999.0"/>
        <n v="1998.0"/>
        <n v="1997.0"/>
        <n v="1996.0"/>
        <n v="1995.0"/>
        <n v="1994.0"/>
        <n v="1993.0"/>
        <n v="1992.0"/>
        <n v="1991.0"/>
        <n v="1990.0"/>
        <n v="1989.0"/>
        <n v="1988.0"/>
        <n v="1987.0"/>
        <n v="1986.0"/>
        <n v="1985.0"/>
        <n v="1984.0"/>
        <n v="1983.0"/>
        <n v="1982.0"/>
        <n v="1981.0"/>
        <n v="1980.0"/>
        <n v="1979.0"/>
        <n v="1978.0"/>
        <n v="1977.0"/>
        <n v="1976.0"/>
        <n v="1975.0"/>
        <n v="1974.0"/>
        <n v="1973.0"/>
        <n v="1972.0"/>
        <n v="1971.0"/>
        <n v="1970.0"/>
        <n v="1969.0"/>
        <n v="1968.0"/>
        <n v="1967.0"/>
        <n v="1966.0"/>
        <n v="1965.0"/>
        <n v="1964.0"/>
        <n v="1963.0"/>
        <n v="1962.0"/>
        <n v="1961.0"/>
        <n v="1960.0"/>
        <n v="1959.0"/>
        <n v="1958.0"/>
        <n v="1957.0"/>
        <n v="1956.0"/>
        <n v="1955.0"/>
        <n v="1954.0"/>
        <n v="1953.0"/>
        <n v="1952.0"/>
        <n v="1951.0"/>
      </sharedItems>
    </cacheField>
    <cacheField name="MM" numFmtId="0">
      <sharedItems containsSemiMixedTypes="0" containsString="0" containsNumber="1" containsInteger="1">
        <n v="5.0"/>
        <n v="3.0"/>
        <n v="2.0"/>
        <n v="1.0"/>
        <n v="12.0"/>
        <n v="4.0"/>
        <n v="11.0"/>
        <n v="10.0"/>
        <n v="6.0"/>
        <n v="7.0"/>
        <n v="8.0"/>
        <n v="9.0"/>
      </sharedItems>
    </cacheField>
    <cacheField name="DD" numFmtId="0">
      <sharedItems containsSemiMixedTypes="0" containsString="0" containsNumber="1" containsInteger="1">
        <n v="13.0"/>
        <n v="27.0"/>
        <n v="22.0"/>
        <n v="20.0"/>
        <n v="19.0"/>
        <n v="18.0"/>
        <n v="17.0"/>
        <n v="16.0"/>
        <n v="14.0"/>
        <n v="8.0"/>
        <n v="6.0"/>
        <n v="4.0"/>
        <n v="3.0"/>
        <n v="2.0"/>
        <n v="1.0"/>
        <n v="30.0"/>
        <n v="26.0"/>
        <n v="28.0"/>
        <n v="15.0"/>
        <n v="9.0"/>
        <n v="25.0"/>
        <n v="10.0"/>
        <n v="23.0"/>
        <n v="11.0"/>
        <n v="7.0"/>
        <n v="21.0"/>
        <n v="5.0"/>
        <n v="29.0"/>
        <n v="31.0"/>
        <n v="24.0"/>
        <n v="12.0"/>
        <n v="0.0"/>
      </sharedItems>
    </cacheField>
    <cacheField name="Location" numFmtId="0">
      <sharedItems>
        <s v="Ruth Glacier, Denali National Park and Preserve"/>
        <s v="Matanuska Glacier"/>
        <s v="Lime Creek south of Edwards"/>
        <s v="Frog Lake Cliffs, north of Donner Pass"/>
        <s v="Tiger Peak, north of Burke"/>
        <s v="Peak 9,975 (aka 25 Short), Grant Teton National Park"/>
        <s v="Near Sherman Peak, Southeast of Pocatello"/>
        <s v="Near Castle Lake, Ruby Mountains, Southeast of Elko"/>
        <s v="Smoky Mountains"/>
        <s v="Togwotee Pass, WY"/>
        <s v="Squaw Creek Drainage, Southeast of Alpine, WY"/>
        <s v="West of Ruby Mountain, southeast of Rand"/>
        <s v="Pumphouse Lake, southwest of Rollins Pass"/>
        <s v="Beehive Basin, north of Big Sky Montana"/>
        <s v="Near Mount Trelease, north of Loveland Pass"/>
        <s v="Knox Creek, Salmon la Sac area, near Cle Elum Lake"/>
        <s v="Wounded Buck Creek, northwest of Wildcat Lake"/>
        <s v="Wilson Glade, Mill Creek Canyon"/>
        <s v="Marvin’s avalanche path, East Vail backcountry south of Vail"/>
        <s v="Etna Summit, west of Etna"/>
        <s v="Bear Mountain, Chugach State Park"/>
        <s v="Middle Fork of Mineral Creek, between Silverton and Ophir"/>
        <s v="Ammonoosuc Ravine, north of Mount Monroe"/>
        <s v="Squaretop, Park City Ridgeline"/>
        <s v="Dutch Draw, Park City Ridgeline"/>
        <s v="Berthoud Pass, First Creek Drainage, Chimney Chute"/>
        <s v="North Face of Battleship, southeast of Ophir"/>
        <s v="Near Ohio Pass, Anthracite Range"/>
        <s v="Near Sheep Pass, Salt River Range"/>
        <s v="Mount Emmons, west of Crested Butte"/>
        <s v="Point 12885 near Red Peak, west of Silverthorne"/>
        <s v="Austin Canyon, Snake River Range"/>
        <s v="Taylor Mountain, northwest of Teton Pass"/>
        <s v="North of Skyline Peak"/>
        <s v="Near Hatcher Pass"/>
        <s v="Unalaska Island"/>
        <s v="South Fork of Dickson Creek, east of Red and White Mountain"/>
        <s v="Boulder Creek Drainage, South of Cooper Landing"/>
        <s v="Near Blewett Pass"/>
        <s v="Farmington Canyon, east of Farmington"/>
        <s v="Uncompahgre Gorge, south of Ouray"/>
        <s v="Scott Peak, west of Lake Tahoe"/>
        <s v="Baker Creek drainage, Smoky Mountains"/>
        <s v="Rock Creek, Elkhorn Mountains"/>
        <s v="Wardner Peak, Bitterroot Mountains"/>
        <s v="Near Lake Dinah, west of Seeley Lake"/>
        <s v="Diamond Peaks, west of Cameron Pass"/>
        <s v="Raymond Cataract, Mount Washington"/>
        <s v="Lutak Inlet, north of Haines"/>
        <s v="Casper"/>
        <s v="Crested Butte South"/>
        <s v="Near Crescent Lake, Kenai Peninsula"/>
        <s v="Point 12118, east of Jones Pass"/>
        <s v="Breccia Cliffs, northwest of Togwotee Pass"/>
        <s v="Base Camp above Matterhorn Nordic trailhead, northeast of Lizard Head Pass"/>
        <s v="Truman Gulch, Bridger Range"/>
        <s v="Temptation avalanche path, Bear Creek, south of Telluride"/>
        <s v="Pearl Pass Road, Brush Creek Drainage"/>
        <s v="Humpy Peak, western Uinta Mountains"/>
        <s v="Circleville Mountain, Tushar Mountains"/>
        <s v="Near Bell Lake, Tobacco Root Mountains"/>
        <s v="Upper Palisades Lake, Snake River Range"/>
        <s v="East Face Laurel Peak, La Sal Mountains"/>
        <s v="Green Mountain, Express Creek"/>
        <s v="Electric Lake, Manti Skyline"/>
        <s v="Taos Ski Valley"/>
        <s v="Mount Leidy, southwest of Togwotee Pass"/>
        <s v="Upper Senator Beck Basin, northwest of Red Mountain Pass"/>
        <s v="South Waldron Creek, north of Teton Peak"/>
        <s v="Horse Creek, Wyoming Range"/>
        <s v="Upper Blackstone Glacier, south of Whittier"/>
        <s v="Northwest of East Leidy Mountain, west of Togwotee Pass"/>
        <s v="Saddle Peak, Bridger Range"/>
        <s v="Northwest of Glacier Peak, Middle Fork Swan River"/>
        <s v="Maroon Bowl, west of Aspen Highlands"/>
        <s v="Park Butte, south of Mount Baker"/>
        <s v="Setting Sun Mountain, north of the Methow Valley"/>
        <s v="Near Kirkwood Ski Resort"/>
        <s v="North Fork Teanaway, north of Cle Elum"/>
        <s v="Stampede Pass"/>
        <s v="Snoqualmie Pass"/>
        <s v="Dude Mountain, north of Ketchikan"/>
        <s v="Sheep Creek, west of Palisades"/>
        <s v="Ralph's Slide, Upper Rock Springs Canyon near Wilson"/>
        <s v="South of Red Mountain Pass, Sam's Trees"/>
        <s v="Southeast of Reas Peak, Centennial Range"/>
        <s v="Northwest of Reas Peak, Centennial Range"/>
        <s v="Cabin Creek, southern Madison Range"/>
        <s v="Commissary Ridge, Salt River Range"/>
        <s v="Marmot Mountain, Hatcher Pass"/>
        <s v="Imp Peak, southern Madison Range"/>
        <s v="Red Mountain, north of Snoqualmie Pass"/>
        <s v="North Pole"/>
        <s v="Hawkins Mountain, north of Cle Eleum"/>
        <s v="Near West Lost Lake, Flat Tops Wilderness area"/>
        <s v="McCoy Creek, Caribou Range east of Idaho Falls"/>
        <s v="Near Cooper Landing, Kenai Peninsula"/>
        <s v="Mt. Stanton, north of West Glacier"/>
        <s v="Near Crystal Mountain, south of Greenwater"/>
        <s v="West of White Pass Ski Area"/>
        <s v="East of Grand Targee Resort"/>
        <s v="Henderson Mountain, near Cooke City"/>
        <s v="Mt. Rose Chutes - Closed Area"/>
        <s v="Summit Lake area, Eastern Alaska Range"/>
        <s v="Cat Ski Mount Bailey"/>
        <s v="Chief Joseph Peak, Wallowa Mountains"/>
        <s v="Nelchina Glacier area"/>
        <s v="Near Island Park"/>
        <s v="Grand Targhee Resort"/>
        <s v="Big Horn Mountains near Sheridan Wyoming"/>
        <s v="Cottonwood Pass, west of Buena Vista"/>
        <s v="Lost Mine Creek, east of Wolf Creek Pass"/>
        <s v="Willow Draw near Park City Mountain Resort, Utah"/>
        <s v="Twin Lakes near Brundage Mountain"/>
        <s v="Rock Springs, south of Jackson Hole Mountain Resort"/>
        <s v="Mt Herman, northeast of Mount Baker"/>
        <s v="Swede Creek area, Whitefish Range"/>
        <s v="Red Mountain, Clear Creek County"/>
        <s v="Gobblers Knob, Big Cottonwood Canyon"/>
        <s v="Ruby Peak, Ruby Range west of Crested Butte"/>
        <s v="Pyramid Peak, Teton Range"/>
        <s v="Cedar Basin, west of Big Sky"/>
        <s v="St Mary's Lake"/>
        <s v="Skyscraper Mountain, Hatcher Pass"/>
        <s v="Backcountry near Sugar Bowl Ski Resort"/>
        <s v="Grubstake Gulch, southwest of Hatcher Pass"/>
        <s v="Granite Mountain near Snoqualmie Pass"/>
        <s v="Kendall Peak, Snoqualmie Pass"/>
        <s v="Sheep Mountain, north of Cooke City"/>
        <s v="Eldorado Bowl, Hatcher Pass"/>
        <s v="Mt Russell, John Muir Wilderness"/>
        <s v="Sickle Couloir, Mount Moran"/>
        <s v="Beehive Peak, northern Madison Range"/>
        <s v="Wrangell-Saint Elias National Park"/>
        <s v="Alaska Range, near Cantwell"/>
        <s v="Hells Canyon, near Snowbasin Ski Resort"/>
        <s v="Peter Barker path, near Aspen Mountain"/>
        <s v="Rabbit Ears path, Kendall Mountain"/>
        <s v="Kelso Mountain"/>
        <s v="Rainbow Ridge area, Delta Range"/>
        <s v="Near Henderson Peak, Cooke City"/>
        <s v="Liberty Ridge, Mount Rainier"/>
        <s v="North face of Mount Shuksan"/>
        <s v="Olson Gulch, west of Anaconda"/>
        <s v="Crater Lake National Park"/>
        <s v="Paulina Peak, south of Bend"/>
        <s v="Granite Mountain"/>
        <s v="Kicking Horse Valley, west of Haines"/>
        <s v="Cooke City, Montana"/>
        <s v="Altoona, about 10 miles northeast of Philipsburg, Montana"/>
        <s v="Gold Hill, Uinta Mountains"/>
        <s v="Sharkstooth Peak, La Plata Mountains"/>
        <s v="Diablo Ridge, Pt. 12,505, approx. 1 mile W of Conejos Peak"/>
        <s v="Mount Jumbo, Missoula"/>
        <s v="Troy, West Cabinet Mountain Range"/>
        <s v="Near Togwotee Pass"/>
        <s v="Frenchman Creek, northwest of Galena Summit"/>
        <s v="Star Mountain, near Twin Lakes"/>
        <s v="SW face of Cornucopia Peak, Wallowa Mountains"/>
        <s v="Left Fork Huntington Creek"/>
        <s v="Near Kebler Pass, west of Crested Butte"/>
        <s v="North Fork Swan River, south of Keystone Ski Area"/>
        <s v="Near Tibble Fork Reservoir"/>
        <s v="Lewis Peak, Cascades north of Stevens Pass"/>
        <s v="Onion Basin, northern Gallatin Range"/>
        <s v="East Vail, backcountry southeast of Vail Ski Area"/>
        <s v="Parkview Mountain, west of Willow Creek Pass"/>
        <s v="Pucker Face, near Jackson Hole Mountain Resort"/>
        <s v="Neely's, Palisades Peak"/>
        <s v="Sheep Creek north of Lovalend Pass"/>
        <s v="Ptarmigan Hill near Vail Pass"/>
        <s v="Red Mountain"/>
        <s v="Kessler Peak Big Cottonwood Canyon"/>
        <s v="Ypsilon Mountain Rocky Mountain National Park"/>
        <s v="Takhinsha Mtns, West of Haines"/>
        <s v="Nokhu Crags, Never Summer Mountains"/>
        <s v="Prospector Mountain"/>
        <s v="12 Mile Canyon, Manti Skyline"/>
        <s v="Huntington Ravine, Mt Washington"/>
        <s v="Cement Creek, near Silverton"/>
        <s v="Survey Peak, Grand Teton National Park"/>
        <s v="Clause Creek, southwest of Hoback Canyon"/>
        <s v="West Fork Duchesne"/>
        <s v="Raspberry Creek, near Marble"/>
        <s v="Ships Prow Glades, Snowmass Ski Area"/>
        <s v="Alpine Meadows Ski Area"/>
        <s v="Donner Ski Ranch"/>
        <s v="West Buttress, Denali"/>
        <s v="Ophir Pass, Paradise Basin"/>
        <s v="Takin Ridge, northwest of Haines"/>
        <s v="Ranger Peak, Grand Teton National Park"/>
        <s v="Beaver Basin, La Sal Mountains"/>
        <s v="Forestdale Divide, Carson Pass"/>
        <s v="Polaris Point"/>
        <s v="Togowotee Pass, Grouse Mountain"/>
        <s v="Skyline Creek, near Marias Pass"/>
        <s v="Miller Road, north of Cooke City"/>
        <s v="Lost Johnny drainage, east of Kaispell"/>
        <s v="WAC Bluffs, near Snoqualimie Pass"/>
        <s v="Tunnel Creek, near Steven Pass"/>
        <s v="Gibbs Creek, near Wolf Creek Pass"/>
        <s v="Contention Fingers, Bear Creek, Telluride"/>
        <s v="Lost Creek Reservior"/>
        <s v="Twin Lakes, Swan Range"/>
        <s v="Little Giant, West Kessler, Big Cottonwood Canyon"/>
        <s v="Prima Cornice"/>
        <s v="Trestle Trees, Winter Park"/>
        <s v="Chedsey Creek, North Park"/>
        <s v="Burnt Mountain near Snowmass Village"/>
        <s v="Phillipsburg, Flint Range, Red Lion"/>
        <s v="Hayden Creek, south of Cooke City"/>
        <s v="Gad Valley, Little Cottonwood Canyon"/>
        <s v="Mount Frances, Denali National Park"/>
        <s v="Torreys Peak"/>
        <s v="Split Mountain, south of Bishop"/>
        <s v="Ruth Gorge"/>
        <s v="Bird Ridge, Chugach State Park"/>
        <s v="Garnet Canyon Meadows, Grand Teton National Park"/>
        <s v="Highlands Ridge, Desolation Row, Aspen zone"/>
        <s v="Back country to the west of Stevens Pass, WA. Backside of Cowboy Mountain"/>
        <s v="Horsehoe Mountain, Manti Skyline"/>
        <s v="Bald Mountain, Hatcher Pass"/>
        <s v="Mount Cashmere"/>
        <s v="East Snowmass Creek Valley, Sand's Chute"/>
        <s v="Sand Peak-Flat Tops"/>
        <s v="Red Mountain, Snoqualmie Pass Washington"/>
        <s v="&quot;High Trail Cliffs,&quot; northeast of Berthoud Pass"/>
        <s v="Near Hungry Horse Reservoir, east of Kalispell"/>
        <s v="20 miles northeast of Calder"/>
        <s v="Dry Gulch-East of Eisenhower Tunnel"/>
        <s v="Morning Star Peak, north central Washington Cascades"/>
        <s v="Cherry Hill, western Uinta Mountains"/>
        <s v="Wolf Creek Pass Ski Area, Glory Hole Point"/>
        <s v="Lolo Peak, west of Missoula, MT"/>
        <s v="Ingraham Direct Route, Mount Rainier"/>
        <s v="Ruth Gorge, Denali National Park"/>
        <s v="McAtee Basin south of Big Sky"/>
        <s v="Francis Peak northwest of Farmington"/>
        <s v="Indian Creek drainage northwest of Alpine"/>
        <s v="Peak 6996 near Marias Pass, Glacier NP"/>
        <s v="Near Brundage Mountain"/>
        <s v="Near Baldy Peak, east of Ridgway"/>
        <s v="Missoula Lake 10 miles SW of Superior, MT"/>
        <s v="Southwest of Creede"/>
        <s v="North of Schweitzer Ski Area, Idaho Panhandle"/>
        <s v="Near Antora Peak south of Buena Vista"/>
        <s v="Steep Gully #1, west of Arapahoe Basin Ski Area"/>
        <s v="Lindley Backcountry Hut south of Aspen"/>
        <s v="South Teton, Grand Teton NP"/>
        <s v="South Fork Eagle River, Alaska Three Bowls"/>
        <s v="Grandview, Placer River Drainage, Chugach NF"/>
        <s v="Near the Ridgway Hut, San Juan Mountains"/>
        <s v="North Fork of Murphy Creek, Wyoming Range"/>
        <s v="Garns Mtn in the Big Hole Range west of Driggs"/>
        <s v="Grandview Pk, Session Mtns east of Bountiful"/>
        <s v="Boardman Pass, Soldier Mountains west of Fairfield"/>
        <s v="Meadows Chutes near Solitude Ski Area"/>
        <s v="Hells Canyon, Snowbasin Backcountry"/>
        <s v="Off trail run in bounds at Sun Valley Ski Resort"/>
        <s v="Jackson Hole Mountain Resort"/>
        <s v="Battle Mountain, Vail sidecountry"/>
        <s v="Scotch Bonnet Mountain near Cooke City"/>
        <s v="Paulina Peak east of La Pine"/>
        <s v="Rock Lake west of Cascade"/>
        <s v="Hyalite Canyon outside of Bozeman"/>
        <s v="Thompson Pass"/>
        <s v="Norton Creek, 20 MILES west of Ketchum"/>
        <s v="Johnson Pass, Kenai Peninsula"/>
        <s v="Aneroid Basin, Eagle Cap Wilderness"/>
        <s v="Gladiator Ridge, north of Sun Valley"/>
        <s v="Squaw Valley"/>
        <s v="Indian Peak area, Sanke River Range"/>
        <s v="Trapper Creek, North of Priest Lake"/>
        <s v="Maggies Peaks"/>
        <s v="Hell Roaring drainage South of Mt Jefferson"/>
        <s v="Northeast facing slope on Crown Butte"/>
        <s v="Black Butte area of the Gravelly Range"/>
        <s v="Near Cody"/>
        <s v="Rockford"/>
        <s v="Yamaha Hill, western Uintas"/>
        <s v="Tatie Peak, near Harts Pass"/>
        <s v="Brown Bear Basin near Harts Pass"/>
        <s v="Jackson Hole"/>
        <s v="Gravel Mountain, north of Granby"/>
        <s v="Poulsen’s Gully-Squaw Valley Ski Area"/>
        <s v="Logan Peak"/>
        <s v="Northwest of Crested Butte"/>
        <s v="Snowbird Ski Area"/>
        <s v="Near Aspen Ski Area"/>
        <s v="Sheep Mountain, near Orofino"/>
        <s v="Mount Eyak, Cordova"/>
        <s v="Seattle Creek, near Turnigan Pass"/>
        <s v="Garden Valley"/>
        <s v="Little Box Canyon"/>
        <s v="Tokopah Canyon, Sequoia National Park"/>
        <s v="Near Mountain High ski resort"/>
        <s v="Beehive Basin, near Big Sky"/>
        <s v="Huntington Ravine, Mount Washington"/>
        <s v="Canyon Creek, near Whitefish Mountain"/>
        <s v="Star Valley"/>
        <s v="East Vail backcountry"/>
        <s v="Blanca Peak"/>
        <s v="Near Mt Pilchuck"/>
        <s v="East Vail Backcountry, CDC"/>
        <s v="Fargo"/>
        <s v="French Creek, Snowy Range"/>
        <s v="Excelsior Pass area, north of Mount Baker"/>
        <s v="Near Co-op Creek, Western Uintas"/>
        <s v="Superbowl near Windy Ridge, Western Uintas"/>
        <s v="The Canyons"/>
        <s v="Edith Creek, Mount Rainier National Park"/>
        <s v="Source Lake, near Snoqualmie Pass"/>
        <s v="Union Creek, near Crystal Mountain Resort"/>
        <s v="Cameron Pass"/>
        <s v="Mount Shimer"/>
        <s v="Darby Canyon"/>
        <s v="Yellow Mountain"/>
        <s v="Echo Lake, Mt Evans"/>
        <s v="near Crystal Mountain"/>
        <s v="Gobbler’s Knob, Wasatch Range"/>
        <s v="Hell’s Canyon, near Snowbasin"/>
        <s v="Signal Peak, southeast of Richfield"/>
        <s v="Tower Mountain, southeast of Heber City"/>
        <s v="Big Belt Mountains"/>
        <s v="Palisades Peak Area"/>
        <s v="North Peak"/>
        <s v="Mt Jefferson, Centenial Range"/>
        <s v="Lionhead, W of West Yellowstone"/>
        <s v="Snowmass"/>
        <s v="Stewart Peak, Salt River Range"/>
        <s v="Scotch Bonnet Peak, Cooke City"/>
        <s v="Backcountry near Lookout Pass"/>
        <s v="Mount Herman, west of Mt. Baker Ski Area"/>
        <s v="Patriot Bowl-west of Trinity Mtn. Lookout"/>
        <s v="Pioneer Ridge, an out-of-bounds area near Brighton Ski Resort"/>
        <s v="Mountians outside of Spencer"/>
        <s v="Tiffany Mountain near Conconully"/>
        <s v="Ogden Mtn., Taylor Canyon"/>
        <s v="mountains near Antelope Creek"/>
        <s v="Marmot Mountain, Hatcher Pass Area"/>
        <s v="Rainy Pass; Dalzell Creek, in the Alaska Range"/>
        <s v="FLATTOP MTN, CHUGACH STATE PARK, CHUGACH MTNS"/>
        <s v="Blacksmith Creek drainage,Twin Lakes area; Sawtooth Range"/>
        <s v="Red Meadow Lake west of Polebridge"/>
        <s v="MILLER MOUNTAIN-SHEEP CREEK"/>
        <s v="Coal Creek, West side of Teton Pass"/>
        <s v="south end of Mt. Abundance"/>
        <s v="Raggedtop Mountain"/>
        <s v="Trap Peak"/>
        <s v="Mt. Timpanogos area, near Hidden Lakes"/>
        <s v="Togwotee Pass/Squaw Basin area"/>
        <s v="Berthoud Pass, Mines 2"/>
        <s v="WHITE CLOUD MTNS STANLEY"/>
        <s v="ARAPAHOE BASIN"/>
        <s v="KETCHUM 20MI NW BAKER CREEK BRODIE GULCH"/>
        <s v="GRAND MESA CLIFFS"/>
        <s v="OGDEN MONTE CRISTO ECCLES PEAK"/>
        <s v="BISHOP MT TOM ELDERBERRY CANYON"/>
        <s v="BRECKENRIDGE QUANDARY PEAK SOUTH COULOIR"/>
        <s v="ASPEN HIGHLANDS FIVE FINGER BOWL"/>
        <s v="SUGAR BOWL MT ANDERSON NORTH BOWL BENSON HUT"/>
        <s v="MT HUNTINGTON DENALI NP"/>
        <s v="MOUNT MANSFIELD, NE RIDGE"/>
        <s v="LAKE STEVENS"/>
        <s v="CANYONS DUTCH DRAW OB"/>
        <s v="SNOQUALMIE PASS ALPENTAL SA CLOSED"/>
        <s v="LAS VEGAS SKI MT CHARLESTON LEE CANYON"/>
        <s v="MANTI WASATCH PLATEAU EPHRIAM CANYON"/>
        <s v="WASATCH PLATEAU MT PLEASANT CHOKE CHERRY"/>
        <s v="BUFFALO PASS SODA MOUNTAIN"/>
        <s v="CENTENNIAL MTNS HELL ROARING HUT"/>
        <s v="PROVO UINTA MONTAINS STRAWBERRY VALLEY, trout creek"/>
        <s v="BIG COTTONWOOD CNYN MINERAL FORK"/>
        <s v="BIG COTTONWOOD CNYN TWIN LAKES PASS"/>
        <s v="MADISON RANGE SPHINX MOUNTAIN"/>
        <s v="MT RAINIER INGRAHAM GLACIER"/>
        <s v="MT RAINIER / LIBERTY RIDGE"/>
        <s v="MT BAKER OB"/>
        <s v="PAXSON / RICHARDSON HWY MP 194 / HOODOO MTNS"/>
        <s v="SAWATCH RANGE / BROWNS PEAK"/>
        <s v="SAWATCH RANGE / LA PLATA PEAK"/>
        <s v="BRECKENRIDGE / MT GUYOT"/>
        <s v="SANDPOINT / JERU"/>
        <s v="SNOQUALMIE PASS / SALMON LA SAC"/>
        <s v="KETCHUM / APOLLO CREEK"/>
        <s v="PORTAGE / BRYON GLACIER PEAK"/>
        <s v="PARK CITY / DALY CANYON / JUDGE MINE"/>
        <s v="JACKSON / TETON RANGE / PK 9870"/>
        <s v="PORTAGE / USFS BUILDING"/>
        <s v="FAIRFIELD"/>
        <s v="DONNER SUMMIT"/>
        <s v="PROVO CANYON / ASPEN GROVE / ROBERTS HORN CHUTE"/>
        <s v="BLEWETT PASS / NAVAJO PEAK"/>
        <s v="SNOQUALMIE PASS / SNOW LAKE TRAIL"/>
        <s v="MT BAKER / ARTIST POINT"/>
        <s v="CARSON PASS / NR BLUE LAKES"/>
        <s v="DEVILS THUMB"/>
        <s v="WRANGELL-ST ELIAS / VERDE PEAK"/>
        <s v="LA PLATA MTNS / BURRO MTN"/>
        <s v="ARAPAHOE BASIN / PORCUPINE MTN"/>
        <s v="COOKE CITY / MT ABUNDANCE"/>
        <s v="SAWATCH RANGE / COTTONWOOD PASS / PTARMIGAN LAKE"/>
        <s v="ST ELMO / SAWATCH RANGE / HANCOCK PASS"/>
        <s v="SALT RIVER RANGE / POKER FLATS"/>
        <s v="SAWATCH RANGE / ELK HEAD PASS /MISSOURI BASIN NR BELFORD"/>
        <s v="PRIEST LAKE / ECHO BASIN"/>
        <s v="SCHWEITZER / KEOKEE PEAK"/>
        <s v="DRY GULCH / SNOOPY"/>
        <s v="BIG COTTONWOOD CYN / MILL CREEK / GOBBLERS KNOB"/>
        <s v="JACKSON HOLE / HOURGLASS COULOIR"/>
        <s v="HATCHER PASS"/>
        <s v="LIVINGSTON / CRAZY MTNS / ELK CREEK"/>
        <s v="LINCOLN / COPPER CREEK BOWL"/>
        <s v="TETON PASS / AVALANCHE BOWL"/>
        <s v="TOGWOTEE PASS / KETTLE CREEK"/>
        <s v="COOKE CITY / WOLVERINE PEAK"/>
        <s v="GRAYS RIVER / CORRAL CREEK LAKE"/>
        <s v="TETON PASS / SKI LAKE"/>
        <s v="CRYSTAL MOUNTAIN / NORSE PEAK"/>
        <s v="FAIRFIELD / TRINITY MTNS"/>
        <s v="SNOWY RANGE W SIDE"/>
        <s v="MT ROSE OB"/>
        <s v="MT WASHINGTON / TUCKERMAN RAVINE"/>
        <s v="MT FORAKER"/>
        <s v="EAGLE RIVER 6 MILE"/>
        <s v="TARGHEE CREEK"/>
        <s v="JACKSON / JACKSON PEAK"/>
        <s v="FLATTOPS / PAGODA PEAK"/>
        <s v="BRIGHTON OB / PIONEER RIDGE"/>
        <s v="WHITEFISH RANGE / SOUTH CANYON"/>
        <s v="TELLURIDE OB / TEMPTER BOWL"/>
        <s v="ASHCROFT / LINDLEY HUT"/>
        <s v="ASPEN MTN OB / PANDORAS"/>
        <s v="VICTOR / BIG HOLE MTNS"/>
        <s v="SUGAR BOWL OB / MT JUDAH"/>
        <s v="GLENWOOD SPRINGS / MINER BASIN"/>
        <s v="WHITEFISH RANGE"/>
        <s v="CRYSTAL PEAK / FRIENDS HUT"/>
        <s v="ASPEN HIGHLANDS"/>
        <s v="WEBER CANYON"/>
        <s v="BONNER SHEEP MTN"/>
        <s v="PAXSON SUMMIT LAKE"/>
        <s v="PHILIPSBURG"/>
        <s v="CANTWELL"/>
        <s v="HOPE PALMER CREEK ROAD"/>
        <s v="CORDOVA"/>
        <s v="YANKEE DOODLE LAKE"/>
        <s v="BIG COTTONWOOD CYN / STAIRS GU"/>
        <s v="MT BAKER"/>
        <s v="FLATHEAD PASS / BRIDGER MTNS"/>
        <s v="WEST YELLOWSTONE / LIONSHEAD"/>
        <s v="TENMILE RANGE / W SIDE"/>
        <s v="STEAMBOAT / FARWELL MTN"/>
        <s v="DELTA / SUMMIT LAKE"/>
        <s v="UINTA MTNS"/>
        <s v="GRAYS RIVER / PRATER PK"/>
        <s v="CANYONS / RED ROCK CLIFFS"/>
        <s v="CRESTED BUTTE OHIO PASS"/>
        <s v="JACKSON HOLE OB APRES VOUS"/>
        <s v="SQUAW VALLEY OB"/>
        <s v="CLE ELUM LAKE ANN WENATCHEE NF"/>
        <s v="JACKSON HOLE ROCK SPRINGS"/>
        <s v="EUREKA LODGE MATANUSKA RIVER"/>
        <s v="TWIN LAKES NR LAKE WENATCHEE"/>
        <s v="ROCK CREEK NW OF JACKSON"/>
        <s v="EMIGRANT PK ABSAROKA MTNS"/>
        <s v="CAMERON PASS DIAMOND PKS"/>
        <s v="TETONS DEAD HORSE PASS"/>
        <s v="MARIAS PASS PUZZLE SLIDE"/>
        <s v="OGDEN / WILLARD PEAK"/>
        <s v="TETON PASS"/>
        <s v="CANTWELL / DENALI NP"/>
        <s v="TETON PASS, Glory Bowl"/>
        <s v="SUNLIGHT BASIN CODY"/>
        <s v="ABASIN MARJORIE BOWL"/>
        <s v="PAXON / SUMMIT LAKE"/>
        <s v="TALKEETNA"/>
        <s v="SWAN RANGE"/>
        <s v="BONNERS FERRY"/>
        <s v="MT WASHINGTON"/>
        <s v="LAKE PLACID"/>
        <s v="ST CHARLES"/>
        <s v="SEWARD HIGHWAY"/>
        <s v="ABASIN BEAVERS"/>
        <s v="ASPEN HURRICANE"/>
        <s v="JONES PASS"/>
        <s v="CRYSTAL MTN"/>
        <s v="QUANDARY PEAK"/>
        <s v="BIG SKY / DOBES"/>
        <s v="SITKA"/>
        <s v="WRANGELL-ST ELIAS"/>
        <s v="MT MCGINNIS JUNEAU"/>
        <s v="TALKEETNA MTNS CANTW"/>
        <s v="OPHIR"/>
        <s v="CHUGACH MTNS"/>
        <s v="TURNAGAIN PASS"/>
        <s v="LITTLE COTTON WD CNY"/>
        <s v="CUMBERLAND PASS"/>
        <s v="GRAND MESA"/>
        <s v="S WASATCH MT NEBO"/>
        <s v="BLUE MOUNTAINS"/>
        <s v="TOGWOTEE PASS"/>
        <s v="FAIRVIEW CANYON"/>
        <s v="BITTERROOT MTNS"/>
        <s v="LIMA PKS S OF DILLON"/>
        <s v="SNOWBIRD"/>
        <s v="MT RAINER"/>
        <s v="MT HOOD"/>
        <s v="DENALI /"/>
        <s v="BERTHOUD PASS russel"/>
        <s v="ST MARYS GLACIER"/>
        <s v="ASPEN MTN"/>
        <s v="MORMOM HILLS"/>
        <s v="DONNER PASS"/>
        <s v="INSPIRATION PASS"/>
        <s v="LIZARD HEAD PASS San Bernardo Pk"/>
        <s v="BLEWETT PASS"/>
        <s v="SUMMIT CNTY"/>
        <s v="MADISON RANGE"/>
        <s v="COOKE CITY"/>
        <s v="MT PLEASANT"/>
        <s v="ENCAMPMENT battle lk"/>
        <s v="HAMILTON"/>
        <s v="MISSION MTNS"/>
        <s v="ISLAND PARK reas pk"/>
        <s v="ISLAND PARK sawtell"/>
        <s v="GUANELLA PASS"/>
        <s v="CROW PASS"/>
        <s v="GLADSTONE PK"/>
        <s v="DENALI / MT HUNTER"/>
        <s v="DENALI / MT MCKINELY"/>
        <s v="GAKONA GLACIER"/>
        <s v="PRIEST LAKE"/>
        <s v="YELLOWSTONE"/>
        <s v="JACKSON"/>
        <s v="CASCADE"/>
        <s v="LOGAN CANYON BV FALL"/>
        <s v="RESURRECTION PASS"/>
        <s v="LOGAN CANYON"/>
        <s v="MONTPEILER"/>
        <s v="MT INDEX"/>
        <s v="Flagstaff Peak near ALTA"/>
        <s v="CHAIR MOUNTAIN"/>
        <s v="BOUNTIFUL PK"/>
        <s v="MT HUNTER"/>
        <s v="MT SAINT ELIAS"/>
        <s v="LITTLE COTTONWOOD CN"/>
        <s v="W YELLOWSTONE"/>
        <s v="EAST VAIL CHUTES"/>
        <s v="VAIL"/>
        <s v="DELTA RANGE"/>
        <s v="MISSION MTNS POULSON"/>
        <s v="SALT MTN RNG"/>
        <s v="SUN VALLEY"/>
        <s v="TAOS"/>
        <s v="ABASIN BEAVERS 2"/>
        <s v="COTTONWOOD PASS"/>
        <s v="SOLITUDE"/>
        <s v="ASPEN PYRAMID PK"/>
        <s v="ASPEN MCFARLANE BOWL"/>
        <s v="CENTENIAL"/>
        <s v="SNAKE RIV CNYN"/>
        <s v="GALENA PASS"/>
        <s v="VAIL PASS Narrows"/>
        <s v="TIOGA PASS"/>
        <s v="GLACIER NP"/>
        <s v="ANACONDA"/>
        <s v="PIKES PEAK"/>
        <s v="MT ORVILLE GLAC BAY"/>
        <s v="ENGINEER MTN"/>
        <s v="RUBY CK, URAD MINE"/>
        <s v="DOUGLAS ISLAND"/>
        <s v="KENAI MTNS"/>
        <s v="CONUNDRUM CREEK"/>
        <s v="BIG COTTONWOOD CYN"/>
        <s v="DRY GULCH"/>
        <s v="ARIZONA SNOWBOWL"/>
        <s v="MT BALDY"/>
        <s v="MIDWAY"/>
        <s v="KELBER PASS"/>
        <s v="FRANCIES CABIN"/>
        <s v="CUTLER BASIN, OGDEN"/>
        <s v="MISSION RIDGE"/>
        <s v="MT BELFORD"/>
        <s v="COAL BANK PASS"/>
        <s v="POWERLINE PASS, CHUG"/>
        <s v="BOULDER CRK, KENAI"/>
        <s v="GRAYS RIVER RD"/>
        <s v="BRIGHTON"/>
        <s v="PETERS RIDGE"/>
        <s v="BARNARD GLACIER"/>
        <s v="BLACKSTONE BAY"/>
        <s v="BUFFALO MT"/>
        <s v="WOLVERINE CIRQ"/>
        <s v="CRESTED BUTTE"/>
        <s v="ODYSSEY MT"/>
        <s v="ST HWY 280"/>
        <s v="PINE CRST"/>
        <s v="TODD LAKE, near BEND"/>
        <s v="TWOTOP MOUNTAIN"/>
        <s v="10 MILE CANYON"/>
        <s v="BRECKENRIDGE"/>
        <s v="SUNDANCE"/>
        <s v="SUNLIGHT"/>
        <s v="EAST VAIL"/>
        <s v="MISSOULA"/>
        <s v="MAMMOTH LAKES"/>
        <s v="STANLEY"/>
        <s v="HEALY"/>
        <s v="Rocky Mountain Nat Park / FLATTOP"/>
        <s v="LOOKOUT PK"/>
        <s v="S MAROON PK"/>
        <s v="BERTHOUD PASS"/>
        <s v="MONTEZUMA"/>
        <s v="RED MOUNTAIN PASS"/>
        <s v="LOST LAKE"/>
        <s v="JED SMITH WILDX"/>
        <s v="SNEFFELS RANGE"/>
        <s v="BEAVER CREEK"/>
        <s v="MT ROSE"/>
        <s v="LA SAL MTNS"/>
        <s v="LONGS PEAK RMNP"/>
        <s v="LOVELAND PASS / GRIZZLY PK"/>
        <s v="CASTLE CREEK"/>
        <s v="MT WASHINGTON TUCKMANS"/>
        <s v="COTTENWOOD PASS"/>
        <s v="ARAPAHOE BASIN OB"/>
        <s v="POWERLINE PASS"/>
        <s v="TENMILE RANGE / FLETCHER MTN"/>
        <s v="LAPLATA MTNS"/>
        <s v="ALPINE MEADOWS / MUNCHKIN CHUTES / CHADS CLIFF"/>
        <s v="RED MOUNTAIN PASS / OH BOY"/>
        <s v="HOMER"/>
        <s v="FREMONT PASS"/>
        <s v="WEST YELLOWSTONE / LIONSHEAD MTN"/>
        <s v="VAIL / OB MUSHROOM BOWL"/>
        <s v="LOVELAND PASS"/>
        <s v="RUBY MTNS"/>
        <s v="MT HOOD MDWS"/>
        <s v="TELLURIDE"/>
        <s v="KENI PENINSULA / TINCAN PEAK"/>
        <s v="MT BLACKBURN"/>
        <s v="MT RAINIER"/>
        <s v="ASHCROFT / PEARL PASS"/>
        <s v="BERTHOUD PASS 2ND CREEK"/>
        <s v="EXIT GLACIER"/>
        <s v="MT BORAH"/>
        <s v="DENALI / MT FORAKER"/>
        <s v="SHRINE PASS"/>
        <s v="WOLF CREEK PASS / TREASURE MTN"/>
        <s v="MT ELLIS"/>
        <s v="ALTA"/>
        <s v="VAIL (ob)"/>
        <s v="TWIN LAKES"/>
        <s v="PROVO CANYON"/>
        <s v="SUGAR BOWL"/>
        <s v="FRENCH GULCH"/>
        <s v="LA PLATA MTNS"/>
        <s v="CATHERINES PASS"/>
        <s v="WHITEHORSE MTN"/>
        <s v="PARK CITY"/>
        <s v="EAGLE RIVER"/>
        <s v="POWDER MTN"/>
        <s v="ROBERTS"/>
        <s v="SNOWY RANGE"/>
        <s v="MT SI"/>
        <s v="LOLO PASS"/>
        <s v="GRAND TETON"/>
        <s v="ASHCROFT"/>
        <s v="ASPEN"/>
        <s v="KELSO MTN"/>
        <s v="ELK MTNS"/>
        <s v="SOURCE LAKE"/>
        <s v="MARBLE / CHAIR MTN"/>
        <s v="EAGLE PK, CHUG"/>
        <s v="DALLAS DIVIDE"/>
        <s v="VAIL PASS"/>
        <s v="SNOW KING"/>
        <s v="MT KATAHDIN"/>
        <s v="Town of Steamboat"/>
        <s v="COPPER MOUNTAIN"/>
        <s v="MT SHUKSAN"/>
        <s v="GRANITE MT"/>
        <s v="MT SHASTA"/>
        <s v="GRAND LAKE"/>
        <s v="DEER CREEK"/>
        <s v="BOZEMAN CREEK"/>
        <s v="WOLF CREEK PASS"/>
        <s v="BIG SKY"/>
        <s v="MONTPELIER"/>
        <s v="DENALI / MT MCKINLEY"/>
        <s v="ALPINE MDWS"/>
        <s v="PARK WEST"/>
        <s v="ANEROID LAKE"/>
        <s v="CUMBRES PASS"/>
        <s v="D. L. BLISS"/>
        <s v="LEADVILLE"/>
        <s v="CHUGACH"/>
        <s v="RED LODGE"/>
        <s v="MILLCREEK CN"/>
        <s v="LAMOILLE"/>
        <s v="SCHWEITZER BA"/>
        <s v="BIG COTTONWOOD"/>
        <s v="BIG MOUNTAIN"/>
        <s v="B COTTONWOOD"/>
        <s v="MAMMOTH MT"/>
        <s v="DESOLATION LK"/>
        <s v="LOVELAND BASIN"/>
        <s v="STEVENS PASS"/>
        <s v="HELPER"/>
        <s v="MT SOPRIS"/>
        <s v="LOST CANYON"/>
        <s v="SHEEP MT"/>
        <s v="EL DIENTE PK"/>
        <s v="S ARAPAHOE PK"/>
        <s v="SHEEP CREEK"/>
        <s v="VALDEZ"/>
        <s v="ROCKY MOUNTAIN NAT PARK"/>
        <s v="BIG FOUR MT"/>
        <s v="MT NAST"/>
        <s v="SILVER PEAK"/>
        <s v="GRAND TARGHEE"/>
        <s v="ALPINE MEADOWS"/>
        <s v="BRIDGEPORT"/>
        <s v="MT MARATHON"/>
        <s v="JACKSON PEAK"/>
        <s v="POCATELLO"/>
        <s v="JUNEAU"/>
        <s v="PORTAGE"/>
        <s v="MT ST HELENS"/>
        <s v="HECLA"/>
        <s v="MCGINNIS GL"/>
        <s v="CENTENNIAL"/>
        <s v="OWEN CREEK"/>
        <s v="GARFIELD"/>
        <s v="MONARCH PASS"/>
        <s v="HEAVENLY VAL"/>
        <s v="TANAINA PEAK"/>
        <s v="FLATTOP MT"/>
        <s v="PARKCITYWEST"/>
        <s v="TAOS SKIVALLEY"/>
        <s v="STEAMBOAT"/>
        <s v="YOSEMITE"/>
        <s v="MITCHELL LAKE"/>
        <s v="MT GARFIELD"/>
        <s v="POLE CREEK"/>
        <s v="EKLUTNA GLAC"/>
        <s v="ASPEN MTN (McFarlane Gulch)"/>
        <s v="WILLOW CREEK"/>
        <s v="SNOQUALMIE PS"/>
        <s v="ALUM CREEK"/>
        <s v="GLACIER"/>
        <s v="BLACKFOOT R"/>
        <s v="KYLE CANYON"/>
        <s v="MINERAL KING"/>
        <s v="SLIDE MT"/>
        <s v="ROCK CANYON"/>
        <s v="SKYLINE"/>
        <s v="PARLEY'S CN"/>
        <s v="GENEVA BASIN"/>
        <s v="MORROW POINTDAM"/>
        <s v="HOMESTAKE LAKE"/>
        <s v="SNOWBANK MT"/>
        <s v="SNOW BASIN"/>
        <s v="SNOW KING MT"/>
        <s v="LUNDIN PK"/>
        <s v="TABERG"/>
        <s v="BIG FOUR MTN"/>
        <s v="SWIFT CREEK"/>
        <s v="SAWATCH / LA PLATA PEAK"/>
        <s v="SUPERIOR CREEK"/>
        <s v="BERTHOUD PASS (Floral Park)"/>
        <s v="CAMP BIRD HWY"/>
        <s v="DAM SLIDE"/>
        <s v="GRANITE MTN. SNOQUAL"/>
        <s v="ST MARYS LAKE"/>
        <s v="WARDNER"/>
        <s v="LEEKS CANYON"/>
        <s v="MACE"/>
        <s v="TUCKERMAN RAVINE"/>
        <s v="MOON PASS"/>
        <s v="SEWARD HWY"/>
        <s v="COBALT"/>
        <s v="TWIN BRIDGES"/>
        <s v="SILVERTON"/>
      </sharedItems>
    </cacheField>
    <cacheField name="Setting" numFmtId="0">
      <sharedItems containsBlank="1">
        <s v="BC"/>
        <s v="TN"/>
        <s v="SA"/>
        <s v="CB"/>
        <s v="SA-closed terrain"/>
        <s v="NP"/>
        <m/>
        <s v="OB/NP"/>
        <s v="SP"/>
        <s v="RD"/>
        <s v="RS"/>
        <s v="MN"/>
      </sharedItems>
    </cacheField>
    <cacheField name="State" numFmtId="0">
      <sharedItems>
        <s v="AK"/>
        <s v="CO"/>
        <s v="CA"/>
        <s v="ID"/>
        <s v="WY"/>
        <s v="NV"/>
        <s v="MT"/>
        <s v="WA"/>
        <s v="UT"/>
        <s v="NH"/>
        <s v="OR"/>
        <s v="NM"/>
        <s v="ND"/>
        <s v="VT"/>
        <s v="NY"/>
        <s v="AZ"/>
        <s v="ME"/>
      </sharedItems>
    </cacheField>
    <cacheField name="PrimaryActivity" numFmtId="0">
      <sharedItems>
        <s v="Climber"/>
        <s v="Motorized Guided client"/>
        <s v="Sidecountry Rider"/>
        <s v="Snowmobiler"/>
        <s v="Backcountry Tourer"/>
        <s v="Resident"/>
        <s v="Inbounds Rider"/>
        <s v="Mechanized Guide"/>
        <s v="Hiker"/>
        <s v="Snowbiker"/>
        <s v="Hybrid Tourer"/>
        <s v="Ski Patroller"/>
        <s v="Human-powered Guide Client"/>
        <s v="Snowplayer"/>
        <s v="Hybrid Rider"/>
        <s v="Highway Personnel"/>
        <s v="Mechanized Guiding Client"/>
        <s v="Others at Work"/>
        <s v="Hunter"/>
        <s v="Misc Recreation"/>
        <s v="Unknown"/>
        <s v="Motorist"/>
        <s v="Miner"/>
        <s v="Rescuer"/>
        <s v="Ranger"/>
      </sharedItems>
    </cacheField>
    <cacheField name="TravelMode" numFmtId="0">
      <sharedItems containsBlank="1">
        <s v="Foot"/>
        <s v="Ski"/>
        <s v="Snowmobile"/>
        <m/>
        <s v="Snowboard"/>
        <s v="Snowbike"/>
        <s v="Snowshoe"/>
        <s v="Sled, tube, or saucer"/>
        <s v="Other"/>
      </sharedItems>
    </cacheField>
    <cacheField name="Killed" numFmtId="0">
      <sharedItems containsSemiMixedTypes="0" containsString="0" containsNumber="1" containsInteger="1">
        <n v="1.0"/>
        <n v="4.0"/>
        <n v="3.0"/>
        <n v="2.0"/>
        <n v="6.0"/>
        <n v="5.0"/>
        <n v="11.0"/>
        <n v="7.0"/>
      </sharedItems>
    </cacheField>
    <cacheField name="Description" numFmtId="0">
      <sharedItems containsBlank="1">
        <s v="2 climbers caught in serac fall, 1 killed"/>
        <s v="1 heliskier killed"/>
        <s v="1 sidecountry skier caught and killed"/>
        <s v="1 snowmobiler caught and killed"/>
        <s v="4 snowmobilers caught, 1 buried, 1 buried and killed"/>
        <s v="1 backcountry tourer caught and killed"/>
        <s v="1 snowmobiler, caught, buried, and killed"/>
        <s v="2 snowmobilers caught, 1 buried and killed, 1 injured"/>
        <s v="One snowmobiler killed"/>
        <s v="1 snowboarder killed"/>
        <s v="1 snowmobiler caught, buried and killed"/>
        <s v="2 snowmobilers caught, 1 partially buried, 1 buried and killed"/>
        <s v="1 snowmobiler caught, partially buried-critical, and killed"/>
        <s v="2 splitboarders caught, 1 partially buried and killed"/>
        <s v="1 backcountry snowboarder caught, partially-buried critical, killed"/>
        <s v="2 snowbikers caught, 1 buried and killed"/>
        <s v="5 snowmobilers caught, 1 partially buried-critical and killed"/>
        <s v="7 backcountry tourers caught, 1 partially buried, 2 buried, 4 buried and killed"/>
        <s v="2 sidecountry skiers caught, 1 buried and killed"/>
        <s v="2 backcountry tourers caught, 1 partially buried, 1 buried and killed"/>
        <s v="3 climbers caught, buried, and killed"/>
        <s v="4 backcountry skiers caught and buried, 3 killed"/>
        <s v="1 backcountry skier caught, buried, and killed"/>
        <s v="1 skier caught, buried, and killed"/>
        <s v="1 sidecountry rider caught, buried, and killed"/>
        <s v="2 backcountry skiers caught, buried, and killed"/>
        <s v="1 backcountry skier caught, killed"/>
        <s v="2 backcountry tourers caught and carried, 1 killed"/>
        <s v="1 snowmobiler caught, buried, and killed"/>
        <s v="1 backcountry tourer caught, buried, and killed"/>
        <s v="2 sidecountry riders caught, 1 partially buried, 1 buried and killed"/>
        <s v="1 backcountry tourer caught, killed"/>
        <s v="3 snowbike riders caught, 1 partially buried, 2 buried and killed"/>
        <s v="1 resident caught, buried and killed"/>
        <s v="1 climber struck by falling ice, buried, and killed"/>
        <s v="2 inbounds skiers caught, 1 injured, 1 killed"/>
        <s v="2 snowmobilers caught, 1 buried and killed"/>
        <s v="Multiple skiers caught, 2 partially buried, 5 buried, 3 killed"/>
        <s v="3 snowmobilers caught, 2 buried and killed, 1 partially buried"/>
        <s v="1 backcountry skier, caught, buried, and killed"/>
        <s v="1 resident caught, buried, and killed"/>
        <s v="2 residents caught and buried, 1 killed"/>
        <s v="2 backcountry tourers caught, 1 buried and killed"/>
        <s v="1 mechanized guide caught, buried, and killed; 1 mechanized guide client caught"/>
        <s v="1 skier caught, partially buried-critical, and killed"/>
        <s v="1 sidecountry rider caught, 1 backcountry skier caught, buried, and killed"/>
        <s v="2 backcountry tourers caught, buried, and killed"/>
        <s v="2 snowmobilers caught, 1 partially buried-critical, 1 buried and killed"/>
        <s v="4 backcountry tourers caught, 1 injured, 1 killed"/>
        <s v="4 snowmobilers caught, 3 partially buried, 1 buried and killed"/>
        <s v="2 inbounds riders caught, buried, and killed"/>
        <s v="6 backcountry tourers caught, 1 partially buried, 1 buried and killed"/>
        <s v="2 snowmobilers caught, 1 carried and injured, 1 buried and killed"/>
        <s v="3 snowmobilers caught, 2 partially buried, 1 buried and killed"/>
        <s v="1 sidecountry rider caught, partially buried-critical, and killed"/>
        <s v="2 sidecountry riders caught, 1 killed"/>
        <s v="1 snowmobiler caught, killed"/>
        <s v="1 backcountry skier killed"/>
        <s v="2 residents killed in roof avalanche"/>
        <s v="4 snowmobilers caught, 1 injured, 2 killed"/>
        <s v="4 snowmobilers caught, 1 buried and killed, 2 injured"/>
        <s v="2 hikers killed"/>
        <s v="1 backcountry tourers caught, 1 buried and killed"/>
        <s v="1 skier caught and killed"/>
        <s v="2 backcountry skiers caught and partially buried, 1 killed"/>
        <s v="1 snowbiker caught, buried, and killed"/>
        <s v="1 snowmobiler killed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US by Season" cacheId="0" dataCaption="" compact="0" compactData="0">
  <location ref="A3:B75" firstHeaderRow="0" firstDataRow="1" firstDataCol="0"/>
  <pivotFields>
    <pivotField name="AvyYear" axis="axisRow" compact="0" outline="0" multipleItemSelectionAllowed="1" showAll="0" sortType="ascending">
      <items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YYY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M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t="default"/>
      </items>
    </pivotField>
    <pivotField name="Set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imaryActiv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ravelM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Kill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</pivotFields>
  <rowFields>
    <field x="0"/>
  </rowFields>
  <dataFields>
    <dataField name="Annual Fatalities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57"/>
    <col customWidth="1" min="3" max="3" width="5.14"/>
    <col customWidth="1" min="4" max="4" width="6.0"/>
    <col customWidth="1" min="5" max="5" width="38.57"/>
    <col customWidth="1" min="6" max="6" width="8.57"/>
    <col customWidth="1" min="7" max="7" width="9.14"/>
    <col customWidth="1" min="8" max="8" width="20.43"/>
    <col customWidth="1" min="9" max="10" width="8.57"/>
    <col customWidth="1" min="11" max="11" width="60.14"/>
  </cols>
  <sheetData>
    <row r="1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>
      <c r="A2" s="1">
        <v>2021.0</v>
      </c>
      <c r="B2" s="1">
        <v>2021.0</v>
      </c>
      <c r="C2" s="1">
        <v>5.0</v>
      </c>
      <c r="D2" s="1">
        <v>13.0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>
        <v>1.0</v>
      </c>
      <c r="K2" s="1" t="s">
        <v>16</v>
      </c>
    </row>
    <row r="3">
      <c r="A3" s="1">
        <v>2021.0</v>
      </c>
      <c r="B3" s="1">
        <v>2021.0</v>
      </c>
      <c r="C3" s="1">
        <v>3.0</v>
      </c>
      <c r="D3" s="1">
        <v>27.0</v>
      </c>
      <c r="E3" s="1" t="s">
        <v>17</v>
      </c>
      <c r="F3" s="1" t="s">
        <v>12</v>
      </c>
      <c r="G3" s="1" t="s">
        <v>13</v>
      </c>
      <c r="H3" s="1" t="s">
        <v>18</v>
      </c>
      <c r="I3" s="1" t="s">
        <v>19</v>
      </c>
      <c r="J3" s="1">
        <v>1.0</v>
      </c>
      <c r="K3" s="1" t="s">
        <v>20</v>
      </c>
    </row>
    <row r="4">
      <c r="A4" s="1">
        <v>2021.0</v>
      </c>
      <c r="B4" s="1">
        <v>2021.0</v>
      </c>
      <c r="C4" s="1">
        <v>3.0</v>
      </c>
      <c r="D4" s="1">
        <v>22.0</v>
      </c>
      <c r="E4" s="1" t="s">
        <v>21</v>
      </c>
      <c r="F4" s="1" t="s">
        <v>12</v>
      </c>
      <c r="G4" s="1" t="s">
        <v>22</v>
      </c>
      <c r="H4" s="1" t="s">
        <v>23</v>
      </c>
      <c r="I4" s="1" t="s">
        <v>19</v>
      </c>
      <c r="J4" s="1">
        <v>1.0</v>
      </c>
      <c r="K4" s="1" t="s">
        <v>24</v>
      </c>
    </row>
    <row r="5">
      <c r="A5" s="1">
        <v>2021.0</v>
      </c>
      <c r="B5" s="1">
        <v>2021.0</v>
      </c>
      <c r="C5" s="1">
        <v>3.0</v>
      </c>
      <c r="D5" s="1">
        <v>20.0</v>
      </c>
      <c r="E5" s="1" t="s">
        <v>25</v>
      </c>
      <c r="F5" s="1" t="s">
        <v>12</v>
      </c>
      <c r="G5" s="1" t="s">
        <v>26</v>
      </c>
      <c r="H5" s="1" t="s">
        <v>27</v>
      </c>
      <c r="I5" s="1" t="s">
        <v>15</v>
      </c>
      <c r="J5" s="1">
        <v>1.0</v>
      </c>
      <c r="K5" s="1" t="s">
        <v>28</v>
      </c>
    </row>
    <row r="6">
      <c r="A6" s="1">
        <v>2021.0</v>
      </c>
      <c r="B6" s="1">
        <v>2021.0</v>
      </c>
      <c r="C6" s="1">
        <v>2.0</v>
      </c>
      <c r="D6" s="1">
        <v>27.0</v>
      </c>
      <c r="E6" s="1" t="s">
        <v>29</v>
      </c>
      <c r="F6" s="1" t="s">
        <v>12</v>
      </c>
      <c r="G6" s="1" t="s">
        <v>30</v>
      </c>
      <c r="H6" s="1" t="s">
        <v>27</v>
      </c>
      <c r="I6" s="1" t="s">
        <v>31</v>
      </c>
      <c r="J6" s="1">
        <v>1.0</v>
      </c>
      <c r="K6" s="1" t="s">
        <v>32</v>
      </c>
    </row>
    <row r="7">
      <c r="A7" s="1">
        <v>2021.0</v>
      </c>
      <c r="B7" s="1">
        <v>2021.0</v>
      </c>
      <c r="C7" s="1">
        <v>2.0</v>
      </c>
      <c r="D7" s="1">
        <v>22.0</v>
      </c>
      <c r="E7" s="1" t="s">
        <v>33</v>
      </c>
      <c r="F7" s="1" t="s">
        <v>12</v>
      </c>
      <c r="G7" s="1" t="s">
        <v>34</v>
      </c>
      <c r="H7" s="1" t="s">
        <v>35</v>
      </c>
      <c r="I7" s="1"/>
      <c r="J7" s="1">
        <v>1.0</v>
      </c>
      <c r="K7" s="1" t="s">
        <v>36</v>
      </c>
    </row>
    <row r="8">
      <c r="A8" s="1">
        <v>2021.0</v>
      </c>
      <c r="B8" s="1">
        <v>2021.0</v>
      </c>
      <c r="C8" s="1">
        <v>2.0</v>
      </c>
      <c r="D8" s="1">
        <v>20.0</v>
      </c>
      <c r="E8" s="1" t="s">
        <v>37</v>
      </c>
      <c r="F8" s="1" t="s">
        <v>12</v>
      </c>
      <c r="G8" s="1" t="s">
        <v>30</v>
      </c>
      <c r="H8" t="s">
        <v>27</v>
      </c>
      <c r="I8" s="1" t="s">
        <v>31</v>
      </c>
      <c r="J8" s="1">
        <v>1.0</v>
      </c>
      <c r="K8" s="1" t="s">
        <v>38</v>
      </c>
    </row>
    <row r="9">
      <c r="A9" s="1">
        <v>2021.0</v>
      </c>
      <c r="B9" s="1">
        <v>2021.0</v>
      </c>
      <c r="C9" s="1">
        <v>2.0</v>
      </c>
      <c r="D9" s="1">
        <v>20.0</v>
      </c>
      <c r="E9" s="1" t="s">
        <v>39</v>
      </c>
      <c r="F9" s="1" t="s">
        <v>12</v>
      </c>
      <c r="G9" s="1" t="s">
        <v>40</v>
      </c>
      <c r="H9" t="s">
        <v>27</v>
      </c>
      <c r="I9" s="1" t="s">
        <v>31</v>
      </c>
      <c r="J9" s="1">
        <v>1.0</v>
      </c>
      <c r="K9" s="1" t="s">
        <v>41</v>
      </c>
    </row>
    <row r="10">
      <c r="A10" s="1">
        <v>2021.0</v>
      </c>
      <c r="B10" s="1">
        <v>2021.0</v>
      </c>
      <c r="C10" s="1">
        <v>2.0</v>
      </c>
      <c r="D10" s="1">
        <v>19.0</v>
      </c>
      <c r="E10" s="1" t="s">
        <v>42</v>
      </c>
      <c r="F10" s="1" t="s">
        <v>12</v>
      </c>
      <c r="G10" s="1" t="s">
        <v>30</v>
      </c>
      <c r="H10" t="s">
        <v>27</v>
      </c>
      <c r="I10" s="1" t="s">
        <v>31</v>
      </c>
      <c r="J10" s="1">
        <v>1.0</v>
      </c>
      <c r="K10" s="1" t="s">
        <v>43</v>
      </c>
    </row>
    <row r="11">
      <c r="A11" s="1">
        <v>2021.0</v>
      </c>
      <c r="B11" s="1">
        <v>2021.0</v>
      </c>
      <c r="C11" s="1">
        <v>2.0</v>
      </c>
      <c r="D11" s="1">
        <v>18.0</v>
      </c>
      <c r="E11" s="1" t="s">
        <v>44</v>
      </c>
      <c r="F11" s="1" t="s">
        <v>12</v>
      </c>
      <c r="G11" s="1" t="s">
        <v>34</v>
      </c>
      <c r="H11" s="1" t="s">
        <v>35</v>
      </c>
      <c r="I11" s="1" t="s">
        <v>45</v>
      </c>
      <c r="J11" s="1">
        <v>1.0</v>
      </c>
      <c r="K11" s="1" t="s">
        <v>46</v>
      </c>
    </row>
    <row r="12">
      <c r="A12" s="1">
        <v>2021.0</v>
      </c>
      <c r="B12" s="1">
        <v>2021.0</v>
      </c>
      <c r="C12" s="1">
        <v>2.0</v>
      </c>
      <c r="D12" s="1">
        <v>17.0</v>
      </c>
      <c r="E12" s="1" t="s">
        <v>47</v>
      </c>
      <c r="F12" s="1" t="s">
        <v>12</v>
      </c>
      <c r="G12" s="1" t="s">
        <v>34</v>
      </c>
      <c r="H12" t="s">
        <v>27</v>
      </c>
      <c r="I12" s="1" t="s">
        <v>31</v>
      </c>
      <c r="J12" s="1">
        <v>1.0</v>
      </c>
      <c r="K12" s="1" t="s">
        <v>48</v>
      </c>
    </row>
    <row r="13">
      <c r="A13" s="1">
        <v>2021.0</v>
      </c>
      <c r="B13" s="1">
        <v>2021.0</v>
      </c>
      <c r="C13" s="1">
        <v>2.0</v>
      </c>
      <c r="D13" s="1">
        <v>16.0</v>
      </c>
      <c r="E13" s="1" t="s">
        <v>49</v>
      </c>
      <c r="F13" s="1" t="s">
        <v>12</v>
      </c>
      <c r="G13" s="1" t="s">
        <v>22</v>
      </c>
      <c r="H13" t="s">
        <v>27</v>
      </c>
      <c r="I13" s="1" t="s">
        <v>31</v>
      </c>
      <c r="J13" s="1">
        <v>1.0</v>
      </c>
      <c r="K13" s="1" t="s">
        <v>50</v>
      </c>
    </row>
    <row r="14">
      <c r="A14" s="1">
        <v>2021.0</v>
      </c>
      <c r="B14" s="1">
        <v>2021.0</v>
      </c>
      <c r="C14" s="1">
        <v>2.0</v>
      </c>
      <c r="D14" s="1">
        <v>14.0</v>
      </c>
      <c r="E14" s="1" t="s">
        <v>51</v>
      </c>
      <c r="F14" s="1" t="s">
        <v>12</v>
      </c>
      <c r="G14" s="1" t="s">
        <v>22</v>
      </c>
      <c r="H14" t="s">
        <v>27</v>
      </c>
      <c r="I14" s="1" t="s">
        <v>31</v>
      </c>
      <c r="J14" s="1">
        <v>1.0</v>
      </c>
      <c r="K14" s="1" t="s">
        <v>52</v>
      </c>
    </row>
    <row r="15">
      <c r="A15" s="1">
        <v>2021.0</v>
      </c>
      <c r="B15" s="1">
        <v>2021.0</v>
      </c>
      <c r="C15" s="1">
        <v>2.0</v>
      </c>
      <c r="D15" s="1">
        <v>14.0</v>
      </c>
      <c r="E15" s="1" t="s">
        <v>53</v>
      </c>
      <c r="F15" s="1" t="s">
        <v>12</v>
      </c>
      <c r="G15" s="1" t="s">
        <v>54</v>
      </c>
      <c r="H15" s="1" t="s">
        <v>35</v>
      </c>
      <c r="I15" s="1" t="s">
        <v>45</v>
      </c>
      <c r="J15" s="1">
        <v>1.0</v>
      </c>
      <c r="K15" s="1" t="s">
        <v>55</v>
      </c>
    </row>
    <row r="16">
      <c r="A16" s="1">
        <v>2021.0</v>
      </c>
      <c r="B16" s="1">
        <v>2021.0</v>
      </c>
      <c r="C16" s="1">
        <v>2.0</v>
      </c>
      <c r="D16" s="1">
        <v>14.0</v>
      </c>
      <c r="E16" s="1" t="s">
        <v>56</v>
      </c>
      <c r="F16" s="1" t="s">
        <v>12</v>
      </c>
      <c r="G16" s="1" t="s">
        <v>22</v>
      </c>
      <c r="H16" s="1" t="s">
        <v>35</v>
      </c>
      <c r="I16" s="1" t="s">
        <v>45</v>
      </c>
      <c r="J16" s="1">
        <v>1.0</v>
      </c>
      <c r="K16" s="1" t="s">
        <v>57</v>
      </c>
    </row>
    <row r="17">
      <c r="A17" s="1">
        <v>2021.0</v>
      </c>
      <c r="B17" s="1">
        <v>2021.0</v>
      </c>
      <c r="C17" s="1">
        <v>2.0</v>
      </c>
      <c r="D17" s="1">
        <v>8.0</v>
      </c>
      <c r="E17" s="1" t="s">
        <v>58</v>
      </c>
      <c r="F17" s="1" t="s">
        <v>12</v>
      </c>
      <c r="G17" s="1" t="s">
        <v>59</v>
      </c>
      <c r="H17" t="s">
        <v>27</v>
      </c>
      <c r="I17" s="1" t="s">
        <v>60</v>
      </c>
      <c r="J17" s="1">
        <v>1.0</v>
      </c>
      <c r="K17" s="1" t="s">
        <v>61</v>
      </c>
    </row>
    <row r="18">
      <c r="A18" s="1">
        <v>2021.0</v>
      </c>
      <c r="B18" s="1">
        <v>2021.0</v>
      </c>
      <c r="C18" s="1">
        <v>2.0</v>
      </c>
      <c r="D18" s="1">
        <v>6.0</v>
      </c>
      <c r="E18" s="1" t="s">
        <v>62</v>
      </c>
      <c r="F18" s="1" t="s">
        <v>12</v>
      </c>
      <c r="G18" s="1" t="s">
        <v>54</v>
      </c>
      <c r="H18" t="s">
        <v>27</v>
      </c>
      <c r="I18" s="1" t="s">
        <v>31</v>
      </c>
      <c r="J18" s="1">
        <v>1.0</v>
      </c>
      <c r="K18" s="1" t="s">
        <v>63</v>
      </c>
    </row>
    <row r="19">
      <c r="A19" s="1">
        <v>2021.0</v>
      </c>
      <c r="B19" s="1">
        <v>2021.0</v>
      </c>
      <c r="C19" s="1">
        <v>2.0</v>
      </c>
      <c r="D19" s="1">
        <v>6.0</v>
      </c>
      <c r="E19" s="1" t="s">
        <v>64</v>
      </c>
      <c r="F19" s="1" t="s">
        <v>12</v>
      </c>
      <c r="G19" s="1" t="s">
        <v>65</v>
      </c>
      <c r="H19" s="1" t="s">
        <v>35</v>
      </c>
      <c r="I19" s="1" t="s">
        <v>19</v>
      </c>
      <c r="J19" s="1">
        <v>4.0</v>
      </c>
      <c r="K19" s="1" t="s">
        <v>66</v>
      </c>
    </row>
    <row r="20">
      <c r="A20" s="1">
        <v>2021.0</v>
      </c>
      <c r="B20" s="1">
        <v>2021.0</v>
      </c>
      <c r="C20" s="1">
        <v>2.0</v>
      </c>
      <c r="D20" s="1">
        <v>4.0</v>
      </c>
      <c r="E20" s="1" t="s">
        <v>67</v>
      </c>
      <c r="F20" s="1" t="s">
        <v>12</v>
      </c>
      <c r="G20" s="1" t="s">
        <v>22</v>
      </c>
      <c r="H20" s="1" t="s">
        <v>23</v>
      </c>
      <c r="I20" s="1" t="s">
        <v>19</v>
      </c>
      <c r="J20" s="1">
        <v>1.0</v>
      </c>
      <c r="K20" s="1" t="s">
        <v>68</v>
      </c>
    </row>
    <row r="21">
      <c r="A21" s="1">
        <v>2021.0</v>
      </c>
      <c r="B21" s="1">
        <v>2021.0</v>
      </c>
      <c r="C21" s="1">
        <v>2.0</v>
      </c>
      <c r="D21" s="1">
        <v>3.0</v>
      </c>
      <c r="E21" s="1" t="s">
        <v>69</v>
      </c>
      <c r="F21" s="1" t="s">
        <v>12</v>
      </c>
      <c r="G21" s="1" t="s">
        <v>26</v>
      </c>
      <c r="H21" t="s">
        <v>35</v>
      </c>
      <c r="I21" s="1" t="s">
        <v>19</v>
      </c>
      <c r="J21" s="1">
        <v>1.0</v>
      </c>
      <c r="K21" s="1" t="s">
        <v>70</v>
      </c>
    </row>
    <row r="22">
      <c r="A22" s="1">
        <v>2021.0</v>
      </c>
      <c r="B22" s="1">
        <v>2021.0</v>
      </c>
      <c r="C22" s="1">
        <v>2.0</v>
      </c>
      <c r="D22" s="1">
        <v>2.0</v>
      </c>
      <c r="E22" s="1" t="s">
        <v>71</v>
      </c>
      <c r="F22" s="1" t="s">
        <v>12</v>
      </c>
      <c r="G22" s="1" t="s">
        <v>13</v>
      </c>
      <c r="H22" s="1" t="s">
        <v>14</v>
      </c>
      <c r="I22" s="1" t="s">
        <v>15</v>
      </c>
      <c r="J22" s="1">
        <v>3.0</v>
      </c>
      <c r="K22" s="1" t="s">
        <v>72</v>
      </c>
    </row>
    <row r="23">
      <c r="A23" s="1">
        <v>2021.0</v>
      </c>
      <c r="B23" s="1">
        <v>2021.0</v>
      </c>
      <c r="C23" s="1">
        <v>2.0</v>
      </c>
      <c r="D23" s="1">
        <v>1.0</v>
      </c>
      <c r="E23" s="1" t="s">
        <v>73</v>
      </c>
      <c r="F23" s="1" t="s">
        <v>12</v>
      </c>
      <c r="G23" s="1" t="s">
        <v>22</v>
      </c>
      <c r="H23" s="1" t="s">
        <v>35</v>
      </c>
      <c r="I23" s="1" t="s">
        <v>19</v>
      </c>
      <c r="J23" s="1">
        <v>3.0</v>
      </c>
      <c r="K23" s="1" t="s">
        <v>74</v>
      </c>
    </row>
    <row r="24">
      <c r="A24" s="1">
        <v>2021.0</v>
      </c>
      <c r="B24" s="1">
        <v>2021.0</v>
      </c>
      <c r="C24" s="1">
        <v>2.0</v>
      </c>
      <c r="D24" s="1">
        <v>1.0</v>
      </c>
      <c r="E24" s="1" t="s">
        <v>75</v>
      </c>
      <c r="F24" s="1" t="s">
        <v>12</v>
      </c>
      <c r="G24" s="1" t="s">
        <v>76</v>
      </c>
      <c r="H24" s="1" t="s">
        <v>35</v>
      </c>
      <c r="I24" s="1" t="s">
        <v>19</v>
      </c>
      <c r="J24" s="1">
        <v>1.0</v>
      </c>
      <c r="K24" s="1" t="s">
        <v>77</v>
      </c>
    </row>
    <row r="25">
      <c r="A25" s="1">
        <v>2021.0</v>
      </c>
      <c r="B25" s="1">
        <v>2021.0</v>
      </c>
      <c r="C25" s="1">
        <v>1.0</v>
      </c>
      <c r="D25" s="1">
        <v>30.0</v>
      </c>
      <c r="E25" s="1" t="s">
        <v>78</v>
      </c>
      <c r="F25" s="1" t="s">
        <v>12</v>
      </c>
      <c r="G25" s="1" t="s">
        <v>65</v>
      </c>
      <c r="H25" s="1" t="s">
        <v>23</v>
      </c>
      <c r="I25" s="1" t="s">
        <v>19</v>
      </c>
      <c r="J25" s="1">
        <v>1.0</v>
      </c>
      <c r="K25" s="1" t="s">
        <v>79</v>
      </c>
    </row>
    <row r="26">
      <c r="A26" s="1">
        <v>2021.0</v>
      </c>
      <c r="B26" s="1">
        <v>2021.0</v>
      </c>
      <c r="C26" s="1">
        <v>1.0</v>
      </c>
      <c r="D26" s="1">
        <v>8.0</v>
      </c>
      <c r="E26" s="1" t="s">
        <v>80</v>
      </c>
      <c r="F26" s="1" t="s">
        <v>12</v>
      </c>
      <c r="G26" s="1" t="s">
        <v>65</v>
      </c>
      <c r="H26" s="1" t="s">
        <v>23</v>
      </c>
      <c r="I26" s="1" t="s">
        <v>45</v>
      </c>
      <c r="J26" s="1">
        <v>1.0</v>
      </c>
      <c r="K26" s="1" t="s">
        <v>81</v>
      </c>
    </row>
    <row r="27">
      <c r="A27" s="1">
        <v>2021.0</v>
      </c>
      <c r="B27" s="1">
        <v>2020.0</v>
      </c>
      <c r="C27" s="1">
        <v>12.0</v>
      </c>
      <c r="D27" s="1">
        <v>26.0</v>
      </c>
      <c r="E27" s="1" t="s">
        <v>82</v>
      </c>
      <c r="F27" s="1" t="s">
        <v>12</v>
      </c>
      <c r="G27" s="1" t="s">
        <v>22</v>
      </c>
      <c r="H27" t="s">
        <v>35</v>
      </c>
      <c r="I27" s="1" t="s">
        <v>19</v>
      </c>
      <c r="J27" s="1">
        <v>1.0</v>
      </c>
      <c r="K27" s="1" t="s">
        <v>79</v>
      </c>
    </row>
    <row r="28">
      <c r="A28" s="1">
        <v>2021.0</v>
      </c>
      <c r="B28" s="1">
        <v>2020.0</v>
      </c>
      <c r="C28" s="1">
        <v>12.0</v>
      </c>
      <c r="D28" s="1">
        <v>19.0</v>
      </c>
      <c r="E28" s="1" t="s">
        <v>83</v>
      </c>
      <c r="F28" s="1" t="s">
        <v>12</v>
      </c>
      <c r="G28" s="1" t="s">
        <v>22</v>
      </c>
      <c r="H28" t="s">
        <v>35</v>
      </c>
      <c r="I28" s="1" t="s">
        <v>19</v>
      </c>
      <c r="J28" s="1">
        <v>2.0</v>
      </c>
      <c r="K28" s="1" t="s">
        <v>84</v>
      </c>
    </row>
    <row r="29">
      <c r="A29" s="1">
        <v>2021.0</v>
      </c>
      <c r="B29" s="1">
        <v>2020.0</v>
      </c>
      <c r="C29" s="1">
        <v>12.0</v>
      </c>
      <c r="D29" s="1">
        <v>18.0</v>
      </c>
      <c r="E29" s="1" t="s">
        <v>85</v>
      </c>
      <c r="F29" s="1" t="s">
        <v>12</v>
      </c>
      <c r="G29" s="1" t="s">
        <v>22</v>
      </c>
      <c r="H29" t="s">
        <v>35</v>
      </c>
      <c r="I29" s="1" t="s">
        <v>19</v>
      </c>
      <c r="J29" s="1">
        <v>1.0</v>
      </c>
      <c r="K29" s="1" t="s">
        <v>77</v>
      </c>
    </row>
    <row r="30">
      <c r="A30" s="1">
        <v>2021.0</v>
      </c>
      <c r="B30" s="1">
        <v>2020.0</v>
      </c>
      <c r="C30" s="1">
        <v>12.0</v>
      </c>
      <c r="D30" s="1">
        <v>18.0</v>
      </c>
      <c r="E30" s="1" t="s">
        <v>86</v>
      </c>
      <c r="F30" s="1" t="s">
        <v>12</v>
      </c>
      <c r="G30" s="1" t="s">
        <v>34</v>
      </c>
      <c r="H30" t="s">
        <v>27</v>
      </c>
      <c r="I30" s="1" t="s">
        <v>31</v>
      </c>
      <c r="J30" s="1">
        <v>1.0</v>
      </c>
      <c r="K30" s="1" t="s">
        <v>48</v>
      </c>
    </row>
    <row r="31">
      <c r="A31" s="1">
        <v>2020.0</v>
      </c>
      <c r="B31" s="1">
        <v>2020.0</v>
      </c>
      <c r="C31" s="1">
        <v>4.0</v>
      </c>
      <c r="D31" s="1">
        <v>28.0</v>
      </c>
      <c r="E31" s="1" t="s">
        <v>87</v>
      </c>
      <c r="F31" s="1" t="s">
        <v>12</v>
      </c>
      <c r="G31" s="1" t="s">
        <v>22</v>
      </c>
      <c r="H31" t="s">
        <v>35</v>
      </c>
      <c r="I31" t="s">
        <v>19</v>
      </c>
      <c r="J31" s="1">
        <v>1.0</v>
      </c>
      <c r="K31" s="1" t="s">
        <v>88</v>
      </c>
    </row>
    <row r="32">
      <c r="A32" s="1">
        <v>2020.0</v>
      </c>
      <c r="B32" s="1">
        <v>2020.0</v>
      </c>
      <c r="C32" s="1">
        <v>4.0</v>
      </c>
      <c r="D32" s="1">
        <v>15.0</v>
      </c>
      <c r="E32" s="1" t="s">
        <v>89</v>
      </c>
      <c r="F32" s="1" t="s">
        <v>12</v>
      </c>
      <c r="G32" s="1" t="s">
        <v>22</v>
      </c>
      <c r="H32" t="s">
        <v>35</v>
      </c>
      <c r="I32" s="1" t="s">
        <v>19</v>
      </c>
      <c r="J32" s="1">
        <v>1.0</v>
      </c>
      <c r="K32" s="1" t="s">
        <v>90</v>
      </c>
    </row>
    <row r="33">
      <c r="A33" s="1">
        <v>2020.0</v>
      </c>
      <c r="B33" s="1">
        <v>2020.0</v>
      </c>
      <c r="C33" s="1">
        <v>4.0</v>
      </c>
      <c r="D33" s="1">
        <v>3.0</v>
      </c>
      <c r="E33" s="1" t="s">
        <v>91</v>
      </c>
      <c r="F33" s="1" t="s">
        <v>12</v>
      </c>
      <c r="G33" s="1" t="s">
        <v>30</v>
      </c>
      <c r="H33" t="s">
        <v>27</v>
      </c>
      <c r="I33" s="1" t="s">
        <v>31</v>
      </c>
      <c r="J33" s="1">
        <v>1.0</v>
      </c>
      <c r="K33" s="1" t="s">
        <v>92</v>
      </c>
    </row>
    <row r="34">
      <c r="A34" s="1">
        <v>2020.0</v>
      </c>
      <c r="B34" s="1">
        <v>2020.0</v>
      </c>
      <c r="C34" s="1">
        <v>4.0</v>
      </c>
      <c r="D34" s="1">
        <v>1.0</v>
      </c>
      <c r="E34" s="1" t="s">
        <v>93</v>
      </c>
      <c r="F34" s="1" t="s">
        <v>12</v>
      </c>
      <c r="G34" s="1" t="s">
        <v>34</v>
      </c>
      <c r="H34" t="s">
        <v>35</v>
      </c>
      <c r="I34" s="1" t="s">
        <v>45</v>
      </c>
      <c r="J34" s="1">
        <v>1.0</v>
      </c>
      <c r="K34" s="1" t="s">
        <v>94</v>
      </c>
    </row>
    <row r="35">
      <c r="A35" s="1">
        <v>2020.0</v>
      </c>
      <c r="B35" s="1">
        <v>2020.0</v>
      </c>
      <c r="C35" s="1">
        <v>3.0</v>
      </c>
      <c r="D35" s="1">
        <v>15.0</v>
      </c>
      <c r="E35" s="1" t="s">
        <v>95</v>
      </c>
      <c r="F35" s="1" t="s">
        <v>12</v>
      </c>
      <c r="G35" s="1" t="s">
        <v>30</v>
      </c>
      <c r="H35" t="s">
        <v>23</v>
      </c>
      <c r="I35" s="1" t="s">
        <v>19</v>
      </c>
      <c r="J35" s="1">
        <v>1.0</v>
      </c>
      <c r="K35" s="1" t="s">
        <v>96</v>
      </c>
    </row>
    <row r="36">
      <c r="A36" s="1">
        <v>2020.0</v>
      </c>
      <c r="B36" s="1">
        <v>2020.0</v>
      </c>
      <c r="C36" s="1">
        <v>3.0</v>
      </c>
      <c r="D36" s="1">
        <v>9.0</v>
      </c>
      <c r="E36" s="1" t="s">
        <v>97</v>
      </c>
      <c r="F36" s="1" t="s">
        <v>12</v>
      </c>
      <c r="G36" s="1" t="s">
        <v>13</v>
      </c>
      <c r="H36" t="s">
        <v>35</v>
      </c>
      <c r="I36" s="1" t="s">
        <v>45</v>
      </c>
      <c r="J36" s="1">
        <v>1.0</v>
      </c>
      <c r="K36" s="1" t="s">
        <v>98</v>
      </c>
    </row>
    <row r="37">
      <c r="A37" s="1">
        <v>2020.0</v>
      </c>
      <c r="B37" s="1">
        <v>2020.0</v>
      </c>
      <c r="C37" s="1">
        <v>2.0</v>
      </c>
      <c r="D37" s="1">
        <v>25.0</v>
      </c>
      <c r="E37" s="1" t="s">
        <v>99</v>
      </c>
      <c r="F37" s="1" t="s">
        <v>12</v>
      </c>
      <c r="G37" s="1" t="s">
        <v>13</v>
      </c>
      <c r="H37" t="s">
        <v>27</v>
      </c>
      <c r="I37" s="1" t="s">
        <v>31</v>
      </c>
      <c r="J37" s="1">
        <v>1.0</v>
      </c>
      <c r="K37" s="1" t="s">
        <v>92</v>
      </c>
    </row>
    <row r="38">
      <c r="A38" s="1">
        <v>2020.0</v>
      </c>
      <c r="B38" s="1">
        <v>2020.0</v>
      </c>
      <c r="C38" s="1">
        <v>2.0</v>
      </c>
      <c r="D38" s="1">
        <v>15.0</v>
      </c>
      <c r="E38" s="1" t="s">
        <v>100</v>
      </c>
      <c r="F38" s="1" t="s">
        <v>12</v>
      </c>
      <c r="G38" s="1" t="s">
        <v>22</v>
      </c>
      <c r="H38" t="s">
        <v>27</v>
      </c>
      <c r="I38" s="1" t="s">
        <v>60</v>
      </c>
      <c r="J38" s="1">
        <v>2.0</v>
      </c>
      <c r="K38" s="1" t="s">
        <v>101</v>
      </c>
    </row>
    <row r="39">
      <c r="A39" s="1">
        <v>2020.0</v>
      </c>
      <c r="B39" s="1">
        <v>2020.0</v>
      </c>
      <c r="C39" s="1">
        <v>2.0</v>
      </c>
      <c r="D39" s="1">
        <v>10.0</v>
      </c>
      <c r="E39" s="1" t="s">
        <v>102</v>
      </c>
      <c r="F39" s="1" t="s">
        <v>12</v>
      </c>
      <c r="G39" s="1" t="s">
        <v>13</v>
      </c>
      <c r="H39" t="s">
        <v>27</v>
      </c>
      <c r="I39" s="1" t="s">
        <v>31</v>
      </c>
      <c r="J39" s="1">
        <v>1.0</v>
      </c>
      <c r="K39" s="1" t="s">
        <v>92</v>
      </c>
    </row>
    <row r="40">
      <c r="A40" s="1">
        <v>2020.0</v>
      </c>
      <c r="B40" s="1">
        <v>2020.0</v>
      </c>
      <c r="C40" s="1">
        <v>1.0</v>
      </c>
      <c r="D40" s="1">
        <v>23.0</v>
      </c>
      <c r="E40" s="1" t="s">
        <v>103</v>
      </c>
      <c r="F40" s="1" t="s">
        <v>104</v>
      </c>
      <c r="G40" s="1" t="s">
        <v>59</v>
      </c>
      <c r="H40" s="1" t="s">
        <v>105</v>
      </c>
      <c r="I40" s="1" t="s">
        <v>15</v>
      </c>
      <c r="J40" s="1">
        <v>1.0</v>
      </c>
      <c r="K40" s="1" t="s">
        <v>106</v>
      </c>
    </row>
    <row r="41">
      <c r="A41" s="1">
        <v>2020.0</v>
      </c>
      <c r="B41" s="1">
        <v>2020.0</v>
      </c>
      <c r="C41" s="1">
        <v>1.0</v>
      </c>
      <c r="D41" s="1">
        <v>18.0</v>
      </c>
      <c r="E41" s="1" t="s">
        <v>107</v>
      </c>
      <c r="F41" s="1" t="s">
        <v>12</v>
      </c>
      <c r="G41" s="1" t="s">
        <v>65</v>
      </c>
      <c r="H41" t="s">
        <v>27</v>
      </c>
      <c r="I41" s="1" t="s">
        <v>31</v>
      </c>
      <c r="J41" s="1">
        <v>1.0</v>
      </c>
      <c r="K41" s="1" t="s">
        <v>92</v>
      </c>
    </row>
    <row r="42">
      <c r="A42" s="1">
        <v>2020.0</v>
      </c>
      <c r="B42" s="1">
        <v>2020.0</v>
      </c>
      <c r="C42" s="1">
        <v>1.0</v>
      </c>
      <c r="D42" s="1">
        <v>18.0</v>
      </c>
      <c r="E42" s="1" t="s">
        <v>108</v>
      </c>
      <c r="F42" s="1" t="s">
        <v>12</v>
      </c>
      <c r="G42" s="1" t="s">
        <v>22</v>
      </c>
      <c r="H42" s="1" t="s">
        <v>14</v>
      </c>
      <c r="I42" s="1" t="s">
        <v>15</v>
      </c>
      <c r="J42" s="1">
        <v>1.0</v>
      </c>
      <c r="K42" s="1" t="s">
        <v>109</v>
      </c>
    </row>
    <row r="43">
      <c r="A43" s="1">
        <v>2020.0</v>
      </c>
      <c r="B43" s="1">
        <v>2020.0</v>
      </c>
      <c r="C43" s="1">
        <v>1.0</v>
      </c>
      <c r="D43" s="1">
        <v>17.0</v>
      </c>
      <c r="E43" s="1" t="s">
        <v>110</v>
      </c>
      <c r="F43" s="1" t="s">
        <v>111</v>
      </c>
      <c r="G43" s="1" t="s">
        <v>26</v>
      </c>
      <c r="H43" t="s">
        <v>112</v>
      </c>
      <c r="I43" s="1" t="s">
        <v>19</v>
      </c>
      <c r="J43" s="1">
        <v>1.0</v>
      </c>
      <c r="K43" s="1" t="s">
        <v>113</v>
      </c>
    </row>
    <row r="44">
      <c r="A44" s="1">
        <v>2020.0</v>
      </c>
      <c r="B44" s="1">
        <v>2020.0</v>
      </c>
      <c r="C44" s="1">
        <v>1.0</v>
      </c>
      <c r="D44" s="1">
        <v>15.0</v>
      </c>
      <c r="E44" s="1" t="s">
        <v>114</v>
      </c>
      <c r="F44" s="1" t="s">
        <v>12</v>
      </c>
      <c r="G44" s="1" t="s">
        <v>30</v>
      </c>
      <c r="H44" t="s">
        <v>27</v>
      </c>
      <c r="I44" s="1" t="s">
        <v>31</v>
      </c>
      <c r="J44" s="1">
        <v>1.0</v>
      </c>
      <c r="K44" s="1" t="s">
        <v>115</v>
      </c>
    </row>
    <row r="45">
      <c r="A45" s="1">
        <v>2020.0</v>
      </c>
      <c r="B45" s="1">
        <v>2020.0</v>
      </c>
      <c r="C45" s="1">
        <v>1.0</v>
      </c>
      <c r="D45" s="1">
        <v>11.0</v>
      </c>
      <c r="E45" s="1" t="s">
        <v>116</v>
      </c>
      <c r="F45" s="1" t="s">
        <v>12</v>
      </c>
      <c r="G45" s="1" t="s">
        <v>117</v>
      </c>
      <c r="H45" t="s">
        <v>27</v>
      </c>
      <c r="I45" s="1" t="s">
        <v>31</v>
      </c>
      <c r="J45" s="1">
        <v>1.0</v>
      </c>
      <c r="K45" s="1" t="s">
        <v>92</v>
      </c>
    </row>
    <row r="46">
      <c r="A46" s="1">
        <v>2020.0</v>
      </c>
      <c r="B46" s="1">
        <v>2020.0</v>
      </c>
      <c r="C46" s="1">
        <v>1.0</v>
      </c>
      <c r="D46" s="1">
        <v>7.0</v>
      </c>
      <c r="E46" s="1" t="s">
        <v>118</v>
      </c>
      <c r="F46" s="1" t="s">
        <v>111</v>
      </c>
      <c r="G46" s="1" t="s">
        <v>30</v>
      </c>
      <c r="H46" t="s">
        <v>112</v>
      </c>
      <c r="I46" s="1" t="s">
        <v>19</v>
      </c>
      <c r="J46" s="1">
        <v>3.0</v>
      </c>
      <c r="K46" s="1" t="s">
        <v>119</v>
      </c>
    </row>
    <row r="47">
      <c r="A47" s="1">
        <v>2020.0</v>
      </c>
      <c r="B47" s="1">
        <v>2020.0</v>
      </c>
      <c r="C47" s="1">
        <v>1.0</v>
      </c>
      <c r="D47" s="1">
        <v>1.0</v>
      </c>
      <c r="E47" s="1" t="s">
        <v>120</v>
      </c>
      <c r="F47" s="1" t="s">
        <v>12</v>
      </c>
      <c r="G47" s="1" t="s">
        <v>54</v>
      </c>
      <c r="H47" s="1" t="s">
        <v>27</v>
      </c>
      <c r="I47" s="1" t="s">
        <v>31</v>
      </c>
      <c r="J47" s="1">
        <v>2.0</v>
      </c>
      <c r="K47" s="1" t="s">
        <v>121</v>
      </c>
    </row>
    <row r="48">
      <c r="A48" s="1">
        <v>2020.0</v>
      </c>
      <c r="B48" s="1">
        <v>2019.0</v>
      </c>
      <c r="C48" s="1">
        <v>12.0</v>
      </c>
      <c r="D48" s="1">
        <v>15.0</v>
      </c>
      <c r="E48" s="1" t="s">
        <v>80</v>
      </c>
      <c r="F48" s="1" t="s">
        <v>12</v>
      </c>
      <c r="G48" s="1" t="s">
        <v>65</v>
      </c>
      <c r="H48" t="s">
        <v>23</v>
      </c>
      <c r="I48" s="1" t="s">
        <v>45</v>
      </c>
      <c r="J48" s="1">
        <v>1.0</v>
      </c>
      <c r="K48" s="1" t="s">
        <v>81</v>
      </c>
    </row>
    <row r="49">
      <c r="A49" s="1">
        <v>2020.0</v>
      </c>
      <c r="B49" s="1">
        <v>2019.0</v>
      </c>
      <c r="C49" s="1">
        <v>12.0</v>
      </c>
      <c r="D49" s="1">
        <v>8.0</v>
      </c>
      <c r="E49" s="1" t="s">
        <v>122</v>
      </c>
      <c r="F49" s="1" t="s">
        <v>12</v>
      </c>
      <c r="G49" s="1" t="s">
        <v>22</v>
      </c>
      <c r="H49" t="s">
        <v>35</v>
      </c>
      <c r="I49" s="1" t="s">
        <v>19</v>
      </c>
      <c r="J49" s="1">
        <v>1.0</v>
      </c>
      <c r="K49" s="1" t="s">
        <v>123</v>
      </c>
    </row>
    <row r="50" ht="15.75" customHeight="1">
      <c r="A50">
        <v>2019.0</v>
      </c>
      <c r="B50">
        <v>2019.0</v>
      </c>
      <c r="C50">
        <v>4.0</v>
      </c>
      <c r="D50">
        <v>11.0</v>
      </c>
      <c r="E50" t="s">
        <v>124</v>
      </c>
      <c r="F50" t="s">
        <v>12</v>
      </c>
      <c r="G50" t="s">
        <v>76</v>
      </c>
      <c r="H50" t="s">
        <v>35</v>
      </c>
      <c r="I50" t="s">
        <v>19</v>
      </c>
      <c r="J50">
        <v>1.0</v>
      </c>
      <c r="K50" t="s">
        <v>94</v>
      </c>
    </row>
    <row r="51" ht="15.75" customHeight="1">
      <c r="A51">
        <v>2019.0</v>
      </c>
      <c r="B51">
        <v>2019.0</v>
      </c>
      <c r="C51">
        <v>3.0</v>
      </c>
      <c r="D51">
        <v>13.0</v>
      </c>
      <c r="E51" t="s">
        <v>125</v>
      </c>
      <c r="F51" t="s">
        <v>126</v>
      </c>
      <c r="G51" t="s">
        <v>13</v>
      </c>
      <c r="H51" t="s">
        <v>35</v>
      </c>
      <c r="I51" s="1" t="s">
        <v>45</v>
      </c>
      <c r="J51">
        <v>1.0</v>
      </c>
      <c r="K51" t="s">
        <v>94</v>
      </c>
    </row>
    <row r="52" ht="15.75" customHeight="1">
      <c r="A52">
        <v>2019.0</v>
      </c>
      <c r="B52">
        <v>2019.0</v>
      </c>
      <c r="C52">
        <v>3.0</v>
      </c>
      <c r="D52">
        <v>11.0</v>
      </c>
      <c r="E52" t="s">
        <v>127</v>
      </c>
      <c r="F52" t="s">
        <v>104</v>
      </c>
      <c r="G52" t="s">
        <v>34</v>
      </c>
      <c r="H52" t="s">
        <v>105</v>
      </c>
      <c r="I52" t="s">
        <v>15</v>
      </c>
      <c r="J52">
        <v>1.0</v>
      </c>
      <c r="K52" t="s">
        <v>128</v>
      </c>
    </row>
    <row r="53" ht="15.75" customHeight="1">
      <c r="A53">
        <v>2019.0</v>
      </c>
      <c r="B53">
        <v>2019.0</v>
      </c>
      <c r="C53">
        <v>3.0</v>
      </c>
      <c r="D53">
        <v>9.0</v>
      </c>
      <c r="E53" t="s">
        <v>129</v>
      </c>
      <c r="F53" t="s">
        <v>104</v>
      </c>
      <c r="G53" t="s">
        <v>22</v>
      </c>
      <c r="H53" t="s">
        <v>105</v>
      </c>
      <c r="I53" t="s">
        <v>15</v>
      </c>
      <c r="J53">
        <v>1.0</v>
      </c>
      <c r="K53" t="s">
        <v>130</v>
      </c>
    </row>
    <row r="54" ht="15.75" customHeight="1">
      <c r="A54">
        <v>2019.0</v>
      </c>
      <c r="B54">
        <v>2019.0</v>
      </c>
      <c r="C54">
        <v>3.0</v>
      </c>
      <c r="D54">
        <v>9.0</v>
      </c>
      <c r="E54" t="s">
        <v>131</v>
      </c>
      <c r="F54" t="s">
        <v>12</v>
      </c>
      <c r="G54" t="s">
        <v>13</v>
      </c>
      <c r="H54" t="s">
        <v>35</v>
      </c>
      <c r="I54" s="1" t="s">
        <v>19</v>
      </c>
      <c r="J54">
        <v>1.0</v>
      </c>
      <c r="K54" t="s">
        <v>132</v>
      </c>
    </row>
    <row r="55" ht="15.75" customHeight="1">
      <c r="A55">
        <v>2019.0</v>
      </c>
      <c r="B55">
        <v>2019.0</v>
      </c>
      <c r="C55">
        <v>3.0</v>
      </c>
      <c r="D55">
        <v>7.0</v>
      </c>
      <c r="E55" t="s">
        <v>133</v>
      </c>
      <c r="F55" t="s">
        <v>12</v>
      </c>
      <c r="G55" t="s">
        <v>22</v>
      </c>
      <c r="H55" t="s">
        <v>134</v>
      </c>
      <c r="I55" t="s">
        <v>19</v>
      </c>
      <c r="J55">
        <v>1.0</v>
      </c>
      <c r="K55" t="s">
        <v>135</v>
      </c>
    </row>
    <row r="56" ht="15.75" customHeight="1">
      <c r="A56">
        <v>2019.0</v>
      </c>
      <c r="B56">
        <v>2019.0</v>
      </c>
      <c r="C56">
        <v>3.0</v>
      </c>
      <c r="D56">
        <v>4.0</v>
      </c>
      <c r="E56" t="s">
        <v>136</v>
      </c>
      <c r="F56" t="s">
        <v>12</v>
      </c>
      <c r="G56" t="s">
        <v>34</v>
      </c>
      <c r="H56" t="s">
        <v>27</v>
      </c>
      <c r="I56" t="s">
        <v>31</v>
      </c>
      <c r="J56">
        <v>1.0</v>
      </c>
      <c r="K56" t="s">
        <v>92</v>
      </c>
    </row>
    <row r="57" ht="15.75" customHeight="1">
      <c r="A57">
        <v>2019.0</v>
      </c>
      <c r="B57">
        <v>2019.0</v>
      </c>
      <c r="C57">
        <v>3.0</v>
      </c>
      <c r="D57">
        <v>3.0</v>
      </c>
      <c r="E57" t="s">
        <v>137</v>
      </c>
      <c r="F57" t="s">
        <v>12</v>
      </c>
      <c r="G57" t="s">
        <v>22</v>
      </c>
      <c r="H57" t="s">
        <v>35</v>
      </c>
      <c r="I57" t="s">
        <v>19</v>
      </c>
      <c r="J57">
        <v>1.0</v>
      </c>
      <c r="K57" t="s">
        <v>94</v>
      </c>
    </row>
    <row r="58" ht="15.75" customHeight="1">
      <c r="A58">
        <v>2019.0</v>
      </c>
      <c r="B58">
        <v>2019.0</v>
      </c>
      <c r="C58">
        <v>2.0</v>
      </c>
      <c r="D58">
        <v>26.0</v>
      </c>
      <c r="E58" t="s">
        <v>138</v>
      </c>
      <c r="F58" t="s">
        <v>12</v>
      </c>
      <c r="G58" t="s">
        <v>54</v>
      </c>
      <c r="H58" t="s">
        <v>35</v>
      </c>
      <c r="I58" t="s">
        <v>19</v>
      </c>
      <c r="J58">
        <v>1.0</v>
      </c>
      <c r="K58" t="s">
        <v>139</v>
      </c>
    </row>
    <row r="59" ht="15.75" customHeight="1">
      <c r="A59">
        <v>2019.0</v>
      </c>
      <c r="B59">
        <v>2019.0</v>
      </c>
      <c r="C59">
        <v>2.0</v>
      </c>
      <c r="D59">
        <v>19.0</v>
      </c>
      <c r="E59" t="s">
        <v>140</v>
      </c>
      <c r="F59" t="s">
        <v>12</v>
      </c>
      <c r="G59" t="s">
        <v>22</v>
      </c>
      <c r="H59" t="s">
        <v>35</v>
      </c>
      <c r="I59" t="s">
        <v>19</v>
      </c>
      <c r="J59">
        <v>1.0</v>
      </c>
      <c r="K59" t="s">
        <v>141</v>
      </c>
    </row>
    <row r="60" ht="15.75" customHeight="1">
      <c r="A60">
        <v>2019.0</v>
      </c>
      <c r="B60">
        <v>2019.0</v>
      </c>
      <c r="C60">
        <v>2.0</v>
      </c>
      <c r="D60">
        <v>16.0</v>
      </c>
      <c r="E60" t="s">
        <v>142</v>
      </c>
      <c r="F60" t="s">
        <v>12</v>
      </c>
      <c r="G60" t="s">
        <v>22</v>
      </c>
      <c r="H60" t="s">
        <v>35</v>
      </c>
      <c r="I60" t="s">
        <v>19</v>
      </c>
      <c r="J60">
        <v>2.0</v>
      </c>
      <c r="K60" t="s">
        <v>143</v>
      </c>
    </row>
    <row r="61" ht="15.75" customHeight="1">
      <c r="A61">
        <v>2019.0</v>
      </c>
      <c r="B61">
        <v>2019.0</v>
      </c>
      <c r="C61">
        <v>2.0</v>
      </c>
      <c r="D61">
        <v>9.0</v>
      </c>
      <c r="E61" t="s">
        <v>144</v>
      </c>
      <c r="F61" t="s">
        <v>12</v>
      </c>
      <c r="G61" t="s">
        <v>65</v>
      </c>
      <c r="H61" t="s">
        <v>27</v>
      </c>
      <c r="I61" t="s">
        <v>31</v>
      </c>
      <c r="J61">
        <v>1.0</v>
      </c>
      <c r="K61" t="s">
        <v>92</v>
      </c>
    </row>
    <row r="62" ht="15.75" customHeight="1">
      <c r="A62">
        <v>2019.0</v>
      </c>
      <c r="B62">
        <v>2019.0</v>
      </c>
      <c r="C62">
        <v>2.0</v>
      </c>
      <c r="D62">
        <v>7.0</v>
      </c>
      <c r="E62" t="s">
        <v>145</v>
      </c>
      <c r="F62" t="s">
        <v>12</v>
      </c>
      <c r="G62" t="s">
        <v>65</v>
      </c>
      <c r="H62" t="s">
        <v>27</v>
      </c>
      <c r="I62" t="s">
        <v>31</v>
      </c>
      <c r="J62">
        <v>1.0</v>
      </c>
      <c r="K62" t="s">
        <v>146</v>
      </c>
    </row>
    <row r="63" ht="15.75" customHeight="1">
      <c r="A63">
        <v>2019.0</v>
      </c>
      <c r="B63">
        <v>2019.0</v>
      </c>
      <c r="C63">
        <v>1.0</v>
      </c>
      <c r="D63">
        <v>25.0</v>
      </c>
      <c r="E63" t="s">
        <v>147</v>
      </c>
      <c r="F63" t="s">
        <v>12</v>
      </c>
      <c r="G63" t="s">
        <v>54</v>
      </c>
      <c r="H63" t="s">
        <v>35</v>
      </c>
      <c r="I63" s="1" t="s">
        <v>19</v>
      </c>
      <c r="J63">
        <v>1.0</v>
      </c>
      <c r="K63" t="s">
        <v>148</v>
      </c>
    </row>
    <row r="64" ht="15.75" customHeight="1">
      <c r="A64">
        <v>2019.0</v>
      </c>
      <c r="B64">
        <v>2019.0</v>
      </c>
      <c r="C64">
        <v>1.0</v>
      </c>
      <c r="D64">
        <v>25.0</v>
      </c>
      <c r="E64" t="s">
        <v>149</v>
      </c>
      <c r="F64" t="s">
        <v>12</v>
      </c>
      <c r="G64" t="s">
        <v>30</v>
      </c>
      <c r="H64" t="s">
        <v>27</v>
      </c>
      <c r="I64" t="s">
        <v>31</v>
      </c>
      <c r="J64">
        <v>1.0</v>
      </c>
      <c r="K64" t="s">
        <v>150</v>
      </c>
    </row>
    <row r="65" ht="15.75" customHeight="1">
      <c r="A65">
        <v>2019.0</v>
      </c>
      <c r="B65">
        <v>2019.0</v>
      </c>
      <c r="C65">
        <v>1.0</v>
      </c>
      <c r="D65">
        <v>25.0</v>
      </c>
      <c r="E65" t="s">
        <v>151</v>
      </c>
      <c r="F65" t="s">
        <v>12</v>
      </c>
      <c r="G65" t="s">
        <v>65</v>
      </c>
      <c r="H65" t="s">
        <v>27</v>
      </c>
      <c r="I65" t="s">
        <v>31</v>
      </c>
      <c r="J65">
        <v>1.0</v>
      </c>
      <c r="K65" t="s">
        <v>92</v>
      </c>
    </row>
    <row r="66" ht="15.75" customHeight="1">
      <c r="A66">
        <v>2019.0</v>
      </c>
      <c r="B66">
        <v>2019.0</v>
      </c>
      <c r="C66">
        <v>1.0</v>
      </c>
      <c r="D66">
        <v>21.0</v>
      </c>
      <c r="E66" t="s">
        <v>152</v>
      </c>
      <c r="F66" t="s">
        <v>12</v>
      </c>
      <c r="G66" t="s">
        <v>22</v>
      </c>
      <c r="H66" t="s">
        <v>35</v>
      </c>
      <c r="I66" t="s">
        <v>19</v>
      </c>
      <c r="J66">
        <v>1.0</v>
      </c>
      <c r="K66" t="s">
        <v>94</v>
      </c>
    </row>
    <row r="67" ht="15.75" customHeight="1">
      <c r="A67">
        <v>2019.0</v>
      </c>
      <c r="B67">
        <v>2019.0</v>
      </c>
      <c r="C67">
        <v>1.0</v>
      </c>
      <c r="D67">
        <v>18.0</v>
      </c>
      <c r="E67" t="s">
        <v>153</v>
      </c>
      <c r="F67" t="s">
        <v>12</v>
      </c>
      <c r="G67" t="s">
        <v>65</v>
      </c>
      <c r="H67" t="s">
        <v>35</v>
      </c>
      <c r="I67" s="1" t="s">
        <v>19</v>
      </c>
      <c r="J67">
        <v>1.0</v>
      </c>
      <c r="K67" t="s">
        <v>94</v>
      </c>
    </row>
    <row r="68" ht="15.75" customHeight="1">
      <c r="A68">
        <v>2019.0</v>
      </c>
      <c r="B68">
        <v>2019.0</v>
      </c>
      <c r="C68">
        <v>1.0</v>
      </c>
      <c r="D68">
        <v>17.0</v>
      </c>
      <c r="E68" t="s">
        <v>154</v>
      </c>
      <c r="F68" t="s">
        <v>111</v>
      </c>
      <c r="G68" t="s">
        <v>155</v>
      </c>
      <c r="H68" t="s">
        <v>112</v>
      </c>
      <c r="I68" t="s">
        <v>19</v>
      </c>
      <c r="J68">
        <v>2.0</v>
      </c>
      <c r="K68" t="s">
        <v>156</v>
      </c>
    </row>
    <row r="69" ht="15.75" customHeight="1">
      <c r="A69">
        <v>2019.0</v>
      </c>
      <c r="B69">
        <v>2019.0</v>
      </c>
      <c r="C69">
        <v>1.0</v>
      </c>
      <c r="D69">
        <v>9.0</v>
      </c>
      <c r="E69" t="s">
        <v>157</v>
      </c>
      <c r="F69" t="s">
        <v>12</v>
      </c>
      <c r="G69" t="s">
        <v>34</v>
      </c>
      <c r="H69" t="s">
        <v>27</v>
      </c>
      <c r="I69" t="s">
        <v>31</v>
      </c>
      <c r="J69">
        <v>1.0</v>
      </c>
      <c r="K69" t="s">
        <v>92</v>
      </c>
    </row>
    <row r="70" ht="15.75" customHeight="1">
      <c r="A70">
        <v>2019.0</v>
      </c>
      <c r="B70">
        <v>2019.0</v>
      </c>
      <c r="C70">
        <v>1.0</v>
      </c>
      <c r="D70">
        <v>5.0</v>
      </c>
      <c r="E70" t="s">
        <v>158</v>
      </c>
      <c r="F70" t="s">
        <v>12</v>
      </c>
      <c r="G70" t="s">
        <v>22</v>
      </c>
      <c r="H70" t="s">
        <v>35</v>
      </c>
      <c r="I70" t="s">
        <v>19</v>
      </c>
      <c r="J70">
        <v>1.0</v>
      </c>
      <c r="K70" t="s">
        <v>159</v>
      </c>
    </row>
    <row r="71" ht="15.75" customHeight="1">
      <c r="A71">
        <v>2019.0</v>
      </c>
      <c r="B71">
        <v>2019.0</v>
      </c>
      <c r="C71">
        <v>1.0</v>
      </c>
      <c r="D71">
        <v>5.0</v>
      </c>
      <c r="E71" t="s">
        <v>160</v>
      </c>
      <c r="F71" t="s">
        <v>12</v>
      </c>
      <c r="G71" t="s">
        <v>54</v>
      </c>
      <c r="H71" t="s">
        <v>27</v>
      </c>
      <c r="I71" t="s">
        <v>31</v>
      </c>
      <c r="J71">
        <v>1.0</v>
      </c>
      <c r="K71" t="s">
        <v>161</v>
      </c>
    </row>
    <row r="72" ht="15.75" customHeight="1">
      <c r="A72">
        <v>2019.0</v>
      </c>
      <c r="B72">
        <v>2018.0</v>
      </c>
      <c r="C72">
        <v>12.0</v>
      </c>
      <c r="D72">
        <v>22.0</v>
      </c>
      <c r="E72" t="s">
        <v>162</v>
      </c>
      <c r="F72" t="s">
        <v>12</v>
      </c>
      <c r="G72" t="s">
        <v>34</v>
      </c>
      <c r="H72" t="s">
        <v>27</v>
      </c>
      <c r="I72" t="s">
        <v>31</v>
      </c>
      <c r="J72">
        <v>1.0</v>
      </c>
      <c r="K72" t="s">
        <v>92</v>
      </c>
    </row>
    <row r="73" ht="15.75" customHeight="1">
      <c r="A73">
        <v>2018.0</v>
      </c>
      <c r="B73">
        <v>2018.0</v>
      </c>
      <c r="C73">
        <v>5.0</v>
      </c>
      <c r="D73">
        <v>2.0</v>
      </c>
      <c r="E73" t="s">
        <v>163</v>
      </c>
      <c r="F73" t="s">
        <v>12</v>
      </c>
      <c r="G73" t="s">
        <v>13</v>
      </c>
      <c r="H73" t="s">
        <v>27</v>
      </c>
      <c r="I73" t="s">
        <v>31</v>
      </c>
      <c r="J73">
        <v>1.0</v>
      </c>
      <c r="K73" t="s">
        <v>164</v>
      </c>
    </row>
    <row r="74" ht="15.75" customHeight="1">
      <c r="A74">
        <v>2018.0</v>
      </c>
      <c r="B74">
        <v>2018.0</v>
      </c>
      <c r="C74">
        <v>4.0</v>
      </c>
      <c r="D74">
        <v>22.0</v>
      </c>
      <c r="E74" t="s">
        <v>165</v>
      </c>
      <c r="F74" t="s">
        <v>12</v>
      </c>
      <c r="G74" t="s">
        <v>34</v>
      </c>
      <c r="H74" t="s">
        <v>27</v>
      </c>
      <c r="I74" t="s">
        <v>31</v>
      </c>
      <c r="J74">
        <v>1.0</v>
      </c>
      <c r="K74" t="s">
        <v>92</v>
      </c>
    </row>
    <row r="75" ht="15.75" customHeight="1">
      <c r="A75">
        <v>2018.0</v>
      </c>
      <c r="B75">
        <v>2018.0</v>
      </c>
      <c r="C75">
        <v>4.0</v>
      </c>
      <c r="D75">
        <v>14.0</v>
      </c>
      <c r="E75" t="s">
        <v>166</v>
      </c>
      <c r="F75" t="s">
        <v>12</v>
      </c>
      <c r="G75" t="s">
        <v>54</v>
      </c>
      <c r="H75" t="s">
        <v>23</v>
      </c>
      <c r="I75" t="s">
        <v>19</v>
      </c>
      <c r="J75">
        <v>1.0</v>
      </c>
      <c r="K75" t="s">
        <v>167</v>
      </c>
    </row>
    <row r="76" ht="15.75" customHeight="1">
      <c r="A76">
        <v>2018.0</v>
      </c>
      <c r="B76">
        <v>2018.0</v>
      </c>
      <c r="C76">
        <v>4.0</v>
      </c>
      <c r="D76">
        <v>10.0</v>
      </c>
      <c r="E76" t="s">
        <v>168</v>
      </c>
      <c r="F76" t="s">
        <v>12</v>
      </c>
      <c r="G76" t="s">
        <v>22</v>
      </c>
      <c r="H76" t="s">
        <v>27</v>
      </c>
      <c r="I76" t="s">
        <v>31</v>
      </c>
      <c r="J76">
        <v>1.0</v>
      </c>
      <c r="K76" t="s">
        <v>92</v>
      </c>
    </row>
    <row r="77" ht="15.75" customHeight="1">
      <c r="A77">
        <v>2018.0</v>
      </c>
      <c r="B77">
        <v>2018.0</v>
      </c>
      <c r="C77">
        <v>4.0</v>
      </c>
      <c r="D77">
        <v>8.0</v>
      </c>
      <c r="E77" t="s">
        <v>169</v>
      </c>
      <c r="F77" t="s">
        <v>12</v>
      </c>
      <c r="G77" t="s">
        <v>22</v>
      </c>
      <c r="H77" t="s">
        <v>23</v>
      </c>
      <c r="I77" t="s">
        <v>19</v>
      </c>
      <c r="J77">
        <v>1.0</v>
      </c>
      <c r="K77" t="s">
        <v>170</v>
      </c>
    </row>
    <row r="78" ht="15.75" customHeight="1">
      <c r="A78">
        <v>2018.0</v>
      </c>
      <c r="B78">
        <v>2018.0</v>
      </c>
      <c r="C78">
        <v>3.0</v>
      </c>
      <c r="D78">
        <v>10.0</v>
      </c>
      <c r="E78" t="s">
        <v>171</v>
      </c>
      <c r="F78" t="s">
        <v>12</v>
      </c>
      <c r="G78" t="s">
        <v>59</v>
      </c>
      <c r="H78" t="s">
        <v>27</v>
      </c>
      <c r="I78" t="s">
        <v>31</v>
      </c>
      <c r="J78">
        <v>1.0</v>
      </c>
      <c r="K78" t="s">
        <v>172</v>
      </c>
    </row>
    <row r="79" ht="15.75" customHeight="1">
      <c r="A79">
        <v>2018.0</v>
      </c>
      <c r="B79">
        <v>2018.0</v>
      </c>
      <c r="C79">
        <v>3.0</v>
      </c>
      <c r="D79">
        <v>4.0</v>
      </c>
      <c r="E79" t="s">
        <v>173</v>
      </c>
      <c r="F79" t="s">
        <v>12</v>
      </c>
      <c r="G79" t="s">
        <v>59</v>
      </c>
      <c r="H79" t="s">
        <v>35</v>
      </c>
      <c r="I79" s="1" t="s">
        <v>19</v>
      </c>
      <c r="J79">
        <v>1.0</v>
      </c>
      <c r="K79" t="s">
        <v>174</v>
      </c>
    </row>
    <row r="80" ht="15.75" customHeight="1">
      <c r="A80">
        <v>2018.0</v>
      </c>
      <c r="B80">
        <v>2018.0</v>
      </c>
      <c r="C80">
        <v>3.0</v>
      </c>
      <c r="D80">
        <v>4.0</v>
      </c>
      <c r="E80" t="s">
        <v>175</v>
      </c>
      <c r="F80" t="s">
        <v>104</v>
      </c>
      <c r="G80" t="s">
        <v>26</v>
      </c>
      <c r="H80" t="s">
        <v>105</v>
      </c>
      <c r="I80" s="1" t="s">
        <v>15</v>
      </c>
      <c r="J80">
        <v>2.0</v>
      </c>
      <c r="K80" t="s">
        <v>176</v>
      </c>
    </row>
    <row r="81" ht="15.75" customHeight="1">
      <c r="A81">
        <v>2018.0</v>
      </c>
      <c r="B81">
        <v>2018.0</v>
      </c>
      <c r="C81">
        <v>3.0</v>
      </c>
      <c r="D81">
        <v>3.0</v>
      </c>
      <c r="E81" t="s">
        <v>177</v>
      </c>
      <c r="F81" t="s">
        <v>12</v>
      </c>
      <c r="G81" t="s">
        <v>59</v>
      </c>
      <c r="H81" t="s">
        <v>27</v>
      </c>
      <c r="I81" s="1" t="s">
        <v>31</v>
      </c>
      <c r="J81">
        <v>2.0</v>
      </c>
      <c r="K81" t="s">
        <v>178</v>
      </c>
    </row>
    <row r="82" ht="15.75" customHeight="1">
      <c r="A82">
        <v>2018.0</v>
      </c>
      <c r="B82">
        <v>2018.0</v>
      </c>
      <c r="C82">
        <v>2.0</v>
      </c>
      <c r="D82">
        <v>25.0</v>
      </c>
      <c r="E82" t="s">
        <v>179</v>
      </c>
      <c r="F82" t="s">
        <v>12</v>
      </c>
      <c r="G82" t="s">
        <v>59</v>
      </c>
      <c r="H82" t="s">
        <v>27</v>
      </c>
      <c r="I82" s="1" t="s">
        <v>31</v>
      </c>
      <c r="J82">
        <v>1.0</v>
      </c>
      <c r="K82" t="s">
        <v>180</v>
      </c>
    </row>
    <row r="83" ht="15.75" customHeight="1">
      <c r="A83">
        <v>2018.0</v>
      </c>
      <c r="B83">
        <v>2018.0</v>
      </c>
      <c r="C83">
        <v>2.0</v>
      </c>
      <c r="D83">
        <v>25.0</v>
      </c>
      <c r="E83" t="s">
        <v>181</v>
      </c>
      <c r="F83" t="s">
        <v>12</v>
      </c>
      <c r="G83" t="s">
        <v>59</v>
      </c>
      <c r="H83" t="s">
        <v>182</v>
      </c>
      <c r="I83" s="1" t="s">
        <v>183</v>
      </c>
      <c r="J83">
        <v>2.0</v>
      </c>
      <c r="K83" t="s">
        <v>184</v>
      </c>
    </row>
    <row r="84" ht="15.75" customHeight="1">
      <c r="A84">
        <v>2018.0</v>
      </c>
      <c r="B84">
        <v>2018.0</v>
      </c>
      <c r="C84">
        <v>2.0</v>
      </c>
      <c r="D84">
        <v>25.0</v>
      </c>
      <c r="E84" t="s">
        <v>185</v>
      </c>
      <c r="F84" t="s">
        <v>12</v>
      </c>
      <c r="G84" t="s">
        <v>13</v>
      </c>
      <c r="H84" t="s">
        <v>35</v>
      </c>
      <c r="I84" s="1" t="s">
        <v>45</v>
      </c>
      <c r="J84">
        <v>1.0</v>
      </c>
      <c r="K84" t="s">
        <v>186</v>
      </c>
    </row>
    <row r="85" ht="15.75" customHeight="1">
      <c r="A85">
        <v>2018.0</v>
      </c>
      <c r="B85">
        <v>2018.0</v>
      </c>
      <c r="C85">
        <v>2.0</v>
      </c>
      <c r="D85">
        <v>20.0</v>
      </c>
      <c r="E85" t="s">
        <v>187</v>
      </c>
      <c r="F85" t="s">
        <v>12</v>
      </c>
      <c r="G85" t="s">
        <v>30</v>
      </c>
      <c r="H85" t="s">
        <v>27</v>
      </c>
      <c r="I85" s="1" t="s">
        <v>31</v>
      </c>
      <c r="J85">
        <v>1.0</v>
      </c>
      <c r="K85" t="s">
        <v>92</v>
      </c>
    </row>
    <row r="86" ht="15.75" customHeight="1">
      <c r="A86">
        <v>2018.0</v>
      </c>
      <c r="B86">
        <v>2018.0</v>
      </c>
      <c r="C86">
        <v>2.0</v>
      </c>
      <c r="D86">
        <v>17.0</v>
      </c>
      <c r="E86" t="s">
        <v>188</v>
      </c>
      <c r="F86" t="s">
        <v>12</v>
      </c>
      <c r="G86" t="s">
        <v>34</v>
      </c>
      <c r="H86" t="s">
        <v>23</v>
      </c>
      <c r="I86" s="1" t="s">
        <v>19</v>
      </c>
      <c r="J86">
        <v>1.0</v>
      </c>
      <c r="K86" t="s">
        <v>189</v>
      </c>
    </row>
    <row r="87" ht="15.75" customHeight="1">
      <c r="A87">
        <v>2018.0</v>
      </c>
      <c r="B87">
        <v>2018.0</v>
      </c>
      <c r="C87">
        <v>1.0</v>
      </c>
      <c r="D87">
        <v>21.0</v>
      </c>
      <c r="E87" t="s">
        <v>190</v>
      </c>
      <c r="F87" t="s">
        <v>12</v>
      </c>
      <c r="G87" t="s">
        <v>22</v>
      </c>
      <c r="H87" t="s">
        <v>35</v>
      </c>
      <c r="I87" s="1" t="s">
        <v>19</v>
      </c>
      <c r="J87">
        <v>1.0</v>
      </c>
      <c r="K87" t="s">
        <v>191</v>
      </c>
    </row>
    <row r="88" ht="15.75" customHeight="1">
      <c r="A88">
        <v>2018.0</v>
      </c>
      <c r="B88">
        <v>2018.0</v>
      </c>
      <c r="C88">
        <v>1.0</v>
      </c>
      <c r="D88">
        <v>20.0</v>
      </c>
      <c r="E88" t="s">
        <v>192</v>
      </c>
      <c r="F88" t="s">
        <v>12</v>
      </c>
      <c r="G88" t="s">
        <v>30</v>
      </c>
      <c r="H88" s="1" t="s">
        <v>193</v>
      </c>
      <c r="I88" s="1" t="s">
        <v>60</v>
      </c>
      <c r="J88">
        <v>1.0</v>
      </c>
      <c r="K88" t="s">
        <v>194</v>
      </c>
    </row>
    <row r="89" ht="15.75" customHeight="1">
      <c r="A89">
        <v>2018.0</v>
      </c>
      <c r="B89">
        <v>2018.0</v>
      </c>
      <c r="C89">
        <v>1.0</v>
      </c>
      <c r="D89">
        <v>10.0</v>
      </c>
      <c r="E89" t="s">
        <v>195</v>
      </c>
      <c r="F89" t="s">
        <v>12</v>
      </c>
      <c r="G89" t="s">
        <v>30</v>
      </c>
      <c r="H89" t="s">
        <v>27</v>
      </c>
      <c r="I89" s="1" t="s">
        <v>31</v>
      </c>
      <c r="J89">
        <v>1.0</v>
      </c>
      <c r="K89" t="s">
        <v>196</v>
      </c>
    </row>
    <row r="90" ht="15.75" customHeight="1">
      <c r="A90">
        <v>2018.0</v>
      </c>
      <c r="B90">
        <v>2018.0</v>
      </c>
      <c r="C90">
        <v>1.0</v>
      </c>
      <c r="D90">
        <v>2.0</v>
      </c>
      <c r="E90" t="s">
        <v>197</v>
      </c>
      <c r="F90" t="s">
        <v>12</v>
      </c>
      <c r="G90" t="s">
        <v>54</v>
      </c>
      <c r="H90" t="s">
        <v>27</v>
      </c>
      <c r="I90" s="1" t="s">
        <v>31</v>
      </c>
      <c r="J90">
        <v>1.0</v>
      </c>
      <c r="K90" t="s">
        <v>92</v>
      </c>
    </row>
    <row r="91" ht="15.75" customHeight="1">
      <c r="A91">
        <v>2018.0</v>
      </c>
      <c r="B91">
        <v>2017.0</v>
      </c>
      <c r="C91">
        <v>12.0</v>
      </c>
      <c r="D91">
        <v>29.0</v>
      </c>
      <c r="E91" t="s">
        <v>198</v>
      </c>
      <c r="F91" t="s">
        <v>12</v>
      </c>
      <c r="G91" t="s">
        <v>34</v>
      </c>
      <c r="H91" t="s">
        <v>27</v>
      </c>
      <c r="I91" s="1" t="s">
        <v>31</v>
      </c>
      <c r="J91">
        <v>1.0</v>
      </c>
      <c r="K91" t="s">
        <v>164</v>
      </c>
    </row>
    <row r="92" ht="15.75" customHeight="1">
      <c r="A92">
        <v>2018.0</v>
      </c>
      <c r="B92">
        <v>2017.0</v>
      </c>
      <c r="C92">
        <v>11.0</v>
      </c>
      <c r="D92">
        <v>22.0</v>
      </c>
      <c r="E92" t="s">
        <v>199</v>
      </c>
      <c r="F92" t="s">
        <v>12</v>
      </c>
      <c r="G92" t="s">
        <v>13</v>
      </c>
      <c r="H92" t="s">
        <v>35</v>
      </c>
      <c r="I92" s="1" t="s">
        <v>19</v>
      </c>
      <c r="J92">
        <v>1.0</v>
      </c>
      <c r="K92" t="s">
        <v>94</v>
      </c>
    </row>
    <row r="93" ht="15.75" customHeight="1">
      <c r="A93">
        <v>2018.0</v>
      </c>
      <c r="B93">
        <v>2017.0</v>
      </c>
      <c r="C93">
        <v>10.0</v>
      </c>
      <c r="D93">
        <v>7.0</v>
      </c>
      <c r="E93" t="s">
        <v>200</v>
      </c>
      <c r="F93" t="s">
        <v>12</v>
      </c>
      <c r="G93" t="s">
        <v>54</v>
      </c>
      <c r="H93" t="s">
        <v>35</v>
      </c>
      <c r="I93" s="1" t="s">
        <v>201</v>
      </c>
      <c r="J93">
        <v>1.0</v>
      </c>
      <c r="K93" t="s">
        <v>70</v>
      </c>
    </row>
    <row r="94" ht="15.75" customHeight="1">
      <c r="A94">
        <v>2017.0</v>
      </c>
      <c r="B94">
        <v>2017.0</v>
      </c>
      <c r="C94">
        <v>4.0</v>
      </c>
      <c r="D94">
        <v>11.0</v>
      </c>
      <c r="E94" t="s">
        <v>202</v>
      </c>
      <c r="F94" t="s">
        <v>12</v>
      </c>
      <c r="G94" t="s">
        <v>59</v>
      </c>
      <c r="H94" t="s">
        <v>35</v>
      </c>
      <c r="I94" s="1" t="s">
        <v>15</v>
      </c>
      <c r="J94">
        <v>1.0</v>
      </c>
    </row>
    <row r="95" ht="15.75" customHeight="1">
      <c r="A95">
        <v>2017.0</v>
      </c>
      <c r="B95">
        <v>2017.0</v>
      </c>
      <c r="C95">
        <v>4.0</v>
      </c>
      <c r="D95">
        <v>1.0</v>
      </c>
      <c r="E95" t="s">
        <v>203</v>
      </c>
      <c r="F95" t="s">
        <v>104</v>
      </c>
      <c r="G95" t="s">
        <v>13</v>
      </c>
      <c r="H95" t="s">
        <v>105</v>
      </c>
      <c r="I95" s="1" t="s">
        <v>15</v>
      </c>
      <c r="J95">
        <v>1.0</v>
      </c>
    </row>
    <row r="96" ht="15.75" customHeight="1">
      <c r="A96">
        <v>2017.0</v>
      </c>
      <c r="B96">
        <v>2017.0</v>
      </c>
      <c r="C96">
        <v>3.0</v>
      </c>
      <c r="D96">
        <v>4.0</v>
      </c>
      <c r="E96" t="s">
        <v>204</v>
      </c>
      <c r="F96" t="s">
        <v>12</v>
      </c>
      <c r="G96" t="s">
        <v>59</v>
      </c>
      <c r="H96" t="s">
        <v>27</v>
      </c>
      <c r="I96" t="s">
        <v>31</v>
      </c>
      <c r="J96">
        <v>1.0</v>
      </c>
    </row>
    <row r="97" ht="15.75" customHeight="1">
      <c r="A97">
        <v>2017.0</v>
      </c>
      <c r="B97">
        <v>2017.0</v>
      </c>
      <c r="C97">
        <v>2.0</v>
      </c>
      <c r="D97">
        <v>14.0</v>
      </c>
      <c r="E97" t="s">
        <v>205</v>
      </c>
      <c r="F97" t="s">
        <v>12</v>
      </c>
      <c r="G97" t="s">
        <v>22</v>
      </c>
      <c r="H97" s="1" t="s">
        <v>193</v>
      </c>
      <c r="I97" t="s">
        <v>60</v>
      </c>
      <c r="J97">
        <v>1.0</v>
      </c>
    </row>
    <row r="98" ht="15.75" customHeight="1">
      <c r="A98">
        <v>2017.0</v>
      </c>
      <c r="B98">
        <v>2017.0</v>
      </c>
      <c r="C98">
        <v>2.0</v>
      </c>
      <c r="D98">
        <v>9.0</v>
      </c>
      <c r="E98" t="s">
        <v>206</v>
      </c>
      <c r="F98" t="s">
        <v>12</v>
      </c>
      <c r="G98" t="s">
        <v>30</v>
      </c>
      <c r="H98" t="s">
        <v>27</v>
      </c>
      <c r="I98" t="s">
        <v>31</v>
      </c>
      <c r="J98">
        <v>1.0</v>
      </c>
    </row>
    <row r="99" ht="15.75" customHeight="1">
      <c r="A99">
        <v>2017.0</v>
      </c>
      <c r="B99">
        <v>2017.0</v>
      </c>
      <c r="C99">
        <v>1.0</v>
      </c>
      <c r="D99">
        <v>28.0</v>
      </c>
      <c r="E99" t="s">
        <v>207</v>
      </c>
      <c r="F99" t="s">
        <v>12</v>
      </c>
      <c r="G99" t="s">
        <v>13</v>
      </c>
      <c r="H99" t="s">
        <v>27</v>
      </c>
      <c r="I99" t="s">
        <v>31</v>
      </c>
      <c r="J99">
        <v>1.0</v>
      </c>
    </row>
    <row r="100" ht="15.75" customHeight="1">
      <c r="A100">
        <v>2017.0</v>
      </c>
      <c r="B100">
        <v>2017.0</v>
      </c>
      <c r="C100">
        <v>1.0</v>
      </c>
      <c r="D100">
        <v>5.0</v>
      </c>
      <c r="E100" t="s">
        <v>208</v>
      </c>
      <c r="F100" t="s">
        <v>12</v>
      </c>
      <c r="G100" t="s">
        <v>54</v>
      </c>
      <c r="H100" t="s">
        <v>35</v>
      </c>
      <c r="I100" t="s">
        <v>19</v>
      </c>
      <c r="J100">
        <v>1.0</v>
      </c>
    </row>
    <row r="101" ht="15.75" customHeight="1">
      <c r="A101">
        <v>2017.0</v>
      </c>
      <c r="B101">
        <v>2017.0</v>
      </c>
      <c r="C101">
        <v>1.0</v>
      </c>
      <c r="D101">
        <v>4.0</v>
      </c>
      <c r="E101" t="s">
        <v>209</v>
      </c>
      <c r="F101" t="s">
        <v>12</v>
      </c>
      <c r="G101" t="s">
        <v>59</v>
      </c>
      <c r="H101" t="s">
        <v>35</v>
      </c>
      <c r="I101" t="s">
        <v>19</v>
      </c>
      <c r="J101">
        <v>1.0</v>
      </c>
    </row>
    <row r="102" ht="15.75" customHeight="1">
      <c r="A102">
        <v>2017.0</v>
      </c>
      <c r="B102">
        <v>2016.0</v>
      </c>
      <c r="C102">
        <v>12.0</v>
      </c>
      <c r="D102">
        <v>27.0</v>
      </c>
      <c r="E102" t="s">
        <v>210</v>
      </c>
      <c r="F102" t="s">
        <v>12</v>
      </c>
      <c r="G102" t="s">
        <v>59</v>
      </c>
      <c r="H102" t="s">
        <v>23</v>
      </c>
      <c r="I102" t="s">
        <v>19</v>
      </c>
      <c r="J102">
        <v>1.0</v>
      </c>
    </row>
    <row r="103" ht="15.75" customHeight="1">
      <c r="A103">
        <v>2017.0</v>
      </c>
      <c r="B103">
        <v>2016.0</v>
      </c>
      <c r="C103">
        <v>12.0</v>
      </c>
      <c r="D103">
        <v>23.0</v>
      </c>
      <c r="E103" t="s">
        <v>211</v>
      </c>
      <c r="F103" t="s">
        <v>12</v>
      </c>
      <c r="G103" t="s">
        <v>34</v>
      </c>
      <c r="H103" t="s">
        <v>23</v>
      </c>
      <c r="I103" t="s">
        <v>15</v>
      </c>
      <c r="J103">
        <v>1.0</v>
      </c>
    </row>
    <row r="104" ht="15.75" customHeight="1">
      <c r="A104">
        <v>2017.0</v>
      </c>
      <c r="B104">
        <v>2016.0</v>
      </c>
      <c r="C104">
        <v>12.0</v>
      </c>
      <c r="D104">
        <v>11.0</v>
      </c>
      <c r="E104" t="s">
        <v>212</v>
      </c>
      <c r="F104" t="s">
        <v>12</v>
      </c>
      <c r="G104" t="s">
        <v>54</v>
      </c>
      <c r="H104" t="s">
        <v>213</v>
      </c>
      <c r="I104" t="s">
        <v>19</v>
      </c>
      <c r="J104">
        <v>1.0</v>
      </c>
    </row>
    <row r="105" ht="15.75" customHeight="1">
      <c r="A105">
        <v>2017.0</v>
      </c>
      <c r="B105">
        <v>2016.0</v>
      </c>
      <c r="C105">
        <v>12.0</v>
      </c>
      <c r="D105">
        <v>10.0</v>
      </c>
      <c r="E105" t="s">
        <v>214</v>
      </c>
      <c r="F105" t="s">
        <v>215</v>
      </c>
      <c r="G105" t="s">
        <v>40</v>
      </c>
      <c r="H105" t="s">
        <v>112</v>
      </c>
      <c r="I105" t="s">
        <v>19</v>
      </c>
      <c r="J105">
        <v>1.0</v>
      </c>
    </row>
    <row r="106" ht="15.75" customHeight="1">
      <c r="A106">
        <v>2016.0</v>
      </c>
      <c r="B106">
        <v>2016.0</v>
      </c>
      <c r="C106">
        <v>4.0</v>
      </c>
      <c r="D106">
        <v>11.0</v>
      </c>
      <c r="E106" t="s">
        <v>216</v>
      </c>
      <c r="F106" t="s">
        <v>12</v>
      </c>
      <c r="G106" t="s">
        <v>13</v>
      </c>
      <c r="H106" t="s">
        <v>27</v>
      </c>
      <c r="I106" t="s">
        <v>31</v>
      </c>
      <c r="J106">
        <v>1.0</v>
      </c>
    </row>
    <row r="107" ht="15.75" customHeight="1">
      <c r="A107">
        <v>2016.0</v>
      </c>
      <c r="B107">
        <v>2016.0</v>
      </c>
      <c r="C107">
        <v>4.0</v>
      </c>
      <c r="D107">
        <v>3.0</v>
      </c>
      <c r="E107" t="s">
        <v>216</v>
      </c>
      <c r="F107" t="s">
        <v>12</v>
      </c>
      <c r="G107" t="s">
        <v>13</v>
      </c>
      <c r="H107" t="s">
        <v>27</v>
      </c>
      <c r="I107" t="s">
        <v>31</v>
      </c>
      <c r="J107">
        <v>1.0</v>
      </c>
    </row>
    <row r="108" ht="15.75" customHeight="1">
      <c r="A108">
        <v>2016.0</v>
      </c>
      <c r="B108">
        <v>2016.0</v>
      </c>
      <c r="C108">
        <v>3.0</v>
      </c>
      <c r="D108">
        <v>22.0</v>
      </c>
      <c r="E108" t="s">
        <v>217</v>
      </c>
      <c r="F108" t="s">
        <v>111</v>
      </c>
      <c r="G108" t="s">
        <v>117</v>
      </c>
      <c r="H108" t="s">
        <v>134</v>
      </c>
      <c r="I108" t="s">
        <v>19</v>
      </c>
      <c r="J108">
        <v>1.0</v>
      </c>
    </row>
    <row r="109" ht="15.75" customHeight="1">
      <c r="A109">
        <v>2016.0</v>
      </c>
      <c r="B109">
        <v>2016.0</v>
      </c>
      <c r="C109">
        <v>3.0</v>
      </c>
      <c r="D109">
        <v>8.0</v>
      </c>
      <c r="E109" t="s">
        <v>218</v>
      </c>
      <c r="F109" t="s">
        <v>12</v>
      </c>
      <c r="G109" t="s">
        <v>117</v>
      </c>
      <c r="H109" t="s">
        <v>35</v>
      </c>
      <c r="I109" t="s">
        <v>19</v>
      </c>
      <c r="J109">
        <v>1.0</v>
      </c>
    </row>
    <row r="110" ht="15.75" customHeight="1">
      <c r="A110">
        <v>2016.0</v>
      </c>
      <c r="B110">
        <v>2016.0</v>
      </c>
      <c r="C110">
        <v>2.0</v>
      </c>
      <c r="D110">
        <v>27.0</v>
      </c>
      <c r="E110" t="s">
        <v>219</v>
      </c>
      <c r="F110" t="s">
        <v>12</v>
      </c>
      <c r="G110" t="s">
        <v>13</v>
      </c>
      <c r="H110" t="s">
        <v>27</v>
      </c>
      <c r="I110" t="s">
        <v>31</v>
      </c>
      <c r="J110">
        <v>1.0</v>
      </c>
    </row>
    <row r="111" ht="15.75" customHeight="1">
      <c r="A111">
        <v>2016.0</v>
      </c>
      <c r="B111">
        <v>2016.0</v>
      </c>
      <c r="C111">
        <v>2.0</v>
      </c>
      <c r="D111">
        <v>26.0</v>
      </c>
      <c r="E111" t="s">
        <v>220</v>
      </c>
      <c r="F111" t="s">
        <v>104</v>
      </c>
      <c r="G111" t="s">
        <v>30</v>
      </c>
      <c r="H111" t="s">
        <v>105</v>
      </c>
      <c r="I111" t="s">
        <v>15</v>
      </c>
      <c r="J111">
        <v>1.0</v>
      </c>
    </row>
    <row r="112" ht="15.75" customHeight="1">
      <c r="A112">
        <v>2016.0</v>
      </c>
      <c r="B112">
        <v>2016.0</v>
      </c>
      <c r="C112">
        <v>2.0</v>
      </c>
      <c r="D112">
        <v>21.0</v>
      </c>
      <c r="E112" t="s">
        <v>221</v>
      </c>
      <c r="F112" t="s">
        <v>12</v>
      </c>
      <c r="G112" t="s">
        <v>34</v>
      </c>
      <c r="H112" t="s">
        <v>23</v>
      </c>
      <c r="I112" t="s">
        <v>15</v>
      </c>
      <c r="J112">
        <v>1.0</v>
      </c>
    </row>
    <row r="113" ht="15.75" customHeight="1">
      <c r="A113">
        <v>2016.0</v>
      </c>
      <c r="B113">
        <v>2016.0</v>
      </c>
      <c r="C113">
        <v>2.0</v>
      </c>
      <c r="D113">
        <v>19.0</v>
      </c>
      <c r="E113" t="s">
        <v>222</v>
      </c>
      <c r="F113" t="s">
        <v>12</v>
      </c>
      <c r="G113" t="s">
        <v>34</v>
      </c>
      <c r="H113" t="s">
        <v>27</v>
      </c>
      <c r="I113" t="s">
        <v>31</v>
      </c>
      <c r="J113">
        <v>1.0</v>
      </c>
    </row>
    <row r="114" ht="15.75" customHeight="1">
      <c r="A114">
        <v>2016.0</v>
      </c>
      <c r="B114">
        <v>2016.0</v>
      </c>
      <c r="C114">
        <v>2.0</v>
      </c>
      <c r="D114">
        <v>5.0</v>
      </c>
      <c r="E114" t="s">
        <v>223</v>
      </c>
      <c r="F114" t="s">
        <v>12</v>
      </c>
      <c r="G114" t="s">
        <v>22</v>
      </c>
      <c r="H114" s="1" t="s">
        <v>193</v>
      </c>
      <c r="I114" t="s">
        <v>60</v>
      </c>
      <c r="J114">
        <v>1.0</v>
      </c>
    </row>
    <row r="115" ht="15.75" customHeight="1">
      <c r="A115">
        <v>2016.0</v>
      </c>
      <c r="B115">
        <v>2016.0</v>
      </c>
      <c r="C115">
        <v>2.0</v>
      </c>
      <c r="D115">
        <v>2.0</v>
      </c>
      <c r="E115" t="s">
        <v>224</v>
      </c>
      <c r="F115" t="s">
        <v>12</v>
      </c>
      <c r="G115" t="s">
        <v>22</v>
      </c>
      <c r="H115" t="s">
        <v>27</v>
      </c>
      <c r="I115" t="s">
        <v>31</v>
      </c>
      <c r="J115">
        <v>1.0</v>
      </c>
    </row>
    <row r="116" ht="15.75" customHeight="1">
      <c r="A116">
        <v>2016.0</v>
      </c>
      <c r="B116">
        <v>2016.0</v>
      </c>
      <c r="C116">
        <v>1.0</v>
      </c>
      <c r="D116">
        <v>31.0</v>
      </c>
      <c r="E116" t="s">
        <v>225</v>
      </c>
      <c r="F116" t="s">
        <v>12</v>
      </c>
      <c r="G116" t="s">
        <v>65</v>
      </c>
      <c r="H116" t="s">
        <v>23</v>
      </c>
      <c r="I116" t="s">
        <v>19</v>
      </c>
      <c r="J116">
        <v>1.0</v>
      </c>
    </row>
    <row r="117" ht="15.75" customHeight="1">
      <c r="A117">
        <v>2016.0</v>
      </c>
      <c r="B117">
        <v>2016.0</v>
      </c>
      <c r="C117">
        <v>1.0</v>
      </c>
      <c r="D117">
        <v>31.0</v>
      </c>
      <c r="E117" t="s">
        <v>226</v>
      </c>
      <c r="F117" t="s">
        <v>12</v>
      </c>
      <c r="G117" t="s">
        <v>30</v>
      </c>
      <c r="H117" t="s">
        <v>27</v>
      </c>
      <c r="I117" t="s">
        <v>31</v>
      </c>
      <c r="J117">
        <v>1.0</v>
      </c>
    </row>
    <row r="118" ht="15.75" customHeight="1">
      <c r="A118">
        <v>2016.0</v>
      </c>
      <c r="B118">
        <v>2016.0</v>
      </c>
      <c r="C118">
        <v>1.0</v>
      </c>
      <c r="D118">
        <v>24.0</v>
      </c>
      <c r="E118" t="s">
        <v>227</v>
      </c>
      <c r="F118" t="s">
        <v>12</v>
      </c>
      <c r="G118" t="s">
        <v>34</v>
      </c>
      <c r="H118" t="s">
        <v>23</v>
      </c>
      <c r="I118" t="s">
        <v>19</v>
      </c>
      <c r="J118">
        <v>2.0</v>
      </c>
    </row>
    <row r="119" ht="15.75" customHeight="1">
      <c r="A119">
        <v>2016.0</v>
      </c>
      <c r="B119">
        <v>2016.0</v>
      </c>
      <c r="C119">
        <v>1.0</v>
      </c>
      <c r="D119">
        <v>24.0</v>
      </c>
      <c r="E119" t="s">
        <v>228</v>
      </c>
      <c r="F119" t="s">
        <v>12</v>
      </c>
      <c r="G119" t="s">
        <v>59</v>
      </c>
      <c r="H119" t="s">
        <v>35</v>
      </c>
      <c r="I119" t="s">
        <v>15</v>
      </c>
      <c r="J119">
        <v>1.0</v>
      </c>
    </row>
    <row r="120" ht="15.75" customHeight="1">
      <c r="A120">
        <v>2016.0</v>
      </c>
      <c r="B120">
        <v>2016.0</v>
      </c>
      <c r="C120">
        <v>1.0</v>
      </c>
      <c r="D120">
        <v>23.0</v>
      </c>
      <c r="E120" t="s">
        <v>229</v>
      </c>
      <c r="F120" t="s">
        <v>12</v>
      </c>
      <c r="G120" t="s">
        <v>54</v>
      </c>
      <c r="H120" t="s">
        <v>27</v>
      </c>
      <c r="I120" t="s">
        <v>31</v>
      </c>
      <c r="J120">
        <v>1.0</v>
      </c>
    </row>
    <row r="121" ht="15.75" customHeight="1">
      <c r="A121">
        <v>2016.0</v>
      </c>
      <c r="B121">
        <v>2016.0</v>
      </c>
      <c r="C121">
        <v>1.0</v>
      </c>
      <c r="D121">
        <v>22.0</v>
      </c>
      <c r="E121" t="s">
        <v>230</v>
      </c>
      <c r="F121" t="s">
        <v>12</v>
      </c>
      <c r="G121" t="s">
        <v>22</v>
      </c>
      <c r="H121" t="s">
        <v>35</v>
      </c>
      <c r="I121" t="s">
        <v>45</v>
      </c>
      <c r="J121">
        <v>1.0</v>
      </c>
    </row>
    <row r="122" ht="15.75" customHeight="1">
      <c r="A122">
        <v>2016.0</v>
      </c>
      <c r="B122">
        <v>2016.0</v>
      </c>
      <c r="C122">
        <v>1.0</v>
      </c>
      <c r="D122">
        <v>21.0</v>
      </c>
      <c r="E122" t="s">
        <v>231</v>
      </c>
      <c r="F122" t="s">
        <v>12</v>
      </c>
      <c r="G122" t="s">
        <v>65</v>
      </c>
      <c r="H122" t="s">
        <v>35</v>
      </c>
      <c r="I122" t="s">
        <v>19</v>
      </c>
      <c r="J122">
        <v>1.0</v>
      </c>
    </row>
    <row r="123" ht="15.75" customHeight="1">
      <c r="A123">
        <v>2016.0</v>
      </c>
      <c r="B123">
        <v>2016.0</v>
      </c>
      <c r="C123">
        <v>1.0</v>
      </c>
      <c r="D123">
        <v>21.0</v>
      </c>
      <c r="E123" t="s">
        <v>232</v>
      </c>
      <c r="F123" t="s">
        <v>12</v>
      </c>
      <c r="G123" t="s">
        <v>22</v>
      </c>
      <c r="H123" t="s">
        <v>27</v>
      </c>
      <c r="I123" t="s">
        <v>31</v>
      </c>
      <c r="J123">
        <v>1.0</v>
      </c>
    </row>
    <row r="124" ht="15.75" customHeight="1">
      <c r="A124">
        <v>2016.0</v>
      </c>
      <c r="B124">
        <v>2016.0</v>
      </c>
      <c r="C124">
        <v>1.0</v>
      </c>
      <c r="D124">
        <v>19.0</v>
      </c>
      <c r="E124" t="s">
        <v>233</v>
      </c>
      <c r="F124" t="s">
        <v>12</v>
      </c>
      <c r="G124" t="s">
        <v>34</v>
      </c>
      <c r="H124" t="s">
        <v>35</v>
      </c>
      <c r="I124" t="s">
        <v>45</v>
      </c>
      <c r="J124">
        <v>1.0</v>
      </c>
    </row>
    <row r="125" ht="15.75" customHeight="1">
      <c r="A125">
        <v>2016.0</v>
      </c>
      <c r="B125">
        <v>2016.0</v>
      </c>
      <c r="C125">
        <v>1.0</v>
      </c>
      <c r="D125">
        <v>19.0</v>
      </c>
      <c r="E125" t="s">
        <v>234</v>
      </c>
      <c r="F125" t="s">
        <v>12</v>
      </c>
      <c r="G125" t="s">
        <v>54</v>
      </c>
      <c r="H125" t="s">
        <v>35</v>
      </c>
      <c r="I125" t="s">
        <v>19</v>
      </c>
      <c r="J125">
        <v>1.0</v>
      </c>
    </row>
    <row r="126" ht="15.75" customHeight="1">
      <c r="A126">
        <v>2016.0</v>
      </c>
      <c r="B126">
        <v>2016.0</v>
      </c>
      <c r="C126">
        <v>1.0</v>
      </c>
      <c r="D126">
        <v>16.0</v>
      </c>
      <c r="E126" t="s">
        <v>235</v>
      </c>
      <c r="F126" t="s">
        <v>12</v>
      </c>
      <c r="G126" t="s">
        <v>22</v>
      </c>
      <c r="H126" t="s">
        <v>14</v>
      </c>
      <c r="I126" t="s">
        <v>15</v>
      </c>
      <c r="J126">
        <v>1.0</v>
      </c>
    </row>
    <row r="127" ht="15.75" customHeight="1">
      <c r="A127">
        <v>2016.0</v>
      </c>
      <c r="B127">
        <v>2016.0</v>
      </c>
      <c r="C127">
        <v>1.0</v>
      </c>
      <c r="D127">
        <v>16.0</v>
      </c>
      <c r="E127" t="s">
        <v>236</v>
      </c>
      <c r="F127" t="s">
        <v>12</v>
      </c>
      <c r="G127" t="s">
        <v>13</v>
      </c>
      <c r="H127" t="s">
        <v>35</v>
      </c>
      <c r="I127" t="s">
        <v>45</v>
      </c>
      <c r="J127">
        <v>1.0</v>
      </c>
    </row>
    <row r="128" ht="15.75" customHeight="1">
      <c r="A128">
        <v>2016.0</v>
      </c>
      <c r="B128">
        <v>2016.0</v>
      </c>
      <c r="C128">
        <v>1.0</v>
      </c>
      <c r="D128">
        <v>14.0</v>
      </c>
      <c r="E128" t="s">
        <v>237</v>
      </c>
      <c r="F128" t="s">
        <v>12</v>
      </c>
      <c r="G128" t="s">
        <v>26</v>
      </c>
      <c r="H128" t="s">
        <v>23</v>
      </c>
      <c r="I128" t="s">
        <v>19</v>
      </c>
      <c r="J128">
        <v>1.0</v>
      </c>
    </row>
    <row r="129" ht="15.75" customHeight="1">
      <c r="A129">
        <v>2016.0</v>
      </c>
      <c r="B129">
        <v>2016.0</v>
      </c>
      <c r="C129">
        <v>1.0</v>
      </c>
      <c r="D129">
        <v>2.0</v>
      </c>
      <c r="E129" t="s">
        <v>238</v>
      </c>
      <c r="F129" t="s">
        <v>12</v>
      </c>
      <c r="G129" t="s">
        <v>13</v>
      </c>
      <c r="H129" t="s">
        <v>27</v>
      </c>
      <c r="I129" t="s">
        <v>31</v>
      </c>
      <c r="J129">
        <v>1.0</v>
      </c>
    </row>
    <row r="130" ht="15.75" customHeight="1">
      <c r="A130">
        <v>2016.0</v>
      </c>
      <c r="B130">
        <v>2015.0</v>
      </c>
      <c r="C130">
        <v>12.0</v>
      </c>
      <c r="D130">
        <v>31.0</v>
      </c>
      <c r="E130" t="s">
        <v>239</v>
      </c>
      <c r="F130" t="s">
        <v>12</v>
      </c>
      <c r="G130" t="s">
        <v>59</v>
      </c>
      <c r="H130" t="s">
        <v>182</v>
      </c>
      <c r="I130" t="s">
        <v>183</v>
      </c>
      <c r="J130">
        <v>1.0</v>
      </c>
    </row>
    <row r="131" ht="15.75" customHeight="1">
      <c r="A131">
        <v>2016.0</v>
      </c>
      <c r="B131">
        <v>2015.0</v>
      </c>
      <c r="C131">
        <v>12.0</v>
      </c>
      <c r="D131">
        <v>19.0</v>
      </c>
      <c r="E131" t="s">
        <v>240</v>
      </c>
      <c r="F131" t="s">
        <v>12</v>
      </c>
      <c r="G131" t="s">
        <v>59</v>
      </c>
      <c r="H131" t="s">
        <v>35</v>
      </c>
      <c r="I131" t="s">
        <v>19</v>
      </c>
      <c r="J131">
        <v>1.0</v>
      </c>
    </row>
    <row r="132" ht="15.75" customHeight="1">
      <c r="A132">
        <v>2016.0</v>
      </c>
      <c r="B132">
        <v>2015.0</v>
      </c>
      <c r="C132">
        <v>12.0</v>
      </c>
      <c r="D132">
        <v>19.0</v>
      </c>
      <c r="E132" t="s">
        <v>241</v>
      </c>
      <c r="F132" t="s">
        <v>12</v>
      </c>
      <c r="G132" t="s">
        <v>54</v>
      </c>
      <c r="H132" t="s">
        <v>27</v>
      </c>
      <c r="I132" t="s">
        <v>31</v>
      </c>
      <c r="J132">
        <v>1.0</v>
      </c>
    </row>
    <row r="133" ht="15.75" customHeight="1">
      <c r="A133">
        <v>2016.0</v>
      </c>
      <c r="B133">
        <v>2015.0</v>
      </c>
      <c r="C133">
        <v>11.0</v>
      </c>
      <c r="D133">
        <v>22.0</v>
      </c>
      <c r="E133" t="s">
        <v>242</v>
      </c>
      <c r="F133" t="s">
        <v>12</v>
      </c>
      <c r="G133" t="s">
        <v>13</v>
      </c>
      <c r="H133" t="s">
        <v>35</v>
      </c>
      <c r="J133">
        <v>1.0</v>
      </c>
    </row>
    <row r="134" ht="15.75" customHeight="1">
      <c r="A134">
        <v>2016.0</v>
      </c>
      <c r="B134">
        <v>2015.0</v>
      </c>
      <c r="C134">
        <v>11.0</v>
      </c>
      <c r="D134">
        <v>5.0</v>
      </c>
      <c r="E134" t="s">
        <v>243</v>
      </c>
      <c r="F134" t="s">
        <v>12</v>
      </c>
      <c r="G134" t="s">
        <v>26</v>
      </c>
      <c r="H134" t="s">
        <v>182</v>
      </c>
      <c r="I134" t="s">
        <v>15</v>
      </c>
      <c r="J134">
        <v>1.0</v>
      </c>
    </row>
    <row r="135" ht="15.75" customHeight="1">
      <c r="A135">
        <v>2015.0</v>
      </c>
      <c r="B135">
        <v>2015.0</v>
      </c>
      <c r="C135">
        <v>5.0</v>
      </c>
      <c r="D135">
        <v>17.0</v>
      </c>
      <c r="E135" t="s">
        <v>244</v>
      </c>
      <c r="F135" t="s">
        <v>12</v>
      </c>
      <c r="G135" t="s">
        <v>34</v>
      </c>
      <c r="H135" t="s">
        <v>35</v>
      </c>
      <c r="I135" t="s">
        <v>19</v>
      </c>
      <c r="J135">
        <v>2.0</v>
      </c>
    </row>
    <row r="136" ht="15.75" customHeight="1">
      <c r="A136">
        <v>2015.0</v>
      </c>
      <c r="B136">
        <v>2015.0</v>
      </c>
      <c r="C136">
        <v>4.0</v>
      </c>
      <c r="D136">
        <v>11.0</v>
      </c>
      <c r="E136" t="s">
        <v>245</v>
      </c>
      <c r="F136" t="s">
        <v>12</v>
      </c>
      <c r="G136" t="s">
        <v>54</v>
      </c>
      <c r="H136" t="s">
        <v>35</v>
      </c>
      <c r="I136" t="s">
        <v>19</v>
      </c>
      <c r="J136">
        <v>1.0</v>
      </c>
    </row>
    <row r="137" ht="15.75" customHeight="1">
      <c r="A137">
        <v>2015.0</v>
      </c>
      <c r="B137">
        <v>2015.0</v>
      </c>
      <c r="C137">
        <v>4.0</v>
      </c>
      <c r="D137">
        <v>1.0</v>
      </c>
      <c r="E137" t="s">
        <v>246</v>
      </c>
      <c r="F137" t="s">
        <v>12</v>
      </c>
      <c r="G137" t="s">
        <v>13</v>
      </c>
      <c r="H137" t="s">
        <v>35</v>
      </c>
      <c r="I137" t="s">
        <v>19</v>
      </c>
      <c r="J137">
        <v>1.0</v>
      </c>
    </row>
    <row r="138" ht="15.75" customHeight="1">
      <c r="A138">
        <v>2015.0</v>
      </c>
      <c r="B138">
        <v>2015.0</v>
      </c>
      <c r="C138">
        <v>3.0</v>
      </c>
      <c r="D138">
        <v>14.0</v>
      </c>
      <c r="E138" t="s">
        <v>247</v>
      </c>
      <c r="F138" t="s">
        <v>12</v>
      </c>
      <c r="G138" t="s">
        <v>13</v>
      </c>
      <c r="H138" t="s">
        <v>27</v>
      </c>
      <c r="I138" t="s">
        <v>15</v>
      </c>
      <c r="J138">
        <v>1.0</v>
      </c>
    </row>
    <row r="139" ht="15.75" customHeight="1">
      <c r="A139">
        <v>2015.0</v>
      </c>
      <c r="B139">
        <v>2015.0</v>
      </c>
      <c r="C139">
        <v>3.0</v>
      </c>
      <c r="D139">
        <v>4.0</v>
      </c>
      <c r="E139" t="s">
        <v>248</v>
      </c>
      <c r="F139" t="s">
        <v>12</v>
      </c>
      <c r="G139" t="s">
        <v>65</v>
      </c>
      <c r="H139" t="s">
        <v>23</v>
      </c>
      <c r="I139" t="s">
        <v>45</v>
      </c>
      <c r="J139">
        <v>1.0</v>
      </c>
    </row>
    <row r="140" ht="15.75" customHeight="1">
      <c r="A140">
        <v>2015.0</v>
      </c>
      <c r="B140">
        <v>2015.0</v>
      </c>
      <c r="C140">
        <v>2.0</v>
      </c>
      <c r="D140">
        <v>23.0</v>
      </c>
      <c r="E140" t="s">
        <v>249</v>
      </c>
      <c r="F140" t="s">
        <v>12</v>
      </c>
      <c r="G140" t="s">
        <v>22</v>
      </c>
      <c r="H140" t="s">
        <v>23</v>
      </c>
      <c r="I140" t="s">
        <v>19</v>
      </c>
      <c r="J140">
        <v>1.0</v>
      </c>
    </row>
    <row r="141" ht="15.75" customHeight="1">
      <c r="A141">
        <v>2015.0</v>
      </c>
      <c r="B141">
        <v>2015.0</v>
      </c>
      <c r="C141">
        <v>1.0</v>
      </c>
      <c r="D141">
        <v>6.0</v>
      </c>
      <c r="E141" t="s">
        <v>250</v>
      </c>
      <c r="F141" t="s">
        <v>12</v>
      </c>
      <c r="G141" t="s">
        <v>22</v>
      </c>
      <c r="H141" t="s">
        <v>35</v>
      </c>
      <c r="I141" t="s">
        <v>19</v>
      </c>
      <c r="J141">
        <v>1.0</v>
      </c>
    </row>
    <row r="142" ht="15.75" customHeight="1">
      <c r="A142">
        <v>2015.0</v>
      </c>
      <c r="B142">
        <v>2014.0</v>
      </c>
      <c r="C142">
        <v>12.0</v>
      </c>
      <c r="D142">
        <v>31.0</v>
      </c>
      <c r="E142" t="s">
        <v>251</v>
      </c>
      <c r="F142" t="s">
        <v>12</v>
      </c>
      <c r="G142" t="s">
        <v>22</v>
      </c>
      <c r="H142" t="s">
        <v>14</v>
      </c>
      <c r="I142" t="s">
        <v>183</v>
      </c>
      <c r="J142">
        <v>1.0</v>
      </c>
    </row>
    <row r="143" ht="15.75" customHeight="1">
      <c r="A143">
        <v>2015.0</v>
      </c>
      <c r="B143">
        <v>2014.0</v>
      </c>
      <c r="C143">
        <v>12.0</v>
      </c>
      <c r="D143">
        <v>6.0</v>
      </c>
      <c r="E143" t="s">
        <v>252</v>
      </c>
      <c r="F143" t="s">
        <v>12</v>
      </c>
      <c r="G143" t="s">
        <v>13</v>
      </c>
      <c r="H143" t="s">
        <v>35</v>
      </c>
      <c r="I143" t="s">
        <v>19</v>
      </c>
      <c r="J143">
        <v>1.0</v>
      </c>
    </row>
    <row r="144" ht="15.75" customHeight="1">
      <c r="A144">
        <v>2015.0</v>
      </c>
      <c r="B144">
        <v>2014.0</v>
      </c>
      <c r="C144">
        <v>11.0</v>
      </c>
      <c r="D144">
        <v>26.0</v>
      </c>
      <c r="E144" t="s">
        <v>253</v>
      </c>
      <c r="F144" t="s">
        <v>12</v>
      </c>
      <c r="G144" t="s">
        <v>54</v>
      </c>
      <c r="H144" t="s">
        <v>27</v>
      </c>
      <c r="I144" t="s">
        <v>31</v>
      </c>
      <c r="J144">
        <v>1.0</v>
      </c>
    </row>
    <row r="145" ht="15.75" customHeight="1">
      <c r="A145">
        <v>2014.0</v>
      </c>
      <c r="B145">
        <v>2014.0</v>
      </c>
      <c r="C145">
        <v>5.0</v>
      </c>
      <c r="D145">
        <v>28.0</v>
      </c>
      <c r="E145" t="s">
        <v>254</v>
      </c>
      <c r="F145" t="s">
        <v>12</v>
      </c>
      <c r="G145" t="s">
        <v>59</v>
      </c>
      <c r="H145" t="s">
        <v>14</v>
      </c>
      <c r="I145" t="s">
        <v>15</v>
      </c>
      <c r="J145">
        <v>6.0</v>
      </c>
    </row>
    <row r="146" ht="15.75" customHeight="1">
      <c r="A146">
        <v>2014.0</v>
      </c>
      <c r="B146">
        <v>2014.0</v>
      </c>
      <c r="C146">
        <v>5.0</v>
      </c>
      <c r="D146">
        <v>14.0</v>
      </c>
      <c r="E146" t="s">
        <v>255</v>
      </c>
      <c r="F146" t="s">
        <v>12</v>
      </c>
      <c r="G146" t="s">
        <v>59</v>
      </c>
      <c r="H146" t="s">
        <v>35</v>
      </c>
      <c r="I146" t="s">
        <v>15</v>
      </c>
      <c r="J146">
        <v>1.0</v>
      </c>
    </row>
    <row r="147" ht="15.75" customHeight="1">
      <c r="A147">
        <v>2014.0</v>
      </c>
      <c r="B147">
        <v>2014.0</v>
      </c>
      <c r="C147">
        <v>5.0</v>
      </c>
      <c r="D147">
        <v>3.0</v>
      </c>
      <c r="E147" t="s">
        <v>256</v>
      </c>
      <c r="F147" t="s">
        <v>12</v>
      </c>
      <c r="G147" t="s">
        <v>54</v>
      </c>
      <c r="H147" t="s">
        <v>35</v>
      </c>
      <c r="I147" t="s">
        <v>19</v>
      </c>
      <c r="J147">
        <v>1.0</v>
      </c>
    </row>
    <row r="148" ht="15.75" customHeight="1">
      <c r="A148">
        <v>2014.0</v>
      </c>
      <c r="B148">
        <v>2014.0</v>
      </c>
      <c r="C148">
        <v>4.0</v>
      </c>
      <c r="D148">
        <v>28.0</v>
      </c>
      <c r="E148" t="s">
        <v>257</v>
      </c>
      <c r="F148" t="s">
        <v>12</v>
      </c>
      <c r="G148" t="s">
        <v>117</v>
      </c>
      <c r="H148" t="s">
        <v>182</v>
      </c>
      <c r="I148" t="s">
        <v>183</v>
      </c>
      <c r="J148">
        <v>1.0</v>
      </c>
    </row>
    <row r="149" ht="15.75" customHeight="1">
      <c r="A149">
        <v>2014.0</v>
      </c>
      <c r="B149">
        <v>2014.0</v>
      </c>
      <c r="C149">
        <v>4.0</v>
      </c>
      <c r="D149">
        <v>14.0</v>
      </c>
      <c r="E149" t="s">
        <v>258</v>
      </c>
      <c r="F149" t="s">
        <v>12</v>
      </c>
      <c r="G149" t="s">
        <v>117</v>
      </c>
      <c r="H149" t="s">
        <v>27</v>
      </c>
      <c r="I149" t="s">
        <v>31</v>
      </c>
      <c r="J149">
        <v>1.0</v>
      </c>
    </row>
    <row r="150" ht="15.75" customHeight="1">
      <c r="A150">
        <v>2014.0</v>
      </c>
      <c r="B150">
        <v>2014.0</v>
      </c>
      <c r="C150">
        <v>4.0</v>
      </c>
      <c r="D150">
        <v>3.0</v>
      </c>
      <c r="E150" t="s">
        <v>259</v>
      </c>
      <c r="F150" t="s">
        <v>12</v>
      </c>
      <c r="G150" t="s">
        <v>59</v>
      </c>
      <c r="H150" t="s">
        <v>35</v>
      </c>
      <c r="I150" t="s">
        <v>19</v>
      </c>
      <c r="J150">
        <v>1.0</v>
      </c>
    </row>
    <row r="151" ht="15.75" customHeight="1">
      <c r="A151">
        <v>2014.0</v>
      </c>
      <c r="B151">
        <v>2014.0</v>
      </c>
      <c r="C151">
        <v>3.0</v>
      </c>
      <c r="D151">
        <v>19.0</v>
      </c>
      <c r="E151" t="s">
        <v>260</v>
      </c>
      <c r="F151" t="s">
        <v>12</v>
      </c>
      <c r="G151" t="s">
        <v>13</v>
      </c>
      <c r="H151" t="s">
        <v>134</v>
      </c>
      <c r="I151" t="s">
        <v>19</v>
      </c>
      <c r="J151">
        <v>1.0</v>
      </c>
    </row>
    <row r="152" ht="15.75" customHeight="1">
      <c r="A152">
        <v>2014.0</v>
      </c>
      <c r="B152">
        <v>2014.0</v>
      </c>
      <c r="C152">
        <v>3.0</v>
      </c>
      <c r="D152">
        <v>11.0</v>
      </c>
      <c r="E152" t="s">
        <v>261</v>
      </c>
      <c r="F152" t="s">
        <v>12</v>
      </c>
      <c r="G152" t="s">
        <v>54</v>
      </c>
      <c r="H152" t="s">
        <v>27</v>
      </c>
      <c r="I152" t="s">
        <v>31</v>
      </c>
      <c r="J152">
        <v>1.0</v>
      </c>
    </row>
    <row r="153" ht="15.75" customHeight="1">
      <c r="A153">
        <v>2014.0</v>
      </c>
      <c r="B153">
        <v>2014.0</v>
      </c>
      <c r="C153">
        <v>3.0</v>
      </c>
      <c r="D153">
        <v>10.0</v>
      </c>
      <c r="E153" t="s">
        <v>262</v>
      </c>
      <c r="F153" t="s">
        <v>12</v>
      </c>
      <c r="G153" t="s">
        <v>54</v>
      </c>
      <c r="H153" t="s">
        <v>35</v>
      </c>
      <c r="I153" t="s">
        <v>19</v>
      </c>
      <c r="J153">
        <v>1.0</v>
      </c>
    </row>
    <row r="154" ht="15.75" customHeight="1">
      <c r="A154">
        <v>2014.0</v>
      </c>
      <c r="B154">
        <v>2014.0</v>
      </c>
      <c r="C154">
        <v>3.0</v>
      </c>
      <c r="D154">
        <v>7.0</v>
      </c>
      <c r="E154" t="s">
        <v>263</v>
      </c>
      <c r="F154" t="s">
        <v>12</v>
      </c>
      <c r="G154" t="s">
        <v>65</v>
      </c>
      <c r="H154" t="s">
        <v>27</v>
      </c>
      <c r="I154" t="s">
        <v>31</v>
      </c>
      <c r="J154">
        <v>1.0</v>
      </c>
    </row>
    <row r="155" ht="15.75" customHeight="1">
      <c r="A155">
        <v>2014.0</v>
      </c>
      <c r="B155">
        <v>2014.0</v>
      </c>
      <c r="C155">
        <v>3.0</v>
      </c>
      <c r="D155">
        <v>5.0</v>
      </c>
      <c r="E155" t="s">
        <v>264</v>
      </c>
      <c r="F155" t="s">
        <v>12</v>
      </c>
      <c r="G155" t="s">
        <v>22</v>
      </c>
      <c r="H155" t="s">
        <v>27</v>
      </c>
      <c r="I155" t="s">
        <v>31</v>
      </c>
      <c r="J155">
        <v>1.0</v>
      </c>
    </row>
    <row r="156" ht="15.75" customHeight="1">
      <c r="A156">
        <v>2014.0</v>
      </c>
      <c r="B156">
        <v>2014.0</v>
      </c>
      <c r="C156">
        <v>3.0</v>
      </c>
      <c r="D156">
        <v>4.0</v>
      </c>
      <c r="E156" t="s">
        <v>265</v>
      </c>
      <c r="F156" t="s">
        <v>12</v>
      </c>
      <c r="G156" t="s">
        <v>22</v>
      </c>
      <c r="H156" t="s">
        <v>266</v>
      </c>
      <c r="I156" t="s">
        <v>19</v>
      </c>
      <c r="J156">
        <v>1.0</v>
      </c>
    </row>
    <row r="157" ht="15.75" customHeight="1">
      <c r="A157">
        <v>2014.0</v>
      </c>
      <c r="B157">
        <v>2014.0</v>
      </c>
      <c r="C157">
        <v>2.0</v>
      </c>
      <c r="D157">
        <v>28.0</v>
      </c>
      <c r="E157" t="s">
        <v>267</v>
      </c>
      <c r="F157" t="s">
        <v>104</v>
      </c>
      <c r="G157" t="s">
        <v>54</v>
      </c>
      <c r="H157" t="s">
        <v>105</v>
      </c>
      <c r="I157" t="s">
        <v>15</v>
      </c>
      <c r="J157">
        <v>1.0</v>
      </c>
    </row>
    <row r="158" ht="15.75" customHeight="1">
      <c r="A158">
        <v>2014.0</v>
      </c>
      <c r="B158">
        <v>2014.0</v>
      </c>
      <c r="C158">
        <v>2.0</v>
      </c>
      <c r="D158">
        <v>22.0</v>
      </c>
      <c r="E158" t="s">
        <v>268</v>
      </c>
      <c r="F158" t="s">
        <v>12</v>
      </c>
      <c r="G158" t="s">
        <v>54</v>
      </c>
      <c r="H158" t="s">
        <v>27</v>
      </c>
      <c r="I158" t="s">
        <v>31</v>
      </c>
      <c r="J158">
        <v>1.0</v>
      </c>
    </row>
    <row r="159" ht="15.75" customHeight="1">
      <c r="A159">
        <v>2014.0</v>
      </c>
      <c r="B159">
        <v>2014.0</v>
      </c>
      <c r="C159">
        <v>2.0</v>
      </c>
      <c r="D159">
        <v>18.0</v>
      </c>
      <c r="E159" t="s">
        <v>269</v>
      </c>
      <c r="F159" t="s">
        <v>12</v>
      </c>
      <c r="G159" t="s">
        <v>34</v>
      </c>
      <c r="H159" t="s">
        <v>27</v>
      </c>
      <c r="I159" t="s">
        <v>31</v>
      </c>
      <c r="J159">
        <v>1.0</v>
      </c>
    </row>
    <row r="160" ht="15.75" customHeight="1">
      <c r="A160">
        <v>2014.0</v>
      </c>
      <c r="B160">
        <v>2014.0</v>
      </c>
      <c r="C160">
        <v>2.0</v>
      </c>
      <c r="D160">
        <v>17.0</v>
      </c>
      <c r="E160" t="s">
        <v>270</v>
      </c>
      <c r="F160" t="s">
        <v>12</v>
      </c>
      <c r="G160" t="s">
        <v>30</v>
      </c>
      <c r="H160" t="s">
        <v>27</v>
      </c>
      <c r="I160" t="s">
        <v>15</v>
      </c>
      <c r="J160">
        <v>1.0</v>
      </c>
    </row>
    <row r="161" ht="15.75" customHeight="1">
      <c r="A161">
        <v>2014.0</v>
      </c>
      <c r="B161">
        <v>2014.0</v>
      </c>
      <c r="C161">
        <v>2.0</v>
      </c>
      <c r="D161">
        <v>15.0</v>
      </c>
      <c r="E161" t="s">
        <v>271</v>
      </c>
      <c r="F161" t="s">
        <v>12</v>
      </c>
      <c r="G161" t="s">
        <v>22</v>
      </c>
      <c r="H161" t="s">
        <v>35</v>
      </c>
      <c r="I161" t="s">
        <v>19</v>
      </c>
      <c r="J161">
        <v>2.0</v>
      </c>
    </row>
    <row r="162" ht="15.75" customHeight="1">
      <c r="A162">
        <v>2014.0</v>
      </c>
      <c r="B162">
        <v>2014.0</v>
      </c>
      <c r="C162">
        <v>2.0</v>
      </c>
      <c r="D162">
        <v>11.0</v>
      </c>
      <c r="E162" t="s">
        <v>272</v>
      </c>
      <c r="F162" t="s">
        <v>12</v>
      </c>
      <c r="G162" t="s">
        <v>117</v>
      </c>
      <c r="H162" t="s">
        <v>273</v>
      </c>
      <c r="I162" t="s">
        <v>19</v>
      </c>
      <c r="J162">
        <v>2.0</v>
      </c>
    </row>
    <row r="163" ht="15.75" customHeight="1">
      <c r="A163">
        <v>2014.0</v>
      </c>
      <c r="B163">
        <v>2014.0</v>
      </c>
      <c r="C163">
        <v>2.0</v>
      </c>
      <c r="D163">
        <v>10.0</v>
      </c>
      <c r="E163" t="s">
        <v>274</v>
      </c>
      <c r="F163" t="s">
        <v>12</v>
      </c>
      <c r="G163" t="s">
        <v>65</v>
      </c>
      <c r="H163" t="s">
        <v>27</v>
      </c>
      <c r="I163" t="s">
        <v>31</v>
      </c>
      <c r="J163">
        <v>1.0</v>
      </c>
    </row>
    <row r="164" ht="15.75" customHeight="1">
      <c r="A164">
        <v>2014.0</v>
      </c>
      <c r="B164">
        <v>2014.0</v>
      </c>
      <c r="C164">
        <v>2.0</v>
      </c>
      <c r="D164">
        <v>10.0</v>
      </c>
      <c r="E164" t="s">
        <v>275</v>
      </c>
      <c r="F164" t="s">
        <v>12</v>
      </c>
      <c r="G164" t="s">
        <v>22</v>
      </c>
      <c r="H164" t="s">
        <v>27</v>
      </c>
      <c r="I164" t="s">
        <v>31</v>
      </c>
      <c r="J164">
        <v>1.0</v>
      </c>
    </row>
    <row r="165" ht="15.75" customHeight="1">
      <c r="A165">
        <v>2014.0</v>
      </c>
      <c r="B165">
        <v>2014.0</v>
      </c>
      <c r="C165">
        <v>2.0</v>
      </c>
      <c r="D165">
        <v>10.0</v>
      </c>
      <c r="E165" t="s">
        <v>276</v>
      </c>
      <c r="F165" t="s">
        <v>12</v>
      </c>
      <c r="G165" t="s">
        <v>22</v>
      </c>
      <c r="H165" t="s">
        <v>23</v>
      </c>
      <c r="I165" t="s">
        <v>19</v>
      </c>
      <c r="J165">
        <v>1.0</v>
      </c>
    </row>
    <row r="166" ht="15.75" customHeight="1">
      <c r="A166">
        <v>2014.0</v>
      </c>
      <c r="B166">
        <v>2014.0</v>
      </c>
      <c r="C166">
        <v>2.0</v>
      </c>
      <c r="D166">
        <v>8.0</v>
      </c>
      <c r="E166" t="s">
        <v>277</v>
      </c>
      <c r="F166" t="s">
        <v>12</v>
      </c>
      <c r="G166" t="s">
        <v>65</v>
      </c>
      <c r="H166" t="s">
        <v>278</v>
      </c>
      <c r="I166" t="s">
        <v>183</v>
      </c>
      <c r="J166">
        <v>1.0</v>
      </c>
    </row>
    <row r="167" ht="15.75" customHeight="1">
      <c r="A167">
        <v>2014.0</v>
      </c>
      <c r="B167">
        <v>2014.0</v>
      </c>
      <c r="C167">
        <v>1.0</v>
      </c>
      <c r="D167">
        <v>18.0</v>
      </c>
      <c r="E167" t="s">
        <v>279</v>
      </c>
      <c r="F167" t="s">
        <v>12</v>
      </c>
      <c r="G167" t="s">
        <v>59</v>
      </c>
      <c r="H167" t="s">
        <v>14</v>
      </c>
      <c r="I167" t="s">
        <v>15</v>
      </c>
      <c r="J167">
        <v>1.0</v>
      </c>
    </row>
    <row r="168" ht="15.75" customHeight="1">
      <c r="A168">
        <v>2014.0</v>
      </c>
      <c r="B168">
        <v>2014.0</v>
      </c>
      <c r="C168">
        <v>1.0</v>
      </c>
      <c r="D168">
        <v>13.0</v>
      </c>
      <c r="E168" t="s">
        <v>280</v>
      </c>
      <c r="F168" t="s">
        <v>12</v>
      </c>
      <c r="G168" t="s">
        <v>54</v>
      </c>
      <c r="H168" t="s">
        <v>27</v>
      </c>
      <c r="I168" t="s">
        <v>31</v>
      </c>
      <c r="J168">
        <v>1.0</v>
      </c>
    </row>
    <row r="169" ht="15.75" customHeight="1">
      <c r="A169">
        <v>2014.0</v>
      </c>
      <c r="B169">
        <v>2014.0</v>
      </c>
      <c r="C169">
        <v>1.0</v>
      </c>
      <c r="D169">
        <v>7.0</v>
      </c>
      <c r="E169" t="s">
        <v>281</v>
      </c>
      <c r="F169" t="s">
        <v>12</v>
      </c>
      <c r="G169" t="s">
        <v>22</v>
      </c>
      <c r="H169" t="s">
        <v>23</v>
      </c>
      <c r="I169" t="s">
        <v>19</v>
      </c>
      <c r="J169">
        <v>1.0</v>
      </c>
    </row>
    <row r="170" ht="15.75" customHeight="1">
      <c r="A170">
        <v>2014.0</v>
      </c>
      <c r="B170">
        <v>2013.0</v>
      </c>
      <c r="C170">
        <v>12.0</v>
      </c>
      <c r="D170">
        <v>31.0</v>
      </c>
      <c r="E170" t="s">
        <v>282</v>
      </c>
      <c r="F170" t="s">
        <v>12</v>
      </c>
      <c r="G170" t="s">
        <v>22</v>
      </c>
      <c r="H170" t="s">
        <v>35</v>
      </c>
      <c r="I170" t="s">
        <v>45</v>
      </c>
      <c r="J170">
        <v>1.0</v>
      </c>
    </row>
    <row r="171" ht="15.75" customHeight="1">
      <c r="A171">
        <v>2014.0</v>
      </c>
      <c r="B171">
        <v>2013.0</v>
      </c>
      <c r="C171">
        <v>12.0</v>
      </c>
      <c r="D171">
        <v>26.0</v>
      </c>
      <c r="E171" t="s">
        <v>283</v>
      </c>
      <c r="F171" t="s">
        <v>12</v>
      </c>
      <c r="G171" t="s">
        <v>34</v>
      </c>
      <c r="H171" t="s">
        <v>23</v>
      </c>
      <c r="I171" t="s">
        <v>19</v>
      </c>
      <c r="J171">
        <v>1.0</v>
      </c>
    </row>
    <row r="172" ht="15.75" customHeight="1">
      <c r="A172">
        <v>2014.0</v>
      </c>
      <c r="B172">
        <v>2013.0</v>
      </c>
      <c r="C172">
        <v>12.0</v>
      </c>
      <c r="D172">
        <v>26.0</v>
      </c>
      <c r="E172" t="s">
        <v>284</v>
      </c>
      <c r="F172" t="s">
        <v>12</v>
      </c>
      <c r="G172" t="s">
        <v>30</v>
      </c>
      <c r="H172" t="s">
        <v>27</v>
      </c>
      <c r="I172" t="s">
        <v>31</v>
      </c>
      <c r="J172">
        <v>1.0</v>
      </c>
    </row>
    <row r="173" ht="15.75" customHeight="1">
      <c r="A173">
        <v>2013.0</v>
      </c>
      <c r="B173">
        <v>2013.0</v>
      </c>
      <c r="C173">
        <v>4.0</v>
      </c>
      <c r="D173">
        <v>20.0</v>
      </c>
      <c r="E173" t="s">
        <v>285</v>
      </c>
      <c r="F173" t="s">
        <v>12</v>
      </c>
      <c r="G173" t="s">
        <v>22</v>
      </c>
      <c r="H173" t="s">
        <v>35</v>
      </c>
      <c r="I173" t="s">
        <v>45</v>
      </c>
      <c r="J173">
        <v>5.0</v>
      </c>
    </row>
    <row r="174" ht="15.75" customHeight="1">
      <c r="A174">
        <v>2013.0</v>
      </c>
      <c r="B174">
        <v>2013.0</v>
      </c>
      <c r="C174">
        <v>4.0</v>
      </c>
      <c r="D174">
        <v>18.0</v>
      </c>
      <c r="E174" t="s">
        <v>286</v>
      </c>
      <c r="F174" t="s">
        <v>12</v>
      </c>
      <c r="G174" t="s">
        <v>22</v>
      </c>
      <c r="H174" t="s">
        <v>287</v>
      </c>
      <c r="I174" t="s">
        <v>45</v>
      </c>
      <c r="J174">
        <v>1.0</v>
      </c>
    </row>
    <row r="175" ht="15.75" customHeight="1">
      <c r="A175">
        <v>2013.0</v>
      </c>
      <c r="B175">
        <v>2013.0</v>
      </c>
      <c r="C175">
        <v>4.0</v>
      </c>
      <c r="D175">
        <v>13.0</v>
      </c>
      <c r="E175" t="s">
        <v>288</v>
      </c>
      <c r="F175" t="s">
        <v>12</v>
      </c>
      <c r="G175" t="s">
        <v>59</v>
      </c>
      <c r="H175" t="s">
        <v>182</v>
      </c>
      <c r="I175" t="s">
        <v>183</v>
      </c>
      <c r="J175">
        <v>1.0</v>
      </c>
    </row>
    <row r="176" ht="15.75" customHeight="1">
      <c r="A176">
        <v>2013.0</v>
      </c>
      <c r="B176">
        <v>2013.0</v>
      </c>
      <c r="C176">
        <v>4.0</v>
      </c>
      <c r="D176">
        <v>13.0</v>
      </c>
      <c r="E176" t="s">
        <v>239</v>
      </c>
      <c r="F176" t="s">
        <v>12</v>
      </c>
      <c r="G176" t="s">
        <v>59</v>
      </c>
      <c r="H176" t="s">
        <v>182</v>
      </c>
      <c r="I176" t="s">
        <v>183</v>
      </c>
      <c r="J176">
        <v>1.0</v>
      </c>
    </row>
    <row r="177" ht="15.75" customHeight="1">
      <c r="A177">
        <v>2013.0</v>
      </c>
      <c r="B177">
        <v>2013.0</v>
      </c>
      <c r="C177">
        <v>4.0</v>
      </c>
      <c r="D177">
        <v>11.0</v>
      </c>
      <c r="E177" t="s">
        <v>289</v>
      </c>
      <c r="F177" t="s">
        <v>12</v>
      </c>
      <c r="G177" t="s">
        <v>65</v>
      </c>
      <c r="H177" t="s">
        <v>290</v>
      </c>
      <c r="I177" t="s">
        <v>19</v>
      </c>
      <c r="J177">
        <v>1.0</v>
      </c>
    </row>
    <row r="178" ht="15.75" customHeight="1">
      <c r="A178">
        <v>2013.0</v>
      </c>
      <c r="B178">
        <v>2013.0</v>
      </c>
      <c r="C178">
        <v>3.0</v>
      </c>
      <c r="D178">
        <v>17.0</v>
      </c>
      <c r="E178" t="s">
        <v>291</v>
      </c>
      <c r="F178" t="s">
        <v>12</v>
      </c>
      <c r="G178" t="s">
        <v>22</v>
      </c>
      <c r="H178" t="s">
        <v>14</v>
      </c>
      <c r="I178" t="s">
        <v>15</v>
      </c>
      <c r="J178">
        <v>1.0</v>
      </c>
    </row>
    <row r="179" ht="15.75" customHeight="1">
      <c r="A179">
        <v>2013.0</v>
      </c>
      <c r="B179">
        <v>2013.0</v>
      </c>
      <c r="C179">
        <v>3.0</v>
      </c>
      <c r="D179">
        <v>3.0</v>
      </c>
      <c r="E179" t="s">
        <v>292</v>
      </c>
      <c r="F179" t="s">
        <v>12</v>
      </c>
      <c r="G179" t="s">
        <v>13</v>
      </c>
      <c r="H179" t="s">
        <v>293</v>
      </c>
      <c r="I179" t="s">
        <v>45</v>
      </c>
      <c r="J179">
        <v>1.0</v>
      </c>
    </row>
    <row r="180" ht="15.75" customHeight="1">
      <c r="A180">
        <v>2013.0</v>
      </c>
      <c r="B180">
        <v>2013.0</v>
      </c>
      <c r="C180">
        <v>3.0</v>
      </c>
      <c r="D180">
        <v>2.0</v>
      </c>
      <c r="E180" t="s">
        <v>294</v>
      </c>
      <c r="F180" t="s">
        <v>12</v>
      </c>
      <c r="G180" t="s">
        <v>22</v>
      </c>
      <c r="H180" t="s">
        <v>35</v>
      </c>
      <c r="I180" t="s">
        <v>19</v>
      </c>
      <c r="J180">
        <v>1.0</v>
      </c>
    </row>
    <row r="181" ht="15.75" customHeight="1">
      <c r="A181">
        <v>2013.0</v>
      </c>
      <c r="B181">
        <v>2013.0</v>
      </c>
      <c r="C181">
        <v>3.0</v>
      </c>
      <c r="D181">
        <v>1.0</v>
      </c>
      <c r="E181" t="s">
        <v>295</v>
      </c>
      <c r="F181" t="s">
        <v>12</v>
      </c>
      <c r="G181" t="s">
        <v>34</v>
      </c>
      <c r="H181" t="s">
        <v>35</v>
      </c>
      <c r="I181" t="s">
        <v>19</v>
      </c>
      <c r="J181">
        <v>1.0</v>
      </c>
    </row>
    <row r="182" ht="15.75" customHeight="1">
      <c r="A182">
        <v>2013.0</v>
      </c>
      <c r="B182">
        <v>2013.0</v>
      </c>
      <c r="C182">
        <v>3.0</v>
      </c>
      <c r="D182">
        <v>1.0</v>
      </c>
      <c r="E182" t="s">
        <v>296</v>
      </c>
      <c r="F182" t="s">
        <v>12</v>
      </c>
      <c r="G182" t="s">
        <v>65</v>
      </c>
      <c r="H182" t="s">
        <v>27</v>
      </c>
      <c r="I182" t="s">
        <v>31</v>
      </c>
      <c r="J182">
        <v>1.0</v>
      </c>
    </row>
    <row r="183" ht="15.75" customHeight="1">
      <c r="A183">
        <v>2013.0</v>
      </c>
      <c r="B183">
        <v>2013.0</v>
      </c>
      <c r="C183">
        <v>3.0</v>
      </c>
      <c r="D183">
        <v>1.0</v>
      </c>
      <c r="E183" t="s">
        <v>297</v>
      </c>
      <c r="F183" t="s">
        <v>12</v>
      </c>
      <c r="G183" t="s">
        <v>76</v>
      </c>
      <c r="H183" t="s">
        <v>14</v>
      </c>
      <c r="I183" t="s">
        <v>15</v>
      </c>
      <c r="J183">
        <v>1.0</v>
      </c>
    </row>
    <row r="184" ht="15.75" customHeight="1">
      <c r="A184">
        <v>2013.0</v>
      </c>
      <c r="B184">
        <v>2013.0</v>
      </c>
      <c r="C184">
        <v>2.0</v>
      </c>
      <c r="D184">
        <v>2.0</v>
      </c>
      <c r="E184" t="s">
        <v>298</v>
      </c>
      <c r="F184" t="s">
        <v>12</v>
      </c>
      <c r="G184" t="s">
        <v>22</v>
      </c>
      <c r="H184" t="s">
        <v>35</v>
      </c>
      <c r="I184" t="s">
        <v>19</v>
      </c>
      <c r="J184">
        <v>1.0</v>
      </c>
    </row>
    <row r="185" ht="15.75" customHeight="1">
      <c r="A185">
        <v>2013.0</v>
      </c>
      <c r="B185">
        <v>2013.0</v>
      </c>
      <c r="C185">
        <v>1.0</v>
      </c>
      <c r="D185">
        <v>27.0</v>
      </c>
      <c r="E185" t="s">
        <v>299</v>
      </c>
      <c r="F185" t="s">
        <v>12</v>
      </c>
      <c r="G185" t="s">
        <v>34</v>
      </c>
      <c r="H185" t="s">
        <v>35</v>
      </c>
      <c r="I185" t="s">
        <v>19</v>
      </c>
      <c r="J185">
        <v>1.0</v>
      </c>
    </row>
    <row r="186" ht="15.75" customHeight="1">
      <c r="A186">
        <v>2013.0</v>
      </c>
      <c r="B186">
        <v>2013.0</v>
      </c>
      <c r="C186">
        <v>1.0</v>
      </c>
      <c r="D186">
        <v>27.0</v>
      </c>
      <c r="E186" t="s">
        <v>300</v>
      </c>
      <c r="F186" t="s">
        <v>12</v>
      </c>
      <c r="G186" t="s">
        <v>34</v>
      </c>
      <c r="H186" t="s">
        <v>35</v>
      </c>
      <c r="I186" t="s">
        <v>19</v>
      </c>
      <c r="J186">
        <v>1.0</v>
      </c>
    </row>
    <row r="187" ht="15.75" customHeight="1">
      <c r="A187">
        <v>2013.0</v>
      </c>
      <c r="B187">
        <v>2013.0</v>
      </c>
      <c r="C187">
        <v>1.0</v>
      </c>
      <c r="D187">
        <v>18.0</v>
      </c>
      <c r="E187" t="s">
        <v>301</v>
      </c>
      <c r="F187" t="s">
        <v>12</v>
      </c>
      <c r="G187" t="s">
        <v>65</v>
      </c>
      <c r="H187" t="s">
        <v>27</v>
      </c>
      <c r="I187" t="s">
        <v>15</v>
      </c>
      <c r="J187">
        <v>2.0</v>
      </c>
    </row>
    <row r="188" ht="15.75" customHeight="1">
      <c r="A188">
        <v>2013.0</v>
      </c>
      <c r="B188">
        <v>2013.0</v>
      </c>
      <c r="C188">
        <v>1.0</v>
      </c>
      <c r="D188">
        <v>13.0</v>
      </c>
      <c r="E188" t="s">
        <v>302</v>
      </c>
      <c r="F188" t="s">
        <v>12</v>
      </c>
      <c r="G188" t="s">
        <v>22</v>
      </c>
      <c r="H188" t="s">
        <v>35</v>
      </c>
      <c r="I188" t="s">
        <v>19</v>
      </c>
      <c r="J188">
        <v>1.0</v>
      </c>
    </row>
    <row r="189" ht="15.75" customHeight="1">
      <c r="A189">
        <v>2013.0</v>
      </c>
      <c r="B189">
        <v>2012.0</v>
      </c>
      <c r="C189">
        <v>12.0</v>
      </c>
      <c r="D189">
        <v>30.0</v>
      </c>
      <c r="E189" t="s">
        <v>303</v>
      </c>
      <c r="F189" t="s">
        <v>111</v>
      </c>
      <c r="G189" t="s">
        <v>22</v>
      </c>
      <c r="H189" t="s">
        <v>266</v>
      </c>
      <c r="I189" t="s">
        <v>19</v>
      </c>
      <c r="J189">
        <v>1.0</v>
      </c>
    </row>
    <row r="190" ht="15.75" customHeight="1">
      <c r="A190">
        <v>2013.0</v>
      </c>
      <c r="B190">
        <v>2012.0</v>
      </c>
      <c r="C190">
        <v>12.0</v>
      </c>
      <c r="D190">
        <v>24.0</v>
      </c>
      <c r="E190" t="s">
        <v>304</v>
      </c>
      <c r="F190" t="s">
        <v>111</v>
      </c>
      <c r="G190" t="s">
        <v>26</v>
      </c>
      <c r="H190" t="s">
        <v>266</v>
      </c>
      <c r="I190" t="s">
        <v>19</v>
      </c>
      <c r="J190">
        <v>1.0</v>
      </c>
    </row>
    <row r="191" ht="15.75" customHeight="1">
      <c r="A191">
        <v>2013.0</v>
      </c>
      <c r="B191">
        <v>2012.0</v>
      </c>
      <c r="C191">
        <v>12.0</v>
      </c>
      <c r="D191">
        <v>24.0</v>
      </c>
      <c r="E191" t="s">
        <v>305</v>
      </c>
      <c r="F191" t="s">
        <v>111</v>
      </c>
      <c r="G191" t="s">
        <v>26</v>
      </c>
      <c r="H191" t="s">
        <v>112</v>
      </c>
      <c r="I191" t="s">
        <v>45</v>
      </c>
      <c r="J191">
        <v>1.0</v>
      </c>
    </row>
    <row r="192" ht="15.75" customHeight="1">
      <c r="A192">
        <v>2012.0</v>
      </c>
      <c r="B192">
        <v>2012.0</v>
      </c>
      <c r="C192">
        <v>6.0</v>
      </c>
      <c r="D192">
        <v>14.0</v>
      </c>
      <c r="E192" t="s">
        <v>306</v>
      </c>
      <c r="F192" t="s">
        <v>12</v>
      </c>
      <c r="G192" t="s">
        <v>13</v>
      </c>
      <c r="H192" t="s">
        <v>14</v>
      </c>
      <c r="I192" t="s">
        <v>15</v>
      </c>
      <c r="J192">
        <v>4.0</v>
      </c>
    </row>
    <row r="193" ht="15.75" customHeight="1">
      <c r="A193">
        <v>2012.0</v>
      </c>
      <c r="B193">
        <v>2012.0</v>
      </c>
      <c r="C193">
        <v>3.0</v>
      </c>
      <c r="D193">
        <v>30.0</v>
      </c>
      <c r="E193" t="s">
        <v>307</v>
      </c>
      <c r="F193" t="s">
        <v>12</v>
      </c>
      <c r="G193" t="s">
        <v>22</v>
      </c>
      <c r="H193" t="s">
        <v>35</v>
      </c>
      <c r="I193" t="s">
        <v>19</v>
      </c>
      <c r="J193">
        <v>1.0</v>
      </c>
    </row>
    <row r="194" ht="15.75" customHeight="1">
      <c r="A194">
        <v>2012.0</v>
      </c>
      <c r="B194">
        <v>2012.0</v>
      </c>
      <c r="C194">
        <v>3.0</v>
      </c>
      <c r="D194">
        <v>13.0</v>
      </c>
      <c r="E194" t="s">
        <v>308</v>
      </c>
      <c r="F194" t="s">
        <v>12</v>
      </c>
      <c r="G194" t="s">
        <v>13</v>
      </c>
      <c r="H194" t="s">
        <v>134</v>
      </c>
      <c r="I194" t="s">
        <v>19</v>
      </c>
      <c r="J194">
        <v>2.0</v>
      </c>
    </row>
    <row r="195" ht="15.75" customHeight="1">
      <c r="A195">
        <v>2012.0</v>
      </c>
      <c r="B195">
        <v>2012.0</v>
      </c>
      <c r="C195">
        <v>3.0</v>
      </c>
      <c r="D195">
        <v>7.0</v>
      </c>
      <c r="E195" t="s">
        <v>309</v>
      </c>
      <c r="F195" t="s">
        <v>12</v>
      </c>
      <c r="G195" t="s">
        <v>34</v>
      </c>
      <c r="H195" t="s">
        <v>35</v>
      </c>
      <c r="I195" t="s">
        <v>19</v>
      </c>
      <c r="J195">
        <v>2.0</v>
      </c>
    </row>
    <row r="196" ht="15.75" customHeight="1">
      <c r="A196">
        <v>2012.0</v>
      </c>
      <c r="B196">
        <v>2012.0</v>
      </c>
      <c r="C196">
        <v>3.0</v>
      </c>
      <c r="D196">
        <v>3.0</v>
      </c>
      <c r="E196" t="s">
        <v>310</v>
      </c>
      <c r="F196" t="s">
        <v>12</v>
      </c>
      <c r="G196" t="s">
        <v>65</v>
      </c>
      <c r="H196" t="s">
        <v>27</v>
      </c>
      <c r="I196" t="s">
        <v>31</v>
      </c>
      <c r="J196">
        <v>1.0</v>
      </c>
    </row>
    <row r="197" ht="15.75" customHeight="1">
      <c r="A197">
        <v>2012.0</v>
      </c>
      <c r="B197">
        <v>2012.0</v>
      </c>
      <c r="C197">
        <v>3.0</v>
      </c>
      <c r="D197">
        <v>2.0</v>
      </c>
      <c r="E197" t="s">
        <v>311</v>
      </c>
      <c r="F197" t="s">
        <v>12</v>
      </c>
      <c r="G197" t="s">
        <v>26</v>
      </c>
      <c r="H197" t="s">
        <v>27</v>
      </c>
      <c r="I197" t="s">
        <v>31</v>
      </c>
      <c r="J197">
        <v>1.0</v>
      </c>
    </row>
    <row r="198" ht="15.75" customHeight="1">
      <c r="A198">
        <v>2012.0</v>
      </c>
      <c r="B198">
        <v>2012.0</v>
      </c>
      <c r="C198">
        <v>3.0</v>
      </c>
      <c r="D198">
        <v>1.0</v>
      </c>
      <c r="E198" t="s">
        <v>312</v>
      </c>
      <c r="F198" t="s">
        <v>12</v>
      </c>
      <c r="G198" t="s">
        <v>26</v>
      </c>
      <c r="H198" t="s">
        <v>35</v>
      </c>
      <c r="I198" t="s">
        <v>19</v>
      </c>
      <c r="J198">
        <v>1.0</v>
      </c>
    </row>
    <row r="199" ht="15.75" customHeight="1">
      <c r="A199">
        <v>2012.0</v>
      </c>
      <c r="B199">
        <v>2012.0</v>
      </c>
      <c r="C199">
        <v>2.0</v>
      </c>
      <c r="D199">
        <v>27.0</v>
      </c>
      <c r="E199" t="s">
        <v>313</v>
      </c>
      <c r="F199" t="s">
        <v>12</v>
      </c>
      <c r="G199" t="s">
        <v>34</v>
      </c>
      <c r="H199" t="s">
        <v>27</v>
      </c>
      <c r="I199" t="s">
        <v>31</v>
      </c>
      <c r="J199">
        <v>1.0</v>
      </c>
    </row>
    <row r="200" ht="15.75" customHeight="1">
      <c r="A200">
        <v>2012.0</v>
      </c>
      <c r="B200">
        <v>2012.0</v>
      </c>
      <c r="C200">
        <v>2.0</v>
      </c>
      <c r="D200">
        <v>25.0</v>
      </c>
      <c r="E200" t="s">
        <v>314</v>
      </c>
      <c r="F200" t="s">
        <v>12</v>
      </c>
      <c r="G200" t="s">
        <v>54</v>
      </c>
      <c r="H200" s="1" t="s">
        <v>193</v>
      </c>
      <c r="I200" s="1" t="s">
        <v>60</v>
      </c>
      <c r="J200">
        <v>1.0</v>
      </c>
    </row>
    <row r="201" ht="15.75" customHeight="1">
      <c r="A201">
        <v>2012.0</v>
      </c>
      <c r="B201">
        <v>2012.0</v>
      </c>
      <c r="C201">
        <v>2.0</v>
      </c>
      <c r="D201">
        <v>23.0</v>
      </c>
      <c r="E201" t="s">
        <v>80</v>
      </c>
      <c r="F201" t="s">
        <v>12</v>
      </c>
      <c r="G201" t="s">
        <v>65</v>
      </c>
      <c r="H201" t="s">
        <v>23</v>
      </c>
      <c r="I201" t="s">
        <v>45</v>
      </c>
      <c r="J201">
        <v>1.0</v>
      </c>
    </row>
    <row r="202" ht="15.75" customHeight="1">
      <c r="A202">
        <v>2012.0</v>
      </c>
      <c r="B202">
        <v>2012.0</v>
      </c>
      <c r="C202">
        <v>2.0</v>
      </c>
      <c r="D202">
        <v>22.0</v>
      </c>
      <c r="E202" t="s">
        <v>315</v>
      </c>
      <c r="F202" t="s">
        <v>12</v>
      </c>
      <c r="G202" t="s">
        <v>54</v>
      </c>
      <c r="H202" t="s">
        <v>27</v>
      </c>
      <c r="I202" t="s">
        <v>31</v>
      </c>
      <c r="J202">
        <v>1.0</v>
      </c>
    </row>
    <row r="203" ht="15.75" customHeight="1">
      <c r="A203">
        <v>2012.0</v>
      </c>
      <c r="B203">
        <v>2012.0</v>
      </c>
      <c r="C203">
        <v>2.0</v>
      </c>
      <c r="D203">
        <v>20.0</v>
      </c>
      <c r="E203" t="s">
        <v>316</v>
      </c>
      <c r="F203" t="s">
        <v>12</v>
      </c>
      <c r="G203" t="s">
        <v>54</v>
      </c>
      <c r="H203" t="s">
        <v>27</v>
      </c>
      <c r="I203" t="s">
        <v>31</v>
      </c>
      <c r="J203">
        <v>1.0</v>
      </c>
    </row>
    <row r="204" ht="15.75" customHeight="1">
      <c r="A204">
        <v>2012.0</v>
      </c>
      <c r="B204">
        <v>2012.0</v>
      </c>
      <c r="C204">
        <v>2.0</v>
      </c>
      <c r="D204">
        <v>19.0</v>
      </c>
      <c r="E204" t="s">
        <v>317</v>
      </c>
      <c r="F204" t="s">
        <v>12</v>
      </c>
      <c r="G204" t="s">
        <v>59</v>
      </c>
      <c r="H204" t="s">
        <v>23</v>
      </c>
      <c r="I204" t="s">
        <v>45</v>
      </c>
      <c r="J204">
        <v>1.0</v>
      </c>
    </row>
    <row r="205" ht="15.75" customHeight="1">
      <c r="A205">
        <v>2012.0</v>
      </c>
      <c r="B205">
        <v>2012.0</v>
      </c>
      <c r="C205">
        <v>2.0</v>
      </c>
      <c r="D205">
        <v>19.0</v>
      </c>
      <c r="E205" t="s">
        <v>318</v>
      </c>
      <c r="F205" t="s">
        <v>12</v>
      </c>
      <c r="G205" t="s">
        <v>59</v>
      </c>
      <c r="H205" t="s">
        <v>23</v>
      </c>
      <c r="I205" t="s">
        <v>19</v>
      </c>
      <c r="J205">
        <v>3.0</v>
      </c>
    </row>
    <row r="206" ht="15.75" customHeight="1">
      <c r="A206">
        <v>2012.0</v>
      </c>
      <c r="B206">
        <v>2012.0</v>
      </c>
      <c r="C206">
        <v>2.0</v>
      </c>
      <c r="D206">
        <v>16.0</v>
      </c>
      <c r="E206" t="s">
        <v>319</v>
      </c>
      <c r="F206" t="s">
        <v>12</v>
      </c>
      <c r="G206" t="s">
        <v>22</v>
      </c>
      <c r="H206" t="s">
        <v>35</v>
      </c>
      <c r="I206" t="s">
        <v>19</v>
      </c>
      <c r="J206">
        <v>1.0</v>
      </c>
    </row>
    <row r="207" ht="15.75" customHeight="1">
      <c r="A207">
        <v>2012.0</v>
      </c>
      <c r="B207">
        <v>2012.0</v>
      </c>
      <c r="C207">
        <v>2.0</v>
      </c>
      <c r="D207">
        <v>13.0</v>
      </c>
      <c r="E207" t="s">
        <v>320</v>
      </c>
      <c r="F207" t="s">
        <v>12</v>
      </c>
      <c r="G207" t="s">
        <v>22</v>
      </c>
      <c r="H207" t="s">
        <v>23</v>
      </c>
      <c r="I207" t="s">
        <v>45</v>
      </c>
      <c r="J207">
        <v>1.0</v>
      </c>
    </row>
    <row r="208" ht="15.75" customHeight="1">
      <c r="A208">
        <v>2012.0</v>
      </c>
      <c r="B208">
        <v>2012.0</v>
      </c>
      <c r="C208">
        <v>2.0</v>
      </c>
      <c r="D208">
        <v>5.0</v>
      </c>
      <c r="E208" t="s">
        <v>321</v>
      </c>
      <c r="F208" t="s">
        <v>12</v>
      </c>
      <c r="G208" t="s">
        <v>65</v>
      </c>
      <c r="H208" t="s">
        <v>27</v>
      </c>
      <c r="I208" t="s">
        <v>31</v>
      </c>
      <c r="J208">
        <v>1.0</v>
      </c>
    </row>
    <row r="209" ht="15.75" customHeight="1">
      <c r="A209">
        <v>2012.0</v>
      </c>
      <c r="B209">
        <v>2012.0</v>
      </c>
      <c r="C209">
        <v>2.0</v>
      </c>
      <c r="D209">
        <v>1.0</v>
      </c>
      <c r="E209" t="s">
        <v>322</v>
      </c>
      <c r="F209" t="s">
        <v>12</v>
      </c>
      <c r="G209" t="s">
        <v>54</v>
      </c>
      <c r="H209" t="s">
        <v>35</v>
      </c>
      <c r="I209" t="s">
        <v>19</v>
      </c>
      <c r="J209">
        <v>1.0</v>
      </c>
    </row>
    <row r="210" ht="15.75" customHeight="1">
      <c r="A210">
        <v>2012.0</v>
      </c>
      <c r="B210">
        <v>2012.0</v>
      </c>
      <c r="C210">
        <v>1.0</v>
      </c>
      <c r="D210">
        <v>28.0</v>
      </c>
      <c r="E210" t="s">
        <v>323</v>
      </c>
      <c r="F210" t="s">
        <v>12</v>
      </c>
      <c r="G210" t="s">
        <v>65</v>
      </c>
      <c r="H210" t="s">
        <v>35</v>
      </c>
      <c r="I210" t="s">
        <v>45</v>
      </c>
      <c r="J210">
        <v>1.0</v>
      </c>
    </row>
    <row r="211" ht="15.75" customHeight="1">
      <c r="A211">
        <v>2012.0</v>
      </c>
      <c r="B211">
        <v>2012.0</v>
      </c>
      <c r="C211">
        <v>1.0</v>
      </c>
      <c r="D211">
        <v>22.0</v>
      </c>
      <c r="E211" t="s">
        <v>324</v>
      </c>
      <c r="F211" t="s">
        <v>111</v>
      </c>
      <c r="G211" t="s">
        <v>22</v>
      </c>
      <c r="H211" t="s">
        <v>112</v>
      </c>
      <c r="I211" t="s">
        <v>19</v>
      </c>
      <c r="J211">
        <v>1.0</v>
      </c>
    </row>
    <row r="212" ht="15.75" customHeight="1">
      <c r="A212">
        <v>2012.0</v>
      </c>
      <c r="B212">
        <v>2012.0</v>
      </c>
      <c r="C212">
        <v>1.0</v>
      </c>
      <c r="D212">
        <v>22.0</v>
      </c>
      <c r="E212" t="s">
        <v>325</v>
      </c>
      <c r="F212" t="s">
        <v>111</v>
      </c>
      <c r="G212" t="s">
        <v>22</v>
      </c>
      <c r="H212" t="s">
        <v>112</v>
      </c>
      <c r="I212" t="s">
        <v>19</v>
      </c>
      <c r="J212">
        <v>1.0</v>
      </c>
    </row>
    <row r="213" ht="15.75" customHeight="1">
      <c r="A213">
        <v>2012.0</v>
      </c>
      <c r="B213">
        <v>2012.0</v>
      </c>
      <c r="C213">
        <v>1.0</v>
      </c>
      <c r="D213">
        <v>21.0</v>
      </c>
      <c r="E213" t="s">
        <v>326</v>
      </c>
      <c r="F213" t="s">
        <v>12</v>
      </c>
      <c r="G213" t="s">
        <v>22</v>
      </c>
      <c r="H213" t="s">
        <v>27</v>
      </c>
      <c r="I213" t="s">
        <v>31</v>
      </c>
      <c r="J213">
        <v>1.0</v>
      </c>
    </row>
    <row r="214" ht="15.75" customHeight="1">
      <c r="A214">
        <v>2012.0</v>
      </c>
      <c r="B214">
        <v>2012.0</v>
      </c>
      <c r="C214">
        <v>1.0</v>
      </c>
      <c r="D214">
        <v>18.0</v>
      </c>
      <c r="E214" t="s">
        <v>327</v>
      </c>
      <c r="F214" t="s">
        <v>12</v>
      </c>
      <c r="G214" t="s">
        <v>22</v>
      </c>
      <c r="H214" t="s">
        <v>23</v>
      </c>
      <c r="I214" t="s">
        <v>19</v>
      </c>
      <c r="J214">
        <v>1.0</v>
      </c>
    </row>
    <row r="215" ht="15.75" customHeight="1">
      <c r="A215">
        <v>2012.0</v>
      </c>
      <c r="B215">
        <v>2012.0</v>
      </c>
      <c r="C215">
        <v>1.0</v>
      </c>
      <c r="D215">
        <v>1.0</v>
      </c>
      <c r="E215" t="s">
        <v>328</v>
      </c>
      <c r="F215" t="s">
        <v>12</v>
      </c>
      <c r="G215" t="s">
        <v>54</v>
      </c>
      <c r="H215" t="s">
        <v>27</v>
      </c>
      <c r="I215" t="s">
        <v>31</v>
      </c>
      <c r="J215">
        <v>1.0</v>
      </c>
    </row>
    <row r="216" ht="15.75" customHeight="1">
      <c r="A216">
        <v>2012.0</v>
      </c>
      <c r="B216">
        <v>2011.0</v>
      </c>
      <c r="C216">
        <v>12.0</v>
      </c>
      <c r="D216">
        <v>31.0</v>
      </c>
      <c r="E216" t="s">
        <v>212</v>
      </c>
      <c r="F216" t="s">
        <v>12</v>
      </c>
      <c r="G216" t="s">
        <v>54</v>
      </c>
      <c r="H216" t="s">
        <v>27</v>
      </c>
      <c r="I216" t="s">
        <v>31</v>
      </c>
      <c r="J216">
        <v>1.0</v>
      </c>
    </row>
    <row r="217" ht="15.75" customHeight="1">
      <c r="A217">
        <v>2012.0</v>
      </c>
      <c r="B217">
        <v>2011.0</v>
      </c>
      <c r="C217">
        <v>12.0</v>
      </c>
      <c r="D217">
        <v>31.0</v>
      </c>
      <c r="E217" t="s">
        <v>329</v>
      </c>
      <c r="F217" t="s">
        <v>12</v>
      </c>
      <c r="G217" t="s">
        <v>54</v>
      </c>
      <c r="H217" t="s">
        <v>35</v>
      </c>
      <c r="I217" t="s">
        <v>19</v>
      </c>
      <c r="J217">
        <v>1.0</v>
      </c>
    </row>
    <row r="218" ht="15.75" customHeight="1">
      <c r="A218">
        <v>2012.0</v>
      </c>
      <c r="B218">
        <v>2011.0</v>
      </c>
      <c r="C218">
        <v>11.0</v>
      </c>
      <c r="D218">
        <v>13.0</v>
      </c>
      <c r="E218" t="s">
        <v>330</v>
      </c>
      <c r="F218" t="s">
        <v>12</v>
      </c>
      <c r="G218" t="s">
        <v>65</v>
      </c>
      <c r="H218" t="s">
        <v>35</v>
      </c>
      <c r="I218" t="s">
        <v>45</v>
      </c>
      <c r="J218">
        <v>1.0</v>
      </c>
    </row>
    <row r="219" ht="15.75" customHeight="1">
      <c r="A219">
        <v>2011.0</v>
      </c>
      <c r="B219">
        <v>2011.0</v>
      </c>
      <c r="C219">
        <v>5.0</v>
      </c>
      <c r="D219">
        <v>22.0</v>
      </c>
      <c r="E219" t="s">
        <v>331</v>
      </c>
      <c r="F219" t="s">
        <v>332</v>
      </c>
      <c r="G219" t="s">
        <v>13</v>
      </c>
      <c r="H219" t="s">
        <v>14</v>
      </c>
      <c r="I219" t="s">
        <v>15</v>
      </c>
      <c r="J219">
        <v>2.0</v>
      </c>
    </row>
    <row r="220" ht="15.75" customHeight="1">
      <c r="A220">
        <v>2011.0</v>
      </c>
      <c r="B220">
        <v>2011.0</v>
      </c>
      <c r="C220">
        <v>5.0</v>
      </c>
      <c r="D220">
        <v>21.0</v>
      </c>
      <c r="E220" t="s">
        <v>333</v>
      </c>
      <c r="F220" t="s">
        <v>12</v>
      </c>
      <c r="G220" t="s">
        <v>22</v>
      </c>
      <c r="H220" t="s">
        <v>35</v>
      </c>
      <c r="I220" t="s">
        <v>45</v>
      </c>
      <c r="J220">
        <v>1.0</v>
      </c>
    </row>
    <row r="221" ht="15.75" customHeight="1">
      <c r="A221">
        <v>2011.0</v>
      </c>
      <c r="B221">
        <v>2011.0</v>
      </c>
      <c r="C221">
        <v>4.0</v>
      </c>
      <c r="D221">
        <v>26.0</v>
      </c>
      <c r="E221" t="s">
        <v>334</v>
      </c>
      <c r="F221" t="s">
        <v>12</v>
      </c>
      <c r="G221" t="s">
        <v>26</v>
      </c>
      <c r="H221" t="s">
        <v>35</v>
      </c>
      <c r="I221" t="s">
        <v>19</v>
      </c>
      <c r="J221">
        <v>2.0</v>
      </c>
    </row>
    <row r="222" ht="15.75" customHeight="1">
      <c r="A222">
        <v>2011.0</v>
      </c>
      <c r="B222">
        <v>2011.0</v>
      </c>
      <c r="C222">
        <v>4.0</v>
      </c>
      <c r="D222" s="1">
        <v>28.0</v>
      </c>
      <c r="E222" t="s">
        <v>335</v>
      </c>
      <c r="F222" t="s">
        <v>332</v>
      </c>
      <c r="G222" t="s">
        <v>13</v>
      </c>
      <c r="H222" t="s">
        <v>14</v>
      </c>
      <c r="I222" t="s">
        <v>15</v>
      </c>
      <c r="J222">
        <v>1.0</v>
      </c>
    </row>
    <row r="223" ht="15.75" customHeight="1">
      <c r="A223">
        <v>2011.0</v>
      </c>
      <c r="B223">
        <v>2011.0</v>
      </c>
      <c r="C223">
        <v>4.0</v>
      </c>
      <c r="D223">
        <v>18.0</v>
      </c>
      <c r="E223" t="s">
        <v>336</v>
      </c>
      <c r="F223" t="s">
        <v>12</v>
      </c>
      <c r="G223" t="s">
        <v>13</v>
      </c>
      <c r="H223" t="s">
        <v>278</v>
      </c>
      <c r="I223" t="s">
        <v>337</v>
      </c>
      <c r="J223">
        <v>1.0</v>
      </c>
    </row>
    <row r="224" ht="15.75" customHeight="1">
      <c r="A224">
        <v>2011.0</v>
      </c>
      <c r="B224">
        <v>2011.0</v>
      </c>
      <c r="C224">
        <v>4.0</v>
      </c>
      <c r="D224">
        <v>16.0</v>
      </c>
      <c r="E224" t="s">
        <v>338</v>
      </c>
      <c r="F224" t="s">
        <v>332</v>
      </c>
      <c r="G224" t="s">
        <v>34</v>
      </c>
      <c r="H224" t="s">
        <v>35</v>
      </c>
      <c r="I224" t="s">
        <v>15</v>
      </c>
      <c r="J224">
        <v>2.0</v>
      </c>
    </row>
    <row r="225" ht="15.75" customHeight="1">
      <c r="A225">
        <v>2011.0</v>
      </c>
      <c r="B225">
        <v>2011.0</v>
      </c>
      <c r="C225">
        <v>4.0</v>
      </c>
      <c r="D225">
        <v>4.0</v>
      </c>
      <c r="E225" t="s">
        <v>339</v>
      </c>
      <c r="F225" t="s">
        <v>12</v>
      </c>
      <c r="G225" t="s">
        <v>22</v>
      </c>
      <c r="H225" t="s">
        <v>23</v>
      </c>
      <c r="I225" t="s">
        <v>201</v>
      </c>
      <c r="J225">
        <v>1.0</v>
      </c>
    </row>
    <row r="226" ht="15.75" customHeight="1">
      <c r="A226">
        <v>2011.0</v>
      </c>
      <c r="B226">
        <v>2011.0</v>
      </c>
      <c r="C226">
        <v>3.0</v>
      </c>
      <c r="D226">
        <v>27.0</v>
      </c>
      <c r="E226" t="s">
        <v>340</v>
      </c>
      <c r="F226" t="s">
        <v>12</v>
      </c>
      <c r="G226" t="s">
        <v>59</v>
      </c>
      <c r="H226" t="s">
        <v>35</v>
      </c>
      <c r="I226" t="s">
        <v>45</v>
      </c>
      <c r="J226">
        <v>1.0</v>
      </c>
    </row>
    <row r="227" ht="15.75" customHeight="1">
      <c r="A227">
        <v>2011.0</v>
      </c>
      <c r="B227">
        <v>2011.0</v>
      </c>
      <c r="C227">
        <v>3.0</v>
      </c>
      <c r="D227">
        <v>26.0</v>
      </c>
      <c r="E227" t="s">
        <v>341</v>
      </c>
      <c r="F227" t="s">
        <v>12</v>
      </c>
      <c r="G227" t="s">
        <v>65</v>
      </c>
      <c r="H227" t="s">
        <v>35</v>
      </c>
      <c r="I227" t="s">
        <v>19</v>
      </c>
      <c r="J227">
        <v>1.0</v>
      </c>
    </row>
    <row r="228" ht="15.75" customHeight="1">
      <c r="A228">
        <v>2011.0</v>
      </c>
      <c r="B228">
        <v>2011.0</v>
      </c>
      <c r="C228">
        <v>3.0</v>
      </c>
      <c r="D228">
        <v>19.0</v>
      </c>
      <c r="E228" t="s">
        <v>342</v>
      </c>
      <c r="F228" t="s">
        <v>12</v>
      </c>
      <c r="G228" t="s">
        <v>13</v>
      </c>
      <c r="H228" t="s">
        <v>35</v>
      </c>
      <c r="I228" t="s">
        <v>19</v>
      </c>
      <c r="J228">
        <v>1.0</v>
      </c>
    </row>
    <row r="229" ht="15.75" customHeight="1">
      <c r="A229">
        <v>2011.0</v>
      </c>
      <c r="B229">
        <v>2011.0</v>
      </c>
      <c r="C229">
        <v>3.0</v>
      </c>
      <c r="D229">
        <v>5.0</v>
      </c>
      <c r="E229" t="s">
        <v>343</v>
      </c>
      <c r="F229" t="s">
        <v>12</v>
      </c>
      <c r="G229" t="s">
        <v>59</v>
      </c>
      <c r="H229" t="s">
        <v>35</v>
      </c>
      <c r="I229" t="s">
        <v>19</v>
      </c>
      <c r="J229">
        <v>1.0</v>
      </c>
    </row>
    <row r="230" ht="15.75" customHeight="1">
      <c r="A230">
        <v>2011.0</v>
      </c>
      <c r="B230">
        <v>2011.0</v>
      </c>
      <c r="C230">
        <v>2.0</v>
      </c>
      <c r="D230">
        <v>22.0</v>
      </c>
      <c r="E230" t="s">
        <v>344</v>
      </c>
      <c r="F230" t="s">
        <v>12</v>
      </c>
      <c r="G230" t="s">
        <v>22</v>
      </c>
      <c r="H230" t="s">
        <v>35</v>
      </c>
      <c r="I230" t="s">
        <v>19</v>
      </c>
      <c r="J230">
        <v>1.0</v>
      </c>
    </row>
    <row r="231" ht="15.75" customHeight="1">
      <c r="A231">
        <v>2011.0</v>
      </c>
      <c r="B231">
        <v>2011.0</v>
      </c>
      <c r="C231">
        <v>2.0</v>
      </c>
      <c r="D231">
        <v>20.0</v>
      </c>
      <c r="E231" t="s">
        <v>345</v>
      </c>
      <c r="F231" t="s">
        <v>12</v>
      </c>
      <c r="G231" t="s">
        <v>22</v>
      </c>
      <c r="H231" t="s">
        <v>27</v>
      </c>
      <c r="I231" t="s">
        <v>31</v>
      </c>
      <c r="J231">
        <v>1.0</v>
      </c>
    </row>
    <row r="232" ht="15.75" customHeight="1">
      <c r="A232">
        <v>2011.0</v>
      </c>
      <c r="B232">
        <v>2011.0</v>
      </c>
      <c r="C232">
        <v>2.0</v>
      </c>
      <c r="D232">
        <v>14.0</v>
      </c>
      <c r="E232" t="s">
        <v>138</v>
      </c>
      <c r="F232" t="s">
        <v>12</v>
      </c>
      <c r="G232" t="s">
        <v>54</v>
      </c>
      <c r="H232" t="s">
        <v>35</v>
      </c>
      <c r="I232" t="s">
        <v>45</v>
      </c>
      <c r="J232">
        <v>1.0</v>
      </c>
    </row>
    <row r="233" ht="15.75" customHeight="1">
      <c r="A233">
        <v>2011.0</v>
      </c>
      <c r="B233">
        <v>2011.0</v>
      </c>
      <c r="C233">
        <v>2.0</v>
      </c>
      <c r="D233">
        <v>1.0</v>
      </c>
      <c r="E233" t="s">
        <v>346</v>
      </c>
      <c r="F233" t="s">
        <v>12</v>
      </c>
      <c r="G233" t="s">
        <v>59</v>
      </c>
      <c r="H233" t="s">
        <v>35</v>
      </c>
      <c r="I233" t="s">
        <v>19</v>
      </c>
      <c r="J233">
        <v>1.0</v>
      </c>
    </row>
    <row r="234" ht="15.75" customHeight="1">
      <c r="A234">
        <v>2011.0</v>
      </c>
      <c r="B234">
        <v>2011.0</v>
      </c>
      <c r="C234">
        <v>1.0</v>
      </c>
      <c r="D234">
        <v>17.0</v>
      </c>
      <c r="E234" t="s">
        <v>347</v>
      </c>
      <c r="F234" t="s">
        <v>12</v>
      </c>
      <c r="G234" t="s">
        <v>22</v>
      </c>
      <c r="H234" t="s">
        <v>35</v>
      </c>
      <c r="I234" t="s">
        <v>45</v>
      </c>
      <c r="J234">
        <v>1.0</v>
      </c>
    </row>
    <row r="235" ht="15.75" customHeight="1">
      <c r="A235">
        <v>2011.0</v>
      </c>
      <c r="B235">
        <v>2011.0</v>
      </c>
      <c r="C235">
        <v>1.0</v>
      </c>
      <c r="D235">
        <v>8.0</v>
      </c>
      <c r="E235" t="s">
        <v>348</v>
      </c>
      <c r="F235" t="s">
        <v>12</v>
      </c>
      <c r="G235" t="s">
        <v>54</v>
      </c>
      <c r="H235" t="s">
        <v>27</v>
      </c>
      <c r="I235" t="s">
        <v>31</v>
      </c>
      <c r="J235">
        <v>1.0</v>
      </c>
    </row>
    <row r="236" ht="15.75" customHeight="1">
      <c r="A236">
        <v>2011.0</v>
      </c>
      <c r="B236">
        <v>2010.0</v>
      </c>
      <c r="C236">
        <v>12.0</v>
      </c>
      <c r="D236">
        <v>29.0</v>
      </c>
      <c r="E236" t="s">
        <v>349</v>
      </c>
      <c r="F236" t="s">
        <v>12</v>
      </c>
      <c r="G236" t="s">
        <v>30</v>
      </c>
      <c r="H236" t="s">
        <v>27</v>
      </c>
      <c r="I236" t="s">
        <v>31</v>
      </c>
      <c r="J236">
        <v>1.0</v>
      </c>
    </row>
    <row r="237" ht="15.75" customHeight="1">
      <c r="A237">
        <v>2011.0</v>
      </c>
      <c r="B237">
        <v>2010.0</v>
      </c>
      <c r="C237">
        <v>12.0</v>
      </c>
      <c r="D237">
        <v>5.0</v>
      </c>
      <c r="E237" t="s">
        <v>350</v>
      </c>
      <c r="F237" t="s">
        <v>12</v>
      </c>
      <c r="G237" t="s">
        <v>22</v>
      </c>
      <c r="H237" t="s">
        <v>35</v>
      </c>
      <c r="I237" t="s">
        <v>19</v>
      </c>
      <c r="J237">
        <v>1.0</v>
      </c>
    </row>
    <row r="238" ht="15.75" customHeight="1">
      <c r="A238">
        <v>2011.0</v>
      </c>
      <c r="B238">
        <v>2010.0</v>
      </c>
      <c r="C238">
        <v>12.0</v>
      </c>
      <c r="D238">
        <v>4.0</v>
      </c>
      <c r="E238" t="s">
        <v>351</v>
      </c>
      <c r="F238" t="s">
        <v>12</v>
      </c>
      <c r="G238" t="s">
        <v>59</v>
      </c>
      <c r="H238" t="s">
        <v>14</v>
      </c>
      <c r="I238" t="s">
        <v>15</v>
      </c>
      <c r="J238">
        <v>1.0</v>
      </c>
    </row>
    <row r="239" ht="15.75" customHeight="1">
      <c r="A239">
        <v>2011.0</v>
      </c>
      <c r="B239">
        <v>2010.0</v>
      </c>
      <c r="C239">
        <v>11.0</v>
      </c>
      <c r="D239">
        <v>26.0</v>
      </c>
      <c r="E239" t="s">
        <v>352</v>
      </c>
      <c r="F239" t="s">
        <v>12</v>
      </c>
      <c r="G239" t="s">
        <v>65</v>
      </c>
      <c r="H239" t="s">
        <v>27</v>
      </c>
      <c r="I239" t="s">
        <v>31</v>
      </c>
      <c r="J239">
        <v>1.0</v>
      </c>
    </row>
    <row r="240" ht="15.75" customHeight="1">
      <c r="A240">
        <v>2011.0</v>
      </c>
      <c r="B240">
        <v>2010.0</v>
      </c>
      <c r="C240">
        <v>11.0</v>
      </c>
      <c r="D240">
        <v>22.0</v>
      </c>
      <c r="E240" t="s">
        <v>353</v>
      </c>
      <c r="F240" t="s">
        <v>111</v>
      </c>
      <c r="G240" t="s">
        <v>22</v>
      </c>
      <c r="H240" t="s">
        <v>266</v>
      </c>
      <c r="I240" t="s">
        <v>19</v>
      </c>
      <c r="J240">
        <v>1.0</v>
      </c>
    </row>
    <row r="241" ht="15.75" customHeight="1">
      <c r="A241">
        <v>2010.0</v>
      </c>
      <c r="B241">
        <v>2010.0</v>
      </c>
      <c r="C241">
        <v>6.0</v>
      </c>
      <c r="D241">
        <v>14.0</v>
      </c>
      <c r="E241" t="s">
        <v>354</v>
      </c>
      <c r="F241" t="s">
        <v>12</v>
      </c>
      <c r="G241" t="s">
        <v>54</v>
      </c>
      <c r="H241" t="s">
        <v>35</v>
      </c>
      <c r="I241" t="s">
        <v>19</v>
      </c>
      <c r="J241">
        <v>1.0</v>
      </c>
    </row>
    <row r="242" ht="15.75" customHeight="1">
      <c r="A242">
        <v>2010.0</v>
      </c>
      <c r="B242">
        <v>2010.0</v>
      </c>
      <c r="C242">
        <v>6.0</v>
      </c>
      <c r="D242">
        <v>5.0</v>
      </c>
      <c r="E242" t="s">
        <v>355</v>
      </c>
      <c r="F242" t="s">
        <v>332</v>
      </c>
      <c r="G242" t="s">
        <v>59</v>
      </c>
      <c r="H242" t="s">
        <v>14</v>
      </c>
      <c r="I242" t="s">
        <v>15</v>
      </c>
      <c r="J242">
        <v>1.0</v>
      </c>
    </row>
    <row r="243" ht="15.75" customHeight="1">
      <c r="A243">
        <v>2010.0</v>
      </c>
      <c r="B243">
        <v>2010.0</v>
      </c>
      <c r="C243">
        <v>5.0</v>
      </c>
      <c r="D243">
        <v>29.0</v>
      </c>
      <c r="E243" t="s">
        <v>356</v>
      </c>
      <c r="F243" t="s">
        <v>332</v>
      </c>
      <c r="G243" t="s">
        <v>13</v>
      </c>
      <c r="H243" t="s">
        <v>14</v>
      </c>
      <c r="I243" t="s">
        <v>15</v>
      </c>
      <c r="J243">
        <v>2.0</v>
      </c>
    </row>
    <row r="244" ht="15.75" customHeight="1">
      <c r="A244">
        <v>2010.0</v>
      </c>
      <c r="B244">
        <v>2010.0</v>
      </c>
      <c r="C244">
        <v>4.0</v>
      </c>
      <c r="D244">
        <v>14.0</v>
      </c>
      <c r="E244" t="s">
        <v>357</v>
      </c>
      <c r="F244" t="s">
        <v>12</v>
      </c>
      <c r="G244" t="s">
        <v>54</v>
      </c>
      <c r="H244" t="s">
        <v>27</v>
      </c>
      <c r="I244" t="s">
        <v>31</v>
      </c>
      <c r="J244">
        <v>1.0</v>
      </c>
    </row>
    <row r="245" ht="15.75" customHeight="1">
      <c r="A245">
        <v>2010.0</v>
      </c>
      <c r="B245">
        <v>2010.0</v>
      </c>
      <c r="C245">
        <v>4.0</v>
      </c>
      <c r="D245">
        <v>4.0</v>
      </c>
      <c r="E245" t="s">
        <v>358</v>
      </c>
      <c r="F245" t="s">
        <v>12</v>
      </c>
      <c r="G245" t="s">
        <v>65</v>
      </c>
      <c r="H245" t="s">
        <v>27</v>
      </c>
      <c r="I245" t="s">
        <v>31</v>
      </c>
      <c r="J245">
        <v>1.0</v>
      </c>
    </row>
    <row r="246" ht="15.75" customHeight="1">
      <c r="A246">
        <v>2010.0</v>
      </c>
      <c r="B246">
        <v>2010.0</v>
      </c>
      <c r="C246">
        <v>4.0</v>
      </c>
      <c r="D246">
        <v>2.0</v>
      </c>
      <c r="E246" t="s">
        <v>359</v>
      </c>
      <c r="F246" t="s">
        <v>12</v>
      </c>
      <c r="G246" t="s">
        <v>34</v>
      </c>
      <c r="H246" t="s">
        <v>27</v>
      </c>
      <c r="I246" t="s">
        <v>31</v>
      </c>
      <c r="J246">
        <v>1.0</v>
      </c>
    </row>
    <row r="247" ht="15.75" customHeight="1">
      <c r="A247">
        <v>2010.0</v>
      </c>
      <c r="B247">
        <v>2010.0</v>
      </c>
      <c r="C247">
        <v>3.0</v>
      </c>
      <c r="D247">
        <v>30.0</v>
      </c>
      <c r="E247" t="s">
        <v>360</v>
      </c>
      <c r="F247" t="s">
        <v>12</v>
      </c>
      <c r="G247" t="s">
        <v>54</v>
      </c>
      <c r="H247" t="s">
        <v>35</v>
      </c>
      <c r="I247" t="s">
        <v>45</v>
      </c>
      <c r="J247">
        <v>1.0</v>
      </c>
    </row>
    <row r="248" ht="15.75" customHeight="1">
      <c r="A248">
        <v>2010.0</v>
      </c>
      <c r="B248">
        <v>2010.0</v>
      </c>
      <c r="C248">
        <v>3.0</v>
      </c>
      <c r="D248">
        <v>30.0</v>
      </c>
      <c r="E248" t="s">
        <v>361</v>
      </c>
      <c r="F248" t="s">
        <v>12</v>
      </c>
      <c r="G248" t="s">
        <v>30</v>
      </c>
      <c r="H248" t="s">
        <v>27</v>
      </c>
      <c r="I248" t="s">
        <v>31</v>
      </c>
      <c r="J248">
        <v>2.0</v>
      </c>
    </row>
    <row r="249" ht="15.75" customHeight="1">
      <c r="A249">
        <v>2010.0</v>
      </c>
      <c r="B249">
        <v>2010.0</v>
      </c>
      <c r="C249">
        <v>3.0</v>
      </c>
      <c r="D249">
        <v>30.0</v>
      </c>
      <c r="E249" t="s">
        <v>362</v>
      </c>
      <c r="F249" t="s">
        <v>12</v>
      </c>
      <c r="G249" t="s">
        <v>22</v>
      </c>
      <c r="H249" t="s">
        <v>14</v>
      </c>
      <c r="I249" t="s">
        <v>19</v>
      </c>
      <c r="J249">
        <v>1.0</v>
      </c>
    </row>
    <row r="250" ht="15.75" customHeight="1">
      <c r="A250">
        <v>2010.0</v>
      </c>
      <c r="B250">
        <v>2010.0</v>
      </c>
      <c r="C250">
        <v>3.0</v>
      </c>
      <c r="D250">
        <v>27.0</v>
      </c>
      <c r="E250" t="s">
        <v>363</v>
      </c>
      <c r="F250" t="s">
        <v>12</v>
      </c>
      <c r="G250" t="s">
        <v>54</v>
      </c>
      <c r="H250" t="s">
        <v>27</v>
      </c>
      <c r="I250" t="s">
        <v>31</v>
      </c>
      <c r="J250">
        <v>1.0</v>
      </c>
    </row>
    <row r="251" ht="15.75" customHeight="1">
      <c r="A251">
        <v>2010.0</v>
      </c>
      <c r="B251">
        <v>2010.0</v>
      </c>
      <c r="C251">
        <v>3.0</v>
      </c>
      <c r="D251">
        <v>19.0</v>
      </c>
      <c r="E251" t="s">
        <v>364</v>
      </c>
      <c r="F251" t="s">
        <v>104</v>
      </c>
      <c r="G251" t="s">
        <v>22</v>
      </c>
      <c r="H251" t="s">
        <v>105</v>
      </c>
      <c r="I251" t="s">
        <v>15</v>
      </c>
      <c r="J251">
        <v>2.0</v>
      </c>
    </row>
    <row r="252" ht="15.75" customHeight="1">
      <c r="A252">
        <v>2010.0</v>
      </c>
      <c r="B252">
        <v>2010.0</v>
      </c>
      <c r="C252">
        <v>3.0</v>
      </c>
      <c r="D252">
        <v>13.0</v>
      </c>
      <c r="E252" t="s">
        <v>365</v>
      </c>
      <c r="F252" t="s">
        <v>12</v>
      </c>
      <c r="G252" t="s">
        <v>30</v>
      </c>
      <c r="H252" t="s">
        <v>27</v>
      </c>
      <c r="I252" t="s">
        <v>31</v>
      </c>
      <c r="J252">
        <v>1.0</v>
      </c>
    </row>
    <row r="253" ht="15.75" customHeight="1">
      <c r="A253">
        <v>2010.0</v>
      </c>
      <c r="B253">
        <v>2010.0</v>
      </c>
      <c r="C253">
        <v>3.0</v>
      </c>
      <c r="D253">
        <v>12.0</v>
      </c>
      <c r="E253" t="s">
        <v>366</v>
      </c>
      <c r="F253" t="s">
        <v>12</v>
      </c>
      <c r="G253" t="s">
        <v>22</v>
      </c>
      <c r="H253" t="s">
        <v>27</v>
      </c>
      <c r="I253" t="s">
        <v>31</v>
      </c>
      <c r="J253">
        <v>1.0</v>
      </c>
    </row>
    <row r="254" ht="15.75" customHeight="1">
      <c r="A254">
        <v>2010.0</v>
      </c>
      <c r="B254">
        <v>2010.0</v>
      </c>
      <c r="C254">
        <v>3.0</v>
      </c>
      <c r="D254">
        <v>10.0</v>
      </c>
      <c r="E254" t="s">
        <v>367</v>
      </c>
      <c r="F254" t="s">
        <v>12</v>
      </c>
      <c r="G254" t="s">
        <v>22</v>
      </c>
      <c r="H254" t="s">
        <v>35</v>
      </c>
      <c r="I254" t="s">
        <v>45</v>
      </c>
      <c r="J254">
        <v>1.0</v>
      </c>
    </row>
    <row r="255" ht="15.75" customHeight="1">
      <c r="A255">
        <v>2010.0</v>
      </c>
      <c r="B255">
        <v>2010.0</v>
      </c>
      <c r="C255">
        <v>2.0</v>
      </c>
      <c r="D255">
        <v>23.0</v>
      </c>
      <c r="E255" t="s">
        <v>368</v>
      </c>
      <c r="F255" t="s">
        <v>12</v>
      </c>
      <c r="G255" t="s">
        <v>22</v>
      </c>
      <c r="H255" t="s">
        <v>35</v>
      </c>
      <c r="I255" t="s">
        <v>19</v>
      </c>
      <c r="J255">
        <v>1.0</v>
      </c>
    </row>
    <row r="256" ht="15.75" customHeight="1">
      <c r="A256">
        <v>2010.0</v>
      </c>
      <c r="B256">
        <v>2010.0</v>
      </c>
      <c r="C256">
        <v>2.0</v>
      </c>
      <c r="D256">
        <v>21.0</v>
      </c>
      <c r="E256" t="s">
        <v>369</v>
      </c>
      <c r="F256" t="s">
        <v>332</v>
      </c>
      <c r="G256" t="s">
        <v>34</v>
      </c>
      <c r="H256" t="s">
        <v>35</v>
      </c>
      <c r="I256" t="s">
        <v>19</v>
      </c>
      <c r="J256">
        <v>1.0</v>
      </c>
    </row>
    <row r="257" ht="15.75" customHeight="1">
      <c r="A257">
        <v>2010.0</v>
      </c>
      <c r="B257">
        <v>2010.0</v>
      </c>
      <c r="C257">
        <v>2.0</v>
      </c>
      <c r="D257">
        <v>13.0</v>
      </c>
      <c r="E257" t="s">
        <v>370</v>
      </c>
      <c r="F257" t="s">
        <v>12</v>
      </c>
      <c r="G257" t="s">
        <v>13</v>
      </c>
      <c r="H257" t="s">
        <v>35</v>
      </c>
      <c r="I257" t="s">
        <v>19</v>
      </c>
      <c r="J257">
        <v>1.0</v>
      </c>
    </row>
    <row r="258" ht="15.75" customHeight="1">
      <c r="A258">
        <v>2010.0</v>
      </c>
      <c r="B258">
        <v>2010.0</v>
      </c>
      <c r="C258">
        <v>2.0</v>
      </c>
      <c r="D258">
        <v>13.0</v>
      </c>
      <c r="E258" t="s">
        <v>371</v>
      </c>
      <c r="F258" t="s">
        <v>12</v>
      </c>
      <c r="G258" t="s">
        <v>13</v>
      </c>
      <c r="H258" t="s">
        <v>27</v>
      </c>
      <c r="I258" t="s">
        <v>31</v>
      </c>
      <c r="J258">
        <v>2.0</v>
      </c>
    </row>
    <row r="259" ht="15.75" customHeight="1">
      <c r="A259">
        <v>2010.0</v>
      </c>
      <c r="B259">
        <v>2010.0</v>
      </c>
      <c r="C259">
        <v>2.0</v>
      </c>
      <c r="D259">
        <v>11.0</v>
      </c>
      <c r="E259" t="s">
        <v>372</v>
      </c>
      <c r="F259" t="s">
        <v>12</v>
      </c>
      <c r="G259" t="s">
        <v>22</v>
      </c>
      <c r="H259" t="s">
        <v>35</v>
      </c>
      <c r="I259" t="s">
        <v>19</v>
      </c>
      <c r="J259">
        <v>1.0</v>
      </c>
    </row>
    <row r="260" ht="15.75" customHeight="1">
      <c r="A260">
        <v>2010.0</v>
      </c>
      <c r="B260">
        <v>2010.0</v>
      </c>
      <c r="C260">
        <v>2.0</v>
      </c>
      <c r="D260">
        <v>6.0</v>
      </c>
      <c r="E260" t="s">
        <v>373</v>
      </c>
      <c r="F260" t="s">
        <v>12</v>
      </c>
      <c r="G260" t="s">
        <v>34</v>
      </c>
      <c r="H260" t="s">
        <v>27</v>
      </c>
      <c r="I260" t="s">
        <v>31</v>
      </c>
      <c r="J260">
        <v>1.0</v>
      </c>
    </row>
    <row r="261" ht="15.75" customHeight="1">
      <c r="A261">
        <v>2010.0</v>
      </c>
      <c r="B261">
        <v>2010.0</v>
      </c>
      <c r="C261">
        <v>1.0</v>
      </c>
      <c r="D261">
        <v>30.0</v>
      </c>
      <c r="E261" t="s">
        <v>374</v>
      </c>
      <c r="F261" t="s">
        <v>12</v>
      </c>
      <c r="G261" t="s">
        <v>30</v>
      </c>
      <c r="H261" t="s">
        <v>27</v>
      </c>
      <c r="I261" t="s">
        <v>31</v>
      </c>
      <c r="J261">
        <v>1.0</v>
      </c>
    </row>
    <row r="262" ht="15.75" customHeight="1">
      <c r="A262">
        <v>2010.0</v>
      </c>
      <c r="B262">
        <v>2010.0</v>
      </c>
      <c r="C262">
        <v>1.0</v>
      </c>
      <c r="D262">
        <v>29.0</v>
      </c>
      <c r="E262" t="s">
        <v>375</v>
      </c>
      <c r="F262" t="s">
        <v>12</v>
      </c>
      <c r="G262" t="s">
        <v>65</v>
      </c>
      <c r="H262" t="s">
        <v>27</v>
      </c>
      <c r="I262" t="s">
        <v>31</v>
      </c>
      <c r="J262">
        <v>1.0</v>
      </c>
    </row>
    <row r="263" ht="15.75" customHeight="1">
      <c r="A263">
        <v>2010.0</v>
      </c>
      <c r="B263">
        <v>2010.0</v>
      </c>
      <c r="C263">
        <v>1.0</v>
      </c>
      <c r="D263">
        <v>28.0</v>
      </c>
      <c r="E263" t="s">
        <v>376</v>
      </c>
      <c r="F263" t="s">
        <v>12</v>
      </c>
      <c r="G263" t="s">
        <v>30</v>
      </c>
      <c r="H263" t="s">
        <v>27</v>
      </c>
      <c r="I263" t="s">
        <v>31</v>
      </c>
      <c r="J263">
        <v>1.0</v>
      </c>
    </row>
    <row r="264" ht="15.75" customHeight="1">
      <c r="A264">
        <v>2010.0</v>
      </c>
      <c r="B264">
        <v>2010.0</v>
      </c>
      <c r="C264">
        <v>1.0</v>
      </c>
      <c r="D264">
        <v>27.0</v>
      </c>
      <c r="E264" t="s">
        <v>377</v>
      </c>
      <c r="F264" t="s">
        <v>12</v>
      </c>
      <c r="G264" t="s">
        <v>65</v>
      </c>
      <c r="H264" t="s">
        <v>35</v>
      </c>
      <c r="I264" t="s">
        <v>19</v>
      </c>
      <c r="J264">
        <v>1.0</v>
      </c>
    </row>
    <row r="265" ht="15.75" customHeight="1">
      <c r="A265">
        <v>2010.0</v>
      </c>
      <c r="B265">
        <v>2010.0</v>
      </c>
      <c r="C265">
        <v>1.0</v>
      </c>
      <c r="D265">
        <v>24.0</v>
      </c>
      <c r="E265" t="s">
        <v>378</v>
      </c>
      <c r="F265" t="s">
        <v>12</v>
      </c>
      <c r="G265" t="s">
        <v>65</v>
      </c>
      <c r="H265" t="s">
        <v>35</v>
      </c>
      <c r="I265" t="s">
        <v>19</v>
      </c>
      <c r="J265">
        <v>1.0</v>
      </c>
    </row>
    <row r="266" ht="15.75" customHeight="1">
      <c r="A266">
        <v>2010.0</v>
      </c>
      <c r="B266">
        <v>2010.0</v>
      </c>
      <c r="C266">
        <v>1.0</v>
      </c>
      <c r="D266">
        <v>22.0</v>
      </c>
      <c r="E266" t="s">
        <v>379</v>
      </c>
      <c r="F266" t="s">
        <v>111</v>
      </c>
      <c r="G266" t="s">
        <v>30</v>
      </c>
      <c r="H266" t="s">
        <v>112</v>
      </c>
      <c r="I266" t="s">
        <v>19</v>
      </c>
      <c r="J266">
        <v>1.0</v>
      </c>
    </row>
    <row r="267" ht="15.75" customHeight="1">
      <c r="A267">
        <v>2010.0</v>
      </c>
      <c r="B267">
        <v>2010.0</v>
      </c>
      <c r="C267">
        <v>1.0</v>
      </c>
      <c r="D267">
        <v>6.0</v>
      </c>
      <c r="E267" t="s">
        <v>380</v>
      </c>
      <c r="F267" t="s">
        <v>111</v>
      </c>
      <c r="G267" t="s">
        <v>34</v>
      </c>
      <c r="H267" t="s">
        <v>266</v>
      </c>
      <c r="I267" t="s">
        <v>19</v>
      </c>
      <c r="J267">
        <v>1.0</v>
      </c>
    </row>
    <row r="268" ht="15.75" customHeight="1">
      <c r="A268">
        <v>2010.0</v>
      </c>
      <c r="B268">
        <v>2010.0</v>
      </c>
      <c r="C268">
        <v>1.0</v>
      </c>
      <c r="D268">
        <v>6.0</v>
      </c>
      <c r="E268" t="s">
        <v>381</v>
      </c>
      <c r="F268" t="s">
        <v>12</v>
      </c>
      <c r="G268" t="s">
        <v>22</v>
      </c>
      <c r="H268" t="s">
        <v>35</v>
      </c>
      <c r="I268" t="s">
        <v>45</v>
      </c>
      <c r="J268">
        <v>1.0</v>
      </c>
    </row>
    <row r="269" ht="15.75" customHeight="1">
      <c r="A269">
        <v>2010.0</v>
      </c>
      <c r="B269">
        <v>2010.0</v>
      </c>
      <c r="C269">
        <v>1.0</v>
      </c>
      <c r="D269">
        <v>4.0</v>
      </c>
      <c r="E269" t="s">
        <v>382</v>
      </c>
      <c r="F269" t="s">
        <v>12</v>
      </c>
      <c r="G269" t="s">
        <v>54</v>
      </c>
      <c r="H269" t="s">
        <v>27</v>
      </c>
      <c r="I269" t="s">
        <v>31</v>
      </c>
      <c r="J269">
        <v>1.0</v>
      </c>
    </row>
    <row r="270" ht="15.75" customHeight="1">
      <c r="A270">
        <v>2010.0</v>
      </c>
      <c r="B270">
        <v>2010.0</v>
      </c>
      <c r="C270">
        <v>1.0</v>
      </c>
      <c r="D270">
        <v>2.0</v>
      </c>
      <c r="E270" t="s">
        <v>383</v>
      </c>
      <c r="F270" t="s">
        <v>12</v>
      </c>
      <c r="G270" t="s">
        <v>117</v>
      </c>
      <c r="H270" t="s">
        <v>27</v>
      </c>
      <c r="I270" t="s">
        <v>31</v>
      </c>
      <c r="J270">
        <v>1.0</v>
      </c>
    </row>
    <row r="271" ht="15.75" customHeight="1">
      <c r="A271">
        <v>2010.0</v>
      </c>
      <c r="B271">
        <v>2009.0</v>
      </c>
      <c r="C271">
        <v>12.0</v>
      </c>
      <c r="D271">
        <v>18.0</v>
      </c>
      <c r="E271" t="s">
        <v>384</v>
      </c>
      <c r="F271" t="s">
        <v>12</v>
      </c>
      <c r="G271" t="s">
        <v>30</v>
      </c>
      <c r="H271" t="s">
        <v>27</v>
      </c>
      <c r="I271" t="s">
        <v>31</v>
      </c>
      <c r="J271">
        <v>1.0</v>
      </c>
    </row>
    <row r="272" ht="15.75" customHeight="1">
      <c r="A272">
        <v>2010.0</v>
      </c>
      <c r="B272">
        <v>2009.0</v>
      </c>
      <c r="C272">
        <v>12.0</v>
      </c>
      <c r="D272">
        <v>10.0</v>
      </c>
      <c r="E272" t="s">
        <v>385</v>
      </c>
      <c r="F272" t="s">
        <v>12</v>
      </c>
      <c r="G272" t="s">
        <v>54</v>
      </c>
      <c r="H272" t="s">
        <v>14</v>
      </c>
      <c r="I272" t="s">
        <v>15</v>
      </c>
      <c r="J272">
        <v>1.0</v>
      </c>
    </row>
    <row r="273" ht="15.75" customHeight="1">
      <c r="A273">
        <v>2009.0</v>
      </c>
      <c r="B273">
        <v>2009.0</v>
      </c>
      <c r="C273">
        <v>4.0</v>
      </c>
      <c r="D273">
        <v>18.0</v>
      </c>
      <c r="E273" t="s">
        <v>386</v>
      </c>
      <c r="F273" t="s">
        <v>12</v>
      </c>
      <c r="G273" t="s">
        <v>13</v>
      </c>
      <c r="H273" t="s">
        <v>27</v>
      </c>
      <c r="I273" t="s">
        <v>31</v>
      </c>
      <c r="J273">
        <v>1.0</v>
      </c>
    </row>
    <row r="274" ht="15.75" customHeight="1">
      <c r="A274">
        <v>2009.0</v>
      </c>
      <c r="B274">
        <v>2009.0</v>
      </c>
      <c r="C274">
        <v>4.0</v>
      </c>
      <c r="D274">
        <v>5.0</v>
      </c>
      <c r="E274" t="s">
        <v>387</v>
      </c>
      <c r="F274" t="s">
        <v>12</v>
      </c>
      <c r="G274" t="s">
        <v>30</v>
      </c>
      <c r="H274" t="s">
        <v>27</v>
      </c>
      <c r="I274" t="s">
        <v>31</v>
      </c>
      <c r="J274">
        <v>1.0</v>
      </c>
    </row>
    <row r="275" ht="15.75" customHeight="1">
      <c r="A275">
        <v>2009.0</v>
      </c>
      <c r="B275">
        <v>2009.0</v>
      </c>
      <c r="C275">
        <v>3.0</v>
      </c>
      <c r="D275">
        <v>25.0</v>
      </c>
      <c r="E275" t="s">
        <v>388</v>
      </c>
      <c r="F275" t="s">
        <v>12</v>
      </c>
      <c r="G275" t="s">
        <v>13</v>
      </c>
      <c r="H275" t="s">
        <v>27</v>
      </c>
      <c r="I275" t="s">
        <v>31</v>
      </c>
      <c r="J275">
        <v>1.0</v>
      </c>
    </row>
    <row r="276" ht="15.75" customHeight="1">
      <c r="A276">
        <v>2009.0</v>
      </c>
      <c r="B276">
        <v>2009.0</v>
      </c>
      <c r="C276">
        <v>3.0</v>
      </c>
      <c r="D276">
        <v>7.0</v>
      </c>
      <c r="E276" t="s">
        <v>389</v>
      </c>
      <c r="F276" t="s">
        <v>12</v>
      </c>
      <c r="G276" t="s">
        <v>117</v>
      </c>
      <c r="H276" t="s">
        <v>35</v>
      </c>
      <c r="I276" t="s">
        <v>19</v>
      </c>
      <c r="J276">
        <v>1.0</v>
      </c>
    </row>
    <row r="277" ht="15.75" customHeight="1">
      <c r="A277">
        <v>2009.0</v>
      </c>
      <c r="B277">
        <v>2009.0</v>
      </c>
      <c r="C277">
        <v>3.0</v>
      </c>
      <c r="D277">
        <v>6.0</v>
      </c>
      <c r="E277" t="s">
        <v>390</v>
      </c>
      <c r="F277" t="s">
        <v>12</v>
      </c>
      <c r="G277" t="s">
        <v>30</v>
      </c>
      <c r="H277" t="s">
        <v>35</v>
      </c>
      <c r="I277" t="s">
        <v>19</v>
      </c>
      <c r="J277">
        <v>1.0</v>
      </c>
    </row>
    <row r="278" ht="15.75" customHeight="1">
      <c r="A278">
        <v>2009.0</v>
      </c>
      <c r="B278">
        <v>2009.0</v>
      </c>
      <c r="C278">
        <v>3.0</v>
      </c>
      <c r="D278">
        <v>3.0</v>
      </c>
      <c r="E278" t="s">
        <v>391</v>
      </c>
      <c r="F278" t="s">
        <v>111</v>
      </c>
      <c r="G278" t="s">
        <v>26</v>
      </c>
      <c r="H278" t="s">
        <v>266</v>
      </c>
      <c r="I278" t="s">
        <v>19</v>
      </c>
      <c r="J278">
        <v>1.0</v>
      </c>
    </row>
    <row r="279" ht="15.75" customHeight="1">
      <c r="A279">
        <v>2009.0</v>
      </c>
      <c r="B279">
        <v>2009.0</v>
      </c>
      <c r="C279">
        <v>2.0</v>
      </c>
      <c r="D279">
        <v>27.0</v>
      </c>
      <c r="E279" t="s">
        <v>392</v>
      </c>
      <c r="F279" t="s">
        <v>12</v>
      </c>
      <c r="G279" t="s">
        <v>34</v>
      </c>
      <c r="H279" t="s">
        <v>27</v>
      </c>
      <c r="I279" t="s">
        <v>31</v>
      </c>
      <c r="J279">
        <v>3.0</v>
      </c>
    </row>
    <row r="280" ht="15.75" customHeight="1">
      <c r="A280">
        <v>2009.0</v>
      </c>
      <c r="B280">
        <v>2009.0</v>
      </c>
      <c r="C280">
        <v>2.0</v>
      </c>
      <c r="D280">
        <v>27.0</v>
      </c>
      <c r="E280" t="s">
        <v>393</v>
      </c>
      <c r="F280" t="s">
        <v>12</v>
      </c>
      <c r="G280" t="s">
        <v>30</v>
      </c>
      <c r="H280" t="s">
        <v>27</v>
      </c>
      <c r="I280" t="s">
        <v>31</v>
      </c>
      <c r="J280">
        <v>1.0</v>
      </c>
    </row>
    <row r="281" ht="15.75" customHeight="1">
      <c r="A281">
        <v>2009.0</v>
      </c>
      <c r="B281">
        <v>2009.0</v>
      </c>
      <c r="C281">
        <v>2.0</v>
      </c>
      <c r="D281">
        <v>21.0</v>
      </c>
      <c r="E281" t="s">
        <v>394</v>
      </c>
      <c r="F281" t="s">
        <v>12</v>
      </c>
      <c r="G281" t="s">
        <v>26</v>
      </c>
      <c r="H281" t="s">
        <v>35</v>
      </c>
      <c r="I281" t="s">
        <v>19</v>
      </c>
      <c r="J281">
        <v>1.0</v>
      </c>
    </row>
    <row r="282" ht="15.75" customHeight="1">
      <c r="A282">
        <v>2009.0</v>
      </c>
      <c r="B282">
        <v>2009.0</v>
      </c>
      <c r="C282">
        <v>1.0</v>
      </c>
      <c r="D282">
        <v>17.0</v>
      </c>
      <c r="E282" t="s">
        <v>395</v>
      </c>
      <c r="F282" t="s">
        <v>12</v>
      </c>
      <c r="G282" t="s">
        <v>54</v>
      </c>
      <c r="H282" t="s">
        <v>27</v>
      </c>
      <c r="I282" t="s">
        <v>31</v>
      </c>
      <c r="J282">
        <v>1.0</v>
      </c>
    </row>
    <row r="283" ht="15.75" customHeight="1">
      <c r="A283">
        <v>2009.0</v>
      </c>
      <c r="B283">
        <v>2009.0</v>
      </c>
      <c r="C283">
        <v>1.0</v>
      </c>
      <c r="D283">
        <v>17.0</v>
      </c>
      <c r="E283" t="s">
        <v>396</v>
      </c>
      <c r="F283" t="s">
        <v>12</v>
      </c>
      <c r="G283" t="s">
        <v>54</v>
      </c>
      <c r="H283" t="s">
        <v>27</v>
      </c>
      <c r="I283" t="s">
        <v>31</v>
      </c>
      <c r="J283">
        <v>1.0</v>
      </c>
    </row>
    <row r="284" ht="15.75" customHeight="1">
      <c r="A284">
        <v>2009.0</v>
      </c>
      <c r="B284">
        <v>2009.0</v>
      </c>
      <c r="C284">
        <v>1.0</v>
      </c>
      <c r="D284">
        <v>17.0</v>
      </c>
      <c r="E284" t="s">
        <v>397</v>
      </c>
      <c r="F284" t="s">
        <v>12</v>
      </c>
      <c r="G284" t="s">
        <v>54</v>
      </c>
      <c r="H284" t="s">
        <v>27</v>
      </c>
      <c r="I284" t="s">
        <v>31</v>
      </c>
      <c r="J284">
        <v>1.0</v>
      </c>
    </row>
    <row r="285" ht="15.75" customHeight="1">
      <c r="A285">
        <v>2009.0</v>
      </c>
      <c r="B285">
        <v>2009.0</v>
      </c>
      <c r="C285">
        <v>1.0</v>
      </c>
      <c r="D285">
        <v>2.0</v>
      </c>
      <c r="E285" t="s">
        <v>398</v>
      </c>
      <c r="F285" t="s">
        <v>12</v>
      </c>
      <c r="G285" t="s">
        <v>34</v>
      </c>
      <c r="H285" t="s">
        <v>14</v>
      </c>
      <c r="I285" t="s">
        <v>15</v>
      </c>
      <c r="J285">
        <v>1.0</v>
      </c>
    </row>
    <row r="286" ht="15.75" customHeight="1">
      <c r="A286">
        <v>2009.0</v>
      </c>
      <c r="B286">
        <v>2008.0</v>
      </c>
      <c r="C286">
        <v>12.0</v>
      </c>
      <c r="D286">
        <v>30.0</v>
      </c>
      <c r="E286" t="s">
        <v>399</v>
      </c>
      <c r="F286" t="s">
        <v>104</v>
      </c>
      <c r="G286" t="s">
        <v>59</v>
      </c>
      <c r="H286" t="s">
        <v>105</v>
      </c>
      <c r="I286" t="s">
        <v>15</v>
      </c>
      <c r="J286">
        <v>1.0</v>
      </c>
    </row>
    <row r="287" ht="15.75" customHeight="1">
      <c r="A287">
        <v>2009.0</v>
      </c>
      <c r="B287">
        <v>2008.0</v>
      </c>
      <c r="C287">
        <v>12.0</v>
      </c>
      <c r="D287">
        <v>29.0</v>
      </c>
      <c r="E287" t="s">
        <v>400</v>
      </c>
      <c r="F287" t="s">
        <v>12</v>
      </c>
      <c r="G287" t="s">
        <v>65</v>
      </c>
      <c r="H287" t="s">
        <v>27</v>
      </c>
      <c r="I287" t="s">
        <v>31</v>
      </c>
      <c r="J287">
        <v>1.0</v>
      </c>
    </row>
    <row r="288" ht="15.75" customHeight="1">
      <c r="A288">
        <v>2009.0</v>
      </c>
      <c r="B288">
        <v>2008.0</v>
      </c>
      <c r="C288">
        <v>12.0</v>
      </c>
      <c r="D288">
        <v>28.0</v>
      </c>
      <c r="E288" t="s">
        <v>401</v>
      </c>
      <c r="F288" t="s">
        <v>12</v>
      </c>
      <c r="G288" t="s">
        <v>59</v>
      </c>
      <c r="H288" t="s">
        <v>27</v>
      </c>
      <c r="I288" t="s">
        <v>31</v>
      </c>
      <c r="J288">
        <v>1.0</v>
      </c>
    </row>
    <row r="289" ht="15.75" customHeight="1">
      <c r="A289">
        <v>2009.0</v>
      </c>
      <c r="B289">
        <v>2008.0</v>
      </c>
      <c r="C289">
        <v>12.0</v>
      </c>
      <c r="D289">
        <v>28.0</v>
      </c>
      <c r="E289" t="s">
        <v>402</v>
      </c>
      <c r="F289" t="s">
        <v>12</v>
      </c>
      <c r="G289" t="s">
        <v>59</v>
      </c>
      <c r="H289" t="s">
        <v>27</v>
      </c>
      <c r="I289" t="s">
        <v>31</v>
      </c>
      <c r="J289">
        <v>1.0</v>
      </c>
    </row>
    <row r="290" ht="15.75" customHeight="1">
      <c r="A290">
        <v>2009.0</v>
      </c>
      <c r="B290">
        <v>2008.0</v>
      </c>
      <c r="C290">
        <v>12.0</v>
      </c>
      <c r="D290">
        <v>27.0</v>
      </c>
      <c r="E290" t="s">
        <v>403</v>
      </c>
      <c r="F290" t="s">
        <v>111</v>
      </c>
      <c r="G290" t="s">
        <v>34</v>
      </c>
      <c r="H290" t="s">
        <v>112</v>
      </c>
      <c r="I290" t="s">
        <v>19</v>
      </c>
      <c r="J290">
        <v>1.0</v>
      </c>
    </row>
    <row r="291" ht="15.75" customHeight="1">
      <c r="A291">
        <v>2009.0</v>
      </c>
      <c r="B291">
        <v>2008.0</v>
      </c>
      <c r="C291">
        <v>12.0</v>
      </c>
      <c r="D291">
        <v>27.0</v>
      </c>
      <c r="E291" t="s">
        <v>404</v>
      </c>
      <c r="F291" t="s">
        <v>12</v>
      </c>
      <c r="G291" t="s">
        <v>22</v>
      </c>
      <c r="H291" t="s">
        <v>27</v>
      </c>
      <c r="I291" t="s">
        <v>31</v>
      </c>
      <c r="J291">
        <v>2.0</v>
      </c>
    </row>
    <row r="292" ht="15.75" customHeight="1">
      <c r="A292">
        <v>2009.0</v>
      </c>
      <c r="B292">
        <v>2008.0</v>
      </c>
      <c r="C292">
        <v>12.0</v>
      </c>
      <c r="D292">
        <v>25.0</v>
      </c>
      <c r="E292" t="s">
        <v>405</v>
      </c>
      <c r="F292" t="s">
        <v>111</v>
      </c>
      <c r="G292" t="s">
        <v>26</v>
      </c>
      <c r="H292" t="s">
        <v>112</v>
      </c>
      <c r="I292" t="s">
        <v>19</v>
      </c>
      <c r="J292">
        <v>1.0</v>
      </c>
    </row>
    <row r="293" ht="15.75" customHeight="1">
      <c r="A293">
        <v>2009.0</v>
      </c>
      <c r="B293">
        <v>2008.0</v>
      </c>
      <c r="C293">
        <v>12.0</v>
      </c>
      <c r="D293">
        <v>24.0</v>
      </c>
      <c r="E293" t="s">
        <v>406</v>
      </c>
      <c r="F293" t="s">
        <v>12</v>
      </c>
      <c r="G293" t="s">
        <v>65</v>
      </c>
      <c r="H293" t="s">
        <v>27</v>
      </c>
      <c r="J293">
        <v>2.0</v>
      </c>
    </row>
    <row r="294" ht="15.75" customHeight="1">
      <c r="A294">
        <v>2009.0</v>
      </c>
      <c r="B294">
        <v>2008.0</v>
      </c>
      <c r="C294">
        <v>12.0</v>
      </c>
      <c r="D294">
        <v>17.0</v>
      </c>
      <c r="E294" t="s">
        <v>407</v>
      </c>
      <c r="F294" t="s">
        <v>12</v>
      </c>
      <c r="G294" t="s">
        <v>22</v>
      </c>
      <c r="H294" t="s">
        <v>35</v>
      </c>
      <c r="I294" t="s">
        <v>45</v>
      </c>
      <c r="J294">
        <v>1.0</v>
      </c>
    </row>
    <row r="295" ht="15.75" customHeight="1">
      <c r="A295">
        <v>2009.0</v>
      </c>
      <c r="B295">
        <v>2008.0</v>
      </c>
      <c r="C295">
        <v>12.0</v>
      </c>
      <c r="D295">
        <v>14.0</v>
      </c>
      <c r="E295" t="s">
        <v>408</v>
      </c>
      <c r="F295" t="s">
        <v>111</v>
      </c>
      <c r="G295" t="s">
        <v>65</v>
      </c>
      <c r="H295" t="s">
        <v>112</v>
      </c>
      <c r="I295" t="s">
        <v>19</v>
      </c>
      <c r="J295">
        <v>1.0</v>
      </c>
    </row>
    <row r="296" ht="15.75" customHeight="1">
      <c r="A296">
        <v>2009.0</v>
      </c>
      <c r="B296">
        <v>2008.0</v>
      </c>
      <c r="C296">
        <v>12.0</v>
      </c>
      <c r="D296">
        <v>14.0</v>
      </c>
      <c r="E296" t="s">
        <v>409</v>
      </c>
      <c r="F296" t="s">
        <v>12</v>
      </c>
      <c r="G296" t="s">
        <v>22</v>
      </c>
      <c r="H296" t="s">
        <v>23</v>
      </c>
      <c r="I296" t="s">
        <v>19</v>
      </c>
      <c r="J296">
        <v>1.0</v>
      </c>
    </row>
    <row r="297" ht="15.75" customHeight="1">
      <c r="A297">
        <v>2008.0</v>
      </c>
      <c r="B297">
        <v>2008.0</v>
      </c>
      <c r="C297">
        <v>4.0</v>
      </c>
      <c r="D297">
        <v>7.0</v>
      </c>
      <c r="E297" t="s">
        <v>386</v>
      </c>
      <c r="F297" t="s">
        <v>410</v>
      </c>
      <c r="G297" t="s">
        <v>13</v>
      </c>
      <c r="H297" t="s">
        <v>287</v>
      </c>
      <c r="I297" t="s">
        <v>15</v>
      </c>
      <c r="J297">
        <v>1.0</v>
      </c>
    </row>
    <row r="298" ht="15.75" customHeight="1">
      <c r="A298">
        <v>2008.0</v>
      </c>
      <c r="B298">
        <v>2008.0</v>
      </c>
      <c r="C298">
        <v>3.0</v>
      </c>
      <c r="D298">
        <v>16.0</v>
      </c>
      <c r="E298" t="s">
        <v>411</v>
      </c>
      <c r="F298" t="s">
        <v>12</v>
      </c>
      <c r="G298" t="s">
        <v>30</v>
      </c>
      <c r="H298" t="s">
        <v>27</v>
      </c>
      <c r="I298" t="s">
        <v>31</v>
      </c>
      <c r="J298">
        <v>1.0</v>
      </c>
    </row>
    <row r="299" ht="15.75" customHeight="1">
      <c r="A299">
        <v>2008.0</v>
      </c>
      <c r="B299">
        <v>2008.0</v>
      </c>
      <c r="C299">
        <v>3.0</v>
      </c>
      <c r="D299">
        <v>9.0</v>
      </c>
      <c r="E299" t="s">
        <v>412</v>
      </c>
      <c r="G299" t="s">
        <v>13</v>
      </c>
      <c r="H299" t="s">
        <v>35</v>
      </c>
      <c r="I299" t="s">
        <v>19</v>
      </c>
      <c r="J299">
        <v>1.0</v>
      </c>
    </row>
    <row r="300" ht="15.75" customHeight="1">
      <c r="A300">
        <v>2008.0</v>
      </c>
      <c r="B300">
        <v>2008.0</v>
      </c>
      <c r="C300">
        <v>2.0</v>
      </c>
      <c r="D300">
        <v>15.0</v>
      </c>
      <c r="E300" t="s">
        <v>413</v>
      </c>
      <c r="G300" t="s">
        <v>13</v>
      </c>
      <c r="H300" t="s">
        <v>27</v>
      </c>
      <c r="J300">
        <v>2.0</v>
      </c>
    </row>
    <row r="301" ht="15.75" customHeight="1">
      <c r="A301">
        <v>2008.0</v>
      </c>
      <c r="B301">
        <v>2008.0</v>
      </c>
      <c r="C301">
        <v>2.0</v>
      </c>
      <c r="D301">
        <v>8.0</v>
      </c>
      <c r="E301" t="s">
        <v>414</v>
      </c>
      <c r="F301" t="s">
        <v>104</v>
      </c>
      <c r="G301" t="s">
        <v>30</v>
      </c>
      <c r="H301" t="s">
        <v>105</v>
      </c>
      <c r="I301" t="s">
        <v>15</v>
      </c>
      <c r="J301">
        <v>1.0</v>
      </c>
    </row>
    <row r="302" ht="15.75" customHeight="1">
      <c r="A302">
        <v>2008.0</v>
      </c>
      <c r="B302">
        <v>2008.0</v>
      </c>
      <c r="C302">
        <v>2.0</v>
      </c>
      <c r="D302">
        <v>1.0</v>
      </c>
      <c r="E302" t="s">
        <v>415</v>
      </c>
      <c r="F302" t="s">
        <v>410</v>
      </c>
      <c r="G302" t="s">
        <v>22</v>
      </c>
      <c r="H302" t="s">
        <v>27</v>
      </c>
      <c r="I302" t="s">
        <v>31</v>
      </c>
      <c r="J302">
        <v>1.0</v>
      </c>
    </row>
    <row r="303" ht="15.75" customHeight="1">
      <c r="A303">
        <v>2008.0</v>
      </c>
      <c r="B303">
        <v>2008.0</v>
      </c>
      <c r="C303">
        <v>1.0</v>
      </c>
      <c r="D303">
        <v>28.0</v>
      </c>
      <c r="E303" t="s">
        <v>416</v>
      </c>
      <c r="F303" t="s">
        <v>410</v>
      </c>
      <c r="G303" t="s">
        <v>26</v>
      </c>
      <c r="H303" t="s">
        <v>35</v>
      </c>
      <c r="I303" t="s">
        <v>19</v>
      </c>
      <c r="J303">
        <v>1.0</v>
      </c>
    </row>
    <row r="304" ht="15.75" customHeight="1">
      <c r="A304">
        <v>2008.0</v>
      </c>
      <c r="B304">
        <v>2008.0</v>
      </c>
      <c r="C304">
        <v>1.0</v>
      </c>
      <c r="D304">
        <v>25.0</v>
      </c>
      <c r="E304" t="s">
        <v>417</v>
      </c>
      <c r="F304" t="s">
        <v>410</v>
      </c>
      <c r="G304" t="s">
        <v>26</v>
      </c>
      <c r="H304" t="s">
        <v>23</v>
      </c>
      <c r="I304" t="s">
        <v>19</v>
      </c>
      <c r="J304">
        <v>1.0</v>
      </c>
    </row>
    <row r="305" ht="15.75" customHeight="1">
      <c r="A305">
        <v>2008.0</v>
      </c>
      <c r="B305">
        <v>2008.0</v>
      </c>
      <c r="C305">
        <v>1.0</v>
      </c>
      <c r="D305">
        <v>25.0</v>
      </c>
      <c r="E305" t="s">
        <v>417</v>
      </c>
      <c r="F305" t="s">
        <v>410</v>
      </c>
      <c r="G305" t="s">
        <v>26</v>
      </c>
      <c r="H305" t="s">
        <v>23</v>
      </c>
      <c r="I305" t="s">
        <v>19</v>
      </c>
      <c r="J305">
        <v>1.0</v>
      </c>
    </row>
    <row r="306" ht="15.75" customHeight="1">
      <c r="A306">
        <v>2008.0</v>
      </c>
      <c r="B306">
        <v>2008.0</v>
      </c>
      <c r="C306">
        <v>1.0</v>
      </c>
      <c r="D306">
        <v>25.0</v>
      </c>
      <c r="E306" t="s">
        <v>417</v>
      </c>
      <c r="F306" t="s">
        <v>410</v>
      </c>
      <c r="G306" t="s">
        <v>26</v>
      </c>
      <c r="H306" t="s">
        <v>23</v>
      </c>
      <c r="I306" t="s">
        <v>19</v>
      </c>
      <c r="J306">
        <v>1.0</v>
      </c>
    </row>
    <row r="307" ht="15.75" customHeight="1">
      <c r="A307">
        <v>2008.0</v>
      </c>
      <c r="B307">
        <v>2008.0</v>
      </c>
      <c r="C307">
        <v>1.0</v>
      </c>
      <c r="D307">
        <v>20.0</v>
      </c>
      <c r="E307" t="s">
        <v>418</v>
      </c>
      <c r="F307" t="s">
        <v>12</v>
      </c>
      <c r="G307" t="s">
        <v>54</v>
      </c>
      <c r="H307" t="s">
        <v>35</v>
      </c>
      <c r="I307" t="s">
        <v>19</v>
      </c>
      <c r="J307">
        <v>1.0</v>
      </c>
    </row>
    <row r="308" ht="15.75" customHeight="1">
      <c r="A308">
        <v>2008.0</v>
      </c>
      <c r="B308">
        <v>2008.0</v>
      </c>
      <c r="C308">
        <v>1.0</v>
      </c>
      <c r="D308">
        <v>18.0</v>
      </c>
      <c r="E308" t="s">
        <v>419</v>
      </c>
      <c r="F308" t="s">
        <v>12</v>
      </c>
      <c r="G308" t="s">
        <v>76</v>
      </c>
      <c r="H308" t="s">
        <v>14</v>
      </c>
      <c r="J308">
        <v>1.0</v>
      </c>
    </row>
    <row r="309" ht="15.75" customHeight="1">
      <c r="A309">
        <v>2008.0</v>
      </c>
      <c r="B309">
        <v>2008.0</v>
      </c>
      <c r="C309">
        <v>1.0</v>
      </c>
      <c r="D309">
        <v>13.0</v>
      </c>
      <c r="E309" t="s">
        <v>420</v>
      </c>
      <c r="F309" t="s">
        <v>12</v>
      </c>
      <c r="G309" t="s">
        <v>54</v>
      </c>
      <c r="H309" t="s">
        <v>23</v>
      </c>
      <c r="I309" t="s">
        <v>19</v>
      </c>
      <c r="J309">
        <v>2.0</v>
      </c>
    </row>
    <row r="310" ht="15.75" customHeight="1">
      <c r="A310">
        <v>2008.0</v>
      </c>
      <c r="B310">
        <v>2008.0</v>
      </c>
      <c r="C310">
        <v>1.0</v>
      </c>
      <c r="D310">
        <v>12.0</v>
      </c>
      <c r="E310" t="s">
        <v>421</v>
      </c>
      <c r="G310" t="s">
        <v>34</v>
      </c>
      <c r="H310" t="s">
        <v>27</v>
      </c>
      <c r="I310" t="s">
        <v>31</v>
      </c>
      <c r="J310">
        <v>3.0</v>
      </c>
    </row>
    <row r="311" ht="15.75" customHeight="1">
      <c r="A311">
        <v>2008.0</v>
      </c>
      <c r="B311">
        <v>2008.0</v>
      </c>
      <c r="C311">
        <v>1.0</v>
      </c>
      <c r="D311">
        <v>12.0</v>
      </c>
      <c r="E311" t="s">
        <v>422</v>
      </c>
      <c r="F311" t="s">
        <v>12</v>
      </c>
      <c r="G311" t="s">
        <v>22</v>
      </c>
      <c r="H311" t="s">
        <v>23</v>
      </c>
      <c r="I311" t="s">
        <v>19</v>
      </c>
      <c r="J311">
        <v>1.0</v>
      </c>
    </row>
    <row r="312" ht="15.75" customHeight="1">
      <c r="A312">
        <v>2008.0</v>
      </c>
      <c r="B312">
        <v>2008.0</v>
      </c>
      <c r="C312">
        <v>1.0</v>
      </c>
      <c r="D312">
        <v>10.0</v>
      </c>
      <c r="E312" t="s">
        <v>423</v>
      </c>
      <c r="G312" t="s">
        <v>22</v>
      </c>
      <c r="H312" t="s">
        <v>14</v>
      </c>
      <c r="J312">
        <v>1.0</v>
      </c>
    </row>
    <row r="313" ht="15.75" customHeight="1">
      <c r="A313">
        <v>2008.0</v>
      </c>
      <c r="B313">
        <v>2008.0</v>
      </c>
      <c r="C313">
        <v>1.0</v>
      </c>
      <c r="D313">
        <v>4.0</v>
      </c>
      <c r="E313" t="s">
        <v>424</v>
      </c>
      <c r="F313" t="s">
        <v>12</v>
      </c>
      <c r="G313" t="s">
        <v>59</v>
      </c>
      <c r="H313" t="s">
        <v>182</v>
      </c>
      <c r="I313" t="s">
        <v>15</v>
      </c>
      <c r="J313">
        <v>1.0</v>
      </c>
    </row>
    <row r="314" ht="15.75" customHeight="1">
      <c r="A314">
        <v>2008.0</v>
      </c>
      <c r="B314">
        <v>2008.0</v>
      </c>
      <c r="C314">
        <v>1.0</v>
      </c>
      <c r="D314">
        <v>4.0</v>
      </c>
      <c r="E314" t="s">
        <v>425</v>
      </c>
      <c r="F314" t="s">
        <v>12</v>
      </c>
      <c r="G314" t="s">
        <v>22</v>
      </c>
      <c r="H314" t="s">
        <v>23</v>
      </c>
      <c r="I314" t="s">
        <v>45</v>
      </c>
      <c r="J314">
        <v>1.0</v>
      </c>
    </row>
    <row r="315" ht="15.75" customHeight="1">
      <c r="A315">
        <v>2008.0</v>
      </c>
      <c r="B315">
        <v>2008.0</v>
      </c>
      <c r="C315">
        <v>1.0</v>
      </c>
      <c r="D315">
        <v>3.0</v>
      </c>
      <c r="E315" t="s">
        <v>426</v>
      </c>
      <c r="F315" t="s">
        <v>104</v>
      </c>
      <c r="G315" t="s">
        <v>427</v>
      </c>
      <c r="H315" t="s">
        <v>105</v>
      </c>
      <c r="I315" t="s">
        <v>15</v>
      </c>
      <c r="J315">
        <v>1.0</v>
      </c>
    </row>
    <row r="316" ht="15.75" customHeight="1">
      <c r="A316">
        <v>2008.0</v>
      </c>
      <c r="B316">
        <v>2008.0</v>
      </c>
      <c r="C316">
        <v>1.0</v>
      </c>
      <c r="D316">
        <v>2.0</v>
      </c>
      <c r="E316" t="s">
        <v>428</v>
      </c>
      <c r="F316" t="s">
        <v>12</v>
      </c>
      <c r="G316" t="s">
        <v>34</v>
      </c>
      <c r="H316" t="s">
        <v>27</v>
      </c>
      <c r="I316" t="s">
        <v>31</v>
      </c>
      <c r="J316">
        <v>1.0</v>
      </c>
    </row>
    <row r="317" ht="15.75" customHeight="1">
      <c r="A317">
        <v>2008.0</v>
      </c>
      <c r="B317">
        <v>2008.0</v>
      </c>
      <c r="C317">
        <v>1.0</v>
      </c>
      <c r="D317">
        <v>1.0</v>
      </c>
      <c r="E317" t="s">
        <v>429</v>
      </c>
      <c r="F317" t="s">
        <v>12</v>
      </c>
      <c r="G317" t="s">
        <v>59</v>
      </c>
      <c r="H317" t="s">
        <v>27</v>
      </c>
      <c r="J317">
        <v>2.0</v>
      </c>
    </row>
    <row r="318" ht="15.75" customHeight="1">
      <c r="A318">
        <v>2008.0</v>
      </c>
      <c r="B318">
        <v>2007.0</v>
      </c>
      <c r="C318">
        <v>12.0</v>
      </c>
      <c r="D318">
        <v>31.0</v>
      </c>
      <c r="E318" t="s">
        <v>430</v>
      </c>
      <c r="F318" t="s">
        <v>12</v>
      </c>
      <c r="G318" t="s">
        <v>65</v>
      </c>
      <c r="H318" t="s">
        <v>27</v>
      </c>
      <c r="I318" t="s">
        <v>31</v>
      </c>
      <c r="J318">
        <v>1.0</v>
      </c>
    </row>
    <row r="319" ht="15.75" customHeight="1">
      <c r="A319">
        <v>2008.0</v>
      </c>
      <c r="B319">
        <v>2007.0</v>
      </c>
      <c r="C319">
        <v>12.0</v>
      </c>
      <c r="D319">
        <v>25.0</v>
      </c>
      <c r="E319" t="s">
        <v>431</v>
      </c>
      <c r="F319" t="s">
        <v>12</v>
      </c>
      <c r="G319" t="s">
        <v>65</v>
      </c>
      <c r="H319" t="s">
        <v>27</v>
      </c>
      <c r="I319" t="s">
        <v>31</v>
      </c>
      <c r="J319">
        <v>1.0</v>
      </c>
    </row>
    <row r="320" ht="15.75" customHeight="1">
      <c r="A320">
        <v>2008.0</v>
      </c>
      <c r="B320">
        <v>2007.0</v>
      </c>
      <c r="C320">
        <v>12.0</v>
      </c>
      <c r="D320">
        <v>23.0</v>
      </c>
      <c r="E320" t="s">
        <v>432</v>
      </c>
      <c r="F320" t="s">
        <v>111</v>
      </c>
      <c r="G320" t="s">
        <v>65</v>
      </c>
      <c r="H320" t="s">
        <v>112</v>
      </c>
      <c r="I320" t="s">
        <v>19</v>
      </c>
      <c r="J320">
        <v>1.0</v>
      </c>
    </row>
    <row r="321" ht="15.75" customHeight="1">
      <c r="A321">
        <v>2008.0</v>
      </c>
      <c r="B321">
        <v>2007.0</v>
      </c>
      <c r="C321">
        <v>12.0</v>
      </c>
      <c r="D321">
        <v>18.0</v>
      </c>
      <c r="E321" t="s">
        <v>433</v>
      </c>
      <c r="F321" t="s">
        <v>332</v>
      </c>
      <c r="G321" t="s">
        <v>59</v>
      </c>
      <c r="H321" t="s">
        <v>182</v>
      </c>
      <c r="I321" t="s">
        <v>183</v>
      </c>
      <c r="J321">
        <v>1.0</v>
      </c>
    </row>
    <row r="322" ht="15.75" customHeight="1">
      <c r="A322">
        <v>2008.0</v>
      </c>
      <c r="B322">
        <v>2007.0</v>
      </c>
      <c r="C322">
        <v>12.0</v>
      </c>
      <c r="D322">
        <v>2.0</v>
      </c>
      <c r="E322" t="s">
        <v>434</v>
      </c>
      <c r="F322" t="s">
        <v>12</v>
      </c>
      <c r="G322" t="s">
        <v>59</v>
      </c>
      <c r="H322" t="s">
        <v>182</v>
      </c>
      <c r="I322" t="s">
        <v>183</v>
      </c>
      <c r="J322">
        <v>2.0</v>
      </c>
    </row>
    <row r="323" ht="15.75" customHeight="1">
      <c r="A323">
        <v>2008.0</v>
      </c>
      <c r="B323">
        <v>2007.0</v>
      </c>
      <c r="C323">
        <v>12.0</v>
      </c>
      <c r="D323">
        <v>2.0</v>
      </c>
      <c r="E323" t="s">
        <v>435</v>
      </c>
      <c r="F323" t="s">
        <v>12</v>
      </c>
      <c r="G323" t="s">
        <v>59</v>
      </c>
      <c r="H323" t="s">
        <v>35</v>
      </c>
      <c r="I323" t="s">
        <v>436</v>
      </c>
      <c r="J323">
        <v>3.0</v>
      </c>
    </row>
    <row r="324" ht="15.75" customHeight="1">
      <c r="A324">
        <v>2008.0</v>
      </c>
      <c r="B324">
        <v>2007.0</v>
      </c>
      <c r="C324">
        <v>12.0</v>
      </c>
      <c r="D324">
        <v>2.0</v>
      </c>
      <c r="E324" t="s">
        <v>437</v>
      </c>
      <c r="G324" t="s">
        <v>22</v>
      </c>
      <c r="H324" t="s">
        <v>182</v>
      </c>
      <c r="I324" t="s">
        <v>183</v>
      </c>
      <c r="J324">
        <v>1.0</v>
      </c>
    </row>
    <row r="325" ht="15.75" customHeight="1">
      <c r="A325">
        <v>2007.0</v>
      </c>
      <c r="B325">
        <v>2007.0</v>
      </c>
      <c r="C325">
        <v>3.0</v>
      </c>
      <c r="D325">
        <v>13.0</v>
      </c>
      <c r="E325" t="s">
        <v>438</v>
      </c>
      <c r="F325" t="s">
        <v>12</v>
      </c>
      <c r="G325" t="s">
        <v>22</v>
      </c>
      <c r="H325" t="s">
        <v>35</v>
      </c>
      <c r="I325" t="s">
        <v>45</v>
      </c>
      <c r="J325">
        <v>1.0</v>
      </c>
    </row>
    <row r="326" ht="15.75" customHeight="1">
      <c r="A326">
        <v>2007.0</v>
      </c>
      <c r="B326">
        <v>2007.0</v>
      </c>
      <c r="C326">
        <v>3.0</v>
      </c>
      <c r="D326">
        <v>13.0</v>
      </c>
      <c r="E326" t="s">
        <v>438</v>
      </c>
      <c r="F326" t="s">
        <v>12</v>
      </c>
      <c r="G326" t="s">
        <v>22</v>
      </c>
      <c r="H326" t="s">
        <v>35</v>
      </c>
      <c r="I326" t="s">
        <v>19</v>
      </c>
      <c r="J326">
        <v>1.0</v>
      </c>
    </row>
    <row r="327" ht="15.75" customHeight="1">
      <c r="A327">
        <v>2007.0</v>
      </c>
      <c r="B327">
        <v>2007.0</v>
      </c>
      <c r="C327">
        <v>3.0</v>
      </c>
      <c r="D327">
        <v>10.0</v>
      </c>
      <c r="E327" t="s">
        <v>439</v>
      </c>
      <c r="F327" t="s">
        <v>12</v>
      </c>
      <c r="G327" t="s">
        <v>30</v>
      </c>
      <c r="H327" t="s">
        <v>35</v>
      </c>
      <c r="I327" t="s">
        <v>19</v>
      </c>
      <c r="J327">
        <v>1.0</v>
      </c>
    </row>
    <row r="328" ht="15.75" customHeight="1">
      <c r="A328">
        <v>2007.0</v>
      </c>
      <c r="B328">
        <v>2007.0</v>
      </c>
      <c r="C328">
        <v>3.0</v>
      </c>
      <c r="D328">
        <v>3.0</v>
      </c>
      <c r="E328" t="s">
        <v>440</v>
      </c>
      <c r="F328" t="s">
        <v>12</v>
      </c>
      <c r="G328" t="s">
        <v>54</v>
      </c>
      <c r="H328" t="s">
        <v>35</v>
      </c>
      <c r="I328" t="s">
        <v>19</v>
      </c>
      <c r="J328">
        <v>1.0</v>
      </c>
    </row>
    <row r="329" ht="15.75" customHeight="1">
      <c r="A329">
        <v>2007.0</v>
      </c>
      <c r="B329">
        <v>2007.0</v>
      </c>
      <c r="C329">
        <v>3.0</v>
      </c>
      <c r="D329">
        <v>3.0</v>
      </c>
      <c r="E329" t="s">
        <v>441</v>
      </c>
      <c r="F329" t="s">
        <v>12</v>
      </c>
      <c r="G329" t="s">
        <v>22</v>
      </c>
      <c r="H329" t="s">
        <v>35</v>
      </c>
      <c r="I329" t="s">
        <v>183</v>
      </c>
      <c r="J329">
        <v>1.0</v>
      </c>
    </row>
    <row r="330" ht="15.75" customHeight="1">
      <c r="A330">
        <v>2007.0</v>
      </c>
      <c r="B330">
        <v>2007.0</v>
      </c>
      <c r="C330">
        <v>2.0</v>
      </c>
      <c r="D330">
        <v>24.0</v>
      </c>
      <c r="E330" t="s">
        <v>442</v>
      </c>
      <c r="F330" t="s">
        <v>443</v>
      </c>
      <c r="G330" t="s">
        <v>59</v>
      </c>
      <c r="H330" t="s">
        <v>23</v>
      </c>
      <c r="I330" t="s">
        <v>19</v>
      </c>
      <c r="J330">
        <v>1.0</v>
      </c>
    </row>
    <row r="331" ht="15.75" customHeight="1">
      <c r="A331">
        <v>2007.0</v>
      </c>
      <c r="B331">
        <v>2007.0</v>
      </c>
      <c r="C331">
        <v>2.0</v>
      </c>
      <c r="D331">
        <v>20.0</v>
      </c>
      <c r="E331" t="s">
        <v>444</v>
      </c>
      <c r="F331" t="s">
        <v>12</v>
      </c>
      <c r="G331" t="s">
        <v>65</v>
      </c>
      <c r="H331" t="s">
        <v>35</v>
      </c>
      <c r="I331" t="s">
        <v>19</v>
      </c>
      <c r="J331">
        <v>1.0</v>
      </c>
    </row>
    <row r="332" ht="15.75" customHeight="1">
      <c r="A332">
        <v>2007.0</v>
      </c>
      <c r="B332">
        <v>2007.0</v>
      </c>
      <c r="C332">
        <v>2.0</v>
      </c>
      <c r="D332">
        <v>18.0</v>
      </c>
      <c r="E332" t="s">
        <v>445</v>
      </c>
      <c r="F332" t="s">
        <v>12</v>
      </c>
      <c r="G332" t="s">
        <v>65</v>
      </c>
      <c r="H332" t="s">
        <v>23</v>
      </c>
      <c r="I332" t="s">
        <v>19</v>
      </c>
      <c r="J332">
        <v>1.0</v>
      </c>
    </row>
    <row r="333" ht="15.75" customHeight="1">
      <c r="A333">
        <v>2007.0</v>
      </c>
      <c r="B333">
        <v>2007.0</v>
      </c>
      <c r="C333">
        <v>2.0</v>
      </c>
      <c r="D333">
        <v>17.0</v>
      </c>
      <c r="E333" t="s">
        <v>446</v>
      </c>
      <c r="F333" t="s">
        <v>12</v>
      </c>
      <c r="G333" t="s">
        <v>65</v>
      </c>
      <c r="H333" t="s">
        <v>27</v>
      </c>
      <c r="J333">
        <v>1.0</v>
      </c>
    </row>
    <row r="334" ht="15.75" customHeight="1">
      <c r="A334">
        <v>2007.0</v>
      </c>
      <c r="B334">
        <v>2007.0</v>
      </c>
      <c r="C334">
        <v>2.0</v>
      </c>
      <c r="D334">
        <v>17.0</v>
      </c>
      <c r="E334" t="s">
        <v>447</v>
      </c>
      <c r="F334" t="s">
        <v>12</v>
      </c>
      <c r="G334" t="s">
        <v>65</v>
      </c>
      <c r="H334" t="s">
        <v>27</v>
      </c>
      <c r="J334">
        <v>1.0</v>
      </c>
    </row>
    <row r="335" ht="15.75" customHeight="1">
      <c r="A335">
        <v>2007.0</v>
      </c>
      <c r="B335">
        <v>2007.0</v>
      </c>
      <c r="C335">
        <v>2.0</v>
      </c>
      <c r="D335">
        <v>17.0</v>
      </c>
      <c r="E335" t="s">
        <v>448</v>
      </c>
      <c r="F335" t="s">
        <v>12</v>
      </c>
      <c r="G335" t="s">
        <v>54</v>
      </c>
      <c r="H335" t="s">
        <v>27</v>
      </c>
      <c r="I335" t="s">
        <v>31</v>
      </c>
      <c r="J335">
        <v>2.0</v>
      </c>
    </row>
    <row r="336" ht="15.75" customHeight="1">
      <c r="A336">
        <v>2007.0</v>
      </c>
      <c r="B336">
        <v>2007.0</v>
      </c>
      <c r="C336">
        <v>2.0</v>
      </c>
      <c r="D336">
        <v>17.0</v>
      </c>
      <c r="E336" t="s">
        <v>449</v>
      </c>
      <c r="F336" t="s">
        <v>12</v>
      </c>
      <c r="G336" t="s">
        <v>30</v>
      </c>
      <c r="H336" t="s">
        <v>27</v>
      </c>
      <c r="J336">
        <v>1.0</v>
      </c>
    </row>
    <row r="337" ht="15.75" customHeight="1">
      <c r="A337">
        <v>2007.0</v>
      </c>
      <c r="B337">
        <v>2007.0</v>
      </c>
      <c r="C337">
        <v>2.0</v>
      </c>
      <c r="D337">
        <v>4.0</v>
      </c>
      <c r="E337" t="s">
        <v>450</v>
      </c>
      <c r="F337" t="s">
        <v>12</v>
      </c>
      <c r="G337" t="s">
        <v>22</v>
      </c>
      <c r="H337" t="s">
        <v>27</v>
      </c>
      <c r="J337">
        <v>1.0</v>
      </c>
    </row>
    <row r="338" ht="15.75" customHeight="1">
      <c r="A338">
        <v>2007.0</v>
      </c>
      <c r="B338">
        <v>2007.0</v>
      </c>
      <c r="C338">
        <v>1.0</v>
      </c>
      <c r="D338">
        <v>5.0</v>
      </c>
      <c r="E338" t="s">
        <v>403</v>
      </c>
      <c r="F338" t="s">
        <v>12</v>
      </c>
      <c r="G338" t="s">
        <v>34</v>
      </c>
      <c r="H338" t="s">
        <v>23</v>
      </c>
      <c r="I338" t="s">
        <v>19</v>
      </c>
      <c r="J338">
        <v>1.0</v>
      </c>
    </row>
    <row r="339" ht="15.75" customHeight="1">
      <c r="A339">
        <v>2007.0</v>
      </c>
      <c r="B339">
        <v>2007.0</v>
      </c>
      <c r="C339">
        <v>1.0</v>
      </c>
      <c r="D339">
        <v>1.0</v>
      </c>
      <c r="E339" t="s">
        <v>451</v>
      </c>
      <c r="F339" t="s">
        <v>12</v>
      </c>
      <c r="G339" t="s">
        <v>54</v>
      </c>
      <c r="H339" t="s">
        <v>27</v>
      </c>
      <c r="J339">
        <v>1.0</v>
      </c>
    </row>
    <row r="340" ht="15.75" customHeight="1">
      <c r="A340">
        <v>2007.0</v>
      </c>
      <c r="B340">
        <v>2006.0</v>
      </c>
      <c r="C340">
        <v>12.0</v>
      </c>
      <c r="D340">
        <v>28.0</v>
      </c>
      <c r="E340" t="s">
        <v>452</v>
      </c>
      <c r="F340" t="s">
        <v>12</v>
      </c>
      <c r="G340" t="s">
        <v>54</v>
      </c>
      <c r="H340" t="s">
        <v>27</v>
      </c>
      <c r="J340">
        <v>1.0</v>
      </c>
    </row>
    <row r="341" ht="15.75" customHeight="1">
      <c r="A341">
        <v>2007.0</v>
      </c>
      <c r="B341">
        <v>2006.0</v>
      </c>
      <c r="C341">
        <v>12.0</v>
      </c>
      <c r="D341">
        <v>21.0</v>
      </c>
      <c r="E341" t="s">
        <v>453</v>
      </c>
      <c r="F341" t="s">
        <v>111</v>
      </c>
      <c r="G341" t="s">
        <v>22</v>
      </c>
      <c r="H341" t="s">
        <v>112</v>
      </c>
      <c r="I341" t="s">
        <v>19</v>
      </c>
      <c r="J341">
        <v>1.0</v>
      </c>
    </row>
    <row r="342" ht="15.75" customHeight="1">
      <c r="A342">
        <v>2007.0</v>
      </c>
      <c r="B342">
        <v>2006.0</v>
      </c>
      <c r="C342">
        <v>12.0</v>
      </c>
      <c r="D342">
        <v>16.0</v>
      </c>
      <c r="E342" t="s">
        <v>454</v>
      </c>
      <c r="F342" t="s">
        <v>12</v>
      </c>
      <c r="G342" t="s">
        <v>34</v>
      </c>
      <c r="H342" t="s">
        <v>27</v>
      </c>
      <c r="J342">
        <v>1.0</v>
      </c>
    </row>
    <row r="343" ht="15.75" customHeight="1">
      <c r="A343">
        <v>2007.0</v>
      </c>
      <c r="B343">
        <v>2006.0</v>
      </c>
      <c r="C343">
        <v>12.0</v>
      </c>
      <c r="D343">
        <v>16.0</v>
      </c>
      <c r="E343" t="s">
        <v>455</v>
      </c>
      <c r="F343" t="s">
        <v>12</v>
      </c>
      <c r="G343" t="s">
        <v>54</v>
      </c>
      <c r="H343" t="s">
        <v>27</v>
      </c>
      <c r="J343">
        <v>1.0</v>
      </c>
    </row>
    <row r="344" ht="15.75" customHeight="1">
      <c r="A344">
        <v>2006.0</v>
      </c>
      <c r="B344">
        <v>2006.0</v>
      </c>
      <c r="C344">
        <v>4.0</v>
      </c>
      <c r="D344">
        <v>29.0</v>
      </c>
      <c r="E344" t="s">
        <v>456</v>
      </c>
      <c r="F344" t="s">
        <v>12</v>
      </c>
      <c r="G344" t="s">
        <v>30</v>
      </c>
      <c r="H344" t="s">
        <v>35</v>
      </c>
      <c r="I344" t="s">
        <v>19</v>
      </c>
      <c r="J344">
        <v>1.0</v>
      </c>
    </row>
    <row r="345" ht="15.75" customHeight="1">
      <c r="A345">
        <v>2006.0</v>
      </c>
      <c r="B345">
        <v>2006.0</v>
      </c>
      <c r="C345">
        <v>4.0</v>
      </c>
      <c r="D345">
        <v>18.0</v>
      </c>
      <c r="E345" t="s">
        <v>457</v>
      </c>
      <c r="F345" t="s">
        <v>12</v>
      </c>
      <c r="G345" t="s">
        <v>59</v>
      </c>
      <c r="H345" t="s">
        <v>23</v>
      </c>
      <c r="I345" t="s">
        <v>19</v>
      </c>
      <c r="J345">
        <v>1.0</v>
      </c>
    </row>
    <row r="346" ht="15.75" customHeight="1">
      <c r="A346">
        <v>2006.0</v>
      </c>
      <c r="B346">
        <v>2006.0</v>
      </c>
      <c r="C346">
        <v>4.0</v>
      </c>
      <c r="D346">
        <v>8.0</v>
      </c>
      <c r="E346" t="s">
        <v>458</v>
      </c>
      <c r="F346" t="s">
        <v>12</v>
      </c>
      <c r="G346" t="s">
        <v>30</v>
      </c>
      <c r="H346" t="s">
        <v>27</v>
      </c>
      <c r="I346" t="s">
        <v>31</v>
      </c>
      <c r="J346">
        <v>1.0</v>
      </c>
    </row>
    <row r="347" ht="15.75" customHeight="1">
      <c r="A347">
        <v>2006.0</v>
      </c>
      <c r="B347">
        <v>2006.0</v>
      </c>
      <c r="C347">
        <v>4.0</v>
      </c>
      <c r="D347">
        <v>3.0</v>
      </c>
      <c r="E347" t="s">
        <v>459</v>
      </c>
      <c r="F347" t="s">
        <v>12</v>
      </c>
      <c r="G347" t="s">
        <v>65</v>
      </c>
      <c r="H347" t="s">
        <v>23</v>
      </c>
      <c r="I347" t="s">
        <v>19</v>
      </c>
      <c r="J347">
        <v>1.0</v>
      </c>
    </row>
    <row r="348" ht="15.75" customHeight="1">
      <c r="A348">
        <v>2006.0</v>
      </c>
      <c r="B348">
        <v>2006.0</v>
      </c>
      <c r="C348">
        <v>4.0</v>
      </c>
      <c r="D348">
        <v>2.0</v>
      </c>
      <c r="E348" t="s">
        <v>460</v>
      </c>
      <c r="F348" t="s">
        <v>12</v>
      </c>
      <c r="G348" t="s">
        <v>30</v>
      </c>
      <c r="H348" t="s">
        <v>27</v>
      </c>
      <c r="J348">
        <v>1.0</v>
      </c>
    </row>
    <row r="349" ht="15.75" customHeight="1">
      <c r="A349">
        <v>2006.0</v>
      </c>
      <c r="B349">
        <v>2006.0</v>
      </c>
      <c r="C349">
        <v>3.0</v>
      </c>
      <c r="D349">
        <v>19.0</v>
      </c>
      <c r="E349" t="s">
        <v>461</v>
      </c>
      <c r="F349" t="s">
        <v>12</v>
      </c>
      <c r="G349" t="s">
        <v>59</v>
      </c>
      <c r="H349" t="s">
        <v>27</v>
      </c>
      <c r="J349">
        <v>1.0</v>
      </c>
    </row>
    <row r="350" ht="15.75" customHeight="1">
      <c r="A350">
        <v>2006.0</v>
      </c>
      <c r="B350">
        <v>2006.0</v>
      </c>
      <c r="C350">
        <v>3.0</v>
      </c>
      <c r="D350">
        <v>11.0</v>
      </c>
      <c r="E350" t="s">
        <v>462</v>
      </c>
      <c r="F350" t="s">
        <v>12</v>
      </c>
      <c r="G350" t="s">
        <v>65</v>
      </c>
      <c r="H350" t="s">
        <v>23</v>
      </c>
      <c r="I350" t="s">
        <v>19</v>
      </c>
      <c r="J350">
        <v>1.0</v>
      </c>
    </row>
    <row r="351" ht="15.75" customHeight="1">
      <c r="A351">
        <v>2006.0</v>
      </c>
      <c r="B351">
        <v>2006.0</v>
      </c>
      <c r="C351">
        <v>3.0</v>
      </c>
      <c r="D351">
        <v>1.0</v>
      </c>
      <c r="E351" t="s">
        <v>463</v>
      </c>
      <c r="F351" t="s">
        <v>12</v>
      </c>
      <c r="G351" t="s">
        <v>30</v>
      </c>
      <c r="H351" t="s">
        <v>27</v>
      </c>
      <c r="J351">
        <v>1.0</v>
      </c>
    </row>
    <row r="352" ht="15.75" customHeight="1">
      <c r="A352">
        <v>2006.0</v>
      </c>
      <c r="B352">
        <v>2006.0</v>
      </c>
      <c r="C352">
        <v>2.0</v>
      </c>
      <c r="D352">
        <v>28.0</v>
      </c>
      <c r="E352" t="s">
        <v>464</v>
      </c>
      <c r="F352" t="s">
        <v>12</v>
      </c>
      <c r="G352" t="s">
        <v>13</v>
      </c>
      <c r="H352" t="s">
        <v>27</v>
      </c>
      <c r="J352">
        <v>1.0</v>
      </c>
    </row>
    <row r="353" ht="15.75" customHeight="1">
      <c r="A353">
        <v>2006.0</v>
      </c>
      <c r="B353">
        <v>2006.0</v>
      </c>
      <c r="C353">
        <v>2.0</v>
      </c>
      <c r="D353">
        <v>14.0</v>
      </c>
      <c r="E353" t="s">
        <v>465</v>
      </c>
      <c r="F353" t="s">
        <v>12</v>
      </c>
      <c r="G353" t="s">
        <v>13</v>
      </c>
      <c r="H353" t="s">
        <v>27</v>
      </c>
      <c r="J353">
        <v>1.0</v>
      </c>
    </row>
    <row r="354" ht="15.75" customHeight="1">
      <c r="A354">
        <v>2006.0</v>
      </c>
      <c r="B354">
        <v>2006.0</v>
      </c>
      <c r="C354">
        <v>2.0</v>
      </c>
      <c r="D354">
        <v>8.0</v>
      </c>
      <c r="E354" t="s">
        <v>466</v>
      </c>
      <c r="F354" t="s">
        <v>467</v>
      </c>
      <c r="G354" t="s">
        <v>13</v>
      </c>
      <c r="H354" t="s">
        <v>182</v>
      </c>
      <c r="I354" t="s">
        <v>183</v>
      </c>
      <c r="J354">
        <v>1.0</v>
      </c>
    </row>
    <row r="355" ht="15.75" customHeight="1">
      <c r="A355">
        <v>2006.0</v>
      </c>
      <c r="B355">
        <v>2006.0</v>
      </c>
      <c r="C355">
        <v>2.0</v>
      </c>
      <c r="D355">
        <v>1.0</v>
      </c>
      <c r="E355" t="s">
        <v>468</v>
      </c>
      <c r="F355" t="s">
        <v>12</v>
      </c>
      <c r="G355" t="s">
        <v>26</v>
      </c>
      <c r="H355" t="s">
        <v>35</v>
      </c>
      <c r="I355" t="s">
        <v>19</v>
      </c>
      <c r="J355">
        <v>1.0</v>
      </c>
    </row>
    <row r="356" ht="15.75" customHeight="1">
      <c r="A356">
        <v>2006.0</v>
      </c>
      <c r="B356">
        <v>2006.0</v>
      </c>
      <c r="C356">
        <v>1.0</v>
      </c>
      <c r="D356">
        <v>14.0</v>
      </c>
      <c r="E356" t="s">
        <v>469</v>
      </c>
      <c r="F356" t="s">
        <v>12</v>
      </c>
      <c r="G356" t="s">
        <v>54</v>
      </c>
      <c r="H356" t="s">
        <v>27</v>
      </c>
      <c r="J356">
        <v>2.0</v>
      </c>
    </row>
    <row r="357" ht="15.75" customHeight="1">
      <c r="A357">
        <v>2006.0</v>
      </c>
      <c r="B357">
        <v>2006.0</v>
      </c>
      <c r="C357">
        <v>1.0</v>
      </c>
      <c r="D357">
        <v>6.0</v>
      </c>
      <c r="E357" t="s">
        <v>470</v>
      </c>
      <c r="F357" t="s">
        <v>12</v>
      </c>
      <c r="G357" t="s">
        <v>54</v>
      </c>
      <c r="H357" t="s">
        <v>27</v>
      </c>
      <c r="J357">
        <v>1.0</v>
      </c>
    </row>
    <row r="358" ht="15.75" customHeight="1">
      <c r="A358">
        <v>2006.0</v>
      </c>
      <c r="B358">
        <v>2006.0</v>
      </c>
      <c r="C358">
        <v>1.0</v>
      </c>
      <c r="D358">
        <v>5.0</v>
      </c>
      <c r="E358" t="s">
        <v>471</v>
      </c>
      <c r="F358" t="s">
        <v>12</v>
      </c>
      <c r="G358" t="s">
        <v>34</v>
      </c>
      <c r="H358" t="s">
        <v>35</v>
      </c>
      <c r="I358" t="s">
        <v>19</v>
      </c>
      <c r="J358">
        <v>1.0</v>
      </c>
    </row>
    <row r="359" ht="15.75" customHeight="1">
      <c r="A359">
        <v>2006.0</v>
      </c>
      <c r="B359">
        <v>2006.0</v>
      </c>
      <c r="C359">
        <v>1.0</v>
      </c>
      <c r="D359">
        <v>5.0</v>
      </c>
      <c r="E359" t="s">
        <v>472</v>
      </c>
      <c r="F359" t="s">
        <v>12</v>
      </c>
      <c r="G359" t="s">
        <v>54</v>
      </c>
      <c r="H359" t="s">
        <v>27</v>
      </c>
      <c r="J359">
        <v>1.0</v>
      </c>
    </row>
    <row r="360" ht="15.75" customHeight="1">
      <c r="A360">
        <v>2006.0</v>
      </c>
      <c r="B360">
        <v>2006.0</v>
      </c>
      <c r="C360">
        <v>1.0</v>
      </c>
      <c r="D360">
        <v>3.0</v>
      </c>
      <c r="E360" t="s">
        <v>473</v>
      </c>
      <c r="F360" t="s">
        <v>12</v>
      </c>
      <c r="G360" t="s">
        <v>13</v>
      </c>
      <c r="H360" t="s">
        <v>35</v>
      </c>
      <c r="I360" t="s">
        <v>19</v>
      </c>
      <c r="J360">
        <v>1.0</v>
      </c>
    </row>
    <row r="361" ht="15.75" customHeight="1">
      <c r="A361">
        <v>2006.0</v>
      </c>
      <c r="B361">
        <v>2006.0</v>
      </c>
      <c r="C361">
        <v>1.0</v>
      </c>
      <c r="D361">
        <v>1.0</v>
      </c>
      <c r="E361" t="s">
        <v>474</v>
      </c>
      <c r="F361" t="s">
        <v>12</v>
      </c>
      <c r="G361" t="s">
        <v>22</v>
      </c>
      <c r="H361" t="s">
        <v>27</v>
      </c>
      <c r="I361" t="s">
        <v>31</v>
      </c>
      <c r="J361">
        <v>2.0</v>
      </c>
    </row>
    <row r="362" ht="15.75" customHeight="1">
      <c r="A362">
        <v>2006.0</v>
      </c>
      <c r="B362">
        <v>2005.0</v>
      </c>
      <c r="C362">
        <v>12.0</v>
      </c>
      <c r="D362">
        <v>31.0</v>
      </c>
      <c r="E362" t="s">
        <v>475</v>
      </c>
      <c r="F362" t="s">
        <v>12</v>
      </c>
      <c r="G362" t="s">
        <v>65</v>
      </c>
      <c r="H362" t="s">
        <v>182</v>
      </c>
      <c r="I362" t="s">
        <v>183</v>
      </c>
      <c r="J362">
        <v>1.0</v>
      </c>
    </row>
    <row r="363" ht="15.75" customHeight="1">
      <c r="A363">
        <v>2006.0</v>
      </c>
      <c r="B363">
        <v>2005.0</v>
      </c>
      <c r="C363">
        <v>12.0</v>
      </c>
      <c r="D363">
        <v>27.0</v>
      </c>
      <c r="E363" t="s">
        <v>476</v>
      </c>
      <c r="F363" t="s">
        <v>12</v>
      </c>
      <c r="G363" t="s">
        <v>34</v>
      </c>
      <c r="H363" t="s">
        <v>27</v>
      </c>
      <c r="J363">
        <v>1.0</v>
      </c>
    </row>
    <row r="364" ht="15.75" customHeight="1">
      <c r="A364">
        <v>2006.0</v>
      </c>
      <c r="B364">
        <v>2005.0</v>
      </c>
      <c r="C364">
        <v>12.0</v>
      </c>
      <c r="D364">
        <v>22.0</v>
      </c>
      <c r="E364" t="s">
        <v>251</v>
      </c>
      <c r="F364" t="s">
        <v>12</v>
      </c>
      <c r="G364" t="s">
        <v>22</v>
      </c>
      <c r="H364" t="s">
        <v>182</v>
      </c>
      <c r="J364">
        <v>1.0</v>
      </c>
    </row>
    <row r="365" ht="15.75" customHeight="1">
      <c r="A365">
        <v>2006.0</v>
      </c>
      <c r="B365">
        <v>2005.0</v>
      </c>
      <c r="C365">
        <v>11.0</v>
      </c>
      <c r="D365">
        <v>6.0</v>
      </c>
      <c r="E365" t="s">
        <v>477</v>
      </c>
      <c r="F365" t="s">
        <v>12</v>
      </c>
      <c r="G365" t="s">
        <v>22</v>
      </c>
      <c r="H365" t="s">
        <v>35</v>
      </c>
      <c r="I365" t="s">
        <v>19</v>
      </c>
      <c r="J365">
        <v>1.0</v>
      </c>
    </row>
    <row r="366" ht="15.75" customHeight="1">
      <c r="A366">
        <v>2005.0</v>
      </c>
      <c r="B366">
        <v>2005.0</v>
      </c>
      <c r="C366">
        <v>7.0</v>
      </c>
      <c r="D366">
        <v>2.0</v>
      </c>
      <c r="E366" t="s">
        <v>478</v>
      </c>
      <c r="F366" t="s">
        <v>12</v>
      </c>
      <c r="G366" t="s">
        <v>30</v>
      </c>
      <c r="H366" t="s">
        <v>35</v>
      </c>
      <c r="I366" t="s">
        <v>45</v>
      </c>
      <c r="J366">
        <v>1.0</v>
      </c>
    </row>
    <row r="367" ht="15.75" customHeight="1">
      <c r="A367">
        <v>2005.0</v>
      </c>
      <c r="B367">
        <v>2005.0</v>
      </c>
      <c r="C367">
        <v>5.0</v>
      </c>
      <c r="D367">
        <v>20.0</v>
      </c>
      <c r="E367" t="s">
        <v>479</v>
      </c>
      <c r="F367" t="s">
        <v>111</v>
      </c>
      <c r="G367" t="s">
        <v>22</v>
      </c>
      <c r="H367" t="s">
        <v>112</v>
      </c>
      <c r="I367" t="s">
        <v>19</v>
      </c>
      <c r="J367">
        <v>1.0</v>
      </c>
    </row>
    <row r="368" ht="15.75" customHeight="1">
      <c r="A368">
        <v>2005.0</v>
      </c>
      <c r="B368">
        <v>2005.0</v>
      </c>
      <c r="C368">
        <v>4.0</v>
      </c>
      <c r="D368">
        <v>1.0</v>
      </c>
      <c r="E368" t="s">
        <v>480</v>
      </c>
      <c r="F368" t="s">
        <v>12</v>
      </c>
      <c r="G368" t="s">
        <v>30</v>
      </c>
      <c r="H368" t="s">
        <v>27</v>
      </c>
      <c r="J368">
        <v>1.0</v>
      </c>
    </row>
    <row r="369" ht="15.75" customHeight="1">
      <c r="A369">
        <v>2005.0</v>
      </c>
      <c r="B369">
        <v>2005.0</v>
      </c>
      <c r="C369">
        <v>4.0</v>
      </c>
      <c r="D369">
        <v>1.0</v>
      </c>
      <c r="E369" t="s">
        <v>481</v>
      </c>
      <c r="F369" t="s">
        <v>12</v>
      </c>
      <c r="G369" t="s">
        <v>22</v>
      </c>
      <c r="H369" t="s">
        <v>35</v>
      </c>
      <c r="I369" t="s">
        <v>19</v>
      </c>
      <c r="J369">
        <v>1.0</v>
      </c>
    </row>
    <row r="370" ht="15.75" customHeight="1">
      <c r="A370">
        <v>2005.0</v>
      </c>
      <c r="B370">
        <v>2005.0</v>
      </c>
      <c r="C370">
        <v>3.0</v>
      </c>
      <c r="D370">
        <v>31.0</v>
      </c>
      <c r="E370" t="s">
        <v>482</v>
      </c>
      <c r="F370" t="s">
        <v>12</v>
      </c>
      <c r="G370" t="s">
        <v>65</v>
      </c>
      <c r="H370" t="s">
        <v>27</v>
      </c>
      <c r="J370">
        <v>1.0</v>
      </c>
    </row>
    <row r="371" ht="15.75" customHeight="1">
      <c r="A371">
        <v>2005.0</v>
      </c>
      <c r="B371">
        <v>2005.0</v>
      </c>
      <c r="C371">
        <v>3.0</v>
      </c>
      <c r="D371">
        <v>26.0</v>
      </c>
      <c r="E371" t="s">
        <v>483</v>
      </c>
      <c r="F371" t="s">
        <v>12</v>
      </c>
      <c r="G371" t="s">
        <v>26</v>
      </c>
      <c r="H371" t="s">
        <v>35</v>
      </c>
      <c r="I371" t="s">
        <v>19</v>
      </c>
      <c r="J371">
        <v>2.0</v>
      </c>
    </row>
    <row r="372" ht="15.75" customHeight="1">
      <c r="A372">
        <v>2005.0</v>
      </c>
      <c r="B372">
        <v>2005.0</v>
      </c>
      <c r="C372">
        <v>3.0</v>
      </c>
      <c r="D372">
        <v>24.0</v>
      </c>
      <c r="E372" t="s">
        <v>484</v>
      </c>
      <c r="F372" t="s">
        <v>12</v>
      </c>
      <c r="G372" t="s">
        <v>22</v>
      </c>
      <c r="H372" t="s">
        <v>14</v>
      </c>
      <c r="I372" t="s">
        <v>15</v>
      </c>
      <c r="J372">
        <v>1.0</v>
      </c>
    </row>
    <row r="373" ht="15.75" customHeight="1">
      <c r="A373">
        <v>2005.0</v>
      </c>
      <c r="B373">
        <v>2005.0</v>
      </c>
      <c r="C373">
        <v>3.0</v>
      </c>
      <c r="D373">
        <v>6.0</v>
      </c>
      <c r="E373" t="s">
        <v>485</v>
      </c>
      <c r="F373" t="s">
        <v>12</v>
      </c>
      <c r="G373" t="s">
        <v>22</v>
      </c>
      <c r="H373" t="s">
        <v>23</v>
      </c>
      <c r="J373">
        <v>1.0</v>
      </c>
    </row>
    <row r="374" ht="15.75" customHeight="1">
      <c r="A374">
        <v>2005.0</v>
      </c>
      <c r="B374">
        <v>2005.0</v>
      </c>
      <c r="C374">
        <v>2.0</v>
      </c>
      <c r="D374">
        <v>20.0</v>
      </c>
      <c r="E374" t="s">
        <v>486</v>
      </c>
      <c r="F374" t="s">
        <v>12</v>
      </c>
      <c r="G374" t="s">
        <v>26</v>
      </c>
      <c r="H374" t="s">
        <v>35</v>
      </c>
      <c r="I374" t="s">
        <v>19</v>
      </c>
      <c r="J374">
        <v>1.0</v>
      </c>
    </row>
    <row r="375" ht="15.75" customHeight="1">
      <c r="A375">
        <v>2005.0</v>
      </c>
      <c r="B375">
        <v>2005.0</v>
      </c>
      <c r="C375">
        <v>2.0</v>
      </c>
      <c r="D375">
        <v>15.0</v>
      </c>
      <c r="E375" t="s">
        <v>487</v>
      </c>
      <c r="F375" t="s">
        <v>332</v>
      </c>
      <c r="G375" t="s">
        <v>13</v>
      </c>
      <c r="H375" t="s">
        <v>14</v>
      </c>
      <c r="J375">
        <v>1.0</v>
      </c>
    </row>
    <row r="376" ht="15.75" customHeight="1">
      <c r="A376">
        <v>2005.0</v>
      </c>
      <c r="B376">
        <v>2005.0</v>
      </c>
      <c r="C376">
        <v>2.0</v>
      </c>
      <c r="D376">
        <v>14.0</v>
      </c>
      <c r="E376" t="s">
        <v>488</v>
      </c>
      <c r="F376" t="s">
        <v>12</v>
      </c>
      <c r="G376" t="s">
        <v>489</v>
      </c>
      <c r="H376" t="s">
        <v>35</v>
      </c>
      <c r="I376" t="s">
        <v>19</v>
      </c>
      <c r="J376">
        <v>1.0</v>
      </c>
    </row>
    <row r="377" ht="15.75" customHeight="1">
      <c r="A377">
        <v>2005.0</v>
      </c>
      <c r="B377">
        <v>2005.0</v>
      </c>
      <c r="C377">
        <v>1.0</v>
      </c>
      <c r="D377">
        <v>16.0</v>
      </c>
      <c r="E377" t="s">
        <v>490</v>
      </c>
      <c r="F377" t="s">
        <v>12</v>
      </c>
      <c r="G377" t="s">
        <v>30</v>
      </c>
      <c r="H377" t="s">
        <v>35</v>
      </c>
      <c r="I377" t="s">
        <v>45</v>
      </c>
      <c r="J377">
        <v>2.0</v>
      </c>
    </row>
    <row r="378" ht="15.75" customHeight="1">
      <c r="A378">
        <v>2005.0</v>
      </c>
      <c r="B378">
        <v>2005.0</v>
      </c>
      <c r="C378">
        <v>1.0</v>
      </c>
      <c r="D378">
        <v>14.0</v>
      </c>
      <c r="E378" t="s">
        <v>491</v>
      </c>
      <c r="F378" t="s">
        <v>12</v>
      </c>
      <c r="G378" t="s">
        <v>65</v>
      </c>
      <c r="H378" t="s">
        <v>23</v>
      </c>
      <c r="I378" t="s">
        <v>45</v>
      </c>
      <c r="J378">
        <v>1.0</v>
      </c>
    </row>
    <row r="379" ht="15.75" customHeight="1">
      <c r="A379">
        <v>2005.0</v>
      </c>
      <c r="B379">
        <v>2005.0</v>
      </c>
      <c r="C379">
        <v>1.0</v>
      </c>
      <c r="D379">
        <v>12.0</v>
      </c>
      <c r="E379" t="s">
        <v>492</v>
      </c>
      <c r="F379" t="s">
        <v>111</v>
      </c>
      <c r="G379" t="s">
        <v>59</v>
      </c>
      <c r="H379" t="s">
        <v>35</v>
      </c>
      <c r="I379" t="s">
        <v>19</v>
      </c>
      <c r="J379">
        <v>1.0</v>
      </c>
    </row>
    <row r="380" ht="15.75" customHeight="1">
      <c r="A380">
        <v>2005.0</v>
      </c>
      <c r="B380">
        <v>2005.0</v>
      </c>
      <c r="C380">
        <v>1.0</v>
      </c>
      <c r="D380">
        <v>9.0</v>
      </c>
      <c r="E380" t="s">
        <v>493</v>
      </c>
      <c r="F380" t="s">
        <v>111</v>
      </c>
      <c r="G380" t="s">
        <v>40</v>
      </c>
      <c r="H380" t="s">
        <v>112</v>
      </c>
      <c r="I380" t="s">
        <v>45</v>
      </c>
      <c r="J380">
        <v>1.0</v>
      </c>
    </row>
    <row r="381" ht="15.75" customHeight="1">
      <c r="A381">
        <v>2005.0</v>
      </c>
      <c r="B381">
        <v>2005.0</v>
      </c>
      <c r="C381">
        <v>1.0</v>
      </c>
      <c r="D381">
        <v>8.0</v>
      </c>
      <c r="E381" t="s">
        <v>494</v>
      </c>
      <c r="F381" t="s">
        <v>12</v>
      </c>
      <c r="G381" t="s">
        <v>65</v>
      </c>
      <c r="H381" t="s">
        <v>35</v>
      </c>
      <c r="I381" t="s">
        <v>45</v>
      </c>
      <c r="J381">
        <v>1.0</v>
      </c>
    </row>
    <row r="382" ht="15.75" customHeight="1">
      <c r="A382">
        <v>2005.0</v>
      </c>
      <c r="B382">
        <v>2005.0</v>
      </c>
      <c r="C382">
        <v>1.0</v>
      </c>
      <c r="D382">
        <v>8.0</v>
      </c>
      <c r="E382" t="s">
        <v>495</v>
      </c>
      <c r="F382" t="s">
        <v>12</v>
      </c>
      <c r="G382" t="s">
        <v>65</v>
      </c>
      <c r="H382" t="s">
        <v>27</v>
      </c>
      <c r="J382">
        <v>1.0</v>
      </c>
    </row>
    <row r="383" ht="15.75" customHeight="1">
      <c r="A383">
        <v>2005.0</v>
      </c>
      <c r="B383">
        <v>2005.0</v>
      </c>
      <c r="C383">
        <v>1.0</v>
      </c>
      <c r="D383">
        <v>3.0</v>
      </c>
      <c r="E383" t="s">
        <v>496</v>
      </c>
      <c r="F383" t="s">
        <v>12</v>
      </c>
      <c r="G383" t="s">
        <v>22</v>
      </c>
      <c r="H383" t="s">
        <v>35</v>
      </c>
      <c r="I383" t="s">
        <v>19</v>
      </c>
      <c r="J383">
        <v>1.0</v>
      </c>
    </row>
    <row r="384" ht="15.75" customHeight="1">
      <c r="A384">
        <v>2005.0</v>
      </c>
      <c r="B384">
        <v>2005.0</v>
      </c>
      <c r="C384">
        <v>1.0</v>
      </c>
      <c r="D384">
        <v>1.0</v>
      </c>
      <c r="E384" t="s">
        <v>497</v>
      </c>
      <c r="F384" t="s">
        <v>12</v>
      </c>
      <c r="G384" t="s">
        <v>54</v>
      </c>
      <c r="H384" t="s">
        <v>35</v>
      </c>
      <c r="I384" t="s">
        <v>19</v>
      </c>
      <c r="J384">
        <v>1.0</v>
      </c>
    </row>
    <row r="385" ht="15.75" customHeight="1">
      <c r="A385">
        <v>2005.0</v>
      </c>
      <c r="B385">
        <v>2004.0</v>
      </c>
      <c r="C385">
        <v>12.0</v>
      </c>
      <c r="D385">
        <v>11.0</v>
      </c>
      <c r="E385" t="s">
        <v>498</v>
      </c>
      <c r="F385" t="s">
        <v>12</v>
      </c>
      <c r="G385" t="s">
        <v>65</v>
      </c>
      <c r="H385" t="s">
        <v>27</v>
      </c>
      <c r="J385">
        <v>1.0</v>
      </c>
    </row>
    <row r="386" ht="15.75" customHeight="1">
      <c r="A386">
        <v>2005.0</v>
      </c>
      <c r="B386">
        <v>2004.0</v>
      </c>
      <c r="C386">
        <v>12.0</v>
      </c>
      <c r="D386">
        <v>11.0</v>
      </c>
      <c r="E386" t="s">
        <v>499</v>
      </c>
      <c r="F386" t="s">
        <v>12</v>
      </c>
      <c r="G386" t="s">
        <v>65</v>
      </c>
      <c r="H386" t="s">
        <v>182</v>
      </c>
      <c r="I386" t="s">
        <v>183</v>
      </c>
      <c r="J386">
        <v>2.0</v>
      </c>
    </row>
    <row r="387" ht="15.75" customHeight="1">
      <c r="A387">
        <v>2005.0</v>
      </c>
      <c r="B387">
        <v>2004.0</v>
      </c>
      <c r="C387">
        <v>12.0</v>
      </c>
      <c r="D387">
        <v>10.0</v>
      </c>
      <c r="E387" t="s">
        <v>500</v>
      </c>
      <c r="F387" t="s">
        <v>12</v>
      </c>
      <c r="G387" t="s">
        <v>65</v>
      </c>
      <c r="H387" t="s">
        <v>35</v>
      </c>
      <c r="I387" t="s">
        <v>19</v>
      </c>
      <c r="J387">
        <v>1.0</v>
      </c>
    </row>
    <row r="388" ht="15.75" customHeight="1">
      <c r="A388">
        <v>2005.0</v>
      </c>
      <c r="B388">
        <v>2004.0</v>
      </c>
      <c r="C388">
        <v>10.0</v>
      </c>
      <c r="D388">
        <v>30.0</v>
      </c>
      <c r="E388" t="s">
        <v>501</v>
      </c>
      <c r="F388" t="s">
        <v>12</v>
      </c>
      <c r="G388" t="s">
        <v>54</v>
      </c>
      <c r="H388" t="s">
        <v>14</v>
      </c>
      <c r="J388">
        <v>2.0</v>
      </c>
    </row>
    <row r="389" ht="15.75" customHeight="1">
      <c r="A389">
        <v>2005.0</v>
      </c>
      <c r="B389">
        <v>2004.0</v>
      </c>
      <c r="C389">
        <v>10.0</v>
      </c>
      <c r="D389">
        <v>24.0</v>
      </c>
      <c r="E389" t="s">
        <v>502</v>
      </c>
      <c r="F389" t="s">
        <v>332</v>
      </c>
      <c r="G389" t="s">
        <v>59</v>
      </c>
      <c r="H389" t="s">
        <v>14</v>
      </c>
      <c r="J389">
        <v>1.0</v>
      </c>
    </row>
    <row r="390" ht="15.75" customHeight="1">
      <c r="A390">
        <v>2004.0</v>
      </c>
      <c r="B390">
        <v>2004.0</v>
      </c>
      <c r="C390">
        <v>6.0</v>
      </c>
      <c r="D390">
        <v>13.0</v>
      </c>
      <c r="E390" t="s">
        <v>503</v>
      </c>
      <c r="F390" t="s">
        <v>332</v>
      </c>
      <c r="G390" t="s">
        <v>59</v>
      </c>
      <c r="H390" t="s">
        <v>14</v>
      </c>
      <c r="J390">
        <v>2.0</v>
      </c>
    </row>
    <row r="391" ht="15.75" customHeight="1">
      <c r="A391">
        <v>2004.0</v>
      </c>
      <c r="B391">
        <v>2004.0</v>
      </c>
      <c r="C391">
        <v>4.0</v>
      </c>
      <c r="D391">
        <v>26.0</v>
      </c>
      <c r="E391" t="s">
        <v>504</v>
      </c>
      <c r="F391" t="s">
        <v>111</v>
      </c>
      <c r="G391" t="s">
        <v>59</v>
      </c>
      <c r="H391" t="s">
        <v>112</v>
      </c>
      <c r="I391" t="s">
        <v>45</v>
      </c>
      <c r="J391">
        <v>1.0</v>
      </c>
    </row>
    <row r="392" ht="15.75" customHeight="1">
      <c r="A392">
        <v>2004.0</v>
      </c>
      <c r="B392">
        <v>2004.0</v>
      </c>
      <c r="C392">
        <v>4.0</v>
      </c>
      <c r="D392">
        <v>10.0</v>
      </c>
      <c r="E392" t="s">
        <v>505</v>
      </c>
      <c r="F392" t="s">
        <v>12</v>
      </c>
      <c r="G392" t="s">
        <v>13</v>
      </c>
      <c r="H392" t="s">
        <v>27</v>
      </c>
      <c r="J392">
        <v>1.0</v>
      </c>
    </row>
    <row r="393" ht="15.75" customHeight="1">
      <c r="A393">
        <v>2004.0</v>
      </c>
      <c r="B393">
        <v>2004.0</v>
      </c>
      <c r="C393">
        <v>4.0</v>
      </c>
      <c r="D393">
        <v>9.0</v>
      </c>
      <c r="E393" t="s">
        <v>506</v>
      </c>
      <c r="F393" t="s">
        <v>12</v>
      </c>
      <c r="G393" t="s">
        <v>22</v>
      </c>
      <c r="H393" t="s">
        <v>182</v>
      </c>
      <c r="I393" t="s">
        <v>183</v>
      </c>
      <c r="J393">
        <v>1.0</v>
      </c>
    </row>
    <row r="394" ht="15.75" customHeight="1">
      <c r="A394">
        <v>2004.0</v>
      </c>
      <c r="B394">
        <v>2004.0</v>
      </c>
      <c r="C394">
        <v>3.0</v>
      </c>
      <c r="D394">
        <v>20.0</v>
      </c>
      <c r="E394" t="s">
        <v>507</v>
      </c>
      <c r="F394" t="s">
        <v>12</v>
      </c>
      <c r="G394" t="s">
        <v>22</v>
      </c>
      <c r="H394" t="s">
        <v>14</v>
      </c>
      <c r="J394">
        <v>1.0</v>
      </c>
    </row>
    <row r="395" ht="15.75" customHeight="1">
      <c r="A395">
        <v>2004.0</v>
      </c>
      <c r="B395">
        <v>2004.0</v>
      </c>
      <c r="C395">
        <v>3.0</v>
      </c>
      <c r="D395">
        <v>10.0</v>
      </c>
      <c r="E395" t="s">
        <v>508</v>
      </c>
      <c r="F395" t="s">
        <v>12</v>
      </c>
      <c r="G395" t="s">
        <v>22</v>
      </c>
      <c r="H395" t="s">
        <v>27</v>
      </c>
      <c r="J395">
        <v>1.0</v>
      </c>
    </row>
    <row r="396" ht="15.75" customHeight="1">
      <c r="A396">
        <v>2004.0</v>
      </c>
      <c r="B396">
        <v>2004.0</v>
      </c>
      <c r="C396">
        <v>3.0</v>
      </c>
      <c r="D396">
        <v>6.0</v>
      </c>
      <c r="E396" t="s">
        <v>509</v>
      </c>
      <c r="F396" t="s">
        <v>12</v>
      </c>
      <c r="G396" t="s">
        <v>30</v>
      </c>
      <c r="H396" t="s">
        <v>27</v>
      </c>
      <c r="J396">
        <v>1.0</v>
      </c>
    </row>
    <row r="397" ht="15.75" customHeight="1">
      <c r="A397">
        <v>2004.0</v>
      </c>
      <c r="B397">
        <v>2004.0</v>
      </c>
      <c r="C397">
        <v>3.0</v>
      </c>
      <c r="D397">
        <v>5.0</v>
      </c>
      <c r="E397" t="s">
        <v>510</v>
      </c>
      <c r="F397" t="s">
        <v>12</v>
      </c>
      <c r="G397" t="s">
        <v>59</v>
      </c>
      <c r="H397" t="s">
        <v>27</v>
      </c>
      <c r="J397">
        <v>1.0</v>
      </c>
    </row>
    <row r="398" ht="15.75" customHeight="1">
      <c r="A398">
        <v>2004.0</v>
      </c>
      <c r="B398">
        <v>2004.0</v>
      </c>
      <c r="C398">
        <v>2.0</v>
      </c>
      <c r="D398">
        <v>28.0</v>
      </c>
      <c r="E398" t="s">
        <v>511</v>
      </c>
      <c r="F398" t="s">
        <v>12</v>
      </c>
      <c r="G398" t="s">
        <v>30</v>
      </c>
      <c r="H398" t="s">
        <v>27</v>
      </c>
      <c r="J398">
        <v>1.0</v>
      </c>
    </row>
    <row r="399" ht="15.75" customHeight="1">
      <c r="A399">
        <v>2004.0</v>
      </c>
      <c r="B399">
        <v>2004.0</v>
      </c>
      <c r="C399">
        <v>2.0</v>
      </c>
      <c r="D399">
        <v>28.0</v>
      </c>
      <c r="E399" t="s">
        <v>512</v>
      </c>
      <c r="F399" t="s">
        <v>12</v>
      </c>
      <c r="G399" t="s">
        <v>13</v>
      </c>
      <c r="H399" t="s">
        <v>14</v>
      </c>
      <c r="J399">
        <v>1.0</v>
      </c>
    </row>
    <row r="400" ht="15.75" customHeight="1">
      <c r="A400">
        <v>2004.0</v>
      </c>
      <c r="B400">
        <v>2004.0</v>
      </c>
      <c r="C400">
        <v>2.0</v>
      </c>
      <c r="D400">
        <v>26.0</v>
      </c>
      <c r="E400" t="s">
        <v>513</v>
      </c>
      <c r="F400" t="s">
        <v>12</v>
      </c>
      <c r="G400" t="s">
        <v>65</v>
      </c>
      <c r="H400" t="s">
        <v>182</v>
      </c>
      <c r="I400" t="s">
        <v>183</v>
      </c>
      <c r="J400">
        <v>1.0</v>
      </c>
    </row>
    <row r="401" ht="15.75" customHeight="1">
      <c r="A401">
        <v>2004.0</v>
      </c>
      <c r="B401">
        <v>2004.0</v>
      </c>
      <c r="C401">
        <v>1.0</v>
      </c>
      <c r="D401">
        <v>31.0</v>
      </c>
      <c r="E401" t="s">
        <v>514</v>
      </c>
      <c r="F401" t="s">
        <v>12</v>
      </c>
      <c r="G401" t="s">
        <v>34</v>
      </c>
      <c r="H401" t="s">
        <v>35</v>
      </c>
      <c r="I401" t="s">
        <v>19</v>
      </c>
      <c r="J401">
        <v>1.0</v>
      </c>
    </row>
    <row r="402" ht="15.75" customHeight="1">
      <c r="A402">
        <v>2004.0</v>
      </c>
      <c r="B402">
        <v>2004.0</v>
      </c>
      <c r="C402">
        <v>1.0</v>
      </c>
      <c r="D402">
        <v>22.0</v>
      </c>
      <c r="E402" t="s">
        <v>515</v>
      </c>
      <c r="F402" t="s">
        <v>104</v>
      </c>
      <c r="G402" t="s">
        <v>13</v>
      </c>
      <c r="H402" t="s">
        <v>516</v>
      </c>
      <c r="J402">
        <v>1.0</v>
      </c>
    </row>
    <row r="403" ht="15.75" customHeight="1">
      <c r="A403">
        <v>2004.0</v>
      </c>
      <c r="B403">
        <v>2004.0</v>
      </c>
      <c r="C403">
        <v>1.0</v>
      </c>
      <c r="D403">
        <v>2.0</v>
      </c>
      <c r="E403" t="s">
        <v>517</v>
      </c>
      <c r="F403" t="s">
        <v>104</v>
      </c>
      <c r="G403" t="s">
        <v>30</v>
      </c>
      <c r="H403" t="s">
        <v>105</v>
      </c>
      <c r="I403" t="s">
        <v>15</v>
      </c>
      <c r="J403">
        <v>2.0</v>
      </c>
    </row>
    <row r="404" ht="15.75" customHeight="1">
      <c r="A404">
        <v>2004.0</v>
      </c>
      <c r="B404">
        <v>2004.0</v>
      </c>
      <c r="C404">
        <v>1.0</v>
      </c>
      <c r="D404">
        <v>1.0</v>
      </c>
      <c r="E404" t="s">
        <v>518</v>
      </c>
      <c r="F404" t="s">
        <v>12</v>
      </c>
      <c r="G404" t="s">
        <v>26</v>
      </c>
      <c r="H404" t="s">
        <v>182</v>
      </c>
      <c r="I404" t="s">
        <v>183</v>
      </c>
      <c r="J404">
        <v>1.0</v>
      </c>
    </row>
    <row r="405" ht="15.75" customHeight="1">
      <c r="A405">
        <v>2004.0</v>
      </c>
      <c r="B405">
        <v>2003.0</v>
      </c>
      <c r="C405">
        <v>12.0</v>
      </c>
      <c r="D405">
        <v>26.0</v>
      </c>
      <c r="E405" t="s">
        <v>519</v>
      </c>
      <c r="F405" t="s">
        <v>12</v>
      </c>
      <c r="G405" t="s">
        <v>65</v>
      </c>
      <c r="H405" t="s">
        <v>35</v>
      </c>
      <c r="I405" t="s">
        <v>45</v>
      </c>
      <c r="J405">
        <v>3.0</v>
      </c>
    </row>
    <row r="406" ht="15.75" customHeight="1">
      <c r="A406">
        <v>2004.0</v>
      </c>
      <c r="B406">
        <v>2003.0</v>
      </c>
      <c r="C406">
        <v>12.0</v>
      </c>
      <c r="D406">
        <v>17.0</v>
      </c>
      <c r="E406" t="s">
        <v>520</v>
      </c>
      <c r="F406" t="s">
        <v>12</v>
      </c>
      <c r="G406" t="s">
        <v>59</v>
      </c>
      <c r="H406" t="s">
        <v>27</v>
      </c>
      <c r="J406">
        <v>1.0</v>
      </c>
    </row>
    <row r="407" ht="15.75" customHeight="1">
      <c r="A407">
        <v>2004.0</v>
      </c>
      <c r="B407">
        <v>2003.0</v>
      </c>
      <c r="C407">
        <v>12.0</v>
      </c>
      <c r="D407">
        <v>13.0</v>
      </c>
      <c r="E407" t="s">
        <v>521</v>
      </c>
      <c r="F407" t="s">
        <v>12</v>
      </c>
      <c r="G407" t="s">
        <v>59</v>
      </c>
      <c r="H407" t="s">
        <v>182</v>
      </c>
      <c r="I407" t="s">
        <v>183</v>
      </c>
      <c r="J407">
        <v>1.0</v>
      </c>
    </row>
    <row r="408" ht="15.75" customHeight="1">
      <c r="A408">
        <v>2004.0</v>
      </c>
      <c r="B408">
        <v>2003.0</v>
      </c>
      <c r="C408">
        <v>12.0</v>
      </c>
      <c r="D408">
        <v>12.0</v>
      </c>
      <c r="E408" t="s">
        <v>522</v>
      </c>
      <c r="F408" t="s">
        <v>12</v>
      </c>
      <c r="G408" t="s">
        <v>59</v>
      </c>
      <c r="H408" t="s">
        <v>182</v>
      </c>
      <c r="I408" t="s">
        <v>183</v>
      </c>
      <c r="J408">
        <v>1.0</v>
      </c>
    </row>
    <row r="409" ht="15.75" customHeight="1">
      <c r="A409">
        <v>2003.0</v>
      </c>
      <c r="B409">
        <v>2003.0</v>
      </c>
      <c r="C409">
        <v>4.0</v>
      </c>
      <c r="D409">
        <v>26.0</v>
      </c>
      <c r="E409" t="s">
        <v>523</v>
      </c>
      <c r="F409" t="s">
        <v>12</v>
      </c>
      <c r="G409" t="s">
        <v>26</v>
      </c>
      <c r="H409" t="s">
        <v>27</v>
      </c>
      <c r="J409">
        <v>1.0</v>
      </c>
    </row>
    <row r="410" ht="15.75" customHeight="1">
      <c r="A410">
        <v>2003.0</v>
      </c>
      <c r="B410">
        <v>2003.0</v>
      </c>
      <c r="C410">
        <v>4.0</v>
      </c>
      <c r="D410">
        <v>14.0</v>
      </c>
      <c r="E410" t="s">
        <v>524</v>
      </c>
      <c r="F410" t="s">
        <v>12</v>
      </c>
      <c r="G410" t="s">
        <v>13</v>
      </c>
      <c r="H410" t="s">
        <v>14</v>
      </c>
      <c r="J410">
        <v>2.0</v>
      </c>
    </row>
    <row r="411" ht="15.75" customHeight="1">
      <c r="A411">
        <v>2003.0</v>
      </c>
      <c r="B411">
        <v>2003.0</v>
      </c>
      <c r="C411">
        <v>4.0</v>
      </c>
      <c r="D411">
        <v>9.0</v>
      </c>
      <c r="E411" t="s">
        <v>525</v>
      </c>
      <c r="F411" t="s">
        <v>332</v>
      </c>
      <c r="G411" t="s">
        <v>13</v>
      </c>
      <c r="H411" t="s">
        <v>35</v>
      </c>
      <c r="I411" t="s">
        <v>19</v>
      </c>
      <c r="J411">
        <v>1.0</v>
      </c>
    </row>
    <row r="412" ht="15.75" customHeight="1">
      <c r="A412">
        <v>2003.0</v>
      </c>
      <c r="B412">
        <v>2003.0</v>
      </c>
      <c r="C412">
        <v>3.0</v>
      </c>
      <c r="D412">
        <v>22.0</v>
      </c>
      <c r="E412" t="s">
        <v>526</v>
      </c>
      <c r="F412" t="s">
        <v>12</v>
      </c>
      <c r="G412" t="s">
        <v>22</v>
      </c>
      <c r="H412" t="s">
        <v>27</v>
      </c>
      <c r="J412">
        <v>1.0</v>
      </c>
    </row>
    <row r="413" ht="15.75" customHeight="1">
      <c r="A413">
        <v>2003.0</v>
      </c>
      <c r="B413">
        <v>2003.0</v>
      </c>
      <c r="C413">
        <v>3.0</v>
      </c>
      <c r="D413">
        <v>20.0</v>
      </c>
      <c r="E413" t="s">
        <v>527</v>
      </c>
      <c r="F413" t="s">
        <v>12</v>
      </c>
      <c r="G413" t="s">
        <v>22</v>
      </c>
      <c r="H413" t="s">
        <v>35</v>
      </c>
      <c r="I413" t="s">
        <v>19</v>
      </c>
      <c r="J413">
        <v>1.0</v>
      </c>
    </row>
    <row r="414" ht="15.75" customHeight="1">
      <c r="A414">
        <v>2003.0</v>
      </c>
      <c r="B414">
        <v>2003.0</v>
      </c>
      <c r="C414">
        <v>3.0</v>
      </c>
      <c r="D414">
        <v>9.0</v>
      </c>
      <c r="E414" t="s">
        <v>528</v>
      </c>
      <c r="F414" t="s">
        <v>12</v>
      </c>
      <c r="G414" t="s">
        <v>54</v>
      </c>
      <c r="H414" t="s">
        <v>27</v>
      </c>
      <c r="J414">
        <v>1.0</v>
      </c>
    </row>
    <row r="415" ht="15.75" customHeight="1">
      <c r="A415">
        <v>2003.0</v>
      </c>
      <c r="B415">
        <v>2003.0</v>
      </c>
      <c r="C415">
        <v>3.0</v>
      </c>
      <c r="D415">
        <v>9.0</v>
      </c>
      <c r="E415" t="s">
        <v>529</v>
      </c>
      <c r="F415" t="s">
        <v>12</v>
      </c>
      <c r="G415" t="s">
        <v>22</v>
      </c>
      <c r="H415" t="s">
        <v>27</v>
      </c>
      <c r="J415">
        <v>1.0</v>
      </c>
    </row>
    <row r="416" ht="15.75" customHeight="1">
      <c r="A416">
        <v>2003.0</v>
      </c>
      <c r="B416">
        <v>2003.0</v>
      </c>
      <c r="C416">
        <v>3.0</v>
      </c>
      <c r="D416">
        <v>5.0</v>
      </c>
      <c r="E416" t="s">
        <v>530</v>
      </c>
      <c r="F416" t="s">
        <v>12</v>
      </c>
      <c r="G416" t="s">
        <v>22</v>
      </c>
      <c r="H416" t="s">
        <v>27</v>
      </c>
      <c r="J416">
        <v>1.0</v>
      </c>
    </row>
    <row r="417" ht="15.75" customHeight="1">
      <c r="A417">
        <v>2003.0</v>
      </c>
      <c r="B417">
        <v>2003.0</v>
      </c>
      <c r="C417">
        <v>2.0</v>
      </c>
      <c r="D417">
        <v>24.0</v>
      </c>
      <c r="E417" t="s">
        <v>531</v>
      </c>
      <c r="F417" t="s">
        <v>12</v>
      </c>
      <c r="G417" t="s">
        <v>34</v>
      </c>
      <c r="H417" t="s">
        <v>27</v>
      </c>
      <c r="J417">
        <v>1.0</v>
      </c>
    </row>
    <row r="418" ht="15.75" customHeight="1">
      <c r="A418">
        <v>2003.0</v>
      </c>
      <c r="B418">
        <v>2003.0</v>
      </c>
      <c r="C418">
        <v>2.0</v>
      </c>
      <c r="D418">
        <v>23.0</v>
      </c>
      <c r="E418" t="s">
        <v>532</v>
      </c>
      <c r="F418" t="s">
        <v>12</v>
      </c>
      <c r="G418" t="s">
        <v>22</v>
      </c>
      <c r="H418" t="s">
        <v>35</v>
      </c>
      <c r="I418" t="s">
        <v>19</v>
      </c>
      <c r="J418">
        <v>1.0</v>
      </c>
    </row>
    <row r="419" ht="15.75" customHeight="1">
      <c r="A419">
        <v>2003.0</v>
      </c>
      <c r="B419">
        <v>2003.0</v>
      </c>
      <c r="C419">
        <v>2.0</v>
      </c>
      <c r="D419">
        <v>22.0</v>
      </c>
      <c r="E419" t="s">
        <v>533</v>
      </c>
      <c r="F419" t="s">
        <v>12</v>
      </c>
      <c r="G419" t="s">
        <v>30</v>
      </c>
      <c r="H419" t="s">
        <v>27</v>
      </c>
      <c r="J419">
        <v>1.0</v>
      </c>
    </row>
    <row r="420" ht="15.75" customHeight="1">
      <c r="A420">
        <v>2003.0</v>
      </c>
      <c r="B420">
        <v>2003.0</v>
      </c>
      <c r="C420">
        <v>2.0</v>
      </c>
      <c r="D420">
        <v>22.0</v>
      </c>
      <c r="E420" t="s">
        <v>534</v>
      </c>
      <c r="F420" t="s">
        <v>12</v>
      </c>
      <c r="G420" t="s">
        <v>30</v>
      </c>
      <c r="H420" t="s">
        <v>27</v>
      </c>
      <c r="J420">
        <v>1.0</v>
      </c>
    </row>
    <row r="421" ht="15.75" customHeight="1">
      <c r="A421">
        <v>2003.0</v>
      </c>
      <c r="B421">
        <v>2003.0</v>
      </c>
      <c r="C421">
        <v>2.0</v>
      </c>
      <c r="D421">
        <v>17.0</v>
      </c>
      <c r="E421" t="s">
        <v>535</v>
      </c>
      <c r="F421" t="s">
        <v>12</v>
      </c>
      <c r="G421" t="s">
        <v>22</v>
      </c>
      <c r="H421" t="s">
        <v>14</v>
      </c>
      <c r="J421">
        <v>1.0</v>
      </c>
    </row>
    <row r="422" ht="15.75" customHeight="1">
      <c r="A422">
        <v>2003.0</v>
      </c>
      <c r="B422">
        <v>2003.0</v>
      </c>
      <c r="C422">
        <v>2.0</v>
      </c>
      <c r="D422">
        <v>15.0</v>
      </c>
      <c r="E422" t="s">
        <v>536</v>
      </c>
      <c r="F422" t="s">
        <v>12</v>
      </c>
      <c r="G422" t="s">
        <v>65</v>
      </c>
      <c r="H422" t="s">
        <v>35</v>
      </c>
      <c r="I422" t="s">
        <v>19</v>
      </c>
      <c r="J422">
        <v>1.0</v>
      </c>
    </row>
    <row r="423" ht="15.75" customHeight="1">
      <c r="A423">
        <v>2003.0</v>
      </c>
      <c r="B423">
        <v>2003.0</v>
      </c>
      <c r="C423">
        <v>2.0</v>
      </c>
      <c r="D423">
        <v>10.0</v>
      </c>
      <c r="E423" t="s">
        <v>537</v>
      </c>
      <c r="F423" t="s">
        <v>111</v>
      </c>
      <c r="G423" t="s">
        <v>34</v>
      </c>
      <c r="H423" t="s">
        <v>23</v>
      </c>
      <c r="I423" t="s">
        <v>19</v>
      </c>
      <c r="J423">
        <v>1.0</v>
      </c>
    </row>
    <row r="424" ht="15.75" customHeight="1">
      <c r="A424">
        <v>2003.0</v>
      </c>
      <c r="B424">
        <v>2003.0</v>
      </c>
      <c r="C424">
        <v>2.0</v>
      </c>
      <c r="D424">
        <v>9.0</v>
      </c>
      <c r="E424" t="s">
        <v>538</v>
      </c>
      <c r="F424" t="s">
        <v>12</v>
      </c>
      <c r="G424" t="s">
        <v>13</v>
      </c>
      <c r="H424" t="s">
        <v>35</v>
      </c>
      <c r="I424" t="s">
        <v>45</v>
      </c>
      <c r="J424">
        <v>1.0</v>
      </c>
    </row>
    <row r="425" ht="15.75" customHeight="1">
      <c r="A425">
        <v>2003.0</v>
      </c>
      <c r="B425">
        <v>2003.0</v>
      </c>
      <c r="C425">
        <v>2.0</v>
      </c>
      <c r="D425">
        <v>2.0</v>
      </c>
      <c r="E425" t="s">
        <v>539</v>
      </c>
      <c r="F425" t="s">
        <v>12</v>
      </c>
      <c r="G425" t="s">
        <v>54</v>
      </c>
      <c r="H425" t="s">
        <v>27</v>
      </c>
      <c r="J425">
        <v>1.0</v>
      </c>
    </row>
    <row r="426" ht="15.75" customHeight="1">
      <c r="A426">
        <v>2003.0</v>
      </c>
      <c r="B426">
        <v>2003.0</v>
      </c>
      <c r="C426">
        <v>2.0</v>
      </c>
      <c r="D426">
        <v>1.0</v>
      </c>
      <c r="E426" t="s">
        <v>540</v>
      </c>
      <c r="F426" t="s">
        <v>12</v>
      </c>
      <c r="G426" t="s">
        <v>54</v>
      </c>
      <c r="H426" t="s">
        <v>27</v>
      </c>
      <c r="J426">
        <v>1.0</v>
      </c>
    </row>
    <row r="427" ht="15.75" customHeight="1">
      <c r="A427">
        <v>2003.0</v>
      </c>
      <c r="B427">
        <v>2003.0</v>
      </c>
      <c r="C427">
        <v>1.0</v>
      </c>
      <c r="D427">
        <v>28.0</v>
      </c>
      <c r="E427" t="s">
        <v>541</v>
      </c>
      <c r="F427" t="s">
        <v>12</v>
      </c>
      <c r="G427" t="s">
        <v>34</v>
      </c>
      <c r="H427" t="s">
        <v>35</v>
      </c>
      <c r="I427" t="s">
        <v>45</v>
      </c>
      <c r="J427">
        <v>1.0</v>
      </c>
    </row>
    <row r="428" ht="15.75" customHeight="1">
      <c r="A428">
        <v>2003.0</v>
      </c>
      <c r="B428">
        <v>2003.0</v>
      </c>
      <c r="C428">
        <v>1.0</v>
      </c>
      <c r="D428">
        <v>25.0</v>
      </c>
      <c r="E428" t="s">
        <v>542</v>
      </c>
      <c r="F428" t="s">
        <v>12</v>
      </c>
      <c r="G428" t="s">
        <v>34</v>
      </c>
      <c r="H428" t="s">
        <v>27</v>
      </c>
      <c r="J428">
        <v>1.0</v>
      </c>
    </row>
    <row r="429" ht="15.75" customHeight="1">
      <c r="A429">
        <v>2003.0</v>
      </c>
      <c r="B429">
        <v>2003.0</v>
      </c>
      <c r="C429">
        <v>1.0</v>
      </c>
      <c r="D429">
        <v>22.0</v>
      </c>
      <c r="E429" t="s">
        <v>543</v>
      </c>
      <c r="F429" t="s">
        <v>12</v>
      </c>
      <c r="G429" t="s">
        <v>54</v>
      </c>
      <c r="H429" t="s">
        <v>27</v>
      </c>
      <c r="J429">
        <v>1.0</v>
      </c>
    </row>
    <row r="430" ht="15.75" customHeight="1">
      <c r="A430">
        <v>2003.0</v>
      </c>
      <c r="B430">
        <v>2003.0</v>
      </c>
      <c r="C430">
        <v>1.0</v>
      </c>
      <c r="D430">
        <v>5.0</v>
      </c>
      <c r="E430" t="s">
        <v>544</v>
      </c>
      <c r="F430" t="s">
        <v>12</v>
      </c>
      <c r="G430" t="s">
        <v>34</v>
      </c>
      <c r="H430" t="s">
        <v>27</v>
      </c>
      <c r="J430">
        <v>1.0</v>
      </c>
    </row>
    <row r="431" ht="15.75" customHeight="1">
      <c r="A431">
        <v>2003.0</v>
      </c>
      <c r="B431">
        <v>2003.0</v>
      </c>
      <c r="C431">
        <v>1.0</v>
      </c>
      <c r="D431">
        <v>4.0</v>
      </c>
      <c r="E431" t="s">
        <v>545</v>
      </c>
      <c r="F431" t="s">
        <v>12</v>
      </c>
      <c r="G431" t="s">
        <v>34</v>
      </c>
      <c r="H431" t="s">
        <v>35</v>
      </c>
      <c r="I431" t="s">
        <v>45</v>
      </c>
      <c r="J431">
        <v>1.0</v>
      </c>
    </row>
    <row r="432" ht="15.75" customHeight="1">
      <c r="A432">
        <v>2003.0</v>
      </c>
      <c r="B432">
        <v>2002.0</v>
      </c>
      <c r="C432">
        <v>12.0</v>
      </c>
      <c r="D432">
        <v>29.0</v>
      </c>
      <c r="E432" t="s">
        <v>546</v>
      </c>
      <c r="F432" t="s">
        <v>12</v>
      </c>
      <c r="G432" t="s">
        <v>59</v>
      </c>
      <c r="H432" t="s">
        <v>35</v>
      </c>
      <c r="I432" t="s">
        <v>19</v>
      </c>
      <c r="J432">
        <v>1.0</v>
      </c>
    </row>
    <row r="433" ht="15.75" customHeight="1">
      <c r="A433">
        <v>2003.0</v>
      </c>
      <c r="B433">
        <v>2002.0</v>
      </c>
      <c r="C433">
        <v>12.0</v>
      </c>
      <c r="D433">
        <v>28.0</v>
      </c>
      <c r="E433" t="s">
        <v>547</v>
      </c>
      <c r="F433" t="s">
        <v>12</v>
      </c>
      <c r="G433" t="s">
        <v>30</v>
      </c>
      <c r="H433" t="s">
        <v>27</v>
      </c>
      <c r="J433">
        <v>1.0</v>
      </c>
    </row>
    <row r="434" ht="15.75" customHeight="1">
      <c r="A434">
        <v>2003.0</v>
      </c>
      <c r="B434">
        <v>2002.0</v>
      </c>
      <c r="C434">
        <v>12.0</v>
      </c>
      <c r="D434">
        <v>26.0</v>
      </c>
      <c r="E434" t="s">
        <v>548</v>
      </c>
      <c r="F434" t="s">
        <v>12</v>
      </c>
      <c r="G434" t="s">
        <v>34</v>
      </c>
      <c r="H434" t="s">
        <v>27</v>
      </c>
      <c r="J434">
        <v>1.0</v>
      </c>
    </row>
    <row r="435" ht="15.75" customHeight="1">
      <c r="A435">
        <v>2003.0</v>
      </c>
      <c r="B435">
        <v>2002.0</v>
      </c>
      <c r="C435">
        <v>12.0</v>
      </c>
      <c r="D435">
        <v>15.0</v>
      </c>
      <c r="E435" t="s">
        <v>549</v>
      </c>
      <c r="F435" t="s">
        <v>111</v>
      </c>
      <c r="G435" t="s">
        <v>40</v>
      </c>
      <c r="H435" t="s">
        <v>112</v>
      </c>
      <c r="I435" t="s">
        <v>45</v>
      </c>
      <c r="J435">
        <v>1.0</v>
      </c>
    </row>
    <row r="436" ht="15.75" customHeight="1">
      <c r="A436">
        <v>2003.0</v>
      </c>
      <c r="B436">
        <v>2002.0</v>
      </c>
      <c r="C436">
        <v>11.0</v>
      </c>
      <c r="D436">
        <v>29.0</v>
      </c>
      <c r="E436" t="s">
        <v>550</v>
      </c>
      <c r="F436" t="s">
        <v>12</v>
      </c>
      <c r="G436" t="s">
        <v>76</v>
      </c>
      <c r="H436" t="s">
        <v>14</v>
      </c>
      <c r="J436">
        <v>2.0</v>
      </c>
    </row>
    <row r="437" ht="15.75" customHeight="1">
      <c r="A437">
        <v>2002.0</v>
      </c>
      <c r="B437">
        <v>2002.0</v>
      </c>
      <c r="C437">
        <v>6.0</v>
      </c>
      <c r="D437">
        <v>13.0</v>
      </c>
      <c r="E437" t="s">
        <v>551</v>
      </c>
      <c r="F437" t="s">
        <v>332</v>
      </c>
      <c r="G437" t="s">
        <v>13</v>
      </c>
      <c r="H437" t="s">
        <v>14</v>
      </c>
      <c r="I437" t="s">
        <v>15</v>
      </c>
      <c r="J437">
        <v>3.0</v>
      </c>
    </row>
    <row r="438" ht="15.75" customHeight="1">
      <c r="A438">
        <v>2002.0</v>
      </c>
      <c r="B438">
        <v>2002.0</v>
      </c>
      <c r="C438">
        <v>3.0</v>
      </c>
      <c r="D438">
        <v>31.0</v>
      </c>
      <c r="E438" t="s">
        <v>552</v>
      </c>
      <c r="F438" t="s">
        <v>12</v>
      </c>
      <c r="G438" t="s">
        <v>13</v>
      </c>
      <c r="H438" t="s">
        <v>182</v>
      </c>
      <c r="I438" t="s">
        <v>183</v>
      </c>
      <c r="J438">
        <v>2.0</v>
      </c>
    </row>
    <row r="439" ht="15.75" customHeight="1">
      <c r="A439">
        <v>2002.0</v>
      </c>
      <c r="B439">
        <v>2002.0</v>
      </c>
      <c r="C439">
        <v>3.0</v>
      </c>
      <c r="D439">
        <v>22.0</v>
      </c>
      <c r="E439" t="s">
        <v>553</v>
      </c>
      <c r="F439" t="s">
        <v>12</v>
      </c>
      <c r="G439" t="s">
        <v>54</v>
      </c>
      <c r="H439" t="s">
        <v>27</v>
      </c>
      <c r="J439">
        <v>1.0</v>
      </c>
    </row>
    <row r="440" ht="15.75" customHeight="1">
      <c r="A440">
        <v>2002.0</v>
      </c>
      <c r="B440">
        <v>2002.0</v>
      </c>
      <c r="C440">
        <v>3.0</v>
      </c>
      <c r="D440">
        <v>21.0</v>
      </c>
      <c r="E440" t="s">
        <v>554</v>
      </c>
      <c r="F440" t="s">
        <v>12</v>
      </c>
      <c r="G440" t="s">
        <v>34</v>
      </c>
      <c r="H440" t="s">
        <v>35</v>
      </c>
      <c r="I440" t="s">
        <v>19</v>
      </c>
      <c r="J440">
        <v>1.0</v>
      </c>
    </row>
    <row r="441" ht="15.75" customHeight="1">
      <c r="A441">
        <v>2002.0</v>
      </c>
      <c r="B441">
        <v>2002.0</v>
      </c>
      <c r="C441">
        <v>3.0</v>
      </c>
      <c r="D441">
        <v>17.0</v>
      </c>
      <c r="E441" t="s">
        <v>555</v>
      </c>
      <c r="F441" t="s">
        <v>12</v>
      </c>
      <c r="G441" t="s">
        <v>22</v>
      </c>
      <c r="H441" t="s">
        <v>27</v>
      </c>
      <c r="J441">
        <v>1.0</v>
      </c>
    </row>
    <row r="442" ht="15.75" customHeight="1">
      <c r="A442">
        <v>2002.0</v>
      </c>
      <c r="B442">
        <v>2002.0</v>
      </c>
      <c r="C442">
        <v>3.0</v>
      </c>
      <c r="D442">
        <v>16.0</v>
      </c>
      <c r="E442" t="s">
        <v>556</v>
      </c>
      <c r="F442" t="s">
        <v>111</v>
      </c>
      <c r="G442" t="s">
        <v>65</v>
      </c>
      <c r="H442" t="s">
        <v>112</v>
      </c>
      <c r="I442" t="s">
        <v>45</v>
      </c>
      <c r="J442">
        <v>2.0</v>
      </c>
    </row>
    <row r="443" ht="15.75" customHeight="1">
      <c r="A443">
        <v>2002.0</v>
      </c>
      <c r="B443">
        <v>2002.0</v>
      </c>
      <c r="C443">
        <v>3.0</v>
      </c>
      <c r="D443">
        <v>16.0</v>
      </c>
      <c r="E443" t="s">
        <v>557</v>
      </c>
      <c r="F443" t="s">
        <v>12</v>
      </c>
      <c r="G443" t="s">
        <v>54</v>
      </c>
      <c r="H443" t="s">
        <v>27</v>
      </c>
      <c r="J443">
        <v>1.0</v>
      </c>
    </row>
    <row r="444" ht="15.75" customHeight="1">
      <c r="A444">
        <v>2002.0</v>
      </c>
      <c r="B444">
        <v>2002.0</v>
      </c>
      <c r="C444">
        <v>3.0</v>
      </c>
      <c r="D444">
        <v>15.0</v>
      </c>
      <c r="E444" t="s">
        <v>558</v>
      </c>
      <c r="F444" t="s">
        <v>111</v>
      </c>
      <c r="G444" t="s">
        <v>22</v>
      </c>
      <c r="H444" t="s">
        <v>112</v>
      </c>
      <c r="I444" t="s">
        <v>45</v>
      </c>
      <c r="J444">
        <v>1.0</v>
      </c>
    </row>
    <row r="445" ht="15.75" customHeight="1">
      <c r="A445">
        <v>2002.0</v>
      </c>
      <c r="B445">
        <v>2002.0</v>
      </c>
      <c r="C445">
        <v>3.0</v>
      </c>
      <c r="D445">
        <v>14.0</v>
      </c>
      <c r="E445" t="s">
        <v>559</v>
      </c>
      <c r="F445" t="s">
        <v>12</v>
      </c>
      <c r="G445" t="s">
        <v>22</v>
      </c>
      <c r="H445" t="s">
        <v>35</v>
      </c>
      <c r="I445" t="s">
        <v>19</v>
      </c>
      <c r="J445">
        <v>1.0</v>
      </c>
    </row>
    <row r="446" ht="15.75" customHeight="1">
      <c r="A446">
        <v>2002.0</v>
      </c>
      <c r="B446">
        <v>2002.0</v>
      </c>
      <c r="C446">
        <v>3.0</v>
      </c>
      <c r="D446">
        <v>14.0</v>
      </c>
      <c r="E446" t="s">
        <v>560</v>
      </c>
      <c r="F446" t="s">
        <v>111</v>
      </c>
      <c r="G446" t="s">
        <v>22</v>
      </c>
      <c r="H446" t="s">
        <v>23</v>
      </c>
      <c r="I446" t="s">
        <v>19</v>
      </c>
      <c r="J446">
        <v>1.0</v>
      </c>
    </row>
    <row r="447" ht="15.75" customHeight="1">
      <c r="A447">
        <v>2002.0</v>
      </c>
      <c r="B447">
        <v>2002.0</v>
      </c>
      <c r="C447">
        <v>3.0</v>
      </c>
      <c r="D447">
        <v>11.0</v>
      </c>
      <c r="E447" t="s">
        <v>561</v>
      </c>
      <c r="F447" t="s">
        <v>12</v>
      </c>
      <c r="G447" t="s">
        <v>30</v>
      </c>
      <c r="H447" t="s">
        <v>27</v>
      </c>
      <c r="J447">
        <v>1.0</v>
      </c>
    </row>
    <row r="448" ht="15.75" customHeight="1">
      <c r="A448">
        <v>2002.0</v>
      </c>
      <c r="B448">
        <v>2002.0</v>
      </c>
      <c r="C448">
        <v>3.0</v>
      </c>
      <c r="D448">
        <v>9.0</v>
      </c>
      <c r="E448" t="s">
        <v>562</v>
      </c>
      <c r="F448" t="s">
        <v>111</v>
      </c>
      <c r="G448" t="s">
        <v>26</v>
      </c>
      <c r="H448" t="s">
        <v>112</v>
      </c>
      <c r="I448" t="s">
        <v>45</v>
      </c>
      <c r="J448">
        <v>1.0</v>
      </c>
    </row>
    <row r="449" ht="15.75" customHeight="1">
      <c r="A449">
        <v>2002.0</v>
      </c>
      <c r="B449">
        <v>2002.0</v>
      </c>
      <c r="C449">
        <v>2.0</v>
      </c>
      <c r="D449">
        <v>24.0</v>
      </c>
      <c r="E449" t="s">
        <v>563</v>
      </c>
      <c r="F449" t="s">
        <v>12</v>
      </c>
      <c r="G449" t="s">
        <v>22</v>
      </c>
      <c r="H449" t="s">
        <v>27</v>
      </c>
      <c r="J449">
        <v>1.0</v>
      </c>
    </row>
    <row r="450" ht="15.75" customHeight="1">
      <c r="A450">
        <v>2002.0</v>
      </c>
      <c r="B450">
        <v>2002.0</v>
      </c>
      <c r="C450">
        <v>2.0</v>
      </c>
      <c r="D450">
        <v>16.0</v>
      </c>
      <c r="E450" t="s">
        <v>528</v>
      </c>
      <c r="F450" t="s">
        <v>12</v>
      </c>
      <c r="G450" t="s">
        <v>54</v>
      </c>
      <c r="H450" t="s">
        <v>27</v>
      </c>
      <c r="I450" t="s">
        <v>31</v>
      </c>
      <c r="J450">
        <v>2.0</v>
      </c>
    </row>
    <row r="451" ht="15.75" customHeight="1">
      <c r="A451">
        <v>2002.0</v>
      </c>
      <c r="B451">
        <v>2002.0</v>
      </c>
      <c r="C451">
        <v>2.0</v>
      </c>
      <c r="D451">
        <v>10.0</v>
      </c>
      <c r="E451" t="s">
        <v>564</v>
      </c>
      <c r="F451" t="s">
        <v>12</v>
      </c>
      <c r="G451" t="s">
        <v>54</v>
      </c>
      <c r="H451" t="s">
        <v>27</v>
      </c>
      <c r="J451">
        <v>1.0</v>
      </c>
    </row>
    <row r="452" ht="15.75" customHeight="1">
      <c r="A452">
        <v>2002.0</v>
      </c>
      <c r="B452">
        <v>2002.0</v>
      </c>
      <c r="C452">
        <v>2.0</v>
      </c>
      <c r="D452">
        <v>6.0</v>
      </c>
      <c r="E452" t="s">
        <v>565</v>
      </c>
      <c r="F452" t="s">
        <v>12</v>
      </c>
      <c r="G452" t="s">
        <v>22</v>
      </c>
      <c r="H452" t="s">
        <v>35</v>
      </c>
      <c r="I452" t="s">
        <v>19</v>
      </c>
      <c r="J452">
        <v>1.0</v>
      </c>
    </row>
    <row r="453" ht="15.75" customHeight="1">
      <c r="A453">
        <v>2002.0</v>
      </c>
      <c r="B453">
        <v>2002.0</v>
      </c>
      <c r="C453">
        <v>2.0</v>
      </c>
      <c r="D453">
        <v>1.0</v>
      </c>
      <c r="E453" t="s">
        <v>566</v>
      </c>
      <c r="F453" t="s">
        <v>111</v>
      </c>
      <c r="G453" t="s">
        <v>22</v>
      </c>
      <c r="H453" t="s">
        <v>23</v>
      </c>
      <c r="I453" t="s">
        <v>19</v>
      </c>
      <c r="J453">
        <v>1.0</v>
      </c>
    </row>
    <row r="454" ht="15.75" customHeight="1">
      <c r="A454">
        <v>2002.0</v>
      </c>
      <c r="B454">
        <v>2002.0</v>
      </c>
      <c r="C454">
        <v>1.0</v>
      </c>
      <c r="D454">
        <v>31.0</v>
      </c>
      <c r="E454" t="s">
        <v>567</v>
      </c>
      <c r="F454" t="s">
        <v>12</v>
      </c>
      <c r="G454" t="s">
        <v>65</v>
      </c>
      <c r="H454" t="s">
        <v>35</v>
      </c>
      <c r="I454" t="s">
        <v>19</v>
      </c>
      <c r="J454">
        <v>1.0</v>
      </c>
    </row>
    <row r="455" ht="15.75" customHeight="1">
      <c r="A455">
        <v>2002.0</v>
      </c>
      <c r="B455">
        <v>2002.0</v>
      </c>
      <c r="C455">
        <v>1.0</v>
      </c>
      <c r="D455">
        <v>26.0</v>
      </c>
      <c r="E455" t="s">
        <v>568</v>
      </c>
      <c r="F455" t="s">
        <v>12</v>
      </c>
      <c r="G455" t="s">
        <v>54</v>
      </c>
      <c r="H455" t="s">
        <v>27</v>
      </c>
      <c r="I455" t="s">
        <v>31</v>
      </c>
      <c r="J455">
        <v>4.0</v>
      </c>
    </row>
    <row r="456" ht="15.75" customHeight="1">
      <c r="A456">
        <v>2002.0</v>
      </c>
      <c r="B456">
        <v>2002.0</v>
      </c>
      <c r="C456">
        <v>1.0</v>
      </c>
      <c r="D456">
        <v>12.0</v>
      </c>
      <c r="E456" t="s">
        <v>569</v>
      </c>
      <c r="F456" t="s">
        <v>12</v>
      </c>
      <c r="G456" t="s">
        <v>13</v>
      </c>
      <c r="H456" t="s">
        <v>27</v>
      </c>
      <c r="I456" t="s">
        <v>31</v>
      </c>
      <c r="J456">
        <v>2.0</v>
      </c>
    </row>
    <row r="457" ht="15.75" customHeight="1">
      <c r="A457">
        <v>2002.0</v>
      </c>
      <c r="B457">
        <v>2001.0</v>
      </c>
      <c r="C457">
        <v>12.0</v>
      </c>
      <c r="D457">
        <v>31.0</v>
      </c>
      <c r="E457" t="s">
        <v>570</v>
      </c>
      <c r="F457" t="s">
        <v>12</v>
      </c>
      <c r="G457" t="s">
        <v>54</v>
      </c>
      <c r="H457" t="s">
        <v>27</v>
      </c>
      <c r="J457">
        <v>1.0</v>
      </c>
    </row>
    <row r="458" ht="15.75" customHeight="1">
      <c r="A458">
        <v>2002.0</v>
      </c>
      <c r="B458">
        <v>2001.0</v>
      </c>
      <c r="C458">
        <v>12.0</v>
      </c>
      <c r="D458">
        <v>24.0</v>
      </c>
      <c r="E458" t="s">
        <v>571</v>
      </c>
      <c r="F458" t="s">
        <v>12</v>
      </c>
      <c r="G458" t="s">
        <v>13</v>
      </c>
      <c r="H458" t="s">
        <v>27</v>
      </c>
      <c r="J458">
        <v>1.0</v>
      </c>
    </row>
    <row r="459" ht="15.75" customHeight="1">
      <c r="A459">
        <v>2002.0</v>
      </c>
      <c r="B459">
        <v>2001.0</v>
      </c>
      <c r="C459">
        <v>12.0</v>
      </c>
      <c r="D459">
        <v>23.0</v>
      </c>
      <c r="E459" t="s">
        <v>572</v>
      </c>
      <c r="F459" t="s">
        <v>12</v>
      </c>
      <c r="G459" t="s">
        <v>13</v>
      </c>
      <c r="H459" t="s">
        <v>27</v>
      </c>
      <c r="J459">
        <v>1.0</v>
      </c>
    </row>
    <row r="460" ht="15.75" customHeight="1">
      <c r="A460">
        <v>2002.0</v>
      </c>
      <c r="B460">
        <v>2001.0</v>
      </c>
      <c r="C460">
        <v>12.0</v>
      </c>
      <c r="D460">
        <v>12.0</v>
      </c>
      <c r="E460" t="s">
        <v>573</v>
      </c>
      <c r="F460" t="s">
        <v>12</v>
      </c>
      <c r="G460" t="s">
        <v>13</v>
      </c>
      <c r="H460" t="s">
        <v>27</v>
      </c>
      <c r="J460">
        <v>1.0</v>
      </c>
    </row>
    <row r="461" ht="15.75" customHeight="1">
      <c r="A461">
        <v>2002.0</v>
      </c>
      <c r="B461">
        <v>2001.0</v>
      </c>
      <c r="C461">
        <v>11.0</v>
      </c>
      <c r="D461">
        <v>28.0</v>
      </c>
      <c r="E461" t="s">
        <v>574</v>
      </c>
      <c r="F461" t="s">
        <v>12</v>
      </c>
      <c r="G461" t="s">
        <v>22</v>
      </c>
      <c r="H461" t="s">
        <v>35</v>
      </c>
      <c r="I461" t="s">
        <v>19</v>
      </c>
      <c r="J461">
        <v>1.0</v>
      </c>
    </row>
    <row r="462" ht="15.75" customHeight="1">
      <c r="A462">
        <v>2002.0</v>
      </c>
      <c r="B462">
        <v>2001.0</v>
      </c>
      <c r="C462">
        <v>11.0</v>
      </c>
      <c r="D462">
        <v>11.0</v>
      </c>
      <c r="E462" t="s">
        <v>538</v>
      </c>
      <c r="F462" t="s">
        <v>12</v>
      </c>
      <c r="G462" t="s">
        <v>13</v>
      </c>
      <c r="H462" t="s">
        <v>182</v>
      </c>
      <c r="I462" t="s">
        <v>183</v>
      </c>
      <c r="J462">
        <v>1.0</v>
      </c>
    </row>
    <row r="463" ht="15.75" customHeight="1">
      <c r="A463">
        <v>2001.0</v>
      </c>
      <c r="B463">
        <v>2001.0</v>
      </c>
      <c r="C463">
        <v>4.0</v>
      </c>
      <c r="D463">
        <v>28.0</v>
      </c>
      <c r="E463" t="s">
        <v>575</v>
      </c>
      <c r="F463" t="s">
        <v>12</v>
      </c>
      <c r="G463" t="s">
        <v>65</v>
      </c>
      <c r="H463" t="s">
        <v>14</v>
      </c>
      <c r="I463" t="s">
        <v>183</v>
      </c>
      <c r="J463">
        <v>2.0</v>
      </c>
    </row>
    <row r="464" ht="15.75" customHeight="1">
      <c r="A464">
        <v>2001.0</v>
      </c>
      <c r="B464">
        <v>2001.0</v>
      </c>
      <c r="C464">
        <v>4.0</v>
      </c>
      <c r="D464">
        <v>11.0</v>
      </c>
      <c r="E464" t="s">
        <v>576</v>
      </c>
      <c r="F464" t="s">
        <v>12</v>
      </c>
      <c r="G464" t="s">
        <v>59</v>
      </c>
      <c r="H464" t="s">
        <v>27</v>
      </c>
      <c r="J464">
        <v>1.0</v>
      </c>
    </row>
    <row r="465" ht="15.75" customHeight="1">
      <c r="A465">
        <v>2001.0</v>
      </c>
      <c r="B465">
        <v>2001.0</v>
      </c>
      <c r="C465">
        <v>4.0</v>
      </c>
      <c r="D465">
        <v>4.0</v>
      </c>
      <c r="E465" t="s">
        <v>577</v>
      </c>
      <c r="F465" t="s">
        <v>12</v>
      </c>
      <c r="G465" t="s">
        <v>54</v>
      </c>
      <c r="H465" t="s">
        <v>35</v>
      </c>
      <c r="I465" t="s">
        <v>19</v>
      </c>
      <c r="J465">
        <v>1.0</v>
      </c>
    </row>
    <row r="466" ht="15.75" customHeight="1">
      <c r="A466">
        <v>2001.0</v>
      </c>
      <c r="B466">
        <v>2001.0</v>
      </c>
      <c r="C466">
        <v>4.0</v>
      </c>
      <c r="D466">
        <v>4.0</v>
      </c>
      <c r="E466" t="s">
        <v>578</v>
      </c>
      <c r="F466" t="s">
        <v>12</v>
      </c>
      <c r="G466" t="s">
        <v>54</v>
      </c>
      <c r="H466" t="s">
        <v>27</v>
      </c>
      <c r="J466">
        <v>1.0</v>
      </c>
    </row>
    <row r="467" ht="15.75" customHeight="1">
      <c r="A467">
        <v>2001.0</v>
      </c>
      <c r="B467">
        <v>2001.0</v>
      </c>
      <c r="C467">
        <v>4.0</v>
      </c>
      <c r="D467">
        <v>3.0</v>
      </c>
      <c r="E467" t="s">
        <v>579</v>
      </c>
      <c r="F467" t="s">
        <v>12</v>
      </c>
      <c r="G467" t="s">
        <v>22</v>
      </c>
      <c r="H467" t="s">
        <v>27</v>
      </c>
      <c r="J467">
        <v>1.0</v>
      </c>
    </row>
    <row r="468" ht="15.75" customHeight="1">
      <c r="A468">
        <v>2001.0</v>
      </c>
      <c r="B468">
        <v>2001.0</v>
      </c>
      <c r="C468">
        <v>3.0</v>
      </c>
      <c r="D468">
        <v>18.0</v>
      </c>
      <c r="E468" t="s">
        <v>580</v>
      </c>
      <c r="F468" t="s">
        <v>12</v>
      </c>
      <c r="G468" t="s">
        <v>22</v>
      </c>
      <c r="H468" t="s">
        <v>35</v>
      </c>
      <c r="I468" t="s">
        <v>19</v>
      </c>
      <c r="J468">
        <v>1.0</v>
      </c>
    </row>
    <row r="469" ht="15.75" customHeight="1">
      <c r="A469">
        <v>2001.0</v>
      </c>
      <c r="B469">
        <v>2001.0</v>
      </c>
      <c r="C469">
        <v>3.0</v>
      </c>
      <c r="D469">
        <v>18.0</v>
      </c>
      <c r="E469" t="s">
        <v>581</v>
      </c>
      <c r="F469" t="s">
        <v>12</v>
      </c>
      <c r="G469" t="s">
        <v>13</v>
      </c>
      <c r="H469" t="s">
        <v>27</v>
      </c>
      <c r="J469">
        <v>1.0</v>
      </c>
    </row>
    <row r="470" ht="15.75" customHeight="1">
      <c r="A470">
        <v>2001.0</v>
      </c>
      <c r="B470">
        <v>2001.0</v>
      </c>
      <c r="C470">
        <v>3.0</v>
      </c>
      <c r="D470">
        <v>10.0</v>
      </c>
      <c r="E470" t="s">
        <v>582</v>
      </c>
      <c r="F470" t="s">
        <v>12</v>
      </c>
      <c r="G470" t="s">
        <v>65</v>
      </c>
      <c r="H470" t="s">
        <v>27</v>
      </c>
      <c r="I470" t="s">
        <v>31</v>
      </c>
      <c r="J470">
        <v>2.0</v>
      </c>
    </row>
    <row r="471" ht="15.75" customHeight="1">
      <c r="A471">
        <v>2001.0</v>
      </c>
      <c r="B471">
        <v>2001.0</v>
      </c>
      <c r="C471">
        <v>3.0</v>
      </c>
      <c r="D471">
        <v>3.0</v>
      </c>
      <c r="E471" t="s">
        <v>583</v>
      </c>
      <c r="F471" t="s">
        <v>12</v>
      </c>
      <c r="G471" t="s">
        <v>34</v>
      </c>
      <c r="H471" t="s">
        <v>27</v>
      </c>
      <c r="J471">
        <v>1.0</v>
      </c>
    </row>
    <row r="472" ht="15.75" customHeight="1">
      <c r="A472">
        <v>2001.0</v>
      </c>
      <c r="B472">
        <v>2001.0</v>
      </c>
      <c r="C472">
        <v>2.0</v>
      </c>
      <c r="D472">
        <v>27.0</v>
      </c>
      <c r="E472" t="s">
        <v>584</v>
      </c>
      <c r="F472" t="s">
        <v>111</v>
      </c>
      <c r="G472" t="s">
        <v>65</v>
      </c>
      <c r="H472" t="s">
        <v>23</v>
      </c>
      <c r="I472" t="s">
        <v>19</v>
      </c>
      <c r="J472">
        <v>1.0</v>
      </c>
    </row>
    <row r="473" ht="15.75" customHeight="1">
      <c r="A473">
        <v>2001.0</v>
      </c>
      <c r="B473">
        <v>2001.0</v>
      </c>
      <c r="C473">
        <v>2.0</v>
      </c>
      <c r="D473">
        <v>25.0</v>
      </c>
      <c r="E473" t="s">
        <v>585</v>
      </c>
      <c r="F473" t="s">
        <v>12</v>
      </c>
      <c r="G473" t="s">
        <v>22</v>
      </c>
      <c r="H473" t="s">
        <v>35</v>
      </c>
      <c r="I473" t="s">
        <v>19</v>
      </c>
      <c r="J473">
        <v>1.0</v>
      </c>
    </row>
    <row r="474" ht="15.75" customHeight="1">
      <c r="A474">
        <v>2001.0</v>
      </c>
      <c r="B474">
        <v>2001.0</v>
      </c>
      <c r="C474">
        <v>2.0</v>
      </c>
      <c r="D474">
        <v>23.0</v>
      </c>
      <c r="E474" t="s">
        <v>586</v>
      </c>
      <c r="F474" t="s">
        <v>332</v>
      </c>
      <c r="G474" t="s">
        <v>34</v>
      </c>
      <c r="H474" t="s">
        <v>23</v>
      </c>
      <c r="I474" t="s">
        <v>19</v>
      </c>
      <c r="J474">
        <v>1.0</v>
      </c>
    </row>
    <row r="475" ht="15.75" customHeight="1">
      <c r="A475">
        <v>2001.0</v>
      </c>
      <c r="B475">
        <v>2001.0</v>
      </c>
      <c r="C475">
        <v>2.0</v>
      </c>
      <c r="D475">
        <v>21.0</v>
      </c>
      <c r="E475" t="s">
        <v>587</v>
      </c>
      <c r="F475" t="s">
        <v>111</v>
      </c>
      <c r="G475" t="s">
        <v>26</v>
      </c>
      <c r="H475" t="s">
        <v>23</v>
      </c>
      <c r="I475" t="s">
        <v>19</v>
      </c>
      <c r="J475">
        <v>2.0</v>
      </c>
    </row>
    <row r="476" ht="15.75" customHeight="1">
      <c r="A476">
        <v>2001.0</v>
      </c>
      <c r="B476">
        <v>2001.0</v>
      </c>
      <c r="C476">
        <v>2.0</v>
      </c>
      <c r="D476">
        <v>17.0</v>
      </c>
      <c r="E476" t="s">
        <v>588</v>
      </c>
      <c r="F476" t="s">
        <v>12</v>
      </c>
      <c r="G476" t="s">
        <v>59</v>
      </c>
      <c r="H476" t="s">
        <v>27</v>
      </c>
      <c r="J476">
        <v>1.0</v>
      </c>
    </row>
    <row r="477" ht="15.75" customHeight="1">
      <c r="A477">
        <v>2001.0</v>
      </c>
      <c r="B477">
        <v>2001.0</v>
      </c>
      <c r="C477">
        <v>2.0</v>
      </c>
      <c r="D477">
        <v>6.0</v>
      </c>
      <c r="E477" t="s">
        <v>589</v>
      </c>
      <c r="F477" t="s">
        <v>111</v>
      </c>
      <c r="G477" t="s">
        <v>34</v>
      </c>
      <c r="H477" t="s">
        <v>23</v>
      </c>
      <c r="I477" t="s">
        <v>19</v>
      </c>
      <c r="J477">
        <v>1.0</v>
      </c>
    </row>
    <row r="478" ht="15.75" customHeight="1">
      <c r="A478">
        <v>2001.0</v>
      </c>
      <c r="B478">
        <v>2001.0</v>
      </c>
      <c r="C478">
        <v>2.0</v>
      </c>
      <c r="D478">
        <v>3.0</v>
      </c>
      <c r="E478" t="s">
        <v>590</v>
      </c>
      <c r="F478" t="s">
        <v>12</v>
      </c>
      <c r="G478" t="s">
        <v>13</v>
      </c>
      <c r="H478" t="s">
        <v>27</v>
      </c>
      <c r="I478" t="s">
        <v>31</v>
      </c>
      <c r="J478">
        <v>2.0</v>
      </c>
    </row>
    <row r="479" ht="15.75" customHeight="1">
      <c r="A479">
        <v>2001.0</v>
      </c>
      <c r="B479">
        <v>2001.0</v>
      </c>
      <c r="C479">
        <v>1.0</v>
      </c>
      <c r="D479">
        <v>29.0</v>
      </c>
      <c r="E479" t="s">
        <v>591</v>
      </c>
      <c r="F479" t="s">
        <v>12</v>
      </c>
      <c r="G479" t="s">
        <v>59</v>
      </c>
      <c r="H479" t="s">
        <v>182</v>
      </c>
      <c r="I479" t="s">
        <v>183</v>
      </c>
      <c r="J479">
        <v>1.0</v>
      </c>
    </row>
    <row r="480" ht="15.75" customHeight="1">
      <c r="A480">
        <v>2001.0</v>
      </c>
      <c r="B480">
        <v>2001.0</v>
      </c>
      <c r="C480">
        <v>1.0</v>
      </c>
      <c r="D480">
        <v>17.0</v>
      </c>
      <c r="E480" t="s">
        <v>592</v>
      </c>
      <c r="F480" t="s">
        <v>12</v>
      </c>
      <c r="G480" t="s">
        <v>54</v>
      </c>
      <c r="H480" t="s">
        <v>27</v>
      </c>
      <c r="J480">
        <v>1.0</v>
      </c>
    </row>
    <row r="481" ht="15.75" customHeight="1">
      <c r="A481">
        <v>2001.0</v>
      </c>
      <c r="B481">
        <v>2000.0</v>
      </c>
      <c r="C481">
        <v>12.0</v>
      </c>
      <c r="D481">
        <v>31.0</v>
      </c>
      <c r="E481" t="s">
        <v>593</v>
      </c>
      <c r="F481" t="s">
        <v>12</v>
      </c>
      <c r="G481" t="s">
        <v>54</v>
      </c>
      <c r="H481" t="s">
        <v>182</v>
      </c>
      <c r="I481" t="s">
        <v>15</v>
      </c>
      <c r="J481">
        <v>2.0</v>
      </c>
    </row>
    <row r="482" ht="15.75" customHeight="1">
      <c r="A482">
        <v>2001.0</v>
      </c>
      <c r="B482">
        <v>2000.0</v>
      </c>
      <c r="C482">
        <v>12.0</v>
      </c>
      <c r="D482">
        <v>29.0</v>
      </c>
      <c r="E482" t="s">
        <v>594</v>
      </c>
      <c r="F482" t="s">
        <v>12</v>
      </c>
      <c r="G482" t="s">
        <v>22</v>
      </c>
      <c r="H482" t="s">
        <v>27</v>
      </c>
      <c r="J482">
        <v>1.0</v>
      </c>
    </row>
    <row r="483" ht="15.75" customHeight="1">
      <c r="A483">
        <v>2001.0</v>
      </c>
      <c r="B483">
        <v>2000.0</v>
      </c>
      <c r="C483">
        <v>12.0</v>
      </c>
      <c r="D483">
        <v>25.0</v>
      </c>
      <c r="E483" t="s">
        <v>595</v>
      </c>
      <c r="F483" t="s">
        <v>12</v>
      </c>
      <c r="G483" t="s">
        <v>34</v>
      </c>
      <c r="H483" t="s">
        <v>35</v>
      </c>
      <c r="I483" t="s">
        <v>19</v>
      </c>
      <c r="J483">
        <v>1.0</v>
      </c>
    </row>
    <row r="484" ht="15.75" customHeight="1">
      <c r="A484">
        <v>2001.0</v>
      </c>
      <c r="B484">
        <v>2000.0</v>
      </c>
      <c r="C484">
        <v>12.0</v>
      </c>
      <c r="D484">
        <v>17.0</v>
      </c>
      <c r="E484" t="s">
        <v>596</v>
      </c>
      <c r="F484" t="s">
        <v>12</v>
      </c>
      <c r="G484" t="s">
        <v>54</v>
      </c>
      <c r="H484" t="s">
        <v>27</v>
      </c>
      <c r="I484" t="s">
        <v>15</v>
      </c>
      <c r="J484">
        <v>2.0</v>
      </c>
    </row>
    <row r="485" ht="15.75" customHeight="1">
      <c r="A485">
        <v>2001.0</v>
      </c>
      <c r="B485">
        <v>2000.0</v>
      </c>
      <c r="C485">
        <v>12.0</v>
      </c>
      <c r="D485">
        <v>14.0</v>
      </c>
      <c r="E485" t="s">
        <v>597</v>
      </c>
      <c r="F485" t="s">
        <v>12</v>
      </c>
      <c r="G485" t="s">
        <v>65</v>
      </c>
      <c r="H485" t="s">
        <v>27</v>
      </c>
      <c r="J485">
        <v>1.0</v>
      </c>
    </row>
    <row r="486" ht="15.75" customHeight="1">
      <c r="A486">
        <v>2001.0</v>
      </c>
      <c r="B486">
        <v>2000.0</v>
      </c>
      <c r="C486">
        <v>12.0</v>
      </c>
      <c r="D486">
        <v>9.0</v>
      </c>
      <c r="E486" t="s">
        <v>598</v>
      </c>
      <c r="F486" t="s">
        <v>12</v>
      </c>
      <c r="G486" t="s">
        <v>34</v>
      </c>
      <c r="H486" t="s">
        <v>35</v>
      </c>
      <c r="I486" t="s">
        <v>19</v>
      </c>
      <c r="J486">
        <v>1.0</v>
      </c>
    </row>
    <row r="487" ht="15.75" customHeight="1">
      <c r="A487">
        <v>2001.0</v>
      </c>
      <c r="B487">
        <v>2000.0</v>
      </c>
      <c r="C487">
        <v>12.0</v>
      </c>
      <c r="D487">
        <v>9.0</v>
      </c>
      <c r="E487" t="s">
        <v>599</v>
      </c>
      <c r="F487" t="s">
        <v>332</v>
      </c>
      <c r="G487" t="s">
        <v>13</v>
      </c>
      <c r="H487" t="s">
        <v>27</v>
      </c>
      <c r="J487">
        <v>1.0</v>
      </c>
    </row>
    <row r="488" ht="15.75" customHeight="1">
      <c r="A488">
        <v>2001.0</v>
      </c>
      <c r="B488">
        <v>2000.0</v>
      </c>
      <c r="C488">
        <v>12.0</v>
      </c>
      <c r="D488">
        <v>1.0</v>
      </c>
      <c r="E488" t="s">
        <v>600</v>
      </c>
      <c r="F488" t="s">
        <v>12</v>
      </c>
      <c r="G488" t="s">
        <v>34</v>
      </c>
      <c r="H488" t="s">
        <v>35</v>
      </c>
      <c r="I488" t="s">
        <v>45</v>
      </c>
      <c r="J488">
        <v>1.0</v>
      </c>
    </row>
    <row r="489" ht="15.75" customHeight="1">
      <c r="A489">
        <v>2001.0</v>
      </c>
      <c r="B489">
        <v>2000.0</v>
      </c>
      <c r="C489">
        <v>11.0</v>
      </c>
      <c r="D489">
        <v>17.0</v>
      </c>
      <c r="E489" t="s">
        <v>601</v>
      </c>
      <c r="F489" t="s">
        <v>12</v>
      </c>
      <c r="G489" t="s">
        <v>34</v>
      </c>
      <c r="H489" t="s">
        <v>602</v>
      </c>
      <c r="J489">
        <v>1.0</v>
      </c>
    </row>
    <row r="490" ht="15.75" customHeight="1">
      <c r="A490">
        <v>2000.0</v>
      </c>
      <c r="B490">
        <v>2000.0</v>
      </c>
      <c r="C490">
        <v>4.0</v>
      </c>
      <c r="D490">
        <v>21.0</v>
      </c>
      <c r="E490" t="s">
        <v>603</v>
      </c>
      <c r="F490" t="s">
        <v>111</v>
      </c>
      <c r="G490" t="s">
        <v>22</v>
      </c>
      <c r="H490" t="s">
        <v>23</v>
      </c>
      <c r="I490" t="s">
        <v>19</v>
      </c>
      <c r="J490">
        <v>1.0</v>
      </c>
    </row>
    <row r="491" ht="15.75" customHeight="1">
      <c r="A491">
        <v>2000.0</v>
      </c>
      <c r="B491">
        <v>2000.0</v>
      </c>
      <c r="C491">
        <v>4.0</v>
      </c>
      <c r="D491">
        <v>9.0</v>
      </c>
      <c r="E491" t="s">
        <v>604</v>
      </c>
      <c r="F491" t="s">
        <v>12</v>
      </c>
      <c r="G491" t="s">
        <v>13</v>
      </c>
      <c r="H491" t="s">
        <v>27</v>
      </c>
      <c r="J491">
        <v>1.0</v>
      </c>
    </row>
    <row r="492" ht="15.75" customHeight="1">
      <c r="A492">
        <v>2000.0</v>
      </c>
      <c r="B492">
        <v>2000.0</v>
      </c>
      <c r="C492">
        <v>4.0</v>
      </c>
      <c r="D492">
        <v>8.0</v>
      </c>
      <c r="E492" t="s">
        <v>605</v>
      </c>
      <c r="F492" t="s">
        <v>12</v>
      </c>
      <c r="G492" t="s">
        <v>13</v>
      </c>
      <c r="H492" t="s">
        <v>35</v>
      </c>
      <c r="I492" t="s">
        <v>19</v>
      </c>
      <c r="J492">
        <v>1.0</v>
      </c>
    </row>
    <row r="493" ht="15.75" customHeight="1">
      <c r="A493">
        <v>2000.0</v>
      </c>
      <c r="B493">
        <v>2000.0</v>
      </c>
      <c r="C493">
        <v>3.0</v>
      </c>
      <c r="D493">
        <v>22.0</v>
      </c>
      <c r="E493" t="s">
        <v>606</v>
      </c>
      <c r="F493" t="s">
        <v>12</v>
      </c>
      <c r="G493" t="s">
        <v>54</v>
      </c>
      <c r="H493" t="s">
        <v>27</v>
      </c>
      <c r="J493">
        <v>1.0</v>
      </c>
    </row>
    <row r="494" ht="15.75" customHeight="1">
      <c r="A494">
        <v>2000.0</v>
      </c>
      <c r="B494">
        <v>2000.0</v>
      </c>
      <c r="C494">
        <v>3.0</v>
      </c>
      <c r="D494">
        <v>19.0</v>
      </c>
      <c r="E494" t="s">
        <v>607</v>
      </c>
      <c r="F494" t="s">
        <v>12</v>
      </c>
      <c r="G494" t="s">
        <v>30</v>
      </c>
      <c r="H494" t="s">
        <v>27</v>
      </c>
      <c r="J494">
        <v>1.0</v>
      </c>
    </row>
    <row r="495" ht="15.75" customHeight="1">
      <c r="A495">
        <v>2000.0</v>
      </c>
      <c r="B495">
        <v>2000.0</v>
      </c>
      <c r="C495">
        <v>3.0</v>
      </c>
      <c r="D495">
        <v>17.0</v>
      </c>
      <c r="E495" t="s">
        <v>566</v>
      </c>
      <c r="F495" t="s">
        <v>111</v>
      </c>
      <c r="G495" t="s">
        <v>22</v>
      </c>
      <c r="H495" t="s">
        <v>35</v>
      </c>
      <c r="I495" t="s">
        <v>19</v>
      </c>
      <c r="J495">
        <v>2.0</v>
      </c>
    </row>
    <row r="496" ht="15.75" customHeight="1">
      <c r="A496">
        <v>2000.0</v>
      </c>
      <c r="B496">
        <v>2000.0</v>
      </c>
      <c r="C496">
        <v>2.0</v>
      </c>
      <c r="D496">
        <v>20.0</v>
      </c>
      <c r="E496" t="s">
        <v>608</v>
      </c>
      <c r="F496" t="s">
        <v>12</v>
      </c>
      <c r="G496" t="s">
        <v>76</v>
      </c>
      <c r="H496" t="s">
        <v>35</v>
      </c>
      <c r="I496" t="s">
        <v>19</v>
      </c>
      <c r="J496">
        <v>1.0</v>
      </c>
    </row>
    <row r="497" ht="15.75" customHeight="1">
      <c r="A497">
        <v>2000.0</v>
      </c>
      <c r="B497">
        <v>2000.0</v>
      </c>
      <c r="C497">
        <v>2.0</v>
      </c>
      <c r="D497">
        <v>19.0</v>
      </c>
      <c r="E497" t="s">
        <v>609</v>
      </c>
      <c r="F497" t="s">
        <v>12</v>
      </c>
      <c r="G497" t="s">
        <v>610</v>
      </c>
      <c r="H497" t="s">
        <v>35</v>
      </c>
      <c r="I497" t="s">
        <v>19</v>
      </c>
      <c r="J497">
        <v>1.0</v>
      </c>
    </row>
    <row r="498" ht="15.75" customHeight="1">
      <c r="A498">
        <v>2000.0</v>
      </c>
      <c r="B498">
        <v>2000.0</v>
      </c>
      <c r="C498">
        <v>2.0</v>
      </c>
      <c r="D498">
        <v>19.0</v>
      </c>
      <c r="E498" t="s">
        <v>611</v>
      </c>
      <c r="F498" t="s">
        <v>12</v>
      </c>
      <c r="G498" t="s">
        <v>30</v>
      </c>
      <c r="H498" t="s">
        <v>27</v>
      </c>
      <c r="J498">
        <v>1.0</v>
      </c>
    </row>
    <row r="499" ht="15.75" customHeight="1">
      <c r="A499">
        <v>2000.0</v>
      </c>
      <c r="B499">
        <v>2000.0</v>
      </c>
      <c r="C499">
        <v>2.0</v>
      </c>
      <c r="D499">
        <v>1.0</v>
      </c>
      <c r="E499" t="s">
        <v>612</v>
      </c>
      <c r="F499" t="s">
        <v>613</v>
      </c>
      <c r="G499" t="s">
        <v>13</v>
      </c>
      <c r="H499" t="s">
        <v>290</v>
      </c>
      <c r="J499">
        <v>1.0</v>
      </c>
    </row>
    <row r="500" ht="15.75" customHeight="1">
      <c r="A500">
        <v>2000.0</v>
      </c>
      <c r="B500">
        <v>2000.0</v>
      </c>
      <c r="C500">
        <v>1.0</v>
      </c>
      <c r="D500">
        <v>26.0</v>
      </c>
      <c r="E500" t="s">
        <v>573</v>
      </c>
      <c r="F500" t="s">
        <v>104</v>
      </c>
      <c r="G500" t="s">
        <v>13</v>
      </c>
      <c r="H500" t="s">
        <v>105</v>
      </c>
      <c r="I500" t="s">
        <v>15</v>
      </c>
      <c r="J500">
        <v>1.0</v>
      </c>
    </row>
    <row r="501" ht="15.75" customHeight="1">
      <c r="A501">
        <v>2000.0</v>
      </c>
      <c r="B501">
        <v>2000.0</v>
      </c>
      <c r="C501">
        <v>1.0</v>
      </c>
      <c r="D501">
        <v>25.0</v>
      </c>
      <c r="E501" t="s">
        <v>614</v>
      </c>
      <c r="F501" t="s">
        <v>111</v>
      </c>
      <c r="G501" t="s">
        <v>22</v>
      </c>
      <c r="H501" t="s">
        <v>112</v>
      </c>
      <c r="I501" t="s">
        <v>45</v>
      </c>
      <c r="J501">
        <v>1.0</v>
      </c>
    </row>
    <row r="502" ht="15.75" customHeight="1">
      <c r="A502">
        <v>2000.0</v>
      </c>
      <c r="B502">
        <v>2000.0</v>
      </c>
      <c r="C502">
        <v>1.0</v>
      </c>
      <c r="D502">
        <v>25.0</v>
      </c>
      <c r="E502" t="s">
        <v>615</v>
      </c>
      <c r="F502" t="s">
        <v>12</v>
      </c>
      <c r="G502" t="s">
        <v>22</v>
      </c>
      <c r="H502" t="s">
        <v>35</v>
      </c>
      <c r="I502" t="s">
        <v>19</v>
      </c>
      <c r="J502">
        <v>1.0</v>
      </c>
    </row>
    <row r="503" ht="15.75" customHeight="1">
      <c r="A503">
        <v>2000.0</v>
      </c>
      <c r="B503">
        <v>2000.0</v>
      </c>
      <c r="C503">
        <v>1.0</v>
      </c>
      <c r="D503">
        <v>23.0</v>
      </c>
      <c r="E503" t="s">
        <v>616</v>
      </c>
      <c r="F503" t="s">
        <v>12</v>
      </c>
      <c r="G503" t="s">
        <v>22</v>
      </c>
      <c r="H503" t="s">
        <v>182</v>
      </c>
      <c r="I503" t="s">
        <v>183</v>
      </c>
      <c r="J503">
        <v>1.0</v>
      </c>
    </row>
    <row r="504" ht="15.75" customHeight="1">
      <c r="A504">
        <v>2000.0</v>
      </c>
      <c r="B504">
        <v>2000.0</v>
      </c>
      <c r="C504">
        <v>1.0</v>
      </c>
      <c r="D504">
        <v>16.0</v>
      </c>
      <c r="E504" t="s">
        <v>617</v>
      </c>
      <c r="F504" t="s">
        <v>111</v>
      </c>
      <c r="G504" t="s">
        <v>59</v>
      </c>
      <c r="H504" t="s">
        <v>23</v>
      </c>
      <c r="I504" t="s">
        <v>19</v>
      </c>
      <c r="J504">
        <v>1.0</v>
      </c>
    </row>
    <row r="505" ht="15.75" customHeight="1">
      <c r="A505">
        <v>2000.0</v>
      </c>
      <c r="B505">
        <v>2000.0</v>
      </c>
      <c r="C505">
        <v>1.0</v>
      </c>
      <c r="D505">
        <v>11.0</v>
      </c>
      <c r="E505" t="s">
        <v>618</v>
      </c>
      <c r="F505" t="s">
        <v>111</v>
      </c>
      <c r="G505" t="s">
        <v>65</v>
      </c>
      <c r="H505" t="s">
        <v>23</v>
      </c>
      <c r="I505" t="s">
        <v>19</v>
      </c>
      <c r="J505">
        <v>2.0</v>
      </c>
    </row>
    <row r="506" ht="15.75" customHeight="1">
      <c r="A506">
        <v>2000.0</v>
      </c>
      <c r="B506">
        <v>1999.0</v>
      </c>
      <c r="C506">
        <v>12.0</v>
      </c>
      <c r="D506">
        <v>26.0</v>
      </c>
      <c r="E506" t="s">
        <v>538</v>
      </c>
      <c r="F506" t="s">
        <v>12</v>
      </c>
      <c r="G506" t="s">
        <v>13</v>
      </c>
      <c r="H506" t="s">
        <v>27</v>
      </c>
      <c r="J506">
        <v>1.0</v>
      </c>
    </row>
    <row r="507" ht="15.75" customHeight="1">
      <c r="A507">
        <v>2000.0</v>
      </c>
      <c r="B507">
        <v>1999.0</v>
      </c>
      <c r="C507">
        <v>12.0</v>
      </c>
      <c r="D507">
        <v>21.0</v>
      </c>
      <c r="E507" t="s">
        <v>619</v>
      </c>
      <c r="F507" t="s">
        <v>12</v>
      </c>
      <c r="G507" t="s">
        <v>22</v>
      </c>
      <c r="H507" t="s">
        <v>35</v>
      </c>
      <c r="I507" t="s">
        <v>19</v>
      </c>
      <c r="J507">
        <v>1.0</v>
      </c>
    </row>
    <row r="508" ht="15.75" customHeight="1">
      <c r="A508">
        <v>2000.0</v>
      </c>
      <c r="B508">
        <v>1999.0</v>
      </c>
      <c r="C508">
        <v>12.0</v>
      </c>
      <c r="D508">
        <v>14.0</v>
      </c>
      <c r="E508" t="s">
        <v>620</v>
      </c>
      <c r="F508" t="s">
        <v>12</v>
      </c>
      <c r="G508" t="s">
        <v>22</v>
      </c>
      <c r="H508" t="s">
        <v>35</v>
      </c>
      <c r="I508" t="s">
        <v>19</v>
      </c>
      <c r="J508">
        <v>1.0</v>
      </c>
    </row>
    <row r="509" ht="15.75" customHeight="1">
      <c r="A509">
        <v>2000.0</v>
      </c>
      <c r="B509">
        <v>1999.0</v>
      </c>
      <c r="C509">
        <v>11.0</v>
      </c>
      <c r="D509">
        <v>26.0</v>
      </c>
      <c r="E509" t="s">
        <v>621</v>
      </c>
      <c r="F509" t="s">
        <v>111</v>
      </c>
      <c r="G509" t="s">
        <v>54</v>
      </c>
      <c r="H509" t="s">
        <v>23</v>
      </c>
      <c r="I509" t="s">
        <v>19</v>
      </c>
      <c r="J509">
        <v>1.0</v>
      </c>
    </row>
    <row r="510" ht="15.75" customHeight="1">
      <c r="A510">
        <v>1999.0</v>
      </c>
      <c r="B510">
        <v>1999.0</v>
      </c>
      <c r="C510">
        <v>5.0</v>
      </c>
      <c r="D510">
        <v>24.0</v>
      </c>
      <c r="E510" t="s">
        <v>622</v>
      </c>
      <c r="F510" t="s">
        <v>104</v>
      </c>
      <c r="G510" t="s">
        <v>13</v>
      </c>
      <c r="H510" t="s">
        <v>182</v>
      </c>
      <c r="J510">
        <v>1.0</v>
      </c>
    </row>
    <row r="511" ht="15.75" customHeight="1">
      <c r="A511">
        <v>1999.0</v>
      </c>
      <c r="B511">
        <v>1999.0</v>
      </c>
      <c r="C511">
        <v>4.0</v>
      </c>
      <c r="D511">
        <v>29.0</v>
      </c>
      <c r="E511" t="s">
        <v>623</v>
      </c>
      <c r="F511" t="s">
        <v>332</v>
      </c>
      <c r="G511" t="s">
        <v>13</v>
      </c>
      <c r="H511" t="s">
        <v>14</v>
      </c>
      <c r="J511">
        <v>1.0</v>
      </c>
    </row>
    <row r="512" ht="15.75" customHeight="1">
      <c r="A512">
        <v>1999.0</v>
      </c>
      <c r="B512">
        <v>1999.0</v>
      </c>
      <c r="C512">
        <v>4.0</v>
      </c>
      <c r="D512">
        <v>27.0</v>
      </c>
      <c r="E512" t="s">
        <v>624</v>
      </c>
      <c r="F512" t="s">
        <v>12</v>
      </c>
      <c r="G512" t="s">
        <v>13</v>
      </c>
      <c r="H512" t="s">
        <v>35</v>
      </c>
      <c r="I512" t="s">
        <v>45</v>
      </c>
      <c r="J512">
        <v>1.0</v>
      </c>
    </row>
    <row r="513" ht="15.75" customHeight="1">
      <c r="A513">
        <v>1999.0</v>
      </c>
      <c r="B513">
        <v>1999.0</v>
      </c>
      <c r="C513">
        <v>4.0</v>
      </c>
      <c r="D513">
        <v>16.0</v>
      </c>
      <c r="E513" t="s">
        <v>625</v>
      </c>
      <c r="F513" t="s">
        <v>12</v>
      </c>
      <c r="G513" t="s">
        <v>13</v>
      </c>
      <c r="H513" t="s">
        <v>27</v>
      </c>
      <c r="J513">
        <v>1.0</v>
      </c>
    </row>
    <row r="514" ht="15.75" customHeight="1">
      <c r="A514">
        <v>1999.0</v>
      </c>
      <c r="B514">
        <v>1999.0</v>
      </c>
      <c r="C514">
        <v>4.0</v>
      </c>
      <c r="D514">
        <v>15.0</v>
      </c>
      <c r="E514" t="s">
        <v>573</v>
      </c>
      <c r="F514" t="s">
        <v>613</v>
      </c>
      <c r="G514" t="s">
        <v>13</v>
      </c>
      <c r="H514" t="s">
        <v>516</v>
      </c>
      <c r="J514">
        <v>1.0</v>
      </c>
    </row>
    <row r="515" ht="15.75" customHeight="1">
      <c r="A515">
        <v>1999.0</v>
      </c>
      <c r="B515">
        <v>1999.0</v>
      </c>
      <c r="C515">
        <v>4.0</v>
      </c>
      <c r="D515">
        <v>7.0</v>
      </c>
      <c r="E515" t="s">
        <v>626</v>
      </c>
      <c r="F515" t="s">
        <v>12</v>
      </c>
      <c r="G515" t="s">
        <v>22</v>
      </c>
      <c r="H515" t="s">
        <v>35</v>
      </c>
      <c r="I515" t="s">
        <v>19</v>
      </c>
      <c r="J515">
        <v>1.0</v>
      </c>
    </row>
    <row r="516" ht="15.75" customHeight="1">
      <c r="A516">
        <v>1999.0</v>
      </c>
      <c r="B516">
        <v>1999.0</v>
      </c>
      <c r="C516">
        <v>4.0</v>
      </c>
      <c r="D516">
        <v>3.0</v>
      </c>
      <c r="E516" t="s">
        <v>627</v>
      </c>
      <c r="F516" t="s">
        <v>12</v>
      </c>
      <c r="G516" t="s">
        <v>13</v>
      </c>
      <c r="H516" t="s">
        <v>27</v>
      </c>
      <c r="J516">
        <v>1.0</v>
      </c>
    </row>
    <row r="517" ht="15.75" customHeight="1">
      <c r="A517">
        <v>1999.0</v>
      </c>
      <c r="B517">
        <v>1999.0</v>
      </c>
      <c r="C517">
        <v>3.0</v>
      </c>
      <c r="D517">
        <v>21.0</v>
      </c>
      <c r="E517" t="s">
        <v>628</v>
      </c>
      <c r="F517" t="s">
        <v>12</v>
      </c>
      <c r="G517" t="s">
        <v>13</v>
      </c>
      <c r="H517" t="s">
        <v>27</v>
      </c>
      <c r="J517">
        <v>6.0</v>
      </c>
    </row>
    <row r="518" ht="15.75" customHeight="1">
      <c r="A518">
        <v>1999.0</v>
      </c>
      <c r="B518">
        <v>1999.0</v>
      </c>
      <c r="C518">
        <v>2.0</v>
      </c>
      <c r="D518">
        <v>14.0</v>
      </c>
      <c r="E518" t="s">
        <v>576</v>
      </c>
      <c r="F518" t="s">
        <v>111</v>
      </c>
      <c r="G518" t="s">
        <v>59</v>
      </c>
      <c r="H518" t="s">
        <v>23</v>
      </c>
      <c r="I518" t="s">
        <v>19</v>
      </c>
      <c r="J518">
        <v>1.0</v>
      </c>
    </row>
    <row r="519" ht="15.75" customHeight="1">
      <c r="A519">
        <v>1999.0</v>
      </c>
      <c r="B519">
        <v>1999.0</v>
      </c>
      <c r="C519">
        <v>2.0</v>
      </c>
      <c r="D519">
        <v>6.0</v>
      </c>
      <c r="E519" t="s">
        <v>629</v>
      </c>
      <c r="F519" t="s">
        <v>12</v>
      </c>
      <c r="G519" t="s">
        <v>65</v>
      </c>
      <c r="H519" t="s">
        <v>182</v>
      </c>
      <c r="I519" t="s">
        <v>183</v>
      </c>
      <c r="J519">
        <v>1.0</v>
      </c>
    </row>
    <row r="520" ht="15.75" customHeight="1">
      <c r="A520">
        <v>1999.0</v>
      </c>
      <c r="B520">
        <v>1999.0</v>
      </c>
      <c r="C520">
        <v>2.0</v>
      </c>
      <c r="D520">
        <v>6.0</v>
      </c>
      <c r="E520" t="s">
        <v>630</v>
      </c>
      <c r="F520" t="s">
        <v>12</v>
      </c>
      <c r="G520" t="s">
        <v>22</v>
      </c>
      <c r="H520" t="s">
        <v>27</v>
      </c>
      <c r="J520">
        <v>1.0</v>
      </c>
    </row>
    <row r="521" ht="15.75" customHeight="1">
      <c r="A521">
        <v>1999.0</v>
      </c>
      <c r="B521">
        <v>1999.0</v>
      </c>
      <c r="C521">
        <v>2.0</v>
      </c>
      <c r="D521">
        <v>6.0</v>
      </c>
      <c r="E521" t="s">
        <v>630</v>
      </c>
      <c r="F521" t="s">
        <v>12</v>
      </c>
      <c r="G521" t="s">
        <v>22</v>
      </c>
      <c r="H521" t="s">
        <v>35</v>
      </c>
      <c r="I521" t="s">
        <v>19</v>
      </c>
      <c r="J521">
        <v>2.0</v>
      </c>
    </row>
    <row r="522" ht="15.75" customHeight="1">
      <c r="A522">
        <v>1999.0</v>
      </c>
      <c r="B522">
        <v>1999.0</v>
      </c>
      <c r="C522">
        <v>2.0</v>
      </c>
      <c r="D522">
        <v>6.0</v>
      </c>
      <c r="E522" t="s">
        <v>518</v>
      </c>
      <c r="F522" t="s">
        <v>12</v>
      </c>
      <c r="G522" t="s">
        <v>26</v>
      </c>
      <c r="H522" t="s">
        <v>278</v>
      </c>
      <c r="J522">
        <v>1.0</v>
      </c>
    </row>
    <row r="523" ht="15.75" customHeight="1">
      <c r="A523">
        <v>1999.0</v>
      </c>
      <c r="B523">
        <v>1999.0</v>
      </c>
      <c r="C523">
        <v>1.0</v>
      </c>
      <c r="D523">
        <v>30.0</v>
      </c>
      <c r="E523" t="s">
        <v>631</v>
      </c>
      <c r="F523" t="s">
        <v>12</v>
      </c>
      <c r="G523" t="s">
        <v>22</v>
      </c>
      <c r="H523" t="s">
        <v>27</v>
      </c>
      <c r="J523">
        <v>1.0</v>
      </c>
    </row>
    <row r="524" ht="15.75" customHeight="1">
      <c r="A524">
        <v>1999.0</v>
      </c>
      <c r="B524">
        <v>1999.0</v>
      </c>
      <c r="C524">
        <v>1.0</v>
      </c>
      <c r="D524">
        <v>29.0</v>
      </c>
      <c r="E524" t="s">
        <v>632</v>
      </c>
      <c r="F524" t="s">
        <v>12</v>
      </c>
      <c r="G524" t="s">
        <v>65</v>
      </c>
      <c r="H524" t="s">
        <v>27</v>
      </c>
      <c r="J524">
        <v>1.0</v>
      </c>
    </row>
    <row r="525" ht="15.75" customHeight="1">
      <c r="A525">
        <v>1999.0</v>
      </c>
      <c r="B525">
        <v>1999.0</v>
      </c>
      <c r="C525">
        <v>1.0</v>
      </c>
      <c r="D525">
        <v>29.0</v>
      </c>
      <c r="E525" t="s">
        <v>633</v>
      </c>
      <c r="F525" t="s">
        <v>12</v>
      </c>
      <c r="G525" t="s">
        <v>117</v>
      </c>
      <c r="H525" t="s">
        <v>35</v>
      </c>
      <c r="I525" t="s">
        <v>45</v>
      </c>
      <c r="J525">
        <v>1.0</v>
      </c>
    </row>
    <row r="526" ht="15.75" customHeight="1">
      <c r="A526">
        <v>1999.0</v>
      </c>
      <c r="B526">
        <v>1999.0</v>
      </c>
      <c r="C526">
        <v>1.0</v>
      </c>
      <c r="D526">
        <v>22.0</v>
      </c>
      <c r="E526" t="s">
        <v>566</v>
      </c>
      <c r="F526" t="s">
        <v>111</v>
      </c>
      <c r="G526" t="s">
        <v>22</v>
      </c>
      <c r="H526" t="s">
        <v>23</v>
      </c>
      <c r="I526" t="s">
        <v>19</v>
      </c>
      <c r="J526">
        <v>1.0</v>
      </c>
    </row>
    <row r="527" ht="15.75" customHeight="1">
      <c r="A527">
        <v>1999.0</v>
      </c>
      <c r="B527">
        <v>1999.0</v>
      </c>
      <c r="C527">
        <v>1.0</v>
      </c>
      <c r="D527">
        <v>19.0</v>
      </c>
      <c r="E527" t="s">
        <v>634</v>
      </c>
      <c r="F527" t="s">
        <v>111</v>
      </c>
      <c r="G527" t="s">
        <v>34</v>
      </c>
      <c r="H527" t="s">
        <v>112</v>
      </c>
      <c r="I527" t="s">
        <v>45</v>
      </c>
      <c r="J527">
        <v>1.0</v>
      </c>
    </row>
    <row r="528" ht="15.75" customHeight="1">
      <c r="A528">
        <v>1999.0</v>
      </c>
      <c r="B528">
        <v>1999.0</v>
      </c>
      <c r="C528">
        <v>1.0</v>
      </c>
      <c r="D528">
        <v>18.0</v>
      </c>
      <c r="E528" t="s">
        <v>576</v>
      </c>
      <c r="F528" t="s">
        <v>111</v>
      </c>
      <c r="G528" t="s">
        <v>59</v>
      </c>
      <c r="H528" t="s">
        <v>23</v>
      </c>
      <c r="I528" t="s">
        <v>19</v>
      </c>
      <c r="J528">
        <v>1.0</v>
      </c>
    </row>
    <row r="529" ht="15.75" customHeight="1">
      <c r="A529">
        <v>1999.0</v>
      </c>
      <c r="B529">
        <v>1999.0</v>
      </c>
      <c r="C529">
        <v>1.0</v>
      </c>
      <c r="D529">
        <v>4.0</v>
      </c>
      <c r="E529" t="s">
        <v>635</v>
      </c>
      <c r="F529" t="s">
        <v>12</v>
      </c>
      <c r="G529" t="s">
        <v>34</v>
      </c>
      <c r="H529" t="s">
        <v>27</v>
      </c>
      <c r="J529">
        <v>1.0</v>
      </c>
    </row>
    <row r="530" ht="15.75" customHeight="1">
      <c r="A530">
        <v>1999.0</v>
      </c>
      <c r="B530">
        <v>1999.0</v>
      </c>
      <c r="C530">
        <v>1.0</v>
      </c>
      <c r="D530">
        <v>2.0</v>
      </c>
      <c r="E530" t="s">
        <v>636</v>
      </c>
      <c r="F530" t="s">
        <v>12</v>
      </c>
      <c r="G530" t="s">
        <v>65</v>
      </c>
      <c r="H530" t="s">
        <v>35</v>
      </c>
      <c r="I530" t="s">
        <v>45</v>
      </c>
      <c r="J530">
        <v>2.0</v>
      </c>
    </row>
    <row r="531" ht="15.75" customHeight="1">
      <c r="A531">
        <v>1999.0</v>
      </c>
      <c r="B531">
        <v>1998.0</v>
      </c>
      <c r="C531">
        <v>12.0</v>
      </c>
      <c r="D531">
        <v>30.0</v>
      </c>
      <c r="E531" t="s">
        <v>637</v>
      </c>
      <c r="F531" t="s">
        <v>12</v>
      </c>
      <c r="G531" t="s">
        <v>54</v>
      </c>
      <c r="H531" t="s">
        <v>27</v>
      </c>
      <c r="J531">
        <v>1.0</v>
      </c>
    </row>
    <row r="532" ht="15.75" customHeight="1">
      <c r="A532">
        <v>1999.0</v>
      </c>
      <c r="B532">
        <v>1998.0</v>
      </c>
      <c r="C532">
        <v>11.0</v>
      </c>
      <c r="D532">
        <v>15.0</v>
      </c>
      <c r="E532" t="s">
        <v>638</v>
      </c>
      <c r="F532" t="s">
        <v>12</v>
      </c>
      <c r="G532" t="s">
        <v>54</v>
      </c>
      <c r="H532" t="s">
        <v>602</v>
      </c>
      <c r="J532">
        <v>1.0</v>
      </c>
    </row>
    <row r="533" ht="15.75" customHeight="1">
      <c r="A533">
        <v>1999.0</v>
      </c>
      <c r="B533">
        <v>1998.0</v>
      </c>
      <c r="C533">
        <v>11.0</v>
      </c>
      <c r="D533">
        <v>7.0</v>
      </c>
      <c r="E533" t="s">
        <v>639</v>
      </c>
      <c r="F533" t="s">
        <v>12</v>
      </c>
      <c r="G533" t="s">
        <v>65</v>
      </c>
      <c r="H533" t="s">
        <v>23</v>
      </c>
      <c r="I533" t="s">
        <v>45</v>
      </c>
      <c r="J533">
        <v>1.0</v>
      </c>
    </row>
    <row r="534" ht="15.75" customHeight="1">
      <c r="A534">
        <v>1998.0</v>
      </c>
      <c r="B534">
        <v>1998.0</v>
      </c>
      <c r="C534">
        <v>6.0</v>
      </c>
      <c r="D534">
        <v>11.0</v>
      </c>
      <c r="E534" t="s">
        <v>640</v>
      </c>
      <c r="F534" t="s">
        <v>332</v>
      </c>
      <c r="G534" t="s">
        <v>59</v>
      </c>
      <c r="H534" t="s">
        <v>14</v>
      </c>
      <c r="J534">
        <v>1.0</v>
      </c>
    </row>
    <row r="535" ht="15.75" customHeight="1">
      <c r="A535">
        <v>1998.0</v>
      </c>
      <c r="B535">
        <v>1998.0</v>
      </c>
      <c r="C535">
        <v>5.0</v>
      </c>
      <c r="D535">
        <v>31.0</v>
      </c>
      <c r="E535" t="s">
        <v>641</v>
      </c>
      <c r="F535" t="s">
        <v>12</v>
      </c>
      <c r="G535" t="s">
        <v>117</v>
      </c>
      <c r="H535" t="s">
        <v>14</v>
      </c>
      <c r="J535">
        <v>1.0</v>
      </c>
    </row>
    <row r="536" ht="15.75" customHeight="1">
      <c r="A536">
        <v>1998.0</v>
      </c>
      <c r="B536">
        <v>1998.0</v>
      </c>
      <c r="C536">
        <v>4.0</v>
      </c>
      <c r="D536">
        <v>25.0</v>
      </c>
      <c r="E536" t="s">
        <v>642</v>
      </c>
      <c r="F536" t="s">
        <v>332</v>
      </c>
      <c r="G536" t="s">
        <v>13</v>
      </c>
      <c r="H536" t="s">
        <v>27</v>
      </c>
      <c r="J536">
        <v>1.0</v>
      </c>
    </row>
    <row r="537" ht="15.75" customHeight="1">
      <c r="A537">
        <v>1998.0</v>
      </c>
      <c r="B537">
        <v>1998.0</v>
      </c>
      <c r="C537">
        <v>4.0</v>
      </c>
      <c r="D537">
        <v>19.0</v>
      </c>
      <c r="E537" t="s">
        <v>643</v>
      </c>
      <c r="F537" t="s">
        <v>12</v>
      </c>
      <c r="G537" t="s">
        <v>22</v>
      </c>
      <c r="H537" t="s">
        <v>182</v>
      </c>
      <c r="I537" t="s">
        <v>183</v>
      </c>
      <c r="J537">
        <v>1.0</v>
      </c>
    </row>
    <row r="538" ht="15.75" customHeight="1">
      <c r="A538">
        <v>1998.0</v>
      </c>
      <c r="B538">
        <v>1998.0</v>
      </c>
      <c r="C538">
        <v>4.0</v>
      </c>
      <c r="D538">
        <v>1.0</v>
      </c>
      <c r="E538" t="s">
        <v>644</v>
      </c>
      <c r="F538" t="s">
        <v>12</v>
      </c>
      <c r="G538" t="s">
        <v>22</v>
      </c>
      <c r="H538" t="s">
        <v>182</v>
      </c>
      <c r="J538">
        <v>1.0</v>
      </c>
    </row>
    <row r="539" ht="15.75" customHeight="1">
      <c r="A539">
        <v>1998.0</v>
      </c>
      <c r="B539">
        <v>1998.0</v>
      </c>
      <c r="C539">
        <v>3.0</v>
      </c>
      <c r="D539">
        <v>8.0</v>
      </c>
      <c r="E539" t="s">
        <v>645</v>
      </c>
      <c r="F539" t="s">
        <v>111</v>
      </c>
      <c r="G539" t="s">
        <v>22</v>
      </c>
      <c r="H539" t="s">
        <v>23</v>
      </c>
      <c r="I539" t="s">
        <v>19</v>
      </c>
      <c r="J539">
        <v>1.0</v>
      </c>
    </row>
    <row r="540" ht="15.75" customHeight="1">
      <c r="A540">
        <v>1998.0</v>
      </c>
      <c r="B540">
        <v>1998.0</v>
      </c>
      <c r="C540">
        <v>3.0</v>
      </c>
      <c r="D540">
        <v>1.0</v>
      </c>
      <c r="E540" t="s">
        <v>643</v>
      </c>
      <c r="F540" t="s">
        <v>12</v>
      </c>
      <c r="G540" t="s">
        <v>22</v>
      </c>
      <c r="H540" t="s">
        <v>23</v>
      </c>
      <c r="I540" t="s">
        <v>45</v>
      </c>
      <c r="J540">
        <v>1.0</v>
      </c>
    </row>
    <row r="541" ht="15.75" customHeight="1">
      <c r="A541">
        <v>1998.0</v>
      </c>
      <c r="B541">
        <v>1998.0</v>
      </c>
      <c r="C541">
        <v>2.0</v>
      </c>
      <c r="D541">
        <v>22.0</v>
      </c>
      <c r="E541" t="s">
        <v>646</v>
      </c>
      <c r="F541" t="s">
        <v>12</v>
      </c>
      <c r="G541" t="s">
        <v>30</v>
      </c>
      <c r="H541" t="s">
        <v>27</v>
      </c>
      <c r="J541">
        <v>1.0</v>
      </c>
    </row>
    <row r="542" ht="15.75" customHeight="1">
      <c r="A542">
        <v>1998.0</v>
      </c>
      <c r="B542">
        <v>1998.0</v>
      </c>
      <c r="C542">
        <v>2.0</v>
      </c>
      <c r="D542">
        <v>11.0</v>
      </c>
      <c r="E542" t="s">
        <v>647</v>
      </c>
      <c r="F542" t="s">
        <v>12</v>
      </c>
      <c r="G542" t="s">
        <v>26</v>
      </c>
      <c r="H542" t="s">
        <v>23</v>
      </c>
      <c r="I542" t="s">
        <v>45</v>
      </c>
      <c r="J542">
        <v>1.0</v>
      </c>
    </row>
    <row r="543" ht="15.75" customHeight="1">
      <c r="A543">
        <v>1998.0</v>
      </c>
      <c r="B543">
        <v>1998.0</v>
      </c>
      <c r="C543">
        <v>1.0</v>
      </c>
      <c r="D543">
        <v>24.0</v>
      </c>
      <c r="E543" t="s">
        <v>648</v>
      </c>
      <c r="F543" t="s">
        <v>12</v>
      </c>
      <c r="G543" t="s">
        <v>54</v>
      </c>
      <c r="H543" t="s">
        <v>27</v>
      </c>
      <c r="J543">
        <v>1.0</v>
      </c>
    </row>
    <row r="544" ht="15.75" customHeight="1">
      <c r="A544">
        <v>1998.0</v>
      </c>
      <c r="B544">
        <v>1998.0</v>
      </c>
      <c r="C544">
        <v>1.0</v>
      </c>
      <c r="D544">
        <v>21.0</v>
      </c>
      <c r="E544" t="s">
        <v>649</v>
      </c>
      <c r="F544" t="s">
        <v>12</v>
      </c>
      <c r="G544" t="s">
        <v>22</v>
      </c>
      <c r="H544" t="s">
        <v>35</v>
      </c>
      <c r="I544" t="s">
        <v>45</v>
      </c>
      <c r="J544">
        <v>1.0</v>
      </c>
    </row>
    <row r="545" ht="15.75" customHeight="1">
      <c r="A545">
        <v>1998.0</v>
      </c>
      <c r="B545">
        <v>1998.0</v>
      </c>
      <c r="C545">
        <v>1.0</v>
      </c>
      <c r="D545">
        <v>18.0</v>
      </c>
      <c r="E545" t="s">
        <v>650</v>
      </c>
      <c r="F545" t="s">
        <v>12</v>
      </c>
      <c r="G545" t="s">
        <v>59</v>
      </c>
      <c r="H545" t="s">
        <v>27</v>
      </c>
      <c r="J545">
        <v>1.0</v>
      </c>
    </row>
    <row r="546" ht="15.75" customHeight="1">
      <c r="A546">
        <v>1998.0</v>
      </c>
      <c r="B546">
        <v>1998.0</v>
      </c>
      <c r="C546">
        <v>1.0</v>
      </c>
      <c r="D546">
        <v>18.0</v>
      </c>
      <c r="E546" t="s">
        <v>651</v>
      </c>
      <c r="F546" t="s">
        <v>12</v>
      </c>
      <c r="G546" t="s">
        <v>65</v>
      </c>
      <c r="H546" t="s">
        <v>27</v>
      </c>
      <c r="J546">
        <v>1.0</v>
      </c>
    </row>
    <row r="547" ht="15.75" customHeight="1">
      <c r="A547">
        <v>1998.0</v>
      </c>
      <c r="B547">
        <v>1998.0</v>
      </c>
      <c r="C547">
        <v>1.0</v>
      </c>
      <c r="D547">
        <v>18.0</v>
      </c>
      <c r="E547" t="s">
        <v>652</v>
      </c>
      <c r="F547" t="s">
        <v>12</v>
      </c>
      <c r="G547" t="s">
        <v>54</v>
      </c>
      <c r="H547" t="s">
        <v>27</v>
      </c>
      <c r="J547">
        <v>1.0</v>
      </c>
    </row>
    <row r="548" ht="15.75" customHeight="1">
      <c r="A548">
        <v>1998.0</v>
      </c>
      <c r="B548">
        <v>1998.0</v>
      </c>
      <c r="C548">
        <v>1.0</v>
      </c>
      <c r="D548">
        <v>18.0</v>
      </c>
      <c r="E548" t="s">
        <v>653</v>
      </c>
      <c r="F548" t="s">
        <v>12</v>
      </c>
      <c r="G548" t="s">
        <v>54</v>
      </c>
      <c r="H548" t="s">
        <v>27</v>
      </c>
      <c r="I548" t="s">
        <v>31</v>
      </c>
      <c r="J548">
        <v>3.0</v>
      </c>
    </row>
    <row r="549" ht="15.75" customHeight="1">
      <c r="A549">
        <v>1998.0</v>
      </c>
      <c r="B549">
        <v>1998.0</v>
      </c>
      <c r="C549">
        <v>1.0</v>
      </c>
      <c r="D549">
        <v>17.0</v>
      </c>
      <c r="E549" t="s">
        <v>654</v>
      </c>
      <c r="F549" t="s">
        <v>12</v>
      </c>
      <c r="G549" t="s">
        <v>65</v>
      </c>
      <c r="H549" t="s">
        <v>27</v>
      </c>
      <c r="J549">
        <v>1.0</v>
      </c>
    </row>
    <row r="550" ht="15.75" customHeight="1">
      <c r="A550">
        <v>1998.0</v>
      </c>
      <c r="B550">
        <v>1998.0</v>
      </c>
      <c r="C550">
        <v>1.0</v>
      </c>
      <c r="D550">
        <v>11.0</v>
      </c>
      <c r="E550" t="s">
        <v>655</v>
      </c>
      <c r="F550" t="s">
        <v>12</v>
      </c>
      <c r="G550" t="s">
        <v>34</v>
      </c>
      <c r="H550" t="s">
        <v>27</v>
      </c>
      <c r="J550">
        <v>1.0</v>
      </c>
    </row>
    <row r="551" ht="15.75" customHeight="1">
      <c r="A551">
        <v>1998.0</v>
      </c>
      <c r="B551">
        <v>1998.0</v>
      </c>
      <c r="C551">
        <v>1.0</v>
      </c>
      <c r="D551">
        <v>3.0</v>
      </c>
      <c r="E551" t="s">
        <v>656</v>
      </c>
      <c r="F551" t="s">
        <v>12</v>
      </c>
      <c r="G551" t="s">
        <v>54</v>
      </c>
      <c r="H551" t="s">
        <v>27</v>
      </c>
      <c r="J551">
        <v>1.0</v>
      </c>
    </row>
    <row r="552" ht="15.75" customHeight="1">
      <c r="A552">
        <v>1998.0</v>
      </c>
      <c r="B552">
        <v>1998.0</v>
      </c>
      <c r="C552">
        <v>1.0</v>
      </c>
      <c r="D552">
        <v>3.0</v>
      </c>
      <c r="E552" t="s">
        <v>657</v>
      </c>
      <c r="F552" t="s">
        <v>12</v>
      </c>
      <c r="G552" t="s">
        <v>54</v>
      </c>
      <c r="H552" t="s">
        <v>14</v>
      </c>
      <c r="J552">
        <v>1.0</v>
      </c>
    </row>
    <row r="553" ht="15.75" customHeight="1">
      <c r="A553">
        <v>1998.0</v>
      </c>
      <c r="B553">
        <v>1998.0</v>
      </c>
      <c r="C553">
        <v>1.0</v>
      </c>
      <c r="D553">
        <v>3.0</v>
      </c>
      <c r="E553" t="s">
        <v>658</v>
      </c>
      <c r="F553" t="s">
        <v>12</v>
      </c>
      <c r="G553" t="s">
        <v>30</v>
      </c>
      <c r="H553" t="s">
        <v>27</v>
      </c>
      <c r="J553">
        <v>1.0</v>
      </c>
    </row>
    <row r="554" ht="15.75" customHeight="1">
      <c r="A554">
        <v>1998.0</v>
      </c>
      <c r="B554">
        <v>1998.0</v>
      </c>
      <c r="C554">
        <v>1.0</v>
      </c>
      <c r="D554">
        <v>3.0</v>
      </c>
      <c r="E554" t="s">
        <v>659</v>
      </c>
      <c r="F554" t="s">
        <v>12</v>
      </c>
      <c r="G554" t="s">
        <v>30</v>
      </c>
      <c r="H554" t="s">
        <v>27</v>
      </c>
      <c r="J554">
        <v>1.0</v>
      </c>
    </row>
    <row r="555" ht="15.75" customHeight="1">
      <c r="A555">
        <v>1998.0</v>
      </c>
      <c r="B555">
        <v>1997.0</v>
      </c>
      <c r="C555">
        <v>12.0</v>
      </c>
      <c r="D555">
        <v>30.0</v>
      </c>
      <c r="E555" t="s">
        <v>660</v>
      </c>
      <c r="F555" t="s">
        <v>12</v>
      </c>
      <c r="G555" t="s">
        <v>22</v>
      </c>
      <c r="H555" t="s">
        <v>182</v>
      </c>
      <c r="I555" t="s">
        <v>183</v>
      </c>
      <c r="J555">
        <v>1.0</v>
      </c>
    </row>
    <row r="556" ht="15.75" customHeight="1">
      <c r="A556">
        <v>1998.0</v>
      </c>
      <c r="B556">
        <v>1997.0</v>
      </c>
      <c r="C556">
        <v>11.0</v>
      </c>
      <c r="D556">
        <v>23.0</v>
      </c>
      <c r="E556" t="s">
        <v>661</v>
      </c>
      <c r="F556" t="s">
        <v>12</v>
      </c>
      <c r="G556" t="s">
        <v>13</v>
      </c>
      <c r="H556" t="s">
        <v>182</v>
      </c>
      <c r="J556">
        <v>1.0</v>
      </c>
    </row>
    <row r="557" ht="15.75" customHeight="1">
      <c r="A557">
        <v>1998.0</v>
      </c>
      <c r="B557">
        <v>1997.0</v>
      </c>
      <c r="C557">
        <v>11.0</v>
      </c>
      <c r="D557">
        <v>9.0</v>
      </c>
      <c r="E557" t="s">
        <v>538</v>
      </c>
      <c r="F557" t="s">
        <v>12</v>
      </c>
      <c r="G557" t="s">
        <v>13</v>
      </c>
      <c r="H557" t="s">
        <v>35</v>
      </c>
      <c r="I557" t="s">
        <v>45</v>
      </c>
      <c r="J557">
        <v>1.0</v>
      </c>
    </row>
    <row r="558" ht="15.75" customHeight="1">
      <c r="A558">
        <v>1997.0</v>
      </c>
      <c r="B558">
        <v>1997.0</v>
      </c>
      <c r="C558">
        <v>7.0</v>
      </c>
      <c r="D558">
        <v>5.0</v>
      </c>
      <c r="E558" t="s">
        <v>662</v>
      </c>
      <c r="F558" t="s">
        <v>12</v>
      </c>
      <c r="G558" t="s">
        <v>22</v>
      </c>
      <c r="H558" t="s">
        <v>14</v>
      </c>
      <c r="J558">
        <v>1.0</v>
      </c>
    </row>
    <row r="559" ht="15.75" customHeight="1">
      <c r="A559">
        <v>1997.0</v>
      </c>
      <c r="B559">
        <v>1997.0</v>
      </c>
      <c r="C559">
        <v>6.0</v>
      </c>
      <c r="D559">
        <v>6.0</v>
      </c>
      <c r="E559" t="s">
        <v>663</v>
      </c>
      <c r="F559" t="s">
        <v>332</v>
      </c>
      <c r="G559" t="s">
        <v>13</v>
      </c>
      <c r="H559" t="s">
        <v>14</v>
      </c>
      <c r="J559">
        <v>1.0</v>
      </c>
    </row>
    <row r="560" ht="15.75" customHeight="1">
      <c r="A560">
        <v>1997.0</v>
      </c>
      <c r="B560">
        <v>1997.0</v>
      </c>
      <c r="C560">
        <v>5.0</v>
      </c>
      <c r="D560">
        <v>29.0</v>
      </c>
      <c r="E560" t="s">
        <v>664</v>
      </c>
      <c r="F560" t="s">
        <v>332</v>
      </c>
      <c r="G560" t="s">
        <v>13</v>
      </c>
      <c r="H560" t="s">
        <v>14</v>
      </c>
      <c r="J560">
        <v>1.0</v>
      </c>
    </row>
    <row r="561" ht="15.75" customHeight="1">
      <c r="A561">
        <v>1997.0</v>
      </c>
      <c r="B561">
        <v>1997.0</v>
      </c>
      <c r="C561">
        <v>4.0</v>
      </c>
      <c r="D561">
        <v>11.0</v>
      </c>
      <c r="E561" t="s">
        <v>665</v>
      </c>
      <c r="F561" t="s">
        <v>12</v>
      </c>
      <c r="G561" t="s">
        <v>13</v>
      </c>
      <c r="H561" t="s">
        <v>27</v>
      </c>
      <c r="J561">
        <v>1.0</v>
      </c>
    </row>
    <row r="562" ht="15.75" customHeight="1">
      <c r="A562">
        <v>1997.0</v>
      </c>
      <c r="B562">
        <v>1997.0</v>
      </c>
      <c r="C562">
        <v>3.0</v>
      </c>
      <c r="D562">
        <v>8.0</v>
      </c>
      <c r="E562" t="s">
        <v>666</v>
      </c>
      <c r="F562" t="s">
        <v>12</v>
      </c>
      <c r="G562" t="s">
        <v>30</v>
      </c>
      <c r="H562" t="s">
        <v>27</v>
      </c>
      <c r="J562">
        <v>1.0</v>
      </c>
    </row>
    <row r="563" ht="15.75" customHeight="1">
      <c r="A563">
        <v>1997.0</v>
      </c>
      <c r="B563">
        <v>1997.0</v>
      </c>
      <c r="C563">
        <v>3.0</v>
      </c>
      <c r="D563">
        <v>3.0</v>
      </c>
      <c r="E563" t="s">
        <v>667</v>
      </c>
      <c r="F563" t="s">
        <v>332</v>
      </c>
      <c r="G563" t="s">
        <v>34</v>
      </c>
      <c r="H563" t="s">
        <v>516</v>
      </c>
      <c r="J563">
        <v>2.0</v>
      </c>
    </row>
    <row r="564" ht="15.75" customHeight="1">
      <c r="A564">
        <v>1997.0</v>
      </c>
      <c r="B564">
        <v>1997.0</v>
      </c>
      <c r="C564">
        <v>2.0</v>
      </c>
      <c r="D564">
        <v>21.0</v>
      </c>
      <c r="E564" t="s">
        <v>668</v>
      </c>
      <c r="F564" t="s">
        <v>12</v>
      </c>
      <c r="G564" t="s">
        <v>54</v>
      </c>
      <c r="H564" t="s">
        <v>27</v>
      </c>
      <c r="J564">
        <v>1.0</v>
      </c>
    </row>
    <row r="565" ht="15.75" customHeight="1">
      <c r="A565">
        <v>1997.0</v>
      </c>
      <c r="B565">
        <v>1997.0</v>
      </c>
      <c r="C565">
        <v>2.0</v>
      </c>
      <c r="D565">
        <v>1.0</v>
      </c>
      <c r="E565" t="s">
        <v>669</v>
      </c>
      <c r="F565" t="s">
        <v>12</v>
      </c>
      <c r="G565" t="s">
        <v>30</v>
      </c>
      <c r="H565" t="s">
        <v>27</v>
      </c>
      <c r="J565">
        <v>1.0</v>
      </c>
    </row>
    <row r="566" ht="15.75" customHeight="1">
      <c r="A566">
        <v>1997.0</v>
      </c>
      <c r="B566">
        <v>1997.0</v>
      </c>
      <c r="C566">
        <v>1.0</v>
      </c>
      <c r="D566">
        <v>25.0</v>
      </c>
      <c r="E566" t="s">
        <v>670</v>
      </c>
      <c r="F566" t="s">
        <v>12</v>
      </c>
      <c r="G566" t="s">
        <v>65</v>
      </c>
      <c r="H566" t="s">
        <v>14</v>
      </c>
      <c r="J566">
        <v>1.0</v>
      </c>
    </row>
    <row r="567" ht="15.75" customHeight="1">
      <c r="A567">
        <v>1997.0</v>
      </c>
      <c r="B567">
        <v>1997.0</v>
      </c>
      <c r="C567">
        <v>1.0</v>
      </c>
      <c r="D567">
        <v>17.0</v>
      </c>
      <c r="E567" t="s">
        <v>671</v>
      </c>
      <c r="F567" t="s">
        <v>12</v>
      </c>
      <c r="G567" t="s">
        <v>13</v>
      </c>
      <c r="H567" t="s">
        <v>602</v>
      </c>
      <c r="J567">
        <v>1.0</v>
      </c>
    </row>
    <row r="568" ht="15.75" customHeight="1">
      <c r="A568">
        <v>1997.0</v>
      </c>
      <c r="B568">
        <v>1997.0</v>
      </c>
      <c r="C568">
        <v>1.0</v>
      </c>
      <c r="D568">
        <v>11.0</v>
      </c>
      <c r="E568" t="s">
        <v>672</v>
      </c>
      <c r="F568" t="s">
        <v>12</v>
      </c>
      <c r="G568" t="s">
        <v>65</v>
      </c>
      <c r="H568" t="s">
        <v>35</v>
      </c>
      <c r="I568" t="s">
        <v>15</v>
      </c>
      <c r="J568">
        <v>3.0</v>
      </c>
    </row>
    <row r="569" ht="15.75" customHeight="1">
      <c r="A569">
        <v>1997.0</v>
      </c>
      <c r="B569">
        <v>1997.0</v>
      </c>
      <c r="C569">
        <v>1.0</v>
      </c>
      <c r="D569">
        <v>11.0</v>
      </c>
      <c r="E569" t="s">
        <v>673</v>
      </c>
      <c r="F569" t="s">
        <v>12</v>
      </c>
      <c r="G569" t="s">
        <v>30</v>
      </c>
      <c r="H569" t="s">
        <v>27</v>
      </c>
      <c r="J569">
        <v>1.0</v>
      </c>
    </row>
    <row r="570" ht="15.75" customHeight="1">
      <c r="A570">
        <v>1997.0</v>
      </c>
      <c r="B570">
        <v>1996.0</v>
      </c>
      <c r="C570">
        <v>12.0</v>
      </c>
      <c r="D570">
        <v>28.0</v>
      </c>
      <c r="E570" t="s">
        <v>674</v>
      </c>
      <c r="F570" t="s">
        <v>12</v>
      </c>
      <c r="G570" t="s">
        <v>59</v>
      </c>
      <c r="H570" t="s">
        <v>675</v>
      </c>
      <c r="J570">
        <v>3.0</v>
      </c>
    </row>
    <row r="571" ht="15.75" customHeight="1">
      <c r="A571">
        <v>1997.0</v>
      </c>
      <c r="B571">
        <v>1996.0</v>
      </c>
      <c r="C571">
        <v>12.0</v>
      </c>
      <c r="D571">
        <v>26.0</v>
      </c>
      <c r="E571" t="s">
        <v>676</v>
      </c>
      <c r="F571" t="s">
        <v>12</v>
      </c>
      <c r="G571" t="s">
        <v>65</v>
      </c>
      <c r="H571" t="s">
        <v>35</v>
      </c>
      <c r="I571" t="s">
        <v>45</v>
      </c>
      <c r="J571">
        <v>1.0</v>
      </c>
    </row>
    <row r="572" ht="15.75" customHeight="1">
      <c r="A572">
        <v>1997.0</v>
      </c>
      <c r="B572">
        <v>1996.0</v>
      </c>
      <c r="C572">
        <v>12.0</v>
      </c>
      <c r="D572">
        <v>23.0</v>
      </c>
      <c r="E572" t="s">
        <v>677</v>
      </c>
      <c r="F572" t="s">
        <v>12</v>
      </c>
      <c r="G572" t="s">
        <v>59</v>
      </c>
      <c r="H572" t="s">
        <v>14</v>
      </c>
      <c r="J572">
        <v>2.0</v>
      </c>
    </row>
    <row r="573" ht="15.75" customHeight="1">
      <c r="A573">
        <v>1997.0</v>
      </c>
      <c r="B573">
        <v>1996.0</v>
      </c>
      <c r="C573">
        <v>12.0</v>
      </c>
      <c r="D573">
        <v>8.0</v>
      </c>
      <c r="E573" t="s">
        <v>678</v>
      </c>
      <c r="F573" t="s">
        <v>12</v>
      </c>
      <c r="G573" t="s">
        <v>65</v>
      </c>
      <c r="H573" t="s">
        <v>27</v>
      </c>
      <c r="J573">
        <v>1.0</v>
      </c>
    </row>
    <row r="574" ht="15.75" customHeight="1">
      <c r="A574">
        <v>1996.0</v>
      </c>
      <c r="B574">
        <v>1996.0</v>
      </c>
      <c r="C574">
        <v>6.0</v>
      </c>
      <c r="D574">
        <v>24.0</v>
      </c>
      <c r="E574" t="s">
        <v>679</v>
      </c>
      <c r="F574" t="s">
        <v>332</v>
      </c>
      <c r="G574" t="s">
        <v>13</v>
      </c>
      <c r="H574" t="s">
        <v>14</v>
      </c>
      <c r="J574">
        <v>2.0</v>
      </c>
    </row>
    <row r="575" ht="15.75" customHeight="1">
      <c r="A575">
        <v>1996.0</v>
      </c>
      <c r="B575">
        <v>1996.0</v>
      </c>
      <c r="C575">
        <v>6.0</v>
      </c>
      <c r="D575">
        <v>12.0</v>
      </c>
      <c r="E575" t="s">
        <v>680</v>
      </c>
      <c r="F575" t="s">
        <v>332</v>
      </c>
      <c r="G575" t="s">
        <v>13</v>
      </c>
      <c r="H575" t="s">
        <v>14</v>
      </c>
      <c r="J575">
        <v>1.0</v>
      </c>
    </row>
    <row r="576" ht="15.75" customHeight="1">
      <c r="A576">
        <v>1996.0</v>
      </c>
      <c r="B576">
        <v>1996.0</v>
      </c>
      <c r="C576">
        <v>5.0</v>
      </c>
      <c r="D576">
        <v>13.0</v>
      </c>
      <c r="E576" t="s">
        <v>679</v>
      </c>
      <c r="F576" t="s">
        <v>332</v>
      </c>
      <c r="G576" t="s">
        <v>13</v>
      </c>
      <c r="H576" t="s">
        <v>14</v>
      </c>
      <c r="J576">
        <v>2.0</v>
      </c>
    </row>
    <row r="577" ht="15.75" customHeight="1">
      <c r="A577">
        <v>1996.0</v>
      </c>
      <c r="B577">
        <v>1996.0</v>
      </c>
      <c r="C577">
        <v>3.0</v>
      </c>
      <c r="D577">
        <v>24.0</v>
      </c>
      <c r="E577" t="s">
        <v>681</v>
      </c>
      <c r="F577" t="s">
        <v>12</v>
      </c>
      <c r="G577" t="s">
        <v>65</v>
      </c>
      <c r="H577" t="s">
        <v>35</v>
      </c>
      <c r="I577" t="s">
        <v>19</v>
      </c>
      <c r="J577">
        <v>1.0</v>
      </c>
    </row>
    <row r="578" ht="15.75" customHeight="1">
      <c r="A578">
        <v>1996.0</v>
      </c>
      <c r="B578">
        <v>1996.0</v>
      </c>
      <c r="C578">
        <v>3.0</v>
      </c>
      <c r="D578">
        <v>24.0</v>
      </c>
      <c r="E578" t="s">
        <v>608</v>
      </c>
      <c r="F578" t="s">
        <v>12</v>
      </c>
      <c r="G578" t="s">
        <v>76</v>
      </c>
      <c r="H578" t="s">
        <v>182</v>
      </c>
      <c r="J578">
        <v>2.0</v>
      </c>
    </row>
    <row r="579" ht="15.75" customHeight="1">
      <c r="A579">
        <v>1996.0</v>
      </c>
      <c r="B579">
        <v>1996.0</v>
      </c>
      <c r="C579">
        <v>3.0</v>
      </c>
      <c r="D579">
        <v>9.0</v>
      </c>
      <c r="E579" t="s">
        <v>682</v>
      </c>
      <c r="F579" t="s">
        <v>12</v>
      </c>
      <c r="G579" t="s">
        <v>54</v>
      </c>
      <c r="H579" t="s">
        <v>27</v>
      </c>
      <c r="J579">
        <v>1.0</v>
      </c>
    </row>
    <row r="580" ht="15.75" customHeight="1">
      <c r="A580">
        <v>1996.0</v>
      </c>
      <c r="B580">
        <v>1996.0</v>
      </c>
      <c r="C580">
        <v>3.0</v>
      </c>
      <c r="D580">
        <v>4.0</v>
      </c>
      <c r="E580" t="s">
        <v>683</v>
      </c>
      <c r="F580" t="s">
        <v>111</v>
      </c>
      <c r="G580" t="s">
        <v>22</v>
      </c>
      <c r="H580" t="s">
        <v>23</v>
      </c>
      <c r="I580" t="s">
        <v>19</v>
      </c>
      <c r="J580">
        <v>1.0</v>
      </c>
    </row>
    <row r="581" ht="15.75" customHeight="1">
      <c r="A581">
        <v>1996.0</v>
      </c>
      <c r="B581">
        <v>1996.0</v>
      </c>
      <c r="C581">
        <v>2.0</v>
      </c>
      <c r="D581">
        <v>25.0</v>
      </c>
      <c r="E581" t="s">
        <v>682</v>
      </c>
      <c r="F581" t="s">
        <v>12</v>
      </c>
      <c r="G581" t="s">
        <v>54</v>
      </c>
      <c r="H581" t="s">
        <v>27</v>
      </c>
      <c r="J581">
        <v>1.0</v>
      </c>
    </row>
    <row r="582" ht="15.75" customHeight="1">
      <c r="A582">
        <v>1996.0</v>
      </c>
      <c r="B582">
        <v>1996.0</v>
      </c>
      <c r="C582">
        <v>2.0</v>
      </c>
      <c r="D582">
        <v>21.0</v>
      </c>
      <c r="E582" t="s">
        <v>684</v>
      </c>
      <c r="F582" t="s">
        <v>104</v>
      </c>
      <c r="G582" t="s">
        <v>22</v>
      </c>
      <c r="H582" t="s">
        <v>105</v>
      </c>
      <c r="I582" t="s">
        <v>15</v>
      </c>
      <c r="J582">
        <v>1.0</v>
      </c>
    </row>
    <row r="583" ht="15.75" customHeight="1">
      <c r="A583">
        <v>1996.0</v>
      </c>
      <c r="B583">
        <v>1996.0</v>
      </c>
      <c r="C583">
        <v>2.0</v>
      </c>
      <c r="D583">
        <v>18.0</v>
      </c>
      <c r="E583" t="s">
        <v>685</v>
      </c>
      <c r="F583" t="s">
        <v>12</v>
      </c>
      <c r="G583" t="s">
        <v>13</v>
      </c>
      <c r="H583" t="s">
        <v>14</v>
      </c>
      <c r="J583">
        <v>3.0</v>
      </c>
    </row>
    <row r="584" ht="15.75" customHeight="1">
      <c r="A584">
        <v>1996.0</v>
      </c>
      <c r="B584">
        <v>1996.0</v>
      </c>
      <c r="C584">
        <v>2.0</v>
      </c>
      <c r="D584">
        <v>11.0</v>
      </c>
      <c r="E584" t="s">
        <v>686</v>
      </c>
      <c r="F584" t="s">
        <v>12</v>
      </c>
      <c r="G584" t="s">
        <v>54</v>
      </c>
      <c r="H584" t="s">
        <v>27</v>
      </c>
      <c r="J584">
        <v>1.0</v>
      </c>
    </row>
    <row r="585" ht="15.75" customHeight="1">
      <c r="A585">
        <v>1996.0</v>
      </c>
      <c r="B585">
        <v>1996.0</v>
      </c>
      <c r="C585">
        <v>2.0</v>
      </c>
      <c r="D585">
        <v>10.0</v>
      </c>
      <c r="E585" t="s">
        <v>687</v>
      </c>
      <c r="F585" t="s">
        <v>12</v>
      </c>
      <c r="G585" t="s">
        <v>34</v>
      </c>
      <c r="H585" t="s">
        <v>27</v>
      </c>
      <c r="J585">
        <v>1.0</v>
      </c>
    </row>
    <row r="586" ht="15.75" customHeight="1">
      <c r="A586">
        <v>1996.0</v>
      </c>
      <c r="B586">
        <v>1996.0</v>
      </c>
      <c r="C586">
        <v>2.0</v>
      </c>
      <c r="D586">
        <v>10.0</v>
      </c>
      <c r="E586" t="s">
        <v>688</v>
      </c>
      <c r="F586" t="s">
        <v>12</v>
      </c>
      <c r="G586" t="s">
        <v>30</v>
      </c>
      <c r="H586" t="s">
        <v>134</v>
      </c>
      <c r="J586">
        <v>1.0</v>
      </c>
    </row>
    <row r="587" ht="15.75" customHeight="1">
      <c r="A587">
        <v>1996.0</v>
      </c>
      <c r="B587">
        <v>1996.0</v>
      </c>
      <c r="C587">
        <v>2.0</v>
      </c>
      <c r="D587">
        <v>4.0</v>
      </c>
      <c r="E587" t="s">
        <v>689</v>
      </c>
      <c r="F587" t="s">
        <v>12</v>
      </c>
      <c r="G587" t="s">
        <v>155</v>
      </c>
      <c r="H587" t="s">
        <v>35</v>
      </c>
      <c r="I587" t="s">
        <v>19</v>
      </c>
      <c r="J587">
        <v>1.0</v>
      </c>
    </row>
    <row r="588" ht="15.75" customHeight="1">
      <c r="A588">
        <v>1996.0</v>
      </c>
      <c r="B588">
        <v>1996.0</v>
      </c>
      <c r="C588">
        <v>2.0</v>
      </c>
      <c r="D588">
        <v>4.0</v>
      </c>
      <c r="E588" t="s">
        <v>690</v>
      </c>
      <c r="F588" t="s">
        <v>12</v>
      </c>
      <c r="G588" t="s">
        <v>22</v>
      </c>
      <c r="H588" t="s">
        <v>23</v>
      </c>
      <c r="I588" t="s">
        <v>45</v>
      </c>
      <c r="J588">
        <v>1.0</v>
      </c>
    </row>
    <row r="589" ht="15.75" customHeight="1">
      <c r="A589">
        <v>1996.0</v>
      </c>
      <c r="B589">
        <v>1996.0</v>
      </c>
      <c r="C589">
        <v>2.0</v>
      </c>
      <c r="D589">
        <v>3.0</v>
      </c>
      <c r="E589" t="s">
        <v>691</v>
      </c>
      <c r="F589" t="s">
        <v>12</v>
      </c>
      <c r="G589" t="s">
        <v>22</v>
      </c>
      <c r="H589" t="s">
        <v>27</v>
      </c>
      <c r="J589">
        <v>1.0</v>
      </c>
    </row>
    <row r="590" ht="15.75" customHeight="1">
      <c r="A590">
        <v>1996.0</v>
      </c>
      <c r="B590">
        <v>1996.0</v>
      </c>
      <c r="C590">
        <v>2.0</v>
      </c>
      <c r="D590">
        <v>2.0</v>
      </c>
      <c r="E590" t="s">
        <v>692</v>
      </c>
      <c r="F590" t="s">
        <v>111</v>
      </c>
      <c r="G590" t="s">
        <v>65</v>
      </c>
      <c r="H590" t="s">
        <v>266</v>
      </c>
      <c r="J590">
        <v>1.0</v>
      </c>
    </row>
    <row r="591" ht="15.75" customHeight="1">
      <c r="A591">
        <v>1996.0</v>
      </c>
      <c r="B591">
        <v>1996.0</v>
      </c>
      <c r="C591">
        <v>1.0</v>
      </c>
      <c r="D591">
        <v>27.0</v>
      </c>
      <c r="E591" t="s">
        <v>693</v>
      </c>
      <c r="F591" t="s">
        <v>12</v>
      </c>
      <c r="G591" t="s">
        <v>22</v>
      </c>
      <c r="H591" t="s">
        <v>14</v>
      </c>
      <c r="J591">
        <v>1.0</v>
      </c>
    </row>
    <row r="592" ht="15.75" customHeight="1">
      <c r="A592">
        <v>1996.0</v>
      </c>
      <c r="B592">
        <v>1996.0</v>
      </c>
      <c r="C592">
        <v>1.0</v>
      </c>
      <c r="D592">
        <v>23.0</v>
      </c>
      <c r="E592" t="s">
        <v>694</v>
      </c>
      <c r="F592" t="s">
        <v>12</v>
      </c>
      <c r="G592" t="s">
        <v>22</v>
      </c>
      <c r="H592" t="s">
        <v>35</v>
      </c>
      <c r="I592" t="s">
        <v>19</v>
      </c>
      <c r="J592">
        <v>1.0</v>
      </c>
    </row>
    <row r="593" ht="15.75" customHeight="1">
      <c r="A593">
        <v>1996.0</v>
      </c>
      <c r="B593">
        <v>1996.0</v>
      </c>
      <c r="C593">
        <v>1.0</v>
      </c>
      <c r="D593">
        <v>21.0</v>
      </c>
      <c r="E593" t="s">
        <v>695</v>
      </c>
      <c r="F593" t="s">
        <v>12</v>
      </c>
      <c r="G593" t="s">
        <v>34</v>
      </c>
      <c r="H593" t="s">
        <v>35</v>
      </c>
      <c r="I593" t="s">
        <v>19</v>
      </c>
      <c r="J593">
        <v>1.0</v>
      </c>
    </row>
    <row r="594" ht="15.75" customHeight="1">
      <c r="A594">
        <v>1996.0</v>
      </c>
      <c r="B594">
        <v>1996.0</v>
      </c>
      <c r="C594">
        <v>1.0</v>
      </c>
      <c r="D594">
        <v>14.0</v>
      </c>
      <c r="E594" t="s">
        <v>696</v>
      </c>
      <c r="F594" t="s">
        <v>111</v>
      </c>
      <c r="G594" t="s">
        <v>34</v>
      </c>
      <c r="H594" t="s">
        <v>293</v>
      </c>
      <c r="J594">
        <v>1.0</v>
      </c>
    </row>
    <row r="595" ht="15.75" customHeight="1">
      <c r="A595">
        <v>1996.0</v>
      </c>
      <c r="B595">
        <v>1996.0</v>
      </c>
      <c r="C595">
        <v>1.0</v>
      </c>
      <c r="D595">
        <v>5.0</v>
      </c>
      <c r="E595" t="s">
        <v>608</v>
      </c>
      <c r="F595" t="s">
        <v>12</v>
      </c>
      <c r="G595" t="s">
        <v>76</v>
      </c>
      <c r="H595" t="s">
        <v>182</v>
      </c>
      <c r="J595">
        <v>1.0</v>
      </c>
    </row>
    <row r="596" ht="15.75" customHeight="1">
      <c r="A596">
        <v>1996.0</v>
      </c>
      <c r="B596">
        <v>1996.0</v>
      </c>
      <c r="C596">
        <v>1.0</v>
      </c>
      <c r="D596">
        <v>5.0</v>
      </c>
      <c r="E596" t="s">
        <v>697</v>
      </c>
      <c r="F596" t="s">
        <v>12</v>
      </c>
      <c r="G596" t="s">
        <v>30</v>
      </c>
      <c r="H596" t="s">
        <v>35</v>
      </c>
      <c r="I596" t="s">
        <v>45</v>
      </c>
      <c r="J596">
        <v>2.0</v>
      </c>
    </row>
    <row r="597" ht="15.75" customHeight="1">
      <c r="A597">
        <v>1996.0</v>
      </c>
      <c r="B597">
        <v>1995.0</v>
      </c>
      <c r="C597">
        <v>12.0</v>
      </c>
      <c r="D597">
        <v>31.0</v>
      </c>
      <c r="E597" t="s">
        <v>698</v>
      </c>
      <c r="F597" t="s">
        <v>12</v>
      </c>
      <c r="G597" t="s">
        <v>22</v>
      </c>
      <c r="H597" t="s">
        <v>35</v>
      </c>
      <c r="I597" t="s">
        <v>45</v>
      </c>
      <c r="J597">
        <v>1.0</v>
      </c>
    </row>
    <row r="598" ht="15.75" customHeight="1">
      <c r="A598">
        <v>1995.0</v>
      </c>
      <c r="B598">
        <v>1995.0</v>
      </c>
      <c r="C598">
        <v>6.0</v>
      </c>
      <c r="D598">
        <v>14.0</v>
      </c>
      <c r="E598" t="s">
        <v>699</v>
      </c>
      <c r="F598" t="s">
        <v>332</v>
      </c>
      <c r="G598" t="s">
        <v>26</v>
      </c>
      <c r="H598" t="s">
        <v>290</v>
      </c>
      <c r="J598">
        <v>1.0</v>
      </c>
    </row>
    <row r="599" ht="15.75" customHeight="1">
      <c r="A599">
        <v>1995.0</v>
      </c>
      <c r="B599">
        <v>1995.0</v>
      </c>
      <c r="C599">
        <v>6.0</v>
      </c>
      <c r="D599">
        <v>0.0</v>
      </c>
      <c r="E599" t="s">
        <v>700</v>
      </c>
      <c r="F599" t="s">
        <v>332</v>
      </c>
      <c r="G599" t="s">
        <v>54</v>
      </c>
      <c r="H599" t="s">
        <v>14</v>
      </c>
      <c r="J599">
        <v>1.0</v>
      </c>
    </row>
    <row r="600" ht="15.75" customHeight="1">
      <c r="A600">
        <v>1995.0</v>
      </c>
      <c r="B600">
        <v>1995.0</v>
      </c>
      <c r="C600">
        <v>4.0</v>
      </c>
      <c r="D600">
        <v>24.0</v>
      </c>
      <c r="E600" t="s">
        <v>598</v>
      </c>
      <c r="F600" t="s">
        <v>12</v>
      </c>
      <c r="G600" t="s">
        <v>34</v>
      </c>
      <c r="H600" t="s">
        <v>35</v>
      </c>
      <c r="I600" t="s">
        <v>45</v>
      </c>
      <c r="J600">
        <v>1.0</v>
      </c>
    </row>
    <row r="601" ht="15.75" customHeight="1">
      <c r="A601">
        <v>1995.0</v>
      </c>
      <c r="B601">
        <v>1995.0</v>
      </c>
      <c r="C601">
        <v>4.0</v>
      </c>
      <c r="D601">
        <v>24.0</v>
      </c>
      <c r="E601" t="s">
        <v>701</v>
      </c>
      <c r="F601" t="s">
        <v>12</v>
      </c>
      <c r="G601" t="s">
        <v>54</v>
      </c>
      <c r="H601" t="s">
        <v>27</v>
      </c>
      <c r="J601">
        <v>2.0</v>
      </c>
    </row>
    <row r="602" ht="15.75" customHeight="1">
      <c r="A602">
        <v>1995.0</v>
      </c>
      <c r="B602">
        <v>1995.0</v>
      </c>
      <c r="C602">
        <v>4.0</v>
      </c>
      <c r="D602">
        <v>24.0</v>
      </c>
      <c r="E602" t="s">
        <v>702</v>
      </c>
      <c r="F602" t="s">
        <v>12</v>
      </c>
      <c r="G602" t="s">
        <v>22</v>
      </c>
      <c r="H602" t="s">
        <v>35</v>
      </c>
      <c r="I602" t="s">
        <v>19</v>
      </c>
      <c r="J602">
        <v>1.0</v>
      </c>
    </row>
    <row r="603" ht="15.75" customHeight="1">
      <c r="A603">
        <v>1995.0</v>
      </c>
      <c r="B603">
        <v>1995.0</v>
      </c>
      <c r="C603">
        <v>4.0</v>
      </c>
      <c r="D603">
        <v>24.0</v>
      </c>
      <c r="E603" t="s">
        <v>703</v>
      </c>
      <c r="F603" t="s">
        <v>332</v>
      </c>
      <c r="G603" t="s">
        <v>13</v>
      </c>
      <c r="H603" t="s">
        <v>14</v>
      </c>
      <c r="J603">
        <v>3.0</v>
      </c>
    </row>
    <row r="604" ht="15.75" customHeight="1">
      <c r="A604">
        <v>1995.0</v>
      </c>
      <c r="B604">
        <v>1995.0</v>
      </c>
      <c r="C604">
        <v>4.0</v>
      </c>
      <c r="D604">
        <v>9.0</v>
      </c>
      <c r="E604" t="s">
        <v>704</v>
      </c>
      <c r="F604" t="s">
        <v>12</v>
      </c>
      <c r="G604" t="s">
        <v>22</v>
      </c>
      <c r="H604" t="s">
        <v>14</v>
      </c>
      <c r="J604">
        <v>1.0</v>
      </c>
    </row>
    <row r="605" ht="15.75" customHeight="1">
      <c r="A605">
        <v>1995.0</v>
      </c>
      <c r="B605">
        <v>1995.0</v>
      </c>
      <c r="C605">
        <v>2.0</v>
      </c>
      <c r="D605">
        <v>25.0</v>
      </c>
      <c r="E605" t="s">
        <v>705</v>
      </c>
      <c r="F605" t="s">
        <v>12</v>
      </c>
      <c r="G605" t="s">
        <v>22</v>
      </c>
      <c r="H605" t="s">
        <v>27</v>
      </c>
      <c r="J605">
        <v>1.0</v>
      </c>
    </row>
    <row r="606" ht="15.75" customHeight="1">
      <c r="A606">
        <v>1995.0</v>
      </c>
      <c r="B606">
        <v>1995.0</v>
      </c>
      <c r="C606">
        <v>2.0</v>
      </c>
      <c r="D606">
        <v>25.0</v>
      </c>
      <c r="E606" t="s">
        <v>706</v>
      </c>
      <c r="F606" t="s">
        <v>12</v>
      </c>
      <c r="G606" t="s">
        <v>13</v>
      </c>
      <c r="H606" t="s">
        <v>35</v>
      </c>
      <c r="I606" t="s">
        <v>19</v>
      </c>
      <c r="J606">
        <v>1.0</v>
      </c>
    </row>
    <row r="607" ht="15.75" customHeight="1">
      <c r="A607">
        <v>1995.0</v>
      </c>
      <c r="B607">
        <v>1995.0</v>
      </c>
      <c r="C607">
        <v>2.0</v>
      </c>
      <c r="D607">
        <v>22.0</v>
      </c>
      <c r="E607" t="s">
        <v>707</v>
      </c>
      <c r="F607" t="s">
        <v>12</v>
      </c>
      <c r="G607" t="s">
        <v>13</v>
      </c>
      <c r="H607" t="s">
        <v>27</v>
      </c>
      <c r="J607">
        <v>1.0</v>
      </c>
    </row>
    <row r="608" ht="15.75" customHeight="1">
      <c r="A608">
        <v>1995.0</v>
      </c>
      <c r="B608">
        <v>1995.0</v>
      </c>
      <c r="C608">
        <v>2.0</v>
      </c>
      <c r="D608">
        <v>14.0</v>
      </c>
      <c r="E608" t="s">
        <v>708</v>
      </c>
      <c r="F608" t="s">
        <v>709</v>
      </c>
      <c r="G608" t="s">
        <v>22</v>
      </c>
      <c r="H608" t="s">
        <v>105</v>
      </c>
      <c r="I608" t="s">
        <v>15</v>
      </c>
      <c r="J608">
        <v>1.0</v>
      </c>
    </row>
    <row r="609" ht="15.75" customHeight="1">
      <c r="A609">
        <v>1995.0</v>
      </c>
      <c r="B609">
        <v>1995.0</v>
      </c>
      <c r="C609">
        <v>2.0</v>
      </c>
      <c r="D609">
        <v>12.0</v>
      </c>
      <c r="E609" t="s">
        <v>710</v>
      </c>
      <c r="F609" t="s">
        <v>12</v>
      </c>
      <c r="G609" t="s">
        <v>65</v>
      </c>
      <c r="H609" t="s">
        <v>35</v>
      </c>
      <c r="I609" t="s">
        <v>19</v>
      </c>
      <c r="J609">
        <v>1.0</v>
      </c>
    </row>
    <row r="610" ht="15.75" customHeight="1">
      <c r="A610">
        <v>1995.0</v>
      </c>
      <c r="B610">
        <v>1995.0</v>
      </c>
      <c r="C610">
        <v>2.0</v>
      </c>
      <c r="D610">
        <v>12.0</v>
      </c>
      <c r="E610" t="s">
        <v>711</v>
      </c>
      <c r="F610" t="s">
        <v>12</v>
      </c>
      <c r="G610" t="s">
        <v>22</v>
      </c>
      <c r="H610" t="s">
        <v>35</v>
      </c>
      <c r="I610" t="s">
        <v>19</v>
      </c>
      <c r="J610">
        <v>1.0</v>
      </c>
    </row>
    <row r="611" ht="15.75" customHeight="1">
      <c r="A611">
        <v>1995.0</v>
      </c>
      <c r="B611">
        <v>1995.0</v>
      </c>
      <c r="C611">
        <v>1.0</v>
      </c>
      <c r="D611">
        <v>30.0</v>
      </c>
      <c r="E611" t="s">
        <v>712</v>
      </c>
      <c r="F611" t="s">
        <v>12</v>
      </c>
      <c r="G611" t="s">
        <v>713</v>
      </c>
      <c r="H611" t="s">
        <v>714</v>
      </c>
      <c r="I611" t="s">
        <v>45</v>
      </c>
      <c r="J611">
        <v>1.0</v>
      </c>
    </row>
    <row r="612" ht="15.75" customHeight="1">
      <c r="A612">
        <v>1995.0</v>
      </c>
      <c r="B612">
        <v>1995.0</v>
      </c>
      <c r="C612">
        <v>1.0</v>
      </c>
      <c r="D612">
        <v>24.0</v>
      </c>
      <c r="E612" t="s">
        <v>715</v>
      </c>
      <c r="F612" t="s">
        <v>111</v>
      </c>
      <c r="G612" t="s">
        <v>26</v>
      </c>
      <c r="H612" t="s">
        <v>112</v>
      </c>
      <c r="I612" t="s">
        <v>45</v>
      </c>
      <c r="J612">
        <v>1.0</v>
      </c>
    </row>
    <row r="613" ht="15.75" customHeight="1">
      <c r="A613">
        <v>1995.0</v>
      </c>
      <c r="B613">
        <v>1995.0</v>
      </c>
      <c r="C613">
        <v>1.0</v>
      </c>
      <c r="D613">
        <v>22.0</v>
      </c>
      <c r="E613" t="s">
        <v>716</v>
      </c>
      <c r="F613" t="s">
        <v>709</v>
      </c>
      <c r="G613" t="s">
        <v>65</v>
      </c>
      <c r="H613" t="s">
        <v>105</v>
      </c>
      <c r="I613" t="s">
        <v>15</v>
      </c>
      <c r="J613">
        <v>1.0</v>
      </c>
    </row>
    <row r="614" ht="15.75" customHeight="1">
      <c r="A614">
        <v>1995.0</v>
      </c>
      <c r="B614">
        <v>1995.0</v>
      </c>
      <c r="C614">
        <v>1.0</v>
      </c>
      <c r="D614">
        <v>21.0</v>
      </c>
      <c r="E614" t="s">
        <v>717</v>
      </c>
      <c r="F614" t="s">
        <v>12</v>
      </c>
      <c r="G614" t="s">
        <v>22</v>
      </c>
      <c r="H614" t="s">
        <v>27</v>
      </c>
      <c r="J614">
        <v>1.0</v>
      </c>
    </row>
    <row r="615" ht="15.75" customHeight="1">
      <c r="A615">
        <v>1995.0</v>
      </c>
      <c r="B615">
        <v>1995.0</v>
      </c>
      <c r="C615">
        <v>1.0</v>
      </c>
      <c r="D615">
        <v>14.0</v>
      </c>
      <c r="E615" t="s">
        <v>718</v>
      </c>
      <c r="F615" t="s">
        <v>12</v>
      </c>
      <c r="G615" t="s">
        <v>22</v>
      </c>
      <c r="H615" t="s">
        <v>35</v>
      </c>
      <c r="I615" t="s">
        <v>19</v>
      </c>
      <c r="J615">
        <v>1.0</v>
      </c>
    </row>
    <row r="616" ht="15.75" customHeight="1">
      <c r="A616">
        <v>1995.0</v>
      </c>
      <c r="B616">
        <v>1995.0</v>
      </c>
      <c r="C616">
        <v>1.0</v>
      </c>
      <c r="D616">
        <v>7.0</v>
      </c>
      <c r="E616" t="s">
        <v>719</v>
      </c>
      <c r="F616" t="s">
        <v>12</v>
      </c>
      <c r="G616" t="s">
        <v>65</v>
      </c>
      <c r="H616" t="s">
        <v>27</v>
      </c>
      <c r="J616">
        <v>2.0</v>
      </c>
    </row>
    <row r="617" ht="15.75" customHeight="1">
      <c r="A617">
        <v>1995.0</v>
      </c>
      <c r="B617">
        <v>1994.0</v>
      </c>
      <c r="C617">
        <v>12.0</v>
      </c>
      <c r="D617">
        <v>17.0</v>
      </c>
      <c r="E617" t="s">
        <v>720</v>
      </c>
      <c r="F617" t="s">
        <v>111</v>
      </c>
      <c r="G617" t="s">
        <v>59</v>
      </c>
      <c r="H617" t="s">
        <v>266</v>
      </c>
      <c r="J617">
        <v>1.0</v>
      </c>
    </row>
    <row r="618" ht="15.75" customHeight="1">
      <c r="A618">
        <v>1995.0</v>
      </c>
      <c r="B618">
        <v>1994.0</v>
      </c>
      <c r="C618">
        <v>11.0</v>
      </c>
      <c r="D618">
        <v>6.0</v>
      </c>
      <c r="E618" t="s">
        <v>639</v>
      </c>
      <c r="F618" t="s">
        <v>12</v>
      </c>
      <c r="G618" t="s">
        <v>65</v>
      </c>
      <c r="H618" t="s">
        <v>35</v>
      </c>
      <c r="I618" t="s">
        <v>19</v>
      </c>
      <c r="J618">
        <v>1.0</v>
      </c>
    </row>
    <row r="619" ht="15.75" customHeight="1">
      <c r="A619">
        <v>1995.0</v>
      </c>
      <c r="B619">
        <v>1994.0</v>
      </c>
      <c r="C619">
        <v>11.0</v>
      </c>
      <c r="D619">
        <v>2.0</v>
      </c>
      <c r="E619" t="s">
        <v>538</v>
      </c>
      <c r="F619" t="s">
        <v>12</v>
      </c>
      <c r="G619" t="s">
        <v>13</v>
      </c>
      <c r="H619" t="s">
        <v>35</v>
      </c>
      <c r="I619" t="s">
        <v>19</v>
      </c>
      <c r="J619">
        <v>1.0</v>
      </c>
    </row>
    <row r="620" ht="15.75" customHeight="1">
      <c r="A620">
        <v>1995.0</v>
      </c>
      <c r="B620">
        <v>1994.0</v>
      </c>
      <c r="C620">
        <v>10.0</v>
      </c>
      <c r="D620">
        <v>16.0</v>
      </c>
      <c r="E620" t="s">
        <v>721</v>
      </c>
      <c r="F620" t="s">
        <v>12</v>
      </c>
      <c r="G620" t="s">
        <v>22</v>
      </c>
      <c r="H620" t="s">
        <v>14</v>
      </c>
      <c r="J620">
        <v>2.0</v>
      </c>
    </row>
    <row r="621" ht="15.75" customHeight="1">
      <c r="A621">
        <v>1994.0</v>
      </c>
      <c r="B621">
        <v>1994.0</v>
      </c>
      <c r="C621">
        <v>7.0</v>
      </c>
      <c r="D621">
        <v>23.0</v>
      </c>
      <c r="E621" t="s">
        <v>641</v>
      </c>
      <c r="F621" t="s">
        <v>12</v>
      </c>
      <c r="G621" t="s">
        <v>117</v>
      </c>
      <c r="H621" t="s">
        <v>14</v>
      </c>
      <c r="J621">
        <v>2.0</v>
      </c>
    </row>
    <row r="622" ht="15.75" customHeight="1">
      <c r="A622">
        <v>1994.0</v>
      </c>
      <c r="B622">
        <v>1994.0</v>
      </c>
      <c r="C622">
        <v>4.0</v>
      </c>
      <c r="D622">
        <v>9.0</v>
      </c>
      <c r="E622" t="s">
        <v>722</v>
      </c>
      <c r="F622" t="s">
        <v>12</v>
      </c>
      <c r="G622" t="s">
        <v>22</v>
      </c>
      <c r="H622" t="s">
        <v>35</v>
      </c>
      <c r="I622" t="s">
        <v>19</v>
      </c>
      <c r="J622">
        <v>1.0</v>
      </c>
    </row>
    <row r="623" ht="15.75" customHeight="1">
      <c r="A623">
        <v>1994.0</v>
      </c>
      <c r="B623">
        <v>1994.0</v>
      </c>
      <c r="C623">
        <v>3.0</v>
      </c>
      <c r="D623">
        <v>28.0</v>
      </c>
      <c r="E623" t="s">
        <v>723</v>
      </c>
      <c r="F623" t="s">
        <v>467</v>
      </c>
      <c r="G623" t="s">
        <v>13</v>
      </c>
      <c r="H623" t="s">
        <v>27</v>
      </c>
      <c r="J623">
        <v>1.0</v>
      </c>
    </row>
    <row r="624" ht="15.75" customHeight="1">
      <c r="A624">
        <v>1994.0</v>
      </c>
      <c r="B624">
        <v>1994.0</v>
      </c>
      <c r="C624">
        <v>3.0</v>
      </c>
      <c r="D624">
        <v>27.0</v>
      </c>
      <c r="E624" t="s">
        <v>724</v>
      </c>
      <c r="F624" t="s">
        <v>12</v>
      </c>
      <c r="G624" t="s">
        <v>13</v>
      </c>
      <c r="H624" t="s">
        <v>27</v>
      </c>
      <c r="J624">
        <v>1.0</v>
      </c>
    </row>
    <row r="625" ht="15.75" customHeight="1">
      <c r="A625">
        <v>1994.0</v>
      </c>
      <c r="B625">
        <v>1994.0</v>
      </c>
      <c r="C625">
        <v>2.0</v>
      </c>
      <c r="D625">
        <v>25.0</v>
      </c>
      <c r="E625" t="s">
        <v>725</v>
      </c>
      <c r="F625" t="s">
        <v>12</v>
      </c>
      <c r="G625" t="s">
        <v>34</v>
      </c>
      <c r="H625" t="s">
        <v>27</v>
      </c>
      <c r="J625">
        <v>1.0</v>
      </c>
    </row>
    <row r="626" ht="15.75" customHeight="1">
      <c r="A626">
        <v>1994.0</v>
      </c>
      <c r="B626">
        <v>1994.0</v>
      </c>
      <c r="C626">
        <v>2.0</v>
      </c>
      <c r="D626">
        <v>18.0</v>
      </c>
      <c r="E626" t="s">
        <v>726</v>
      </c>
      <c r="F626" t="s">
        <v>12</v>
      </c>
      <c r="G626" t="s">
        <v>65</v>
      </c>
      <c r="H626" t="s">
        <v>35</v>
      </c>
      <c r="I626" t="s">
        <v>19</v>
      </c>
      <c r="J626">
        <v>1.0</v>
      </c>
    </row>
    <row r="627" ht="15.75" customHeight="1">
      <c r="A627">
        <v>1994.0</v>
      </c>
      <c r="B627">
        <v>1994.0</v>
      </c>
      <c r="C627">
        <v>1.0</v>
      </c>
      <c r="D627">
        <v>8.0</v>
      </c>
      <c r="E627" t="s">
        <v>653</v>
      </c>
      <c r="F627" t="s">
        <v>12</v>
      </c>
      <c r="G627" t="s">
        <v>54</v>
      </c>
      <c r="H627" t="s">
        <v>27</v>
      </c>
      <c r="J627">
        <v>1.0</v>
      </c>
    </row>
    <row r="628" ht="15.75" customHeight="1">
      <c r="A628">
        <v>1994.0</v>
      </c>
      <c r="B628">
        <v>1993.0</v>
      </c>
      <c r="C628">
        <v>12.0</v>
      </c>
      <c r="D628">
        <v>31.0</v>
      </c>
      <c r="E628" t="s">
        <v>727</v>
      </c>
      <c r="F628" t="s">
        <v>12</v>
      </c>
      <c r="G628" t="s">
        <v>54</v>
      </c>
      <c r="H628" t="s">
        <v>27</v>
      </c>
      <c r="J628">
        <v>5.0</v>
      </c>
    </row>
    <row r="629" ht="15.75" customHeight="1">
      <c r="A629">
        <v>1993.0</v>
      </c>
      <c r="B629">
        <v>1993.0</v>
      </c>
      <c r="C629">
        <v>8.0</v>
      </c>
      <c r="D629">
        <v>15.0</v>
      </c>
      <c r="E629" t="s">
        <v>728</v>
      </c>
      <c r="F629" t="s">
        <v>12</v>
      </c>
      <c r="G629" t="s">
        <v>13</v>
      </c>
      <c r="H629" t="s">
        <v>602</v>
      </c>
      <c r="J629">
        <v>1.0</v>
      </c>
    </row>
    <row r="630" ht="15.75" customHeight="1">
      <c r="A630">
        <v>1993.0</v>
      </c>
      <c r="B630">
        <v>1993.0</v>
      </c>
      <c r="C630">
        <v>6.0</v>
      </c>
      <c r="D630">
        <v>17.0</v>
      </c>
      <c r="E630" t="s">
        <v>729</v>
      </c>
      <c r="F630" t="s">
        <v>12</v>
      </c>
      <c r="G630" t="s">
        <v>13</v>
      </c>
      <c r="H630" t="s">
        <v>675</v>
      </c>
      <c r="J630">
        <v>1.0</v>
      </c>
    </row>
    <row r="631" ht="15.75" customHeight="1">
      <c r="A631">
        <v>1993.0</v>
      </c>
      <c r="B631">
        <v>1993.0</v>
      </c>
      <c r="C631">
        <v>4.0</v>
      </c>
      <c r="D631">
        <v>9.0</v>
      </c>
      <c r="E631" t="s">
        <v>730</v>
      </c>
      <c r="F631" t="s">
        <v>12</v>
      </c>
      <c r="G631" t="s">
        <v>22</v>
      </c>
      <c r="H631" t="s">
        <v>35</v>
      </c>
      <c r="I631" t="s">
        <v>19</v>
      </c>
      <c r="J631">
        <v>2.0</v>
      </c>
    </row>
    <row r="632" ht="15.75" customHeight="1">
      <c r="A632">
        <v>1993.0</v>
      </c>
      <c r="B632">
        <v>1993.0</v>
      </c>
      <c r="C632">
        <v>4.0</v>
      </c>
      <c r="D632">
        <v>8.0</v>
      </c>
      <c r="E632" t="s">
        <v>731</v>
      </c>
      <c r="F632" t="s">
        <v>12</v>
      </c>
      <c r="G632" t="s">
        <v>65</v>
      </c>
      <c r="H632" t="s">
        <v>35</v>
      </c>
      <c r="I632" t="s">
        <v>19</v>
      </c>
      <c r="J632">
        <v>1.0</v>
      </c>
    </row>
    <row r="633" ht="15.75" customHeight="1">
      <c r="A633">
        <v>1993.0</v>
      </c>
      <c r="B633">
        <v>1993.0</v>
      </c>
      <c r="C633">
        <v>4.0</v>
      </c>
      <c r="D633">
        <v>8.0</v>
      </c>
      <c r="E633" t="s">
        <v>732</v>
      </c>
      <c r="F633" t="s">
        <v>111</v>
      </c>
      <c r="G633" t="s">
        <v>22</v>
      </c>
      <c r="H633" t="s">
        <v>266</v>
      </c>
      <c r="J633">
        <v>1.0</v>
      </c>
    </row>
    <row r="634" ht="15.75" customHeight="1">
      <c r="A634">
        <v>1993.0</v>
      </c>
      <c r="B634">
        <v>1993.0</v>
      </c>
      <c r="C634">
        <v>4.0</v>
      </c>
      <c r="D634">
        <v>3.0</v>
      </c>
      <c r="E634" t="s">
        <v>733</v>
      </c>
      <c r="F634" t="s">
        <v>12</v>
      </c>
      <c r="G634" t="s">
        <v>13</v>
      </c>
      <c r="H634" t="s">
        <v>35</v>
      </c>
      <c r="I634" t="s">
        <v>19</v>
      </c>
      <c r="J634">
        <v>1.0</v>
      </c>
    </row>
    <row r="635" ht="15.75" customHeight="1">
      <c r="A635">
        <v>1993.0</v>
      </c>
      <c r="B635">
        <v>1993.0</v>
      </c>
      <c r="C635">
        <v>4.0</v>
      </c>
      <c r="D635">
        <v>3.0</v>
      </c>
      <c r="E635" t="s">
        <v>665</v>
      </c>
      <c r="F635" t="s">
        <v>12</v>
      </c>
      <c r="G635" t="s">
        <v>13</v>
      </c>
      <c r="H635" t="s">
        <v>27</v>
      </c>
      <c r="J635">
        <v>1.0</v>
      </c>
    </row>
    <row r="636" ht="15.75" customHeight="1">
      <c r="A636">
        <v>1993.0</v>
      </c>
      <c r="B636">
        <v>1993.0</v>
      </c>
      <c r="C636">
        <v>3.0</v>
      </c>
      <c r="D636">
        <v>18.0</v>
      </c>
      <c r="E636" t="s">
        <v>734</v>
      </c>
      <c r="F636" t="s">
        <v>613</v>
      </c>
      <c r="G636" t="s">
        <v>610</v>
      </c>
      <c r="H636" t="s">
        <v>735</v>
      </c>
      <c r="J636">
        <v>1.0</v>
      </c>
    </row>
    <row r="637" ht="15.75" customHeight="1">
      <c r="A637">
        <v>1993.0</v>
      </c>
      <c r="B637">
        <v>1993.0</v>
      </c>
      <c r="C637">
        <v>2.0</v>
      </c>
      <c r="D637">
        <v>25.0</v>
      </c>
      <c r="E637" t="s">
        <v>736</v>
      </c>
      <c r="F637" t="s">
        <v>12</v>
      </c>
      <c r="G637" t="s">
        <v>65</v>
      </c>
      <c r="H637" t="s">
        <v>35</v>
      </c>
      <c r="I637" t="s">
        <v>19</v>
      </c>
      <c r="J637">
        <v>1.0</v>
      </c>
    </row>
    <row r="638" ht="15.75" customHeight="1">
      <c r="A638">
        <v>1993.0</v>
      </c>
      <c r="B638">
        <v>1993.0</v>
      </c>
      <c r="C638">
        <v>2.0</v>
      </c>
      <c r="D638">
        <v>22.0</v>
      </c>
      <c r="E638" t="s">
        <v>737</v>
      </c>
      <c r="F638" t="s">
        <v>12</v>
      </c>
      <c r="G638" t="s">
        <v>117</v>
      </c>
      <c r="H638" t="s">
        <v>35</v>
      </c>
      <c r="I638" t="s">
        <v>45</v>
      </c>
      <c r="J638">
        <v>1.0</v>
      </c>
    </row>
    <row r="639" ht="15.75" customHeight="1">
      <c r="A639">
        <v>1993.0</v>
      </c>
      <c r="B639">
        <v>1993.0</v>
      </c>
      <c r="C639">
        <v>2.0</v>
      </c>
      <c r="D639">
        <v>22.0</v>
      </c>
      <c r="E639" t="s">
        <v>738</v>
      </c>
      <c r="F639" t="s">
        <v>12</v>
      </c>
      <c r="G639" t="s">
        <v>30</v>
      </c>
      <c r="H639" t="s">
        <v>27</v>
      </c>
      <c r="J639">
        <v>1.0</v>
      </c>
    </row>
    <row r="640" ht="15.75" customHeight="1">
      <c r="A640">
        <v>1993.0</v>
      </c>
      <c r="B640">
        <v>1993.0</v>
      </c>
      <c r="C640">
        <v>2.0</v>
      </c>
      <c r="D640">
        <v>13.0</v>
      </c>
      <c r="E640" t="s">
        <v>479</v>
      </c>
      <c r="F640" t="s">
        <v>111</v>
      </c>
      <c r="G640" t="s">
        <v>22</v>
      </c>
      <c r="H640" t="s">
        <v>23</v>
      </c>
      <c r="I640" t="s">
        <v>19</v>
      </c>
      <c r="J640">
        <v>1.0</v>
      </c>
    </row>
    <row r="641" ht="15.75" customHeight="1">
      <c r="A641">
        <v>1993.0</v>
      </c>
      <c r="B641">
        <v>1993.0</v>
      </c>
      <c r="C641">
        <v>1.0</v>
      </c>
      <c r="D641">
        <v>26.0</v>
      </c>
      <c r="E641" t="s">
        <v>739</v>
      </c>
      <c r="F641" t="s">
        <v>12</v>
      </c>
      <c r="G641" t="s">
        <v>22</v>
      </c>
      <c r="H641" t="s">
        <v>14</v>
      </c>
      <c r="J641">
        <v>1.0</v>
      </c>
    </row>
    <row r="642" ht="15.75" customHeight="1">
      <c r="A642">
        <v>1993.0</v>
      </c>
      <c r="B642">
        <v>1993.0</v>
      </c>
      <c r="C642">
        <v>1.0</v>
      </c>
      <c r="D642">
        <v>22.0</v>
      </c>
      <c r="E642" t="s">
        <v>740</v>
      </c>
      <c r="F642" t="s">
        <v>12</v>
      </c>
      <c r="G642" t="s">
        <v>22</v>
      </c>
      <c r="H642" t="s">
        <v>23</v>
      </c>
      <c r="I642" t="s">
        <v>19</v>
      </c>
      <c r="J642">
        <v>1.0</v>
      </c>
    </row>
    <row r="643" ht="15.75" customHeight="1">
      <c r="A643">
        <v>1993.0</v>
      </c>
      <c r="B643">
        <v>1993.0</v>
      </c>
      <c r="C643">
        <v>1.0</v>
      </c>
      <c r="D643">
        <v>16.0</v>
      </c>
      <c r="E643" t="s">
        <v>741</v>
      </c>
      <c r="F643" t="s">
        <v>111</v>
      </c>
      <c r="G643" t="s">
        <v>65</v>
      </c>
      <c r="H643" t="s">
        <v>23</v>
      </c>
      <c r="I643" t="s">
        <v>19</v>
      </c>
      <c r="J643">
        <v>1.0</v>
      </c>
    </row>
    <row r="644" ht="15.75" customHeight="1">
      <c r="A644">
        <v>1993.0</v>
      </c>
      <c r="B644">
        <v>1993.0</v>
      </c>
      <c r="C644">
        <v>1.0</v>
      </c>
      <c r="D644">
        <v>13.0</v>
      </c>
      <c r="E644" t="s">
        <v>742</v>
      </c>
      <c r="F644" t="s">
        <v>111</v>
      </c>
      <c r="G644" t="s">
        <v>22</v>
      </c>
      <c r="H644" t="s">
        <v>112</v>
      </c>
      <c r="I644" t="s">
        <v>45</v>
      </c>
      <c r="J644">
        <v>1.0</v>
      </c>
    </row>
    <row r="645" ht="15.75" customHeight="1">
      <c r="A645">
        <v>1993.0</v>
      </c>
      <c r="B645">
        <v>1993.0</v>
      </c>
      <c r="C645">
        <v>1.0</v>
      </c>
      <c r="D645">
        <v>12.0</v>
      </c>
      <c r="E645" t="s">
        <v>743</v>
      </c>
      <c r="F645" t="s">
        <v>12</v>
      </c>
      <c r="G645" t="s">
        <v>22</v>
      </c>
      <c r="H645" t="s">
        <v>23</v>
      </c>
      <c r="I645" t="s">
        <v>19</v>
      </c>
      <c r="J645">
        <v>1.0</v>
      </c>
    </row>
    <row r="646" ht="15.75" customHeight="1">
      <c r="A646">
        <v>1993.0</v>
      </c>
      <c r="B646">
        <v>1993.0</v>
      </c>
      <c r="C646">
        <v>1.0</v>
      </c>
      <c r="D646">
        <v>9.0</v>
      </c>
      <c r="E646" t="s">
        <v>744</v>
      </c>
      <c r="F646" t="s">
        <v>12</v>
      </c>
      <c r="G646" t="s">
        <v>54</v>
      </c>
      <c r="H646" t="s">
        <v>182</v>
      </c>
      <c r="J646">
        <v>1.0</v>
      </c>
    </row>
    <row r="647" ht="15.75" customHeight="1">
      <c r="A647">
        <v>1993.0</v>
      </c>
      <c r="B647">
        <v>1993.0</v>
      </c>
      <c r="C647">
        <v>1.0</v>
      </c>
      <c r="D647">
        <v>9.0</v>
      </c>
      <c r="E647" t="s">
        <v>620</v>
      </c>
      <c r="F647" t="s">
        <v>12</v>
      </c>
      <c r="G647" t="s">
        <v>22</v>
      </c>
      <c r="H647" t="s">
        <v>35</v>
      </c>
      <c r="I647" t="s">
        <v>19</v>
      </c>
      <c r="J647">
        <v>1.0</v>
      </c>
    </row>
    <row r="648" ht="15.75" customHeight="1">
      <c r="A648">
        <v>1993.0</v>
      </c>
      <c r="B648">
        <v>1992.0</v>
      </c>
      <c r="C648">
        <v>12.0</v>
      </c>
      <c r="D648">
        <v>30.0</v>
      </c>
      <c r="E648" t="s">
        <v>745</v>
      </c>
      <c r="F648" t="s">
        <v>104</v>
      </c>
      <c r="G648" t="s">
        <v>26</v>
      </c>
      <c r="H648" t="s">
        <v>278</v>
      </c>
      <c r="I648" t="s">
        <v>45</v>
      </c>
      <c r="J648">
        <v>1.0</v>
      </c>
    </row>
    <row r="649" ht="15.75" customHeight="1">
      <c r="A649">
        <v>1993.0</v>
      </c>
      <c r="B649">
        <v>1992.0</v>
      </c>
      <c r="C649">
        <v>12.0</v>
      </c>
      <c r="D649">
        <v>28.0</v>
      </c>
      <c r="E649" t="s">
        <v>635</v>
      </c>
      <c r="F649" t="s">
        <v>12</v>
      </c>
      <c r="G649" t="s">
        <v>34</v>
      </c>
      <c r="H649" t="s">
        <v>35</v>
      </c>
      <c r="I649" t="s">
        <v>19</v>
      </c>
      <c r="J649">
        <v>1.0</v>
      </c>
    </row>
    <row r="650" ht="15.75" customHeight="1">
      <c r="A650">
        <v>1993.0</v>
      </c>
      <c r="B650">
        <v>1992.0</v>
      </c>
      <c r="C650">
        <v>12.0</v>
      </c>
      <c r="D650">
        <v>21.0</v>
      </c>
      <c r="E650" t="s">
        <v>746</v>
      </c>
      <c r="F650" t="s">
        <v>12</v>
      </c>
      <c r="G650" t="s">
        <v>30</v>
      </c>
      <c r="H650" t="s">
        <v>516</v>
      </c>
      <c r="J650">
        <v>1.0</v>
      </c>
    </row>
    <row r="651" ht="15.75" customHeight="1">
      <c r="A651">
        <v>1993.0</v>
      </c>
      <c r="B651">
        <v>1992.0</v>
      </c>
      <c r="C651">
        <v>12.0</v>
      </c>
      <c r="D651">
        <v>3.0</v>
      </c>
      <c r="E651" t="s">
        <v>683</v>
      </c>
      <c r="F651" t="s">
        <v>12</v>
      </c>
      <c r="G651" t="s">
        <v>22</v>
      </c>
      <c r="H651" t="s">
        <v>23</v>
      </c>
      <c r="I651" t="s">
        <v>19</v>
      </c>
      <c r="J651">
        <v>1.0</v>
      </c>
    </row>
    <row r="652" ht="15.75" customHeight="1">
      <c r="A652">
        <v>1993.0</v>
      </c>
      <c r="B652">
        <v>1992.0</v>
      </c>
      <c r="C652">
        <v>11.0</v>
      </c>
      <c r="D652">
        <v>22.0</v>
      </c>
      <c r="E652" t="s">
        <v>747</v>
      </c>
      <c r="F652" t="s">
        <v>104</v>
      </c>
      <c r="G652" t="s">
        <v>13</v>
      </c>
      <c r="H652" t="s">
        <v>278</v>
      </c>
      <c r="J652">
        <v>1.0</v>
      </c>
    </row>
    <row r="653" ht="15.75" customHeight="1">
      <c r="A653">
        <v>1993.0</v>
      </c>
      <c r="B653">
        <v>1992.0</v>
      </c>
      <c r="C653">
        <v>11.0</v>
      </c>
      <c r="D653">
        <v>8.0</v>
      </c>
      <c r="E653" t="s">
        <v>627</v>
      </c>
      <c r="F653" t="s">
        <v>467</v>
      </c>
      <c r="G653" t="s">
        <v>13</v>
      </c>
      <c r="H653" t="s">
        <v>35</v>
      </c>
      <c r="I653" t="s">
        <v>19</v>
      </c>
      <c r="J653">
        <v>2.0</v>
      </c>
    </row>
    <row r="654" ht="15.75" customHeight="1">
      <c r="A654">
        <v>1993.0</v>
      </c>
      <c r="B654">
        <v>1992.0</v>
      </c>
      <c r="C654">
        <v>11.0</v>
      </c>
      <c r="D654">
        <v>1.0</v>
      </c>
      <c r="E654" t="s">
        <v>748</v>
      </c>
      <c r="F654" t="s">
        <v>332</v>
      </c>
      <c r="G654" t="s">
        <v>22</v>
      </c>
      <c r="H654" t="s">
        <v>14</v>
      </c>
      <c r="J654">
        <v>2.0</v>
      </c>
    </row>
    <row r="655" ht="15.75" customHeight="1">
      <c r="A655">
        <v>1992.0</v>
      </c>
      <c r="B655">
        <v>1992.0</v>
      </c>
      <c r="C655">
        <v>6.0</v>
      </c>
      <c r="D655">
        <v>18.0</v>
      </c>
      <c r="E655" t="s">
        <v>551</v>
      </c>
      <c r="F655" t="s">
        <v>332</v>
      </c>
      <c r="G655" t="s">
        <v>13</v>
      </c>
      <c r="H655" t="s">
        <v>14</v>
      </c>
      <c r="J655">
        <v>2.0</v>
      </c>
    </row>
    <row r="656" ht="15.75" customHeight="1">
      <c r="A656">
        <v>1992.0</v>
      </c>
      <c r="B656">
        <v>1992.0</v>
      </c>
      <c r="C656">
        <v>6.0</v>
      </c>
      <c r="D656">
        <v>13.0</v>
      </c>
      <c r="E656" t="s">
        <v>749</v>
      </c>
      <c r="F656" t="s">
        <v>12</v>
      </c>
      <c r="G656" t="s">
        <v>22</v>
      </c>
      <c r="H656" t="s">
        <v>14</v>
      </c>
      <c r="J656">
        <v>1.0</v>
      </c>
    </row>
    <row r="657" ht="15.75" customHeight="1">
      <c r="A657">
        <v>1992.0</v>
      </c>
      <c r="B657">
        <v>1992.0</v>
      </c>
      <c r="C657">
        <v>6.0</v>
      </c>
      <c r="D657">
        <v>13.0</v>
      </c>
      <c r="E657" t="s">
        <v>750</v>
      </c>
      <c r="F657" t="s">
        <v>12</v>
      </c>
      <c r="G657" t="s">
        <v>22</v>
      </c>
      <c r="H657" t="s">
        <v>14</v>
      </c>
      <c r="J657">
        <v>2.0</v>
      </c>
    </row>
    <row r="658" ht="15.75" customHeight="1">
      <c r="A658">
        <v>1992.0</v>
      </c>
      <c r="B658">
        <v>1992.0</v>
      </c>
      <c r="C658">
        <v>4.0</v>
      </c>
      <c r="D658">
        <v>1.0</v>
      </c>
      <c r="E658" t="s">
        <v>639</v>
      </c>
      <c r="F658" t="s">
        <v>12</v>
      </c>
      <c r="G658" t="s">
        <v>65</v>
      </c>
      <c r="H658" t="s">
        <v>23</v>
      </c>
      <c r="I658" t="s">
        <v>19</v>
      </c>
      <c r="J658">
        <v>1.0</v>
      </c>
    </row>
    <row r="659" ht="15.75" customHeight="1">
      <c r="A659">
        <v>1992.0</v>
      </c>
      <c r="B659">
        <v>1992.0</v>
      </c>
      <c r="C659">
        <v>4.0</v>
      </c>
      <c r="D659">
        <v>1.0</v>
      </c>
      <c r="E659" t="s">
        <v>751</v>
      </c>
      <c r="F659" t="s">
        <v>12</v>
      </c>
      <c r="G659" t="s">
        <v>22</v>
      </c>
      <c r="H659" t="s">
        <v>35</v>
      </c>
      <c r="I659" t="s">
        <v>19</v>
      </c>
      <c r="J659">
        <v>1.0</v>
      </c>
    </row>
    <row r="660" ht="15.75" customHeight="1">
      <c r="A660">
        <v>1992.0</v>
      </c>
      <c r="B660">
        <v>1992.0</v>
      </c>
      <c r="C660">
        <v>3.0</v>
      </c>
      <c r="D660">
        <v>29.0</v>
      </c>
      <c r="E660" t="s">
        <v>752</v>
      </c>
      <c r="F660" t="s">
        <v>12</v>
      </c>
      <c r="G660" t="s">
        <v>22</v>
      </c>
      <c r="H660" t="s">
        <v>293</v>
      </c>
      <c r="J660">
        <v>1.0</v>
      </c>
    </row>
    <row r="661" ht="15.75" customHeight="1">
      <c r="A661">
        <v>1992.0</v>
      </c>
      <c r="B661">
        <v>1992.0</v>
      </c>
      <c r="C661">
        <v>3.0</v>
      </c>
      <c r="D661">
        <v>5.0</v>
      </c>
      <c r="E661" t="s">
        <v>753</v>
      </c>
      <c r="F661" t="s">
        <v>613</v>
      </c>
      <c r="G661" t="s">
        <v>22</v>
      </c>
      <c r="H661" t="s">
        <v>290</v>
      </c>
      <c r="J661">
        <v>1.0</v>
      </c>
    </row>
    <row r="662" ht="15.75" customHeight="1">
      <c r="A662">
        <v>1992.0</v>
      </c>
      <c r="B662">
        <v>1992.0</v>
      </c>
      <c r="C662">
        <v>3.0</v>
      </c>
      <c r="D662">
        <v>1.0</v>
      </c>
      <c r="E662" t="s">
        <v>754</v>
      </c>
      <c r="F662" t="s">
        <v>12</v>
      </c>
      <c r="G662" t="s">
        <v>22</v>
      </c>
      <c r="H662" t="s">
        <v>182</v>
      </c>
      <c r="I662" t="s">
        <v>183</v>
      </c>
      <c r="J662">
        <v>1.0</v>
      </c>
    </row>
    <row r="663" ht="15.75" customHeight="1">
      <c r="A663">
        <v>1992.0</v>
      </c>
      <c r="B663">
        <v>1992.0</v>
      </c>
      <c r="C663">
        <v>2.0</v>
      </c>
      <c r="D663">
        <v>29.0</v>
      </c>
      <c r="E663" t="s">
        <v>755</v>
      </c>
      <c r="F663" t="s">
        <v>12</v>
      </c>
      <c r="G663" t="s">
        <v>34</v>
      </c>
      <c r="H663" t="s">
        <v>27</v>
      </c>
      <c r="J663">
        <v>1.0</v>
      </c>
    </row>
    <row r="664" ht="15.75" customHeight="1">
      <c r="A664">
        <v>1992.0</v>
      </c>
      <c r="B664">
        <v>1992.0</v>
      </c>
      <c r="C664">
        <v>2.0</v>
      </c>
      <c r="D664">
        <v>29.0</v>
      </c>
      <c r="E664" t="s">
        <v>640</v>
      </c>
      <c r="F664" t="s">
        <v>332</v>
      </c>
      <c r="G664" t="s">
        <v>59</v>
      </c>
      <c r="H664" t="s">
        <v>14</v>
      </c>
      <c r="J664">
        <v>2.0</v>
      </c>
    </row>
    <row r="665" ht="15.75" customHeight="1">
      <c r="A665">
        <v>1992.0</v>
      </c>
      <c r="B665">
        <v>1992.0</v>
      </c>
      <c r="C665">
        <v>2.0</v>
      </c>
      <c r="D665">
        <v>25.0</v>
      </c>
      <c r="E665" t="s">
        <v>756</v>
      </c>
      <c r="F665" t="s">
        <v>12</v>
      </c>
      <c r="G665" t="s">
        <v>22</v>
      </c>
      <c r="H665" t="s">
        <v>35</v>
      </c>
      <c r="I665" t="s">
        <v>19</v>
      </c>
      <c r="J665">
        <v>1.0</v>
      </c>
    </row>
    <row r="666" ht="15.75" customHeight="1">
      <c r="A666">
        <v>1992.0</v>
      </c>
      <c r="B666">
        <v>1992.0</v>
      </c>
      <c r="C666">
        <v>2.0</v>
      </c>
      <c r="D666">
        <v>23.0</v>
      </c>
      <c r="E666" t="s">
        <v>667</v>
      </c>
      <c r="F666" t="s">
        <v>332</v>
      </c>
      <c r="G666" t="s">
        <v>34</v>
      </c>
      <c r="H666" t="s">
        <v>516</v>
      </c>
      <c r="J666">
        <v>1.0</v>
      </c>
    </row>
    <row r="667" ht="15.75" customHeight="1">
      <c r="A667">
        <v>1992.0</v>
      </c>
      <c r="B667">
        <v>1992.0</v>
      </c>
      <c r="C667">
        <v>2.0</v>
      </c>
      <c r="D667">
        <v>18.0</v>
      </c>
      <c r="E667" t="s">
        <v>757</v>
      </c>
      <c r="F667" t="s">
        <v>111</v>
      </c>
      <c r="G667" t="s">
        <v>22</v>
      </c>
      <c r="H667" t="s">
        <v>23</v>
      </c>
      <c r="I667" t="s">
        <v>19</v>
      </c>
      <c r="J667">
        <v>1.0</v>
      </c>
    </row>
    <row r="668" ht="15.75" customHeight="1">
      <c r="A668">
        <v>1992.0</v>
      </c>
      <c r="B668">
        <v>1992.0</v>
      </c>
      <c r="C668">
        <v>2.0</v>
      </c>
      <c r="D668">
        <v>13.0</v>
      </c>
      <c r="E668" t="s">
        <v>758</v>
      </c>
      <c r="F668" t="s">
        <v>12</v>
      </c>
      <c r="G668" t="s">
        <v>40</v>
      </c>
      <c r="H668" t="s">
        <v>35</v>
      </c>
      <c r="I668" t="s">
        <v>19</v>
      </c>
      <c r="J668">
        <v>1.0</v>
      </c>
    </row>
    <row r="669" ht="15.75" customHeight="1">
      <c r="A669">
        <v>1992.0</v>
      </c>
      <c r="B669">
        <v>1992.0</v>
      </c>
      <c r="C669">
        <v>2.0</v>
      </c>
      <c r="D669">
        <v>12.0</v>
      </c>
      <c r="E669" t="s">
        <v>759</v>
      </c>
      <c r="F669" t="s">
        <v>12</v>
      </c>
      <c r="G669" t="s">
        <v>65</v>
      </c>
      <c r="H669" t="s">
        <v>35</v>
      </c>
      <c r="I669" t="s">
        <v>19</v>
      </c>
      <c r="J669">
        <v>4.0</v>
      </c>
    </row>
    <row r="670" ht="15.75" customHeight="1">
      <c r="A670">
        <v>1992.0</v>
      </c>
      <c r="B670">
        <v>1992.0</v>
      </c>
      <c r="C670">
        <v>2.0</v>
      </c>
      <c r="D670">
        <v>11.0</v>
      </c>
      <c r="E670" t="s">
        <v>715</v>
      </c>
      <c r="F670" t="s">
        <v>111</v>
      </c>
      <c r="G670" t="s">
        <v>26</v>
      </c>
      <c r="H670" t="s">
        <v>23</v>
      </c>
      <c r="I670" t="s">
        <v>19</v>
      </c>
      <c r="J670">
        <v>2.0</v>
      </c>
    </row>
    <row r="671" ht="15.75" customHeight="1">
      <c r="A671">
        <v>1992.0</v>
      </c>
      <c r="B671">
        <v>1992.0</v>
      </c>
      <c r="C671">
        <v>2.0</v>
      </c>
      <c r="D671">
        <v>4.0</v>
      </c>
      <c r="E671" t="s">
        <v>653</v>
      </c>
      <c r="F671" t="s">
        <v>12</v>
      </c>
      <c r="G671" t="s">
        <v>54</v>
      </c>
      <c r="H671" t="s">
        <v>27</v>
      </c>
      <c r="J671">
        <v>1.0</v>
      </c>
    </row>
    <row r="672" ht="15.75" customHeight="1">
      <c r="A672">
        <v>1991.0</v>
      </c>
      <c r="B672">
        <v>1991.0</v>
      </c>
      <c r="C672">
        <v>4.0</v>
      </c>
      <c r="D672">
        <v>20.0</v>
      </c>
      <c r="E672" t="s">
        <v>760</v>
      </c>
      <c r="F672" t="s">
        <v>332</v>
      </c>
      <c r="G672" t="s">
        <v>22</v>
      </c>
      <c r="H672" t="s">
        <v>14</v>
      </c>
      <c r="J672">
        <v>1.0</v>
      </c>
    </row>
    <row r="673" ht="15.75" customHeight="1">
      <c r="A673">
        <v>1991.0</v>
      </c>
      <c r="B673">
        <v>1991.0</v>
      </c>
      <c r="C673">
        <v>3.0</v>
      </c>
      <c r="D673">
        <v>17.0</v>
      </c>
      <c r="E673" t="s">
        <v>761</v>
      </c>
      <c r="F673" t="s">
        <v>12</v>
      </c>
      <c r="G673" t="s">
        <v>22</v>
      </c>
      <c r="H673" t="s">
        <v>278</v>
      </c>
      <c r="J673">
        <v>1.0</v>
      </c>
    </row>
    <row r="674" ht="15.75" customHeight="1">
      <c r="A674">
        <v>1991.0</v>
      </c>
      <c r="B674">
        <v>1991.0</v>
      </c>
      <c r="C674">
        <v>3.0</v>
      </c>
      <c r="D674">
        <v>6.0</v>
      </c>
      <c r="E674" t="s">
        <v>762</v>
      </c>
      <c r="F674" t="s">
        <v>12</v>
      </c>
      <c r="G674" t="s">
        <v>22</v>
      </c>
      <c r="H674" t="s">
        <v>35</v>
      </c>
      <c r="I674" t="s">
        <v>19</v>
      </c>
      <c r="J674">
        <v>1.0</v>
      </c>
    </row>
    <row r="675" ht="15.75" customHeight="1">
      <c r="A675">
        <v>1991.0</v>
      </c>
      <c r="B675">
        <v>1991.0</v>
      </c>
      <c r="C675">
        <v>2.0</v>
      </c>
      <c r="D675">
        <v>24.0</v>
      </c>
      <c r="E675" t="s">
        <v>763</v>
      </c>
      <c r="F675" t="s">
        <v>12</v>
      </c>
      <c r="G675" t="s">
        <v>76</v>
      </c>
      <c r="H675" t="s">
        <v>14</v>
      </c>
      <c r="J675">
        <v>1.0</v>
      </c>
    </row>
    <row r="676" ht="15.75" customHeight="1">
      <c r="A676">
        <v>1991.0</v>
      </c>
      <c r="B676">
        <v>1991.0</v>
      </c>
      <c r="C676">
        <v>2.0</v>
      </c>
      <c r="D676">
        <v>17.0</v>
      </c>
      <c r="E676" t="s">
        <v>764</v>
      </c>
      <c r="F676" t="s">
        <v>12</v>
      </c>
      <c r="G676" t="s">
        <v>22</v>
      </c>
      <c r="H676" t="s">
        <v>27</v>
      </c>
      <c r="J676">
        <v>1.0</v>
      </c>
    </row>
    <row r="677" ht="15.75" customHeight="1">
      <c r="A677">
        <v>1991.0</v>
      </c>
      <c r="B677">
        <v>1991.0</v>
      </c>
      <c r="C677">
        <v>2.0</v>
      </c>
      <c r="D677">
        <v>5.0</v>
      </c>
      <c r="E677" t="s">
        <v>765</v>
      </c>
      <c r="F677" t="s">
        <v>12</v>
      </c>
      <c r="G677" t="s">
        <v>22</v>
      </c>
      <c r="H677" t="s">
        <v>23</v>
      </c>
      <c r="I677" t="s">
        <v>19</v>
      </c>
      <c r="J677">
        <v>1.0</v>
      </c>
    </row>
    <row r="678" ht="15.75" customHeight="1">
      <c r="A678">
        <v>1991.0</v>
      </c>
      <c r="B678">
        <v>1990.0</v>
      </c>
      <c r="C678">
        <v>12.0</v>
      </c>
      <c r="D678">
        <v>29.0</v>
      </c>
      <c r="E678" t="s">
        <v>766</v>
      </c>
      <c r="F678" t="s">
        <v>12</v>
      </c>
      <c r="G678" t="s">
        <v>13</v>
      </c>
      <c r="H678" t="s">
        <v>27</v>
      </c>
      <c r="J678">
        <v>1.0</v>
      </c>
    </row>
    <row r="679" ht="15.75" customHeight="1">
      <c r="A679">
        <v>1991.0</v>
      </c>
      <c r="B679">
        <v>1990.0</v>
      </c>
      <c r="C679">
        <v>12.0</v>
      </c>
      <c r="D679">
        <v>2.0</v>
      </c>
      <c r="E679" t="s">
        <v>767</v>
      </c>
      <c r="F679" t="s">
        <v>12</v>
      </c>
      <c r="G679" t="s">
        <v>22</v>
      </c>
      <c r="H679" t="s">
        <v>14</v>
      </c>
      <c r="J679">
        <v>1.0</v>
      </c>
    </row>
    <row r="680" ht="15.75" customHeight="1">
      <c r="A680">
        <v>1991.0</v>
      </c>
      <c r="B680">
        <v>1990.0</v>
      </c>
      <c r="C680">
        <v>11.0</v>
      </c>
      <c r="D680">
        <v>7.0</v>
      </c>
      <c r="E680" t="s">
        <v>768</v>
      </c>
      <c r="F680" t="s">
        <v>12</v>
      </c>
      <c r="G680" t="s">
        <v>22</v>
      </c>
      <c r="H680" t="s">
        <v>35</v>
      </c>
      <c r="I680" t="s">
        <v>19</v>
      </c>
      <c r="J680">
        <v>1.0</v>
      </c>
    </row>
    <row r="681" ht="15.75" customHeight="1">
      <c r="A681">
        <v>1990.0</v>
      </c>
      <c r="B681">
        <v>1990.0</v>
      </c>
      <c r="C681">
        <v>3.0</v>
      </c>
      <c r="D681">
        <v>15.0</v>
      </c>
      <c r="E681" t="s">
        <v>769</v>
      </c>
      <c r="F681" t="s">
        <v>111</v>
      </c>
      <c r="G681" t="s">
        <v>26</v>
      </c>
      <c r="H681" t="s">
        <v>23</v>
      </c>
      <c r="I681" t="s">
        <v>19</v>
      </c>
      <c r="J681">
        <v>1.0</v>
      </c>
    </row>
    <row r="682" ht="15.75" customHeight="1">
      <c r="A682">
        <v>1990.0</v>
      </c>
      <c r="B682">
        <v>1990.0</v>
      </c>
      <c r="C682">
        <v>3.0</v>
      </c>
      <c r="D682">
        <v>7.0</v>
      </c>
      <c r="E682" t="s">
        <v>770</v>
      </c>
      <c r="F682" t="s">
        <v>12</v>
      </c>
      <c r="G682" t="s">
        <v>22</v>
      </c>
      <c r="H682" t="s">
        <v>35</v>
      </c>
      <c r="I682" t="s">
        <v>19</v>
      </c>
      <c r="J682">
        <v>1.0</v>
      </c>
    </row>
    <row r="683" ht="15.75" customHeight="1">
      <c r="A683">
        <v>1990.0</v>
      </c>
      <c r="B683">
        <v>1990.0</v>
      </c>
      <c r="C683">
        <v>3.0</v>
      </c>
      <c r="D683">
        <v>3.0</v>
      </c>
      <c r="E683" t="s">
        <v>771</v>
      </c>
      <c r="F683" t="s">
        <v>709</v>
      </c>
      <c r="G683" t="s">
        <v>13</v>
      </c>
      <c r="H683" t="s">
        <v>278</v>
      </c>
      <c r="J683">
        <v>1.0</v>
      </c>
    </row>
    <row r="684" ht="15.75" customHeight="1">
      <c r="A684">
        <v>1990.0</v>
      </c>
      <c r="B684">
        <v>1990.0</v>
      </c>
      <c r="C684">
        <v>2.0</v>
      </c>
      <c r="D684">
        <v>25.0</v>
      </c>
      <c r="E684" t="s">
        <v>772</v>
      </c>
      <c r="F684" t="s">
        <v>12</v>
      </c>
      <c r="G684" t="s">
        <v>22</v>
      </c>
      <c r="H684" t="s">
        <v>35</v>
      </c>
      <c r="I684" t="s">
        <v>45</v>
      </c>
      <c r="J684">
        <v>1.0</v>
      </c>
    </row>
    <row r="685" ht="15.75" customHeight="1">
      <c r="A685">
        <v>1990.0</v>
      </c>
      <c r="B685">
        <v>1990.0</v>
      </c>
      <c r="C685">
        <v>2.0</v>
      </c>
      <c r="D685">
        <v>18.0</v>
      </c>
      <c r="E685" t="s">
        <v>732</v>
      </c>
      <c r="F685" t="s">
        <v>111</v>
      </c>
      <c r="G685" t="s">
        <v>22</v>
      </c>
      <c r="H685" t="s">
        <v>23</v>
      </c>
      <c r="I685" t="s">
        <v>19</v>
      </c>
      <c r="J685">
        <v>1.0</v>
      </c>
    </row>
    <row r="686" ht="15.75" customHeight="1">
      <c r="A686">
        <v>1990.0</v>
      </c>
      <c r="B686">
        <v>1990.0</v>
      </c>
      <c r="C686">
        <v>1.0</v>
      </c>
      <c r="D686">
        <v>18.0</v>
      </c>
      <c r="E686" t="s">
        <v>773</v>
      </c>
      <c r="F686" t="s">
        <v>12</v>
      </c>
      <c r="G686" t="s">
        <v>54</v>
      </c>
      <c r="H686" t="s">
        <v>27</v>
      </c>
      <c r="J686">
        <v>1.0</v>
      </c>
    </row>
    <row r="687" ht="15.75" customHeight="1">
      <c r="A687">
        <v>1990.0</v>
      </c>
      <c r="B687">
        <v>1990.0</v>
      </c>
      <c r="C687">
        <v>1.0</v>
      </c>
      <c r="D687">
        <v>2.0</v>
      </c>
      <c r="E687" t="s">
        <v>774</v>
      </c>
      <c r="F687" t="s">
        <v>111</v>
      </c>
      <c r="G687" t="s">
        <v>22</v>
      </c>
      <c r="H687" t="s">
        <v>23</v>
      </c>
      <c r="I687" t="s">
        <v>19</v>
      </c>
      <c r="J687">
        <v>1.0</v>
      </c>
    </row>
    <row r="688" ht="15.75" customHeight="1">
      <c r="A688">
        <v>1990.0</v>
      </c>
      <c r="B688">
        <v>1989.0</v>
      </c>
      <c r="C688">
        <v>11.0</v>
      </c>
      <c r="D688">
        <v>26.0</v>
      </c>
      <c r="E688" t="s">
        <v>672</v>
      </c>
      <c r="F688" t="s">
        <v>12</v>
      </c>
      <c r="G688" t="s">
        <v>65</v>
      </c>
      <c r="H688" t="s">
        <v>35</v>
      </c>
      <c r="I688" t="s">
        <v>19</v>
      </c>
      <c r="J688">
        <v>1.0</v>
      </c>
    </row>
    <row r="689" ht="15.75" customHeight="1">
      <c r="A689">
        <v>1989.0</v>
      </c>
      <c r="B689">
        <v>1989.0</v>
      </c>
      <c r="C689">
        <v>4.0</v>
      </c>
      <c r="D689">
        <v>2.0</v>
      </c>
      <c r="E689" t="s">
        <v>775</v>
      </c>
      <c r="F689" t="s">
        <v>12</v>
      </c>
      <c r="G689" t="s">
        <v>22</v>
      </c>
      <c r="H689" t="s">
        <v>35</v>
      </c>
      <c r="I689" t="s">
        <v>19</v>
      </c>
      <c r="J689">
        <v>1.0</v>
      </c>
    </row>
    <row r="690" ht="15.75" customHeight="1">
      <c r="A690">
        <v>1989.0</v>
      </c>
      <c r="B690">
        <v>1989.0</v>
      </c>
      <c r="C690">
        <v>3.0</v>
      </c>
      <c r="D690">
        <v>4.0</v>
      </c>
      <c r="E690" t="s">
        <v>776</v>
      </c>
      <c r="F690" t="s">
        <v>12</v>
      </c>
      <c r="G690" t="s">
        <v>40</v>
      </c>
      <c r="H690" t="s">
        <v>35</v>
      </c>
      <c r="I690" t="s">
        <v>19</v>
      </c>
      <c r="J690">
        <v>1.0</v>
      </c>
    </row>
    <row r="691" ht="15.75" customHeight="1">
      <c r="A691">
        <v>1989.0</v>
      </c>
      <c r="B691">
        <v>1989.0</v>
      </c>
      <c r="C691">
        <v>2.0</v>
      </c>
      <c r="D691">
        <v>19.0</v>
      </c>
      <c r="E691" t="s">
        <v>777</v>
      </c>
      <c r="F691" t="s">
        <v>111</v>
      </c>
      <c r="G691" t="s">
        <v>117</v>
      </c>
      <c r="H691" t="s">
        <v>266</v>
      </c>
      <c r="J691">
        <v>1.0</v>
      </c>
    </row>
    <row r="692" ht="15.75" customHeight="1">
      <c r="A692">
        <v>1989.0</v>
      </c>
      <c r="B692">
        <v>1989.0</v>
      </c>
      <c r="C692">
        <v>2.0</v>
      </c>
      <c r="D692">
        <v>14.0</v>
      </c>
      <c r="E692" t="s">
        <v>778</v>
      </c>
      <c r="F692" t="s">
        <v>12</v>
      </c>
      <c r="G692" t="s">
        <v>22</v>
      </c>
      <c r="H692" t="s">
        <v>23</v>
      </c>
      <c r="I692" t="s">
        <v>19</v>
      </c>
      <c r="J692">
        <v>2.0</v>
      </c>
    </row>
    <row r="693" ht="15.75" customHeight="1">
      <c r="A693">
        <v>1989.0</v>
      </c>
      <c r="B693">
        <v>1989.0</v>
      </c>
      <c r="C693">
        <v>2.0</v>
      </c>
      <c r="D693">
        <v>5.0</v>
      </c>
      <c r="E693" t="s">
        <v>732</v>
      </c>
      <c r="F693" t="s">
        <v>104</v>
      </c>
      <c r="G693" t="s">
        <v>22</v>
      </c>
      <c r="H693" t="s">
        <v>105</v>
      </c>
      <c r="I693" t="s">
        <v>15</v>
      </c>
      <c r="J693">
        <v>1.0</v>
      </c>
    </row>
    <row r="694" ht="15.75" customHeight="1">
      <c r="A694">
        <v>1989.0</v>
      </c>
      <c r="B694">
        <v>1988.0</v>
      </c>
      <c r="C694">
        <v>12.0</v>
      </c>
      <c r="D694">
        <v>6.0</v>
      </c>
      <c r="E694" t="s">
        <v>779</v>
      </c>
      <c r="F694" t="s">
        <v>12</v>
      </c>
      <c r="G694" t="s">
        <v>13</v>
      </c>
      <c r="H694" t="s">
        <v>35</v>
      </c>
      <c r="I694" t="s">
        <v>19</v>
      </c>
      <c r="J694">
        <v>1.0</v>
      </c>
    </row>
    <row r="695" ht="15.75" customHeight="1">
      <c r="A695">
        <v>1988.0</v>
      </c>
      <c r="B695">
        <v>1988.0</v>
      </c>
      <c r="C695">
        <v>6.0</v>
      </c>
      <c r="D695">
        <v>16.0</v>
      </c>
      <c r="E695" t="s">
        <v>780</v>
      </c>
      <c r="F695" t="s">
        <v>12</v>
      </c>
      <c r="G695" t="s">
        <v>13</v>
      </c>
      <c r="H695" t="s">
        <v>14</v>
      </c>
      <c r="J695">
        <v>2.0</v>
      </c>
    </row>
    <row r="696" ht="15.75" customHeight="1">
      <c r="A696">
        <v>1988.0</v>
      </c>
      <c r="B696">
        <v>1988.0</v>
      </c>
      <c r="C696">
        <v>3.0</v>
      </c>
      <c r="D696">
        <v>6.0</v>
      </c>
      <c r="E696" t="s">
        <v>781</v>
      </c>
      <c r="F696" t="s">
        <v>332</v>
      </c>
      <c r="G696" t="s">
        <v>59</v>
      </c>
      <c r="H696" t="s">
        <v>35</v>
      </c>
      <c r="I696" t="s">
        <v>19</v>
      </c>
      <c r="J696">
        <v>1.0</v>
      </c>
    </row>
    <row r="697" ht="15.75" customHeight="1">
      <c r="A697">
        <v>1988.0</v>
      </c>
      <c r="B697">
        <v>1988.0</v>
      </c>
      <c r="C697">
        <v>1.0</v>
      </c>
      <c r="D697">
        <v>10.0</v>
      </c>
      <c r="E697" t="s">
        <v>782</v>
      </c>
      <c r="F697" t="s">
        <v>12</v>
      </c>
      <c r="G697" t="s">
        <v>22</v>
      </c>
      <c r="H697" t="s">
        <v>35</v>
      </c>
      <c r="I697" t="s">
        <v>19</v>
      </c>
      <c r="J697">
        <v>3.0</v>
      </c>
    </row>
    <row r="698" ht="15.75" customHeight="1">
      <c r="A698">
        <v>1988.0</v>
      </c>
      <c r="B698">
        <v>1987.0</v>
      </c>
      <c r="C698">
        <v>12.0</v>
      </c>
      <c r="D698">
        <v>29.0</v>
      </c>
      <c r="E698" t="s">
        <v>783</v>
      </c>
      <c r="F698" t="s">
        <v>12</v>
      </c>
      <c r="G698" t="s">
        <v>22</v>
      </c>
      <c r="H698" t="s">
        <v>35</v>
      </c>
      <c r="I698" t="s">
        <v>19</v>
      </c>
      <c r="J698">
        <v>2.0</v>
      </c>
    </row>
    <row r="699" ht="15.75" customHeight="1">
      <c r="A699">
        <v>1987.0</v>
      </c>
      <c r="B699">
        <v>1987.0</v>
      </c>
      <c r="C699">
        <v>6.0</v>
      </c>
      <c r="D699">
        <v>17.0</v>
      </c>
      <c r="E699" t="s">
        <v>784</v>
      </c>
      <c r="F699" t="s">
        <v>12</v>
      </c>
      <c r="G699" t="s">
        <v>13</v>
      </c>
      <c r="H699" t="s">
        <v>182</v>
      </c>
      <c r="J699">
        <v>1.0</v>
      </c>
    </row>
    <row r="700" ht="15.75" customHeight="1">
      <c r="A700">
        <v>1987.0</v>
      </c>
      <c r="B700">
        <v>1987.0</v>
      </c>
      <c r="C700">
        <v>6.0</v>
      </c>
      <c r="D700">
        <v>13.0</v>
      </c>
      <c r="E700" t="s">
        <v>785</v>
      </c>
      <c r="F700" t="s">
        <v>12</v>
      </c>
      <c r="G700" t="s">
        <v>30</v>
      </c>
      <c r="H700" t="s">
        <v>14</v>
      </c>
      <c r="J700">
        <v>1.0</v>
      </c>
    </row>
    <row r="701" ht="15.75" customHeight="1">
      <c r="A701">
        <v>1987.0</v>
      </c>
      <c r="B701">
        <v>1987.0</v>
      </c>
      <c r="C701">
        <v>5.0</v>
      </c>
      <c r="D701">
        <v>22.0</v>
      </c>
      <c r="E701" t="s">
        <v>679</v>
      </c>
      <c r="F701" t="s">
        <v>332</v>
      </c>
      <c r="G701" t="s">
        <v>13</v>
      </c>
      <c r="H701" t="s">
        <v>14</v>
      </c>
      <c r="J701">
        <v>1.0</v>
      </c>
    </row>
    <row r="702" ht="15.75" customHeight="1">
      <c r="A702">
        <v>1987.0</v>
      </c>
      <c r="B702">
        <v>1987.0</v>
      </c>
      <c r="C702">
        <v>5.0</v>
      </c>
      <c r="D702">
        <v>6.0</v>
      </c>
      <c r="E702" t="s">
        <v>786</v>
      </c>
      <c r="F702" t="s">
        <v>332</v>
      </c>
      <c r="G702" t="s">
        <v>13</v>
      </c>
      <c r="H702" t="s">
        <v>14</v>
      </c>
      <c r="J702">
        <v>4.0</v>
      </c>
    </row>
    <row r="703" ht="15.75" customHeight="1">
      <c r="A703">
        <v>1987.0</v>
      </c>
      <c r="B703">
        <v>1987.0</v>
      </c>
      <c r="C703">
        <v>3.0</v>
      </c>
      <c r="D703">
        <v>15.0</v>
      </c>
      <c r="E703" t="s">
        <v>787</v>
      </c>
      <c r="F703" t="s">
        <v>12</v>
      </c>
      <c r="G703" t="s">
        <v>22</v>
      </c>
      <c r="H703" t="s">
        <v>27</v>
      </c>
      <c r="J703">
        <v>2.0</v>
      </c>
    </row>
    <row r="704" ht="15.75" customHeight="1">
      <c r="A704">
        <v>1987.0</v>
      </c>
      <c r="B704">
        <v>1987.0</v>
      </c>
      <c r="C704">
        <v>3.0</v>
      </c>
      <c r="D704">
        <v>3.0</v>
      </c>
      <c r="E704" t="s">
        <v>788</v>
      </c>
      <c r="F704" t="s">
        <v>12</v>
      </c>
      <c r="G704" t="s">
        <v>22</v>
      </c>
      <c r="H704" t="s">
        <v>293</v>
      </c>
      <c r="J704">
        <v>1.0</v>
      </c>
    </row>
    <row r="705" ht="15.75" customHeight="1">
      <c r="A705">
        <v>1987.0</v>
      </c>
      <c r="B705">
        <v>1987.0</v>
      </c>
      <c r="C705">
        <v>2.0</v>
      </c>
      <c r="D705">
        <v>18.0</v>
      </c>
      <c r="E705" t="s">
        <v>740</v>
      </c>
      <c r="F705" t="s">
        <v>12</v>
      </c>
      <c r="G705" t="s">
        <v>22</v>
      </c>
      <c r="H705" t="s">
        <v>23</v>
      </c>
      <c r="I705" t="s">
        <v>19</v>
      </c>
      <c r="J705">
        <v>4.0</v>
      </c>
    </row>
    <row r="706" ht="15.75" customHeight="1">
      <c r="A706">
        <v>1987.0</v>
      </c>
      <c r="B706">
        <v>1987.0</v>
      </c>
      <c r="C706">
        <v>2.0</v>
      </c>
      <c r="D706">
        <v>15.0</v>
      </c>
      <c r="E706" t="s">
        <v>726</v>
      </c>
      <c r="F706" t="s">
        <v>12</v>
      </c>
      <c r="G706" t="s">
        <v>65</v>
      </c>
      <c r="H706" t="s">
        <v>35</v>
      </c>
      <c r="I706" t="s">
        <v>19</v>
      </c>
      <c r="J706">
        <v>1.0</v>
      </c>
    </row>
    <row r="707" ht="15.75" customHeight="1">
      <c r="A707">
        <v>1987.0</v>
      </c>
      <c r="B707">
        <v>1987.0</v>
      </c>
      <c r="C707">
        <v>2.0</v>
      </c>
      <c r="D707">
        <v>14.0</v>
      </c>
      <c r="E707" t="s">
        <v>778</v>
      </c>
      <c r="F707" t="s">
        <v>12</v>
      </c>
      <c r="G707" t="s">
        <v>22</v>
      </c>
      <c r="H707" t="s">
        <v>23</v>
      </c>
      <c r="I707" t="s">
        <v>19</v>
      </c>
      <c r="J707">
        <v>1.0</v>
      </c>
    </row>
    <row r="708" ht="15.75" customHeight="1">
      <c r="A708">
        <v>1987.0</v>
      </c>
      <c r="B708">
        <v>1987.0</v>
      </c>
      <c r="C708">
        <v>2.0</v>
      </c>
      <c r="D708">
        <v>2.0</v>
      </c>
      <c r="E708" t="s">
        <v>778</v>
      </c>
      <c r="F708" t="s">
        <v>12</v>
      </c>
      <c r="G708" t="s">
        <v>22</v>
      </c>
      <c r="H708" t="s">
        <v>23</v>
      </c>
      <c r="I708" t="s">
        <v>19</v>
      </c>
      <c r="J708">
        <v>2.0</v>
      </c>
    </row>
    <row r="709" ht="15.75" customHeight="1">
      <c r="A709">
        <v>1987.0</v>
      </c>
      <c r="B709">
        <v>1987.0</v>
      </c>
      <c r="C709">
        <v>1.0</v>
      </c>
      <c r="D709">
        <v>31.0</v>
      </c>
      <c r="E709" t="s">
        <v>789</v>
      </c>
      <c r="F709" t="s">
        <v>12</v>
      </c>
      <c r="G709" t="s">
        <v>54</v>
      </c>
      <c r="H709" t="s">
        <v>35</v>
      </c>
      <c r="I709" t="s">
        <v>19</v>
      </c>
      <c r="J709">
        <v>1.0</v>
      </c>
    </row>
    <row r="710" ht="15.75" customHeight="1">
      <c r="A710">
        <v>1987.0</v>
      </c>
      <c r="B710">
        <v>1987.0</v>
      </c>
      <c r="C710">
        <v>1.0</v>
      </c>
      <c r="D710">
        <v>8.0</v>
      </c>
      <c r="E710" t="s">
        <v>778</v>
      </c>
      <c r="F710" t="s">
        <v>12</v>
      </c>
      <c r="G710" t="s">
        <v>22</v>
      </c>
      <c r="H710" t="s">
        <v>23</v>
      </c>
      <c r="I710" t="s">
        <v>19</v>
      </c>
      <c r="J710">
        <v>1.0</v>
      </c>
    </row>
    <row r="711" ht="15.75" customHeight="1">
      <c r="A711">
        <v>1987.0</v>
      </c>
      <c r="B711">
        <v>1986.0</v>
      </c>
      <c r="C711">
        <v>11.0</v>
      </c>
      <c r="D711">
        <v>20.0</v>
      </c>
      <c r="E711" t="s">
        <v>790</v>
      </c>
      <c r="F711" t="s">
        <v>111</v>
      </c>
      <c r="G711" t="s">
        <v>65</v>
      </c>
      <c r="H711" t="s">
        <v>182</v>
      </c>
      <c r="J711">
        <v>1.0</v>
      </c>
    </row>
    <row r="712" ht="15.75" customHeight="1">
      <c r="A712">
        <v>1986.0</v>
      </c>
      <c r="B712">
        <v>1986.0</v>
      </c>
      <c r="C712">
        <v>8.0</v>
      </c>
      <c r="D712">
        <v>3.0</v>
      </c>
      <c r="E712" t="s">
        <v>576</v>
      </c>
      <c r="F712" t="s">
        <v>12</v>
      </c>
      <c r="G712" t="s">
        <v>59</v>
      </c>
      <c r="H712" t="s">
        <v>14</v>
      </c>
      <c r="J712">
        <v>2.0</v>
      </c>
    </row>
    <row r="713" ht="15.75" customHeight="1">
      <c r="A713">
        <v>1986.0</v>
      </c>
      <c r="B713">
        <v>1986.0</v>
      </c>
      <c r="C713">
        <v>2.0</v>
      </c>
      <c r="D713">
        <v>26.0</v>
      </c>
      <c r="E713" t="s">
        <v>791</v>
      </c>
      <c r="F713" t="s">
        <v>111</v>
      </c>
      <c r="G713" t="s">
        <v>22</v>
      </c>
      <c r="H713" t="s">
        <v>23</v>
      </c>
      <c r="I713" t="s">
        <v>19</v>
      </c>
      <c r="J713">
        <v>1.0</v>
      </c>
    </row>
    <row r="714" ht="15.75" customHeight="1">
      <c r="A714">
        <v>1986.0</v>
      </c>
      <c r="B714">
        <v>1986.0</v>
      </c>
      <c r="C714">
        <v>2.0</v>
      </c>
      <c r="D714">
        <v>19.0</v>
      </c>
      <c r="E714" t="s">
        <v>790</v>
      </c>
      <c r="F714" t="s">
        <v>111</v>
      </c>
      <c r="G714" t="s">
        <v>65</v>
      </c>
      <c r="H714" t="s">
        <v>112</v>
      </c>
      <c r="I714" t="s">
        <v>19</v>
      </c>
      <c r="J714">
        <v>1.0</v>
      </c>
    </row>
    <row r="715" ht="15.75" customHeight="1">
      <c r="A715">
        <v>1986.0</v>
      </c>
      <c r="B715">
        <v>1986.0</v>
      </c>
      <c r="C715">
        <v>2.0</v>
      </c>
      <c r="D715">
        <v>17.0</v>
      </c>
      <c r="E715" t="s">
        <v>634</v>
      </c>
      <c r="F715" t="s">
        <v>111</v>
      </c>
      <c r="G715" t="s">
        <v>34</v>
      </c>
      <c r="H715" t="s">
        <v>266</v>
      </c>
      <c r="J715">
        <v>1.0</v>
      </c>
    </row>
    <row r="716" ht="15.75" customHeight="1">
      <c r="A716">
        <v>1986.0</v>
      </c>
      <c r="B716">
        <v>1986.0</v>
      </c>
      <c r="C716">
        <v>2.0</v>
      </c>
      <c r="D716">
        <v>17.0</v>
      </c>
      <c r="E716" t="s">
        <v>726</v>
      </c>
      <c r="F716" t="s">
        <v>12</v>
      </c>
      <c r="G716" t="s">
        <v>65</v>
      </c>
      <c r="H716" t="s">
        <v>714</v>
      </c>
      <c r="I716" t="s">
        <v>45</v>
      </c>
      <c r="J716">
        <v>1.0</v>
      </c>
    </row>
    <row r="717" ht="15.75" customHeight="1">
      <c r="A717">
        <v>1986.0</v>
      </c>
      <c r="B717">
        <v>1986.0</v>
      </c>
      <c r="C717">
        <v>2.0</v>
      </c>
      <c r="D717">
        <v>15.0</v>
      </c>
      <c r="E717" t="s">
        <v>792</v>
      </c>
      <c r="F717" t="s">
        <v>104</v>
      </c>
      <c r="G717" t="s">
        <v>26</v>
      </c>
      <c r="H717" t="s">
        <v>105</v>
      </c>
      <c r="I717" t="s">
        <v>15</v>
      </c>
      <c r="J717">
        <v>1.0</v>
      </c>
    </row>
    <row r="718" ht="15.75" customHeight="1">
      <c r="A718">
        <v>1986.0</v>
      </c>
      <c r="B718">
        <v>1986.0</v>
      </c>
      <c r="C718">
        <v>2.0</v>
      </c>
      <c r="D718">
        <v>7.0</v>
      </c>
      <c r="E718" t="s">
        <v>789</v>
      </c>
      <c r="F718" t="s">
        <v>12</v>
      </c>
      <c r="G718" t="s">
        <v>54</v>
      </c>
      <c r="H718" t="s">
        <v>35</v>
      </c>
      <c r="I718" t="s">
        <v>19</v>
      </c>
      <c r="J718">
        <v>2.0</v>
      </c>
    </row>
    <row r="719" ht="15.75" customHeight="1">
      <c r="A719">
        <v>1986.0</v>
      </c>
      <c r="B719">
        <v>1986.0</v>
      </c>
      <c r="C719">
        <v>1.0</v>
      </c>
      <c r="D719">
        <v>6.0</v>
      </c>
      <c r="E719" t="s">
        <v>793</v>
      </c>
      <c r="F719" t="s">
        <v>12</v>
      </c>
      <c r="G719" t="s">
        <v>65</v>
      </c>
      <c r="H719" t="s">
        <v>35</v>
      </c>
      <c r="I719" t="s">
        <v>19</v>
      </c>
      <c r="J719">
        <v>1.0</v>
      </c>
    </row>
    <row r="720" ht="15.75" customHeight="1">
      <c r="A720">
        <v>1986.0</v>
      </c>
      <c r="B720">
        <v>1985.0</v>
      </c>
      <c r="C720">
        <v>12.0</v>
      </c>
      <c r="D720">
        <v>2.0</v>
      </c>
      <c r="E720" t="s">
        <v>634</v>
      </c>
      <c r="F720" t="s">
        <v>111</v>
      </c>
      <c r="G720" t="s">
        <v>34</v>
      </c>
      <c r="H720" t="s">
        <v>266</v>
      </c>
      <c r="J720">
        <v>1.0</v>
      </c>
    </row>
    <row r="721" ht="15.75" customHeight="1">
      <c r="A721">
        <v>1986.0</v>
      </c>
      <c r="B721">
        <v>1985.0</v>
      </c>
      <c r="C721">
        <v>11.0</v>
      </c>
      <c r="D721">
        <v>29.0</v>
      </c>
      <c r="E721" t="s">
        <v>794</v>
      </c>
      <c r="F721" t="s">
        <v>111</v>
      </c>
      <c r="G721" t="s">
        <v>26</v>
      </c>
      <c r="H721" t="s">
        <v>112</v>
      </c>
      <c r="I721" t="s">
        <v>19</v>
      </c>
      <c r="J721">
        <v>1.0</v>
      </c>
    </row>
    <row r="722" ht="15.75" customHeight="1">
      <c r="A722">
        <v>1986.0</v>
      </c>
      <c r="B722">
        <v>1985.0</v>
      </c>
      <c r="C722">
        <v>11.0</v>
      </c>
      <c r="D722">
        <v>21.0</v>
      </c>
      <c r="E722" t="s">
        <v>795</v>
      </c>
      <c r="F722" t="s">
        <v>12</v>
      </c>
      <c r="G722" t="s">
        <v>22</v>
      </c>
      <c r="H722" t="s">
        <v>35</v>
      </c>
      <c r="I722" t="s">
        <v>19</v>
      </c>
      <c r="J722">
        <v>2.0</v>
      </c>
    </row>
    <row r="723" ht="15.75" customHeight="1">
      <c r="A723">
        <v>1986.0</v>
      </c>
      <c r="B723">
        <v>1985.0</v>
      </c>
      <c r="C723">
        <v>11.0</v>
      </c>
      <c r="D723">
        <v>17.0</v>
      </c>
      <c r="E723" t="s">
        <v>796</v>
      </c>
      <c r="F723" t="s">
        <v>12</v>
      </c>
      <c r="G723" t="s">
        <v>22</v>
      </c>
      <c r="H723" t="s">
        <v>797</v>
      </c>
      <c r="J723">
        <v>1.0</v>
      </c>
    </row>
    <row r="724" ht="15.75" customHeight="1">
      <c r="A724">
        <v>1986.0</v>
      </c>
      <c r="B724">
        <v>1985.0</v>
      </c>
      <c r="C724">
        <v>11.0</v>
      </c>
      <c r="D724">
        <v>13.0</v>
      </c>
      <c r="E724" t="s">
        <v>798</v>
      </c>
      <c r="F724" t="s">
        <v>12</v>
      </c>
      <c r="G724" t="s">
        <v>65</v>
      </c>
      <c r="H724" t="s">
        <v>35</v>
      </c>
      <c r="I724" t="s">
        <v>19</v>
      </c>
      <c r="J724">
        <v>2.0</v>
      </c>
    </row>
    <row r="725" ht="15.75" customHeight="1">
      <c r="A725">
        <v>1985.0</v>
      </c>
      <c r="B725">
        <v>1985.0</v>
      </c>
      <c r="C725">
        <v>5.0</v>
      </c>
      <c r="D725">
        <v>12.0</v>
      </c>
      <c r="E725" t="s">
        <v>799</v>
      </c>
      <c r="F725" t="s">
        <v>12</v>
      </c>
      <c r="G725" t="s">
        <v>59</v>
      </c>
      <c r="H725" t="s">
        <v>14</v>
      </c>
      <c r="J725">
        <v>1.0</v>
      </c>
    </row>
    <row r="726" ht="15.75" customHeight="1">
      <c r="A726">
        <v>1985.0</v>
      </c>
      <c r="B726">
        <v>1985.0</v>
      </c>
      <c r="C726">
        <v>3.0</v>
      </c>
      <c r="D726">
        <v>24.0</v>
      </c>
      <c r="E726" t="s">
        <v>751</v>
      </c>
      <c r="F726" t="s">
        <v>12</v>
      </c>
      <c r="G726" t="s">
        <v>22</v>
      </c>
      <c r="H726" t="s">
        <v>35</v>
      </c>
      <c r="I726" t="s">
        <v>19</v>
      </c>
      <c r="J726">
        <v>1.0</v>
      </c>
    </row>
    <row r="727" ht="15.75" customHeight="1">
      <c r="A727">
        <v>1985.0</v>
      </c>
      <c r="B727">
        <v>1985.0</v>
      </c>
      <c r="C727">
        <v>3.0</v>
      </c>
      <c r="D727">
        <v>19.0</v>
      </c>
      <c r="E727" t="s">
        <v>800</v>
      </c>
      <c r="F727" t="s">
        <v>111</v>
      </c>
      <c r="G727" t="s">
        <v>65</v>
      </c>
      <c r="H727" t="s">
        <v>23</v>
      </c>
      <c r="I727" t="s">
        <v>19</v>
      </c>
      <c r="J727">
        <v>1.0</v>
      </c>
    </row>
    <row r="728" ht="15.75" customHeight="1">
      <c r="A728">
        <v>1985.0</v>
      </c>
      <c r="B728">
        <v>1985.0</v>
      </c>
      <c r="C728">
        <v>3.0</v>
      </c>
      <c r="D728">
        <v>10.0</v>
      </c>
      <c r="E728" t="s">
        <v>801</v>
      </c>
      <c r="F728" t="s">
        <v>467</v>
      </c>
      <c r="G728" t="s">
        <v>13</v>
      </c>
      <c r="H728" t="s">
        <v>35</v>
      </c>
      <c r="I728" t="s">
        <v>19</v>
      </c>
      <c r="J728">
        <v>1.0</v>
      </c>
    </row>
    <row r="729" ht="15.75" customHeight="1">
      <c r="A729">
        <v>1985.0</v>
      </c>
      <c r="B729">
        <v>1985.0</v>
      </c>
      <c r="C729">
        <v>3.0</v>
      </c>
      <c r="D729">
        <v>2.0</v>
      </c>
      <c r="E729" t="s">
        <v>538</v>
      </c>
      <c r="F729" t="s">
        <v>12</v>
      </c>
      <c r="G729" t="s">
        <v>13</v>
      </c>
      <c r="H729" t="s">
        <v>27</v>
      </c>
      <c r="J729">
        <v>1.0</v>
      </c>
    </row>
    <row r="730" ht="15.75" customHeight="1">
      <c r="A730">
        <v>1985.0</v>
      </c>
      <c r="B730">
        <v>1985.0</v>
      </c>
      <c r="C730">
        <v>2.0</v>
      </c>
      <c r="D730">
        <v>22.0</v>
      </c>
      <c r="E730" t="s">
        <v>802</v>
      </c>
      <c r="F730" t="s">
        <v>111</v>
      </c>
      <c r="G730" t="s">
        <v>65</v>
      </c>
      <c r="H730" t="s">
        <v>23</v>
      </c>
      <c r="I730" t="s">
        <v>19</v>
      </c>
      <c r="J730">
        <v>1.0</v>
      </c>
    </row>
    <row r="731" ht="15.75" customHeight="1">
      <c r="A731">
        <v>1985.0</v>
      </c>
      <c r="B731">
        <v>1985.0</v>
      </c>
      <c r="C731">
        <v>2.0</v>
      </c>
      <c r="D731">
        <v>12.0</v>
      </c>
      <c r="E731" t="s">
        <v>803</v>
      </c>
      <c r="F731" t="s">
        <v>104</v>
      </c>
      <c r="G731" t="s">
        <v>54</v>
      </c>
      <c r="H731" t="s">
        <v>278</v>
      </c>
      <c r="J731">
        <v>1.0</v>
      </c>
    </row>
    <row r="732" ht="15.75" customHeight="1">
      <c r="A732">
        <v>1985.0</v>
      </c>
      <c r="B732">
        <v>1985.0</v>
      </c>
      <c r="C732">
        <v>2.0</v>
      </c>
      <c r="D732">
        <v>9.0</v>
      </c>
      <c r="E732" t="s">
        <v>804</v>
      </c>
      <c r="F732" t="s">
        <v>12</v>
      </c>
      <c r="G732" t="s">
        <v>34</v>
      </c>
      <c r="H732" t="s">
        <v>27</v>
      </c>
      <c r="J732">
        <v>1.0</v>
      </c>
    </row>
    <row r="733" ht="15.75" customHeight="1">
      <c r="A733">
        <v>1985.0</v>
      </c>
      <c r="B733">
        <v>1985.0</v>
      </c>
      <c r="C733">
        <v>2.0</v>
      </c>
      <c r="D733">
        <v>9.0</v>
      </c>
      <c r="E733" t="s">
        <v>805</v>
      </c>
      <c r="F733" t="s">
        <v>12</v>
      </c>
      <c r="G733" t="s">
        <v>59</v>
      </c>
      <c r="H733" t="s">
        <v>14</v>
      </c>
      <c r="J733">
        <v>1.0</v>
      </c>
    </row>
    <row r="734" ht="15.75" customHeight="1">
      <c r="A734">
        <v>1985.0</v>
      </c>
      <c r="B734">
        <v>1985.0</v>
      </c>
      <c r="C734">
        <v>2.0</v>
      </c>
      <c r="D734">
        <v>9.0</v>
      </c>
      <c r="E734" t="s">
        <v>806</v>
      </c>
      <c r="F734" t="s">
        <v>111</v>
      </c>
      <c r="G734" t="s">
        <v>30</v>
      </c>
      <c r="H734" t="s">
        <v>35</v>
      </c>
      <c r="I734" t="s">
        <v>19</v>
      </c>
      <c r="J734">
        <v>1.0</v>
      </c>
    </row>
    <row r="735" ht="15.75" customHeight="1">
      <c r="A735">
        <v>1985.0</v>
      </c>
      <c r="B735">
        <v>1985.0</v>
      </c>
      <c r="C735">
        <v>2.0</v>
      </c>
      <c r="D735">
        <v>3.0</v>
      </c>
      <c r="E735" t="s">
        <v>807</v>
      </c>
      <c r="F735" t="s">
        <v>332</v>
      </c>
      <c r="G735" t="s">
        <v>34</v>
      </c>
      <c r="H735" t="s">
        <v>14</v>
      </c>
      <c r="J735">
        <v>1.0</v>
      </c>
    </row>
    <row r="736" ht="15.75" customHeight="1">
      <c r="A736">
        <v>1985.0</v>
      </c>
      <c r="B736">
        <v>1984.0</v>
      </c>
      <c r="C736">
        <v>12.0</v>
      </c>
      <c r="D736">
        <v>31.0</v>
      </c>
      <c r="E736" t="s">
        <v>808</v>
      </c>
      <c r="F736" t="s">
        <v>12</v>
      </c>
      <c r="G736" t="s">
        <v>22</v>
      </c>
      <c r="H736" t="s">
        <v>35</v>
      </c>
      <c r="I736" t="s">
        <v>19</v>
      </c>
      <c r="J736">
        <v>1.0</v>
      </c>
    </row>
    <row r="737" ht="15.75" customHeight="1">
      <c r="A737">
        <v>1985.0</v>
      </c>
      <c r="B737">
        <v>1984.0</v>
      </c>
      <c r="C737">
        <v>12.0</v>
      </c>
      <c r="D737">
        <v>13.0</v>
      </c>
      <c r="E737" t="s">
        <v>809</v>
      </c>
      <c r="F737" t="s">
        <v>12</v>
      </c>
      <c r="G737" t="s">
        <v>22</v>
      </c>
      <c r="H737" t="s">
        <v>35</v>
      </c>
      <c r="I737" t="s">
        <v>19</v>
      </c>
      <c r="J737">
        <v>1.0</v>
      </c>
    </row>
    <row r="738" ht="15.75" customHeight="1">
      <c r="A738">
        <v>1985.0</v>
      </c>
      <c r="B738">
        <v>1984.0</v>
      </c>
      <c r="C738">
        <v>10.0</v>
      </c>
      <c r="D738">
        <v>17.0</v>
      </c>
      <c r="E738" t="s">
        <v>810</v>
      </c>
      <c r="F738" t="s">
        <v>12</v>
      </c>
      <c r="G738" t="s">
        <v>22</v>
      </c>
      <c r="H738" t="s">
        <v>35</v>
      </c>
      <c r="I738" t="s">
        <v>19</v>
      </c>
      <c r="J738">
        <v>1.0</v>
      </c>
    </row>
    <row r="739" ht="15.75" customHeight="1">
      <c r="A739">
        <v>1984.0</v>
      </c>
      <c r="B739">
        <v>1984.0</v>
      </c>
      <c r="C739">
        <v>6.0</v>
      </c>
      <c r="D739">
        <v>18.0</v>
      </c>
      <c r="E739" t="s">
        <v>811</v>
      </c>
      <c r="F739" t="s">
        <v>12</v>
      </c>
      <c r="G739" t="s">
        <v>22</v>
      </c>
      <c r="H739" t="s">
        <v>35</v>
      </c>
      <c r="I739" t="s">
        <v>19</v>
      </c>
      <c r="J739">
        <v>1.0</v>
      </c>
    </row>
    <row r="740" ht="15.75" customHeight="1">
      <c r="A740">
        <v>1984.0</v>
      </c>
      <c r="B740">
        <v>1984.0</v>
      </c>
      <c r="C740">
        <v>5.0</v>
      </c>
      <c r="D740">
        <v>27.0</v>
      </c>
      <c r="E740" t="s">
        <v>812</v>
      </c>
      <c r="F740" t="s">
        <v>12</v>
      </c>
      <c r="G740" t="s">
        <v>59</v>
      </c>
      <c r="H740" t="s">
        <v>14</v>
      </c>
      <c r="J740">
        <v>1.0</v>
      </c>
    </row>
    <row r="741" ht="15.75" customHeight="1">
      <c r="A741">
        <v>1984.0</v>
      </c>
      <c r="B741">
        <v>1984.0</v>
      </c>
      <c r="C741">
        <v>4.0</v>
      </c>
      <c r="D741">
        <v>14.0</v>
      </c>
      <c r="E741" t="s">
        <v>813</v>
      </c>
      <c r="F741" t="s">
        <v>12</v>
      </c>
      <c r="G741" t="s">
        <v>22</v>
      </c>
      <c r="H741" t="s">
        <v>14</v>
      </c>
      <c r="J741">
        <v>1.0</v>
      </c>
    </row>
    <row r="742" ht="15.75" customHeight="1">
      <c r="A742">
        <v>1984.0</v>
      </c>
      <c r="B742">
        <v>1984.0</v>
      </c>
      <c r="C742">
        <v>4.0</v>
      </c>
      <c r="D742">
        <v>2.0</v>
      </c>
      <c r="E742" t="s">
        <v>814</v>
      </c>
      <c r="F742" t="s">
        <v>467</v>
      </c>
      <c r="G742" t="s">
        <v>13</v>
      </c>
      <c r="H742" t="s">
        <v>14</v>
      </c>
      <c r="J742">
        <v>1.0</v>
      </c>
    </row>
    <row r="743" ht="15.75" customHeight="1">
      <c r="A743">
        <v>1984.0</v>
      </c>
      <c r="B743">
        <v>1984.0</v>
      </c>
      <c r="C743">
        <v>3.0</v>
      </c>
      <c r="D743">
        <v>31.0</v>
      </c>
      <c r="E743" t="s">
        <v>566</v>
      </c>
      <c r="F743" t="s">
        <v>12</v>
      </c>
      <c r="G743" t="s">
        <v>22</v>
      </c>
      <c r="H743" t="s">
        <v>266</v>
      </c>
      <c r="I743" t="s">
        <v>19</v>
      </c>
      <c r="J743">
        <v>3.0</v>
      </c>
    </row>
    <row r="744" ht="15.75" customHeight="1">
      <c r="A744">
        <v>1984.0</v>
      </c>
      <c r="B744">
        <v>1984.0</v>
      </c>
      <c r="C744">
        <v>3.0</v>
      </c>
      <c r="D744">
        <v>19.0</v>
      </c>
      <c r="E744" t="s">
        <v>815</v>
      </c>
      <c r="F744" t="s">
        <v>12</v>
      </c>
      <c r="G744" t="s">
        <v>22</v>
      </c>
      <c r="H744" t="s">
        <v>35</v>
      </c>
      <c r="I744" t="s">
        <v>19</v>
      </c>
      <c r="J744">
        <v>1.0</v>
      </c>
    </row>
    <row r="745" ht="15.75" customHeight="1">
      <c r="A745">
        <v>1984.0</v>
      </c>
      <c r="B745">
        <v>1984.0</v>
      </c>
      <c r="C745">
        <v>3.0</v>
      </c>
      <c r="D745">
        <v>17.0</v>
      </c>
      <c r="E745" t="s">
        <v>816</v>
      </c>
      <c r="F745" t="s">
        <v>12</v>
      </c>
      <c r="G745" t="s">
        <v>22</v>
      </c>
      <c r="H745" t="s">
        <v>35</v>
      </c>
      <c r="I745" t="s">
        <v>19</v>
      </c>
      <c r="J745">
        <v>1.0</v>
      </c>
    </row>
    <row r="746" ht="15.75" customHeight="1">
      <c r="A746">
        <v>1984.0</v>
      </c>
      <c r="B746">
        <v>1984.0</v>
      </c>
      <c r="C746">
        <v>2.0</v>
      </c>
      <c r="D746">
        <v>16.0</v>
      </c>
      <c r="E746" t="s">
        <v>817</v>
      </c>
      <c r="F746" t="s">
        <v>111</v>
      </c>
      <c r="G746" t="s">
        <v>34</v>
      </c>
      <c r="H746" t="s">
        <v>23</v>
      </c>
      <c r="I746" t="s">
        <v>19</v>
      </c>
      <c r="J746">
        <v>1.0</v>
      </c>
    </row>
    <row r="747" ht="15.75" customHeight="1">
      <c r="A747">
        <v>1984.0</v>
      </c>
      <c r="B747">
        <v>1984.0</v>
      </c>
      <c r="C747">
        <v>2.0</v>
      </c>
      <c r="D747">
        <v>8.0</v>
      </c>
      <c r="E747" t="s">
        <v>818</v>
      </c>
      <c r="F747" t="s">
        <v>467</v>
      </c>
      <c r="G747" t="s">
        <v>819</v>
      </c>
      <c r="H747" t="s">
        <v>14</v>
      </c>
      <c r="J747">
        <v>2.0</v>
      </c>
    </row>
    <row r="748" ht="15.75" customHeight="1">
      <c r="A748">
        <v>1984.0</v>
      </c>
      <c r="B748">
        <v>1984.0</v>
      </c>
      <c r="C748">
        <v>1.0</v>
      </c>
      <c r="D748">
        <v>26.0</v>
      </c>
      <c r="E748" t="s">
        <v>820</v>
      </c>
      <c r="F748" t="s">
        <v>104</v>
      </c>
      <c r="G748" t="s">
        <v>22</v>
      </c>
      <c r="H748" t="s">
        <v>105</v>
      </c>
      <c r="I748" t="s">
        <v>15</v>
      </c>
      <c r="J748">
        <v>1.0</v>
      </c>
    </row>
    <row r="749" ht="15.75" customHeight="1">
      <c r="A749">
        <v>1984.0</v>
      </c>
      <c r="B749">
        <v>1984.0</v>
      </c>
      <c r="C749">
        <v>1.0</v>
      </c>
      <c r="D749">
        <v>2.0</v>
      </c>
      <c r="E749" t="s">
        <v>790</v>
      </c>
      <c r="F749" t="s">
        <v>12</v>
      </c>
      <c r="G749" t="s">
        <v>65</v>
      </c>
      <c r="H749" t="s">
        <v>35</v>
      </c>
      <c r="I749" t="s">
        <v>19</v>
      </c>
      <c r="J749">
        <v>1.0</v>
      </c>
    </row>
    <row r="750" ht="15.75" customHeight="1">
      <c r="A750">
        <v>1984.0</v>
      </c>
      <c r="B750">
        <v>1983.0</v>
      </c>
      <c r="C750">
        <v>12.0</v>
      </c>
      <c r="D750">
        <v>18.0</v>
      </c>
      <c r="E750" t="s">
        <v>821</v>
      </c>
      <c r="F750" t="s">
        <v>111</v>
      </c>
      <c r="G750" t="s">
        <v>22</v>
      </c>
      <c r="H750" t="s">
        <v>266</v>
      </c>
      <c r="J750">
        <v>1.0</v>
      </c>
    </row>
    <row r="751" ht="15.75" customHeight="1">
      <c r="A751">
        <v>1983.0</v>
      </c>
      <c r="B751">
        <v>1983.0</v>
      </c>
      <c r="C751">
        <v>6.0</v>
      </c>
      <c r="D751">
        <v>26.0</v>
      </c>
      <c r="E751" t="s">
        <v>822</v>
      </c>
      <c r="F751" t="s">
        <v>12</v>
      </c>
      <c r="G751" t="s">
        <v>59</v>
      </c>
      <c r="H751" t="s">
        <v>14</v>
      </c>
      <c r="J751">
        <v>2.0</v>
      </c>
    </row>
    <row r="752" ht="15.75" customHeight="1">
      <c r="A752">
        <v>1983.0</v>
      </c>
      <c r="B752">
        <v>1983.0</v>
      </c>
      <c r="C752">
        <v>4.0</v>
      </c>
      <c r="D752">
        <v>16.0</v>
      </c>
      <c r="E752" t="s">
        <v>823</v>
      </c>
      <c r="F752" t="s">
        <v>12</v>
      </c>
      <c r="G752" t="s">
        <v>59</v>
      </c>
      <c r="H752" t="s">
        <v>182</v>
      </c>
      <c r="J752">
        <v>1.0</v>
      </c>
    </row>
    <row r="753" ht="15.75" customHeight="1">
      <c r="A753">
        <v>1983.0</v>
      </c>
      <c r="B753">
        <v>1983.0</v>
      </c>
      <c r="C753">
        <v>4.0</v>
      </c>
      <c r="D753">
        <v>2.0</v>
      </c>
      <c r="E753" t="s">
        <v>824</v>
      </c>
      <c r="G753" t="s">
        <v>26</v>
      </c>
      <c r="H753" t="s">
        <v>14</v>
      </c>
      <c r="J753">
        <v>1.0</v>
      </c>
    </row>
    <row r="754" ht="15.75" customHeight="1">
      <c r="A754">
        <v>1983.0</v>
      </c>
      <c r="B754">
        <v>1983.0</v>
      </c>
      <c r="C754">
        <v>3.0</v>
      </c>
      <c r="D754">
        <v>12.0</v>
      </c>
      <c r="E754" t="s">
        <v>825</v>
      </c>
      <c r="F754" t="s">
        <v>12</v>
      </c>
      <c r="G754" t="s">
        <v>22</v>
      </c>
      <c r="H754" t="s">
        <v>27</v>
      </c>
      <c r="J754">
        <v>1.0</v>
      </c>
    </row>
    <row r="755" ht="15.75" customHeight="1">
      <c r="A755">
        <v>1983.0</v>
      </c>
      <c r="B755">
        <v>1983.0</v>
      </c>
      <c r="C755">
        <v>3.0</v>
      </c>
      <c r="D755">
        <v>9.0</v>
      </c>
      <c r="E755" t="s">
        <v>732</v>
      </c>
      <c r="F755" t="s">
        <v>111</v>
      </c>
      <c r="G755" t="s">
        <v>22</v>
      </c>
      <c r="H755" t="s">
        <v>23</v>
      </c>
      <c r="I755" t="s">
        <v>19</v>
      </c>
      <c r="J755">
        <v>1.0</v>
      </c>
    </row>
    <row r="756" ht="15.75" customHeight="1">
      <c r="A756">
        <v>1983.0</v>
      </c>
      <c r="B756">
        <v>1983.0</v>
      </c>
      <c r="C756">
        <v>3.0</v>
      </c>
      <c r="D756">
        <v>6.0</v>
      </c>
      <c r="E756" t="s">
        <v>826</v>
      </c>
      <c r="F756" t="s">
        <v>12</v>
      </c>
      <c r="G756" t="s">
        <v>22</v>
      </c>
      <c r="H756" t="s">
        <v>35</v>
      </c>
      <c r="I756" t="s">
        <v>19</v>
      </c>
      <c r="J756">
        <v>1.0</v>
      </c>
    </row>
    <row r="757" ht="15.75" customHeight="1">
      <c r="A757">
        <v>1983.0</v>
      </c>
      <c r="B757">
        <v>1983.0</v>
      </c>
      <c r="C757">
        <v>2.0</v>
      </c>
      <c r="D757">
        <v>19.0</v>
      </c>
      <c r="E757" t="s">
        <v>827</v>
      </c>
      <c r="F757" t="s">
        <v>12</v>
      </c>
      <c r="G757" t="s">
        <v>54</v>
      </c>
      <c r="H757" t="s">
        <v>35</v>
      </c>
      <c r="I757" t="s">
        <v>19</v>
      </c>
      <c r="J757">
        <v>1.0</v>
      </c>
    </row>
    <row r="758" ht="15.75" customHeight="1">
      <c r="A758">
        <v>1983.0</v>
      </c>
      <c r="B758">
        <v>1983.0</v>
      </c>
      <c r="C758">
        <v>1.0</v>
      </c>
      <c r="D758">
        <v>30.0</v>
      </c>
      <c r="E758" t="s">
        <v>828</v>
      </c>
      <c r="F758" t="s">
        <v>111</v>
      </c>
      <c r="G758" t="s">
        <v>22</v>
      </c>
      <c r="H758" t="s">
        <v>35</v>
      </c>
      <c r="I758" t="s">
        <v>19</v>
      </c>
      <c r="J758">
        <v>1.0</v>
      </c>
    </row>
    <row r="759" ht="15.75" customHeight="1">
      <c r="A759">
        <v>1983.0</v>
      </c>
      <c r="B759">
        <v>1983.0</v>
      </c>
      <c r="C759">
        <v>1.0</v>
      </c>
      <c r="D759">
        <v>1.0</v>
      </c>
      <c r="E759" t="s">
        <v>746</v>
      </c>
      <c r="F759" t="s">
        <v>12</v>
      </c>
      <c r="G759" t="s">
        <v>30</v>
      </c>
      <c r="H759" t="s">
        <v>27</v>
      </c>
      <c r="J759">
        <v>1.0</v>
      </c>
    </row>
    <row r="760" ht="15.75" customHeight="1">
      <c r="A760">
        <v>1983.0</v>
      </c>
      <c r="B760">
        <v>1982.0</v>
      </c>
      <c r="C760">
        <v>12.0</v>
      </c>
      <c r="D760">
        <v>25.0</v>
      </c>
      <c r="E760" t="s">
        <v>752</v>
      </c>
      <c r="F760" t="s">
        <v>12</v>
      </c>
      <c r="G760" t="s">
        <v>22</v>
      </c>
      <c r="H760" t="s">
        <v>35</v>
      </c>
      <c r="I760" t="s">
        <v>19</v>
      </c>
      <c r="J760">
        <v>1.0</v>
      </c>
    </row>
    <row r="761" ht="15.75" customHeight="1">
      <c r="A761">
        <v>1983.0</v>
      </c>
      <c r="B761">
        <v>1982.0</v>
      </c>
      <c r="C761">
        <v>12.0</v>
      </c>
      <c r="D761">
        <v>24.0</v>
      </c>
      <c r="E761" t="s">
        <v>829</v>
      </c>
      <c r="F761" t="s">
        <v>111</v>
      </c>
      <c r="G761" t="s">
        <v>54</v>
      </c>
      <c r="H761" t="s">
        <v>266</v>
      </c>
      <c r="J761">
        <v>1.0</v>
      </c>
    </row>
    <row r="762" ht="15.75" customHeight="1">
      <c r="A762">
        <v>1983.0</v>
      </c>
      <c r="B762">
        <v>1982.0</v>
      </c>
      <c r="C762">
        <v>12.0</v>
      </c>
      <c r="D762">
        <v>19.0</v>
      </c>
      <c r="E762" t="s">
        <v>570</v>
      </c>
      <c r="F762" t="s">
        <v>12</v>
      </c>
      <c r="G762" t="s">
        <v>54</v>
      </c>
      <c r="H762" t="s">
        <v>27</v>
      </c>
      <c r="J762">
        <v>1.0</v>
      </c>
    </row>
    <row r="763" ht="15.75" customHeight="1">
      <c r="A763">
        <v>1983.0</v>
      </c>
      <c r="B763">
        <v>1982.0</v>
      </c>
      <c r="C763">
        <v>11.0</v>
      </c>
      <c r="D763">
        <v>14.0</v>
      </c>
      <c r="E763" t="s">
        <v>830</v>
      </c>
      <c r="F763" t="s">
        <v>12</v>
      </c>
      <c r="G763" t="s">
        <v>30</v>
      </c>
      <c r="H763" t="s">
        <v>602</v>
      </c>
      <c r="J763">
        <v>1.0</v>
      </c>
    </row>
    <row r="764" ht="15.75" customHeight="1">
      <c r="A764">
        <v>1982.0</v>
      </c>
      <c r="B764">
        <v>1982.0</v>
      </c>
      <c r="C764">
        <v>6.0</v>
      </c>
      <c r="D764">
        <v>20.0</v>
      </c>
      <c r="E764" t="s">
        <v>641</v>
      </c>
      <c r="F764" t="s">
        <v>12</v>
      </c>
      <c r="G764" t="s">
        <v>117</v>
      </c>
      <c r="H764" t="s">
        <v>14</v>
      </c>
      <c r="J764">
        <v>1.0</v>
      </c>
    </row>
    <row r="765" ht="15.75" customHeight="1">
      <c r="A765">
        <v>1982.0</v>
      </c>
      <c r="B765">
        <v>1982.0</v>
      </c>
      <c r="C765">
        <v>4.0</v>
      </c>
      <c r="D765">
        <v>3.0</v>
      </c>
      <c r="E765" t="s">
        <v>831</v>
      </c>
      <c r="F765" t="s">
        <v>332</v>
      </c>
      <c r="G765" t="s">
        <v>13</v>
      </c>
      <c r="H765" t="s">
        <v>35</v>
      </c>
      <c r="I765" t="s">
        <v>19</v>
      </c>
      <c r="J765">
        <v>1.0</v>
      </c>
    </row>
    <row r="766" ht="15.75" customHeight="1">
      <c r="A766">
        <v>1982.0</v>
      </c>
      <c r="B766">
        <v>1982.0</v>
      </c>
      <c r="C766">
        <v>3.0</v>
      </c>
      <c r="D766">
        <v>31.0</v>
      </c>
      <c r="E766" t="s">
        <v>832</v>
      </c>
      <c r="F766" t="s">
        <v>111</v>
      </c>
      <c r="G766" t="s">
        <v>26</v>
      </c>
      <c r="H766" t="s">
        <v>266</v>
      </c>
      <c r="I766" t="s">
        <v>19</v>
      </c>
      <c r="J766">
        <v>3.0</v>
      </c>
    </row>
    <row r="767" ht="15.75" customHeight="1">
      <c r="A767">
        <v>1982.0</v>
      </c>
      <c r="B767">
        <v>1982.0</v>
      </c>
      <c r="C767">
        <v>3.0</v>
      </c>
      <c r="D767">
        <v>31.0</v>
      </c>
      <c r="E767" t="s">
        <v>832</v>
      </c>
      <c r="F767" t="s">
        <v>111</v>
      </c>
      <c r="G767" t="s">
        <v>26</v>
      </c>
      <c r="H767" t="s">
        <v>516</v>
      </c>
      <c r="I767" t="s">
        <v>15</v>
      </c>
      <c r="J767">
        <v>4.0</v>
      </c>
    </row>
    <row r="768" ht="15.75" customHeight="1">
      <c r="A768">
        <v>1982.0</v>
      </c>
      <c r="B768">
        <v>1982.0</v>
      </c>
      <c r="C768">
        <v>3.0</v>
      </c>
      <c r="D768">
        <v>22.0</v>
      </c>
      <c r="E768" t="s">
        <v>833</v>
      </c>
      <c r="F768" t="s">
        <v>111</v>
      </c>
      <c r="G768" t="s">
        <v>65</v>
      </c>
      <c r="H768" t="s">
        <v>23</v>
      </c>
      <c r="I768" t="s">
        <v>19</v>
      </c>
      <c r="J768">
        <v>1.0</v>
      </c>
    </row>
    <row r="769" ht="15.75" customHeight="1">
      <c r="A769">
        <v>1982.0</v>
      </c>
      <c r="B769">
        <v>1982.0</v>
      </c>
      <c r="C769">
        <v>3.0</v>
      </c>
      <c r="D769">
        <v>13.0</v>
      </c>
      <c r="E769" t="s">
        <v>479</v>
      </c>
      <c r="F769" t="s">
        <v>111</v>
      </c>
      <c r="G769" t="s">
        <v>22</v>
      </c>
      <c r="H769" t="s">
        <v>23</v>
      </c>
      <c r="I769" t="s">
        <v>19</v>
      </c>
      <c r="J769">
        <v>1.0</v>
      </c>
    </row>
    <row r="770" ht="15.75" customHeight="1">
      <c r="A770">
        <v>1982.0</v>
      </c>
      <c r="B770">
        <v>1982.0</v>
      </c>
      <c r="C770">
        <v>2.0</v>
      </c>
      <c r="D770">
        <v>14.0</v>
      </c>
      <c r="E770" t="s">
        <v>834</v>
      </c>
      <c r="F770" t="s">
        <v>12</v>
      </c>
      <c r="G770" t="s">
        <v>117</v>
      </c>
      <c r="H770" t="s">
        <v>35</v>
      </c>
      <c r="I770" t="s">
        <v>19</v>
      </c>
      <c r="J770">
        <v>1.0</v>
      </c>
    </row>
    <row r="771" ht="15.75" customHeight="1">
      <c r="A771">
        <v>1982.0</v>
      </c>
      <c r="B771">
        <v>1982.0</v>
      </c>
      <c r="C771">
        <v>1.0</v>
      </c>
      <c r="D771">
        <v>25.0</v>
      </c>
      <c r="E771" t="s">
        <v>608</v>
      </c>
      <c r="F771" t="s">
        <v>12</v>
      </c>
      <c r="G771" t="s">
        <v>76</v>
      </c>
      <c r="H771" t="s">
        <v>835</v>
      </c>
      <c r="J771">
        <v>1.0</v>
      </c>
    </row>
    <row r="772" ht="15.75" customHeight="1">
      <c r="A772">
        <v>1982.0</v>
      </c>
      <c r="B772">
        <v>1982.0</v>
      </c>
      <c r="C772">
        <v>1.0</v>
      </c>
      <c r="D772">
        <v>23.0</v>
      </c>
      <c r="E772" t="s">
        <v>836</v>
      </c>
      <c r="F772" t="s">
        <v>12</v>
      </c>
      <c r="G772" t="s">
        <v>22</v>
      </c>
      <c r="H772" t="s">
        <v>35</v>
      </c>
      <c r="I772" t="s">
        <v>19</v>
      </c>
      <c r="J772">
        <v>1.0</v>
      </c>
    </row>
    <row r="773" ht="15.75" customHeight="1">
      <c r="A773">
        <v>1982.0</v>
      </c>
      <c r="B773">
        <v>1982.0</v>
      </c>
      <c r="C773">
        <v>1.0</v>
      </c>
      <c r="D773">
        <v>6.0</v>
      </c>
      <c r="E773" t="s">
        <v>479</v>
      </c>
      <c r="F773" t="s">
        <v>111</v>
      </c>
      <c r="G773" t="s">
        <v>22</v>
      </c>
      <c r="H773" t="s">
        <v>23</v>
      </c>
      <c r="I773" t="s">
        <v>19</v>
      </c>
      <c r="J773">
        <v>1.0</v>
      </c>
    </row>
    <row r="774" ht="15.75" customHeight="1">
      <c r="A774">
        <v>1982.0</v>
      </c>
      <c r="B774">
        <v>1982.0</v>
      </c>
      <c r="C774">
        <v>1.0</v>
      </c>
      <c r="D774">
        <v>5.0</v>
      </c>
      <c r="E774" t="s">
        <v>837</v>
      </c>
      <c r="F774" t="s">
        <v>467</v>
      </c>
      <c r="G774" t="s">
        <v>26</v>
      </c>
      <c r="H774" t="s">
        <v>675</v>
      </c>
      <c r="J774">
        <v>1.0</v>
      </c>
    </row>
    <row r="775" ht="15.75" customHeight="1">
      <c r="A775">
        <v>1982.0</v>
      </c>
      <c r="B775">
        <v>1981.0</v>
      </c>
      <c r="C775">
        <v>12.0</v>
      </c>
      <c r="D775">
        <v>20.0</v>
      </c>
      <c r="E775" t="s">
        <v>838</v>
      </c>
      <c r="F775" t="s">
        <v>12</v>
      </c>
      <c r="G775" t="s">
        <v>22</v>
      </c>
      <c r="H775" t="s">
        <v>182</v>
      </c>
      <c r="J775">
        <v>1.0</v>
      </c>
    </row>
    <row r="776" ht="15.75" customHeight="1">
      <c r="A776">
        <v>1982.0</v>
      </c>
      <c r="B776">
        <v>1981.0</v>
      </c>
      <c r="C776">
        <v>11.0</v>
      </c>
      <c r="D776">
        <v>21.0</v>
      </c>
      <c r="E776" t="s">
        <v>839</v>
      </c>
      <c r="F776" t="s">
        <v>467</v>
      </c>
      <c r="G776" t="s">
        <v>13</v>
      </c>
      <c r="H776" t="s">
        <v>14</v>
      </c>
      <c r="J776">
        <v>1.0</v>
      </c>
    </row>
    <row r="777" ht="15.75" customHeight="1">
      <c r="A777">
        <v>1981.0</v>
      </c>
      <c r="B777">
        <v>1981.0</v>
      </c>
      <c r="C777">
        <v>6.0</v>
      </c>
      <c r="D777">
        <v>21.0</v>
      </c>
      <c r="E777" t="s">
        <v>781</v>
      </c>
      <c r="F777" t="s">
        <v>332</v>
      </c>
      <c r="G777" t="s">
        <v>59</v>
      </c>
      <c r="H777" t="s">
        <v>14</v>
      </c>
      <c r="I777" t="s">
        <v>15</v>
      </c>
      <c r="J777">
        <v>11.0</v>
      </c>
    </row>
    <row r="778" ht="15.75" customHeight="1">
      <c r="A778">
        <v>1981.0</v>
      </c>
      <c r="B778">
        <v>1981.0</v>
      </c>
      <c r="C778">
        <v>4.0</v>
      </c>
      <c r="D778">
        <v>12.0</v>
      </c>
      <c r="E778" t="s">
        <v>812</v>
      </c>
      <c r="F778" t="s">
        <v>12</v>
      </c>
      <c r="G778" t="s">
        <v>59</v>
      </c>
      <c r="H778" t="s">
        <v>35</v>
      </c>
      <c r="I778" t="s">
        <v>19</v>
      </c>
      <c r="J778">
        <v>1.0</v>
      </c>
    </row>
    <row r="779" ht="15.75" customHeight="1">
      <c r="A779">
        <v>1981.0</v>
      </c>
      <c r="B779">
        <v>1981.0</v>
      </c>
      <c r="C779">
        <v>4.0</v>
      </c>
      <c r="D779">
        <v>12.0</v>
      </c>
      <c r="E779" t="s">
        <v>840</v>
      </c>
      <c r="F779" t="s">
        <v>12</v>
      </c>
      <c r="G779" t="s">
        <v>54</v>
      </c>
      <c r="H779" t="s">
        <v>27</v>
      </c>
      <c r="J779">
        <v>1.0</v>
      </c>
    </row>
    <row r="780" ht="15.75" customHeight="1">
      <c r="A780">
        <v>1981.0</v>
      </c>
      <c r="B780">
        <v>1981.0</v>
      </c>
      <c r="C780">
        <v>3.0</v>
      </c>
      <c r="D780">
        <v>31.0</v>
      </c>
      <c r="E780" t="s">
        <v>841</v>
      </c>
      <c r="F780" t="s">
        <v>111</v>
      </c>
      <c r="G780" t="s">
        <v>22</v>
      </c>
      <c r="H780" t="s">
        <v>266</v>
      </c>
      <c r="J780">
        <v>1.0</v>
      </c>
    </row>
    <row r="781" ht="15.75" customHeight="1">
      <c r="A781">
        <v>1981.0</v>
      </c>
      <c r="B781">
        <v>1981.0</v>
      </c>
      <c r="C781">
        <v>3.0</v>
      </c>
      <c r="D781">
        <v>3.0</v>
      </c>
      <c r="E781" t="s">
        <v>828</v>
      </c>
      <c r="F781" t="s">
        <v>12</v>
      </c>
      <c r="G781" t="s">
        <v>22</v>
      </c>
      <c r="H781" t="s">
        <v>35</v>
      </c>
      <c r="I781" t="s">
        <v>19</v>
      </c>
      <c r="J781">
        <v>1.0</v>
      </c>
    </row>
    <row r="782" ht="15.75" customHeight="1">
      <c r="A782">
        <v>1981.0</v>
      </c>
      <c r="B782">
        <v>1981.0</v>
      </c>
      <c r="C782">
        <v>3.0</v>
      </c>
      <c r="D782">
        <v>1.0</v>
      </c>
      <c r="E782" t="s">
        <v>842</v>
      </c>
      <c r="F782" t="s">
        <v>12</v>
      </c>
      <c r="G782" t="s">
        <v>65</v>
      </c>
      <c r="H782" t="s">
        <v>35</v>
      </c>
      <c r="I782" t="s">
        <v>19</v>
      </c>
      <c r="J782">
        <v>1.0</v>
      </c>
    </row>
    <row r="783" ht="15.75" customHeight="1">
      <c r="A783">
        <v>1981.0</v>
      </c>
      <c r="B783">
        <v>1981.0</v>
      </c>
      <c r="C783">
        <v>3.0</v>
      </c>
      <c r="D783">
        <v>1.0</v>
      </c>
      <c r="E783" t="s">
        <v>715</v>
      </c>
      <c r="F783" t="s">
        <v>111</v>
      </c>
      <c r="G783" t="s">
        <v>26</v>
      </c>
      <c r="H783" t="s">
        <v>23</v>
      </c>
      <c r="I783" t="s">
        <v>19</v>
      </c>
      <c r="J783">
        <v>1.0</v>
      </c>
    </row>
    <row r="784" ht="15.75" customHeight="1">
      <c r="A784">
        <v>1981.0</v>
      </c>
      <c r="B784">
        <v>1981.0</v>
      </c>
      <c r="C784">
        <v>2.0</v>
      </c>
      <c r="D784">
        <v>15.0</v>
      </c>
      <c r="E784" t="s">
        <v>843</v>
      </c>
      <c r="F784" t="s">
        <v>12</v>
      </c>
      <c r="G784" t="s">
        <v>40</v>
      </c>
      <c r="H784" t="s">
        <v>27</v>
      </c>
      <c r="J784">
        <v>1.0</v>
      </c>
    </row>
    <row r="785" ht="15.75" customHeight="1">
      <c r="A785">
        <v>1981.0</v>
      </c>
      <c r="B785">
        <v>1981.0</v>
      </c>
      <c r="C785">
        <v>2.0</v>
      </c>
      <c r="D785">
        <v>15.0</v>
      </c>
      <c r="E785" t="s">
        <v>844</v>
      </c>
      <c r="G785" t="s">
        <v>30</v>
      </c>
      <c r="H785" t="s">
        <v>112</v>
      </c>
      <c r="I785" t="s">
        <v>19</v>
      </c>
      <c r="J785">
        <v>1.0</v>
      </c>
    </row>
    <row r="786" ht="15.75" customHeight="1">
      <c r="A786">
        <v>1981.0</v>
      </c>
      <c r="B786">
        <v>1981.0</v>
      </c>
      <c r="C786">
        <v>2.0</v>
      </c>
      <c r="D786">
        <v>1.0</v>
      </c>
      <c r="E786" t="s">
        <v>845</v>
      </c>
      <c r="F786" t="s">
        <v>12</v>
      </c>
      <c r="G786" t="s">
        <v>65</v>
      </c>
      <c r="H786" t="s">
        <v>35</v>
      </c>
      <c r="I786" t="s">
        <v>19</v>
      </c>
      <c r="J786">
        <v>1.0</v>
      </c>
    </row>
    <row r="787" ht="15.75" customHeight="1">
      <c r="A787">
        <v>1981.0</v>
      </c>
      <c r="B787">
        <v>1980.0</v>
      </c>
      <c r="C787">
        <v>11.0</v>
      </c>
      <c r="D787">
        <v>27.0</v>
      </c>
      <c r="E787" t="s">
        <v>644</v>
      </c>
      <c r="F787" t="s">
        <v>12</v>
      </c>
      <c r="G787" t="s">
        <v>22</v>
      </c>
      <c r="H787" t="s">
        <v>35</v>
      </c>
      <c r="I787" t="s">
        <v>19</v>
      </c>
      <c r="J787">
        <v>2.0</v>
      </c>
    </row>
    <row r="788" ht="15.75" customHeight="1">
      <c r="A788">
        <v>1981.0</v>
      </c>
      <c r="B788">
        <v>1980.0</v>
      </c>
      <c r="C788">
        <v>11.0</v>
      </c>
      <c r="D788">
        <v>15.0</v>
      </c>
      <c r="E788" t="s">
        <v>689</v>
      </c>
      <c r="F788" t="s">
        <v>111</v>
      </c>
      <c r="G788" t="s">
        <v>155</v>
      </c>
      <c r="H788" t="s">
        <v>35</v>
      </c>
      <c r="I788" t="s">
        <v>19</v>
      </c>
      <c r="J788">
        <v>1.0</v>
      </c>
    </row>
    <row r="789" ht="15.75" customHeight="1">
      <c r="A789">
        <v>1980.0</v>
      </c>
      <c r="B789">
        <v>1980.0</v>
      </c>
      <c r="C789">
        <v>3.0</v>
      </c>
      <c r="D789">
        <v>15.0</v>
      </c>
      <c r="E789" t="s">
        <v>617</v>
      </c>
      <c r="F789" t="s">
        <v>111</v>
      </c>
      <c r="G789" t="s">
        <v>59</v>
      </c>
      <c r="H789" t="s">
        <v>23</v>
      </c>
      <c r="I789" t="s">
        <v>19</v>
      </c>
      <c r="J789">
        <v>1.0</v>
      </c>
    </row>
    <row r="790" ht="15.75" customHeight="1">
      <c r="A790">
        <v>1980.0</v>
      </c>
      <c r="B790">
        <v>1980.0</v>
      </c>
      <c r="C790">
        <v>1.0</v>
      </c>
      <c r="D790">
        <v>18.0</v>
      </c>
      <c r="E790" t="s">
        <v>846</v>
      </c>
      <c r="F790" t="s">
        <v>111</v>
      </c>
      <c r="G790" t="s">
        <v>54</v>
      </c>
      <c r="H790" t="s">
        <v>23</v>
      </c>
      <c r="I790" t="s">
        <v>19</v>
      </c>
      <c r="J790">
        <v>1.0</v>
      </c>
    </row>
    <row r="791" ht="15.75" customHeight="1">
      <c r="A791">
        <v>1980.0</v>
      </c>
      <c r="B791">
        <v>1980.0</v>
      </c>
      <c r="C791">
        <v>1.0</v>
      </c>
      <c r="D791">
        <v>11.0</v>
      </c>
      <c r="E791" t="s">
        <v>847</v>
      </c>
      <c r="F791" t="s">
        <v>12</v>
      </c>
      <c r="G791" t="s">
        <v>65</v>
      </c>
      <c r="H791" t="s">
        <v>35</v>
      </c>
      <c r="I791" t="s">
        <v>19</v>
      </c>
      <c r="J791">
        <v>1.0</v>
      </c>
    </row>
    <row r="792" ht="15.75" customHeight="1">
      <c r="A792">
        <v>1980.0</v>
      </c>
      <c r="B792">
        <v>1979.0</v>
      </c>
      <c r="C792">
        <v>12.0</v>
      </c>
      <c r="D792">
        <v>24.0</v>
      </c>
      <c r="E792" t="s">
        <v>689</v>
      </c>
      <c r="F792" t="s">
        <v>12</v>
      </c>
      <c r="G792" t="s">
        <v>155</v>
      </c>
      <c r="H792" t="s">
        <v>35</v>
      </c>
      <c r="I792" t="s">
        <v>19</v>
      </c>
      <c r="J792">
        <v>1.0</v>
      </c>
    </row>
    <row r="793" ht="15.75" customHeight="1">
      <c r="A793">
        <v>1980.0</v>
      </c>
      <c r="B793">
        <v>1979.0</v>
      </c>
      <c r="C793">
        <v>11.0</v>
      </c>
      <c r="D793">
        <v>22.0</v>
      </c>
      <c r="E793" t="s">
        <v>778</v>
      </c>
      <c r="F793" t="s">
        <v>12</v>
      </c>
      <c r="G793" t="s">
        <v>22</v>
      </c>
      <c r="H793" t="s">
        <v>35</v>
      </c>
      <c r="I793" t="s">
        <v>19</v>
      </c>
      <c r="J793">
        <v>1.0</v>
      </c>
    </row>
    <row r="794" ht="15.75" customHeight="1">
      <c r="A794">
        <v>1980.0</v>
      </c>
      <c r="B794">
        <v>1979.0</v>
      </c>
      <c r="C794">
        <v>11.0</v>
      </c>
      <c r="D794">
        <v>4.0</v>
      </c>
      <c r="E794" t="s">
        <v>848</v>
      </c>
      <c r="F794" t="s">
        <v>111</v>
      </c>
      <c r="G794" t="s">
        <v>26</v>
      </c>
      <c r="H794" t="s">
        <v>35</v>
      </c>
      <c r="I794" t="s">
        <v>19</v>
      </c>
      <c r="J794">
        <v>1.0</v>
      </c>
    </row>
    <row r="795" ht="15.75" customHeight="1">
      <c r="A795">
        <v>1979.0</v>
      </c>
      <c r="B795">
        <v>1979.0</v>
      </c>
      <c r="C795">
        <v>5.0</v>
      </c>
      <c r="D795">
        <v>9.0</v>
      </c>
      <c r="E795" t="s">
        <v>679</v>
      </c>
      <c r="F795" t="s">
        <v>332</v>
      </c>
      <c r="G795" t="s">
        <v>13</v>
      </c>
      <c r="H795" t="s">
        <v>14</v>
      </c>
      <c r="J795">
        <v>1.0</v>
      </c>
    </row>
    <row r="796" ht="15.75" customHeight="1">
      <c r="A796">
        <v>1979.0</v>
      </c>
      <c r="B796">
        <v>1979.0</v>
      </c>
      <c r="C796">
        <v>4.0</v>
      </c>
      <c r="D796">
        <v>26.0</v>
      </c>
      <c r="E796" t="s">
        <v>807</v>
      </c>
      <c r="F796" t="s">
        <v>332</v>
      </c>
      <c r="G796" t="s">
        <v>34</v>
      </c>
      <c r="H796" t="s">
        <v>14</v>
      </c>
      <c r="J796">
        <v>2.0</v>
      </c>
    </row>
    <row r="797" ht="15.75" customHeight="1">
      <c r="A797">
        <v>1979.0</v>
      </c>
      <c r="B797">
        <v>1979.0</v>
      </c>
      <c r="C797">
        <v>4.0</v>
      </c>
      <c r="D797">
        <v>2.0</v>
      </c>
      <c r="E797" t="s">
        <v>849</v>
      </c>
      <c r="F797" t="s">
        <v>12</v>
      </c>
      <c r="G797" t="s">
        <v>65</v>
      </c>
      <c r="H797" t="s">
        <v>35</v>
      </c>
      <c r="I797" t="s">
        <v>19</v>
      </c>
      <c r="J797">
        <v>1.0</v>
      </c>
    </row>
    <row r="798" ht="15.75" customHeight="1">
      <c r="A798">
        <v>1979.0</v>
      </c>
      <c r="B798">
        <v>1979.0</v>
      </c>
      <c r="C798">
        <v>3.0</v>
      </c>
      <c r="D798">
        <v>4.0</v>
      </c>
      <c r="E798" t="s">
        <v>781</v>
      </c>
      <c r="F798" t="s">
        <v>332</v>
      </c>
      <c r="G798" t="s">
        <v>59</v>
      </c>
      <c r="H798" t="s">
        <v>14</v>
      </c>
      <c r="J798">
        <v>2.0</v>
      </c>
    </row>
    <row r="799" ht="15.75" customHeight="1">
      <c r="A799">
        <v>1979.0</v>
      </c>
      <c r="B799">
        <v>1979.0</v>
      </c>
      <c r="C799">
        <v>2.0</v>
      </c>
      <c r="D799">
        <v>10.0</v>
      </c>
      <c r="E799" t="s">
        <v>850</v>
      </c>
      <c r="F799" t="s">
        <v>111</v>
      </c>
      <c r="G799" t="s">
        <v>22</v>
      </c>
      <c r="H799" t="s">
        <v>23</v>
      </c>
      <c r="I799" t="s">
        <v>19</v>
      </c>
      <c r="J799">
        <v>1.0</v>
      </c>
    </row>
    <row r="800" ht="15.75" customHeight="1">
      <c r="A800">
        <v>1979.0</v>
      </c>
      <c r="B800">
        <v>1979.0</v>
      </c>
      <c r="C800">
        <v>1.0</v>
      </c>
      <c r="D800">
        <v>20.0</v>
      </c>
      <c r="E800" t="s">
        <v>851</v>
      </c>
      <c r="F800" t="s">
        <v>12</v>
      </c>
      <c r="G800" t="s">
        <v>59</v>
      </c>
      <c r="H800" t="s">
        <v>182</v>
      </c>
      <c r="I800" t="s">
        <v>183</v>
      </c>
      <c r="J800">
        <v>1.0</v>
      </c>
    </row>
    <row r="801" ht="15.75" customHeight="1">
      <c r="A801">
        <v>1979.0</v>
      </c>
      <c r="B801">
        <v>1979.0</v>
      </c>
      <c r="C801">
        <v>1.0</v>
      </c>
      <c r="D801">
        <v>19.0</v>
      </c>
      <c r="E801" t="s">
        <v>852</v>
      </c>
      <c r="F801" t="s">
        <v>853</v>
      </c>
      <c r="G801" t="s">
        <v>65</v>
      </c>
      <c r="H801" t="s">
        <v>797</v>
      </c>
      <c r="J801">
        <v>1.0</v>
      </c>
    </row>
    <row r="802" ht="15.75" customHeight="1">
      <c r="A802">
        <v>1979.0</v>
      </c>
      <c r="B802">
        <v>1979.0</v>
      </c>
      <c r="C802">
        <v>1.0</v>
      </c>
      <c r="D802">
        <v>6.0</v>
      </c>
      <c r="E802" t="s">
        <v>660</v>
      </c>
      <c r="F802" t="s">
        <v>12</v>
      </c>
      <c r="G802" t="s">
        <v>22</v>
      </c>
      <c r="H802" t="s">
        <v>35</v>
      </c>
      <c r="I802" t="s">
        <v>19</v>
      </c>
      <c r="J802">
        <v>1.0</v>
      </c>
    </row>
    <row r="803" ht="15.75" customHeight="1">
      <c r="A803">
        <v>1978.0</v>
      </c>
      <c r="B803">
        <v>1978.0</v>
      </c>
      <c r="C803">
        <v>8.0</v>
      </c>
      <c r="D803">
        <v>27.0</v>
      </c>
      <c r="E803" t="s">
        <v>576</v>
      </c>
      <c r="F803" t="s">
        <v>12</v>
      </c>
      <c r="G803" t="s">
        <v>59</v>
      </c>
      <c r="H803" t="s">
        <v>14</v>
      </c>
      <c r="J803">
        <v>1.0</v>
      </c>
    </row>
    <row r="804" ht="15.75" customHeight="1">
      <c r="A804">
        <v>1978.0</v>
      </c>
      <c r="B804">
        <v>1978.0</v>
      </c>
      <c r="C804">
        <v>5.0</v>
      </c>
      <c r="D804">
        <v>31.0</v>
      </c>
      <c r="E804" t="s">
        <v>781</v>
      </c>
      <c r="F804" t="s">
        <v>332</v>
      </c>
      <c r="G804" t="s">
        <v>59</v>
      </c>
      <c r="H804" t="s">
        <v>14</v>
      </c>
      <c r="J804">
        <v>1.0</v>
      </c>
    </row>
    <row r="805" ht="15.75" customHeight="1">
      <c r="A805">
        <v>1978.0</v>
      </c>
      <c r="B805">
        <v>1978.0</v>
      </c>
      <c r="C805">
        <v>5.0</v>
      </c>
      <c r="D805">
        <v>30.0</v>
      </c>
      <c r="E805" t="s">
        <v>551</v>
      </c>
      <c r="F805" t="s">
        <v>332</v>
      </c>
      <c r="G805" t="s">
        <v>13</v>
      </c>
      <c r="H805" t="s">
        <v>14</v>
      </c>
      <c r="J805">
        <v>2.0</v>
      </c>
    </row>
    <row r="806" ht="15.75" customHeight="1">
      <c r="A806">
        <v>1978.0</v>
      </c>
      <c r="B806">
        <v>1978.0</v>
      </c>
      <c r="C806">
        <v>4.0</v>
      </c>
      <c r="D806">
        <v>16.0</v>
      </c>
      <c r="E806" t="s">
        <v>854</v>
      </c>
      <c r="F806" t="s">
        <v>12</v>
      </c>
      <c r="G806" t="s">
        <v>22</v>
      </c>
      <c r="H806" t="s">
        <v>27</v>
      </c>
      <c r="J806">
        <v>1.0</v>
      </c>
    </row>
    <row r="807" ht="15.75" customHeight="1">
      <c r="A807">
        <v>1978.0</v>
      </c>
      <c r="B807">
        <v>1978.0</v>
      </c>
      <c r="C807">
        <v>2.0</v>
      </c>
      <c r="D807">
        <v>10.0</v>
      </c>
      <c r="E807" t="s">
        <v>753</v>
      </c>
      <c r="F807" t="s">
        <v>613</v>
      </c>
      <c r="G807" t="s">
        <v>22</v>
      </c>
      <c r="H807" t="s">
        <v>290</v>
      </c>
      <c r="J807">
        <v>1.0</v>
      </c>
    </row>
    <row r="808" ht="15.75" customHeight="1">
      <c r="A808">
        <v>1978.0</v>
      </c>
      <c r="B808">
        <v>1978.0</v>
      </c>
      <c r="C808">
        <v>2.0</v>
      </c>
      <c r="D808">
        <v>10.0</v>
      </c>
      <c r="E808" t="s">
        <v>792</v>
      </c>
      <c r="F808" t="s">
        <v>613</v>
      </c>
      <c r="G808" t="s">
        <v>26</v>
      </c>
      <c r="H808" t="s">
        <v>182</v>
      </c>
      <c r="I808" t="s">
        <v>183</v>
      </c>
      <c r="J808">
        <v>1.0</v>
      </c>
    </row>
    <row r="809" ht="15.75" customHeight="1">
      <c r="A809">
        <v>1978.0</v>
      </c>
      <c r="B809">
        <v>1978.0</v>
      </c>
      <c r="C809">
        <v>2.0</v>
      </c>
      <c r="D809">
        <v>10.0</v>
      </c>
      <c r="E809" t="s">
        <v>792</v>
      </c>
      <c r="F809" t="s">
        <v>613</v>
      </c>
      <c r="G809" t="s">
        <v>26</v>
      </c>
      <c r="H809" t="s">
        <v>735</v>
      </c>
      <c r="J809">
        <v>2.0</v>
      </c>
    </row>
    <row r="810" ht="15.75" customHeight="1">
      <c r="A810">
        <v>1978.0</v>
      </c>
      <c r="B810">
        <v>1978.0</v>
      </c>
      <c r="C810">
        <v>2.0</v>
      </c>
      <c r="D810">
        <v>9.0</v>
      </c>
      <c r="E810" t="s">
        <v>855</v>
      </c>
      <c r="F810" t="s">
        <v>613</v>
      </c>
      <c r="G810" t="s">
        <v>26</v>
      </c>
      <c r="H810" t="s">
        <v>290</v>
      </c>
      <c r="J810">
        <v>1.0</v>
      </c>
    </row>
    <row r="811" ht="15.75" customHeight="1">
      <c r="A811">
        <v>1978.0</v>
      </c>
      <c r="B811">
        <v>1978.0</v>
      </c>
      <c r="C811">
        <v>1.0</v>
      </c>
      <c r="D811">
        <v>21.0</v>
      </c>
      <c r="E811" t="s">
        <v>628</v>
      </c>
      <c r="G811" t="s">
        <v>13</v>
      </c>
      <c r="H811" t="s">
        <v>35</v>
      </c>
      <c r="I811" t="s">
        <v>19</v>
      </c>
      <c r="J811">
        <v>4.0</v>
      </c>
    </row>
    <row r="812" ht="15.75" customHeight="1">
      <c r="A812">
        <v>1978.0</v>
      </c>
      <c r="B812">
        <v>1978.0</v>
      </c>
      <c r="C812">
        <v>1.0</v>
      </c>
      <c r="D812">
        <v>6.0</v>
      </c>
      <c r="E812" t="s">
        <v>856</v>
      </c>
      <c r="F812" t="s">
        <v>12</v>
      </c>
      <c r="G812" t="s">
        <v>22</v>
      </c>
      <c r="H812" t="s">
        <v>35</v>
      </c>
      <c r="I812" t="s">
        <v>19</v>
      </c>
      <c r="J812">
        <v>2.0</v>
      </c>
    </row>
    <row r="813" ht="15.75" customHeight="1">
      <c r="A813">
        <v>1978.0</v>
      </c>
      <c r="B813">
        <v>1977.0</v>
      </c>
      <c r="C813">
        <v>12.0</v>
      </c>
      <c r="D813">
        <v>31.0</v>
      </c>
      <c r="E813" t="s">
        <v>781</v>
      </c>
      <c r="F813" t="s">
        <v>332</v>
      </c>
      <c r="G813" t="s">
        <v>59</v>
      </c>
      <c r="H813" t="s">
        <v>14</v>
      </c>
      <c r="J813">
        <v>1.0</v>
      </c>
    </row>
    <row r="814" ht="15.75" customHeight="1">
      <c r="A814">
        <v>1978.0</v>
      </c>
      <c r="B814">
        <v>1977.0</v>
      </c>
      <c r="C814">
        <v>11.0</v>
      </c>
      <c r="D814">
        <v>2.0</v>
      </c>
      <c r="E814" t="s">
        <v>857</v>
      </c>
      <c r="F814" t="s">
        <v>12</v>
      </c>
      <c r="G814" t="s">
        <v>22</v>
      </c>
      <c r="H814" t="s">
        <v>14</v>
      </c>
      <c r="J814">
        <v>1.0</v>
      </c>
    </row>
    <row r="815" ht="15.75" customHeight="1">
      <c r="A815">
        <v>1977.0</v>
      </c>
      <c r="B815">
        <v>1977.0</v>
      </c>
      <c r="C815">
        <v>5.0</v>
      </c>
      <c r="D815">
        <v>22.0</v>
      </c>
      <c r="E815" t="s">
        <v>858</v>
      </c>
      <c r="F815" t="s">
        <v>12</v>
      </c>
      <c r="G815" t="s">
        <v>22</v>
      </c>
      <c r="H815" t="s">
        <v>14</v>
      </c>
      <c r="J815">
        <v>1.0</v>
      </c>
    </row>
    <row r="816" ht="15.75" customHeight="1">
      <c r="A816">
        <v>1977.0</v>
      </c>
      <c r="B816">
        <v>1977.0</v>
      </c>
      <c r="C816">
        <v>3.0</v>
      </c>
      <c r="D816">
        <v>26.0</v>
      </c>
      <c r="E816" t="s">
        <v>859</v>
      </c>
      <c r="F816" t="s">
        <v>12</v>
      </c>
      <c r="G816" t="s">
        <v>34</v>
      </c>
      <c r="H816" t="s">
        <v>35</v>
      </c>
      <c r="I816" t="s">
        <v>19</v>
      </c>
      <c r="J816">
        <v>1.0</v>
      </c>
    </row>
    <row r="817" ht="15.75" customHeight="1">
      <c r="A817">
        <v>1977.0</v>
      </c>
      <c r="B817">
        <v>1977.0</v>
      </c>
      <c r="C817">
        <v>3.0</v>
      </c>
      <c r="D817">
        <v>3.0</v>
      </c>
      <c r="E817" t="s">
        <v>639</v>
      </c>
      <c r="F817" t="s">
        <v>111</v>
      </c>
      <c r="G817" t="s">
        <v>65</v>
      </c>
      <c r="H817" t="s">
        <v>112</v>
      </c>
      <c r="I817" t="s">
        <v>19</v>
      </c>
      <c r="J817">
        <v>1.0</v>
      </c>
    </row>
    <row r="818" ht="15.75" customHeight="1">
      <c r="A818">
        <v>1977.0</v>
      </c>
      <c r="B818">
        <v>1977.0</v>
      </c>
      <c r="C818">
        <v>2.0</v>
      </c>
      <c r="D818">
        <v>6.0</v>
      </c>
      <c r="E818" t="s">
        <v>860</v>
      </c>
      <c r="G818" t="s">
        <v>13</v>
      </c>
      <c r="H818" t="s">
        <v>516</v>
      </c>
      <c r="J818">
        <v>1.0</v>
      </c>
    </row>
    <row r="819" ht="15.75" customHeight="1">
      <c r="A819">
        <v>1977.0</v>
      </c>
      <c r="B819">
        <v>1977.0</v>
      </c>
      <c r="C819">
        <v>1.0</v>
      </c>
      <c r="D819">
        <v>20.0</v>
      </c>
      <c r="E819" t="s">
        <v>715</v>
      </c>
      <c r="G819" t="s">
        <v>26</v>
      </c>
      <c r="H819" t="s">
        <v>278</v>
      </c>
      <c r="J819">
        <v>1.0</v>
      </c>
    </row>
    <row r="820" ht="15.75" customHeight="1">
      <c r="A820">
        <v>1977.0</v>
      </c>
      <c r="B820">
        <v>1976.0</v>
      </c>
      <c r="C820">
        <v>12.0</v>
      </c>
      <c r="D820">
        <v>12.0</v>
      </c>
      <c r="E820" t="s">
        <v>856</v>
      </c>
      <c r="F820" t="s">
        <v>12</v>
      </c>
      <c r="G820" t="s">
        <v>13</v>
      </c>
      <c r="H820" t="s">
        <v>182</v>
      </c>
      <c r="I820" t="s">
        <v>183</v>
      </c>
      <c r="J820">
        <v>1.0</v>
      </c>
    </row>
    <row r="821" ht="15.75" customHeight="1">
      <c r="A821">
        <v>1976.0</v>
      </c>
      <c r="B821">
        <v>1976.0</v>
      </c>
      <c r="C821">
        <v>8.0</v>
      </c>
      <c r="D821">
        <v>6.0</v>
      </c>
      <c r="E821" t="s">
        <v>551</v>
      </c>
      <c r="F821" t="s">
        <v>332</v>
      </c>
      <c r="G821" t="s">
        <v>13</v>
      </c>
      <c r="H821" t="s">
        <v>14</v>
      </c>
      <c r="J821">
        <v>3.0</v>
      </c>
    </row>
    <row r="822" ht="15.75" customHeight="1">
      <c r="A822">
        <v>1976.0</v>
      </c>
      <c r="B822">
        <v>1976.0</v>
      </c>
      <c r="C822">
        <v>7.0</v>
      </c>
      <c r="D822">
        <v>4.0</v>
      </c>
      <c r="E822" t="s">
        <v>861</v>
      </c>
      <c r="F822" t="s">
        <v>332</v>
      </c>
      <c r="G822" t="s">
        <v>22</v>
      </c>
      <c r="H822" t="s">
        <v>14</v>
      </c>
      <c r="J822">
        <v>1.0</v>
      </c>
    </row>
    <row r="823" ht="15.75" customHeight="1">
      <c r="A823">
        <v>1976.0</v>
      </c>
      <c r="B823">
        <v>1976.0</v>
      </c>
      <c r="C823">
        <v>5.0</v>
      </c>
      <c r="D823">
        <v>15.0</v>
      </c>
      <c r="E823" t="s">
        <v>862</v>
      </c>
      <c r="G823" t="s">
        <v>59</v>
      </c>
      <c r="H823" t="s">
        <v>14</v>
      </c>
      <c r="J823">
        <v>1.0</v>
      </c>
    </row>
    <row r="824" ht="15.75" customHeight="1">
      <c r="A824">
        <v>1976.0</v>
      </c>
      <c r="B824">
        <v>1976.0</v>
      </c>
      <c r="C824">
        <v>3.0</v>
      </c>
      <c r="D824">
        <v>29.0</v>
      </c>
      <c r="E824" t="s">
        <v>863</v>
      </c>
      <c r="F824" t="s">
        <v>12</v>
      </c>
      <c r="G824" t="s">
        <v>22</v>
      </c>
      <c r="H824" t="s">
        <v>516</v>
      </c>
      <c r="J824">
        <v>1.0</v>
      </c>
    </row>
    <row r="825" ht="15.75" customHeight="1">
      <c r="A825">
        <v>1976.0</v>
      </c>
      <c r="B825">
        <v>1976.0</v>
      </c>
      <c r="C825">
        <v>3.0</v>
      </c>
      <c r="D825">
        <v>27.0</v>
      </c>
      <c r="E825" t="s">
        <v>864</v>
      </c>
      <c r="G825" t="s">
        <v>59</v>
      </c>
      <c r="H825" t="s">
        <v>182</v>
      </c>
      <c r="I825" t="s">
        <v>183</v>
      </c>
      <c r="J825">
        <v>1.0</v>
      </c>
    </row>
    <row r="826" ht="15.75" customHeight="1">
      <c r="A826">
        <v>1976.0</v>
      </c>
      <c r="B826">
        <v>1976.0</v>
      </c>
      <c r="C826">
        <v>3.0</v>
      </c>
      <c r="D826">
        <v>20.0</v>
      </c>
      <c r="E826" t="s">
        <v>865</v>
      </c>
      <c r="F826" t="s">
        <v>12</v>
      </c>
      <c r="G826" t="s">
        <v>34</v>
      </c>
      <c r="H826" t="s">
        <v>35</v>
      </c>
      <c r="I826" t="s">
        <v>19</v>
      </c>
      <c r="J826">
        <v>1.0</v>
      </c>
    </row>
    <row r="827" ht="15.75" customHeight="1">
      <c r="A827">
        <v>1976.0</v>
      </c>
      <c r="B827">
        <v>1976.0</v>
      </c>
      <c r="C827">
        <v>3.0</v>
      </c>
      <c r="D827">
        <v>2.0</v>
      </c>
      <c r="E827" t="s">
        <v>866</v>
      </c>
      <c r="F827" t="s">
        <v>111</v>
      </c>
      <c r="G827" t="s">
        <v>26</v>
      </c>
      <c r="H827" t="s">
        <v>112</v>
      </c>
      <c r="I827" t="s">
        <v>19</v>
      </c>
      <c r="J827">
        <v>3.0</v>
      </c>
    </row>
    <row r="828" ht="15.75" customHeight="1">
      <c r="A828">
        <v>1976.0</v>
      </c>
      <c r="B828">
        <v>1976.0</v>
      </c>
      <c r="C828">
        <v>2.0</v>
      </c>
      <c r="D828">
        <v>21.0</v>
      </c>
      <c r="E828" t="s">
        <v>867</v>
      </c>
      <c r="F828" t="s">
        <v>12</v>
      </c>
      <c r="G828" t="s">
        <v>26</v>
      </c>
      <c r="H828" t="s">
        <v>14</v>
      </c>
      <c r="J828">
        <v>1.0</v>
      </c>
    </row>
    <row r="829" ht="15.75" customHeight="1">
      <c r="A829">
        <v>1976.0</v>
      </c>
      <c r="B829">
        <v>1976.0</v>
      </c>
      <c r="C829">
        <v>2.0</v>
      </c>
      <c r="D829">
        <v>19.0</v>
      </c>
      <c r="E829" t="s">
        <v>868</v>
      </c>
      <c r="F829" t="s">
        <v>12</v>
      </c>
      <c r="G829" t="s">
        <v>13</v>
      </c>
      <c r="H829" t="s">
        <v>14</v>
      </c>
      <c r="J829">
        <v>1.0</v>
      </c>
    </row>
    <row r="830" ht="15.75" customHeight="1">
      <c r="A830">
        <v>1976.0</v>
      </c>
      <c r="B830">
        <v>1976.0</v>
      </c>
      <c r="C830">
        <v>1.0</v>
      </c>
      <c r="D830">
        <v>17.0</v>
      </c>
      <c r="E830" t="s">
        <v>751</v>
      </c>
      <c r="F830" t="s">
        <v>12</v>
      </c>
      <c r="G830" t="s">
        <v>22</v>
      </c>
      <c r="H830" t="s">
        <v>35</v>
      </c>
      <c r="I830" t="s">
        <v>19</v>
      </c>
      <c r="J830">
        <v>1.0</v>
      </c>
    </row>
    <row r="831" ht="15.75" customHeight="1">
      <c r="A831">
        <v>1976.0</v>
      </c>
      <c r="B831">
        <v>1976.0</v>
      </c>
      <c r="C831">
        <v>1.0</v>
      </c>
      <c r="D831">
        <v>12.0</v>
      </c>
      <c r="E831" t="s">
        <v>869</v>
      </c>
      <c r="F831" t="s">
        <v>12</v>
      </c>
      <c r="G831" t="s">
        <v>34</v>
      </c>
      <c r="H831" t="s">
        <v>35</v>
      </c>
      <c r="I831" t="s">
        <v>19</v>
      </c>
      <c r="J831">
        <v>2.0</v>
      </c>
    </row>
    <row r="832" ht="15.75" customHeight="1">
      <c r="A832">
        <v>1976.0</v>
      </c>
      <c r="B832">
        <v>1976.0</v>
      </c>
      <c r="C832">
        <v>1.0</v>
      </c>
      <c r="D832">
        <v>10.0</v>
      </c>
      <c r="E832" t="s">
        <v>870</v>
      </c>
      <c r="F832" t="s">
        <v>12</v>
      </c>
      <c r="G832" t="s">
        <v>30</v>
      </c>
      <c r="H832" t="s">
        <v>14</v>
      </c>
      <c r="J832">
        <v>2.0</v>
      </c>
    </row>
    <row r="833" ht="15.75" customHeight="1">
      <c r="A833">
        <v>1976.0</v>
      </c>
      <c r="B833">
        <v>1976.0</v>
      </c>
      <c r="C833">
        <v>1.0</v>
      </c>
      <c r="D833">
        <v>6.0</v>
      </c>
      <c r="E833" t="s">
        <v>790</v>
      </c>
      <c r="F833" t="s">
        <v>111</v>
      </c>
      <c r="G833" t="s">
        <v>65</v>
      </c>
      <c r="H833" t="s">
        <v>23</v>
      </c>
      <c r="I833" t="s">
        <v>19</v>
      </c>
      <c r="J833">
        <v>1.0</v>
      </c>
    </row>
    <row r="834" ht="15.75" customHeight="1">
      <c r="A834">
        <v>1976.0</v>
      </c>
      <c r="B834">
        <v>1975.0</v>
      </c>
      <c r="C834">
        <v>11.0</v>
      </c>
      <c r="D834">
        <v>30.0</v>
      </c>
      <c r="E834" t="s">
        <v>781</v>
      </c>
      <c r="F834" t="s">
        <v>332</v>
      </c>
      <c r="G834" t="s">
        <v>59</v>
      </c>
      <c r="H834" t="s">
        <v>182</v>
      </c>
      <c r="I834" t="s">
        <v>183</v>
      </c>
      <c r="J834">
        <v>1.0</v>
      </c>
    </row>
    <row r="835" ht="15.75" customHeight="1">
      <c r="A835">
        <v>1976.0</v>
      </c>
      <c r="B835">
        <v>1975.0</v>
      </c>
      <c r="C835">
        <v>11.0</v>
      </c>
      <c r="D835">
        <v>15.0</v>
      </c>
      <c r="E835" t="s">
        <v>871</v>
      </c>
      <c r="F835" t="s">
        <v>12</v>
      </c>
      <c r="G835" t="s">
        <v>13</v>
      </c>
      <c r="H835" t="s">
        <v>35</v>
      </c>
      <c r="I835" t="s">
        <v>19</v>
      </c>
      <c r="J835">
        <v>1.0</v>
      </c>
    </row>
    <row r="836" ht="15.75" customHeight="1">
      <c r="A836">
        <v>1975.0</v>
      </c>
      <c r="B836">
        <v>1975.0</v>
      </c>
      <c r="C836">
        <v>5.0</v>
      </c>
      <c r="D836">
        <v>10.0</v>
      </c>
      <c r="E836" t="s">
        <v>872</v>
      </c>
      <c r="F836" t="s">
        <v>12</v>
      </c>
      <c r="G836" t="s">
        <v>13</v>
      </c>
      <c r="H836" t="s">
        <v>602</v>
      </c>
      <c r="J836">
        <v>1.0</v>
      </c>
    </row>
    <row r="837" ht="15.75" customHeight="1">
      <c r="A837">
        <v>1975.0</v>
      </c>
      <c r="B837">
        <v>1975.0</v>
      </c>
      <c r="C837">
        <v>4.0</v>
      </c>
      <c r="D837">
        <v>26.0</v>
      </c>
      <c r="E837" t="s">
        <v>873</v>
      </c>
      <c r="F837" t="s">
        <v>12</v>
      </c>
      <c r="G837" t="s">
        <v>59</v>
      </c>
      <c r="H837" t="s">
        <v>14</v>
      </c>
      <c r="J837">
        <v>5.0</v>
      </c>
    </row>
    <row r="838" ht="15.75" customHeight="1">
      <c r="A838">
        <v>1975.0</v>
      </c>
      <c r="B838">
        <v>1975.0</v>
      </c>
      <c r="C838">
        <v>4.0</v>
      </c>
      <c r="D838">
        <v>26.0</v>
      </c>
      <c r="E838" t="s">
        <v>641</v>
      </c>
      <c r="F838" t="s">
        <v>12</v>
      </c>
      <c r="G838" t="s">
        <v>117</v>
      </c>
      <c r="H838" t="s">
        <v>14</v>
      </c>
      <c r="J838">
        <v>1.0</v>
      </c>
    </row>
    <row r="839" ht="15.75" customHeight="1">
      <c r="A839">
        <v>1975.0</v>
      </c>
      <c r="B839">
        <v>1975.0</v>
      </c>
      <c r="C839">
        <v>3.0</v>
      </c>
      <c r="D839">
        <v>23.0</v>
      </c>
      <c r="E839" t="s">
        <v>874</v>
      </c>
      <c r="F839" t="s">
        <v>12</v>
      </c>
      <c r="G839" t="s">
        <v>54</v>
      </c>
      <c r="H839" t="s">
        <v>27</v>
      </c>
      <c r="J839">
        <v>1.0</v>
      </c>
    </row>
    <row r="840" ht="15.75" customHeight="1">
      <c r="A840">
        <v>1975.0</v>
      </c>
      <c r="B840">
        <v>1975.0</v>
      </c>
      <c r="C840">
        <v>3.0</v>
      </c>
      <c r="D840">
        <v>21.0</v>
      </c>
      <c r="E840" t="s">
        <v>875</v>
      </c>
      <c r="G840" t="s">
        <v>13</v>
      </c>
      <c r="H840" t="s">
        <v>14</v>
      </c>
      <c r="J840">
        <v>1.0</v>
      </c>
    </row>
    <row r="841" ht="15.75" customHeight="1">
      <c r="A841">
        <v>1975.0</v>
      </c>
      <c r="B841">
        <v>1975.0</v>
      </c>
      <c r="C841">
        <v>2.0</v>
      </c>
      <c r="D841">
        <v>8.0</v>
      </c>
      <c r="E841" t="s">
        <v>876</v>
      </c>
      <c r="G841" t="s">
        <v>34</v>
      </c>
      <c r="H841" t="s">
        <v>278</v>
      </c>
      <c r="J841">
        <v>1.0</v>
      </c>
    </row>
    <row r="842" ht="15.75" customHeight="1">
      <c r="A842">
        <v>1975.0</v>
      </c>
      <c r="B842">
        <v>1975.0</v>
      </c>
      <c r="C842">
        <v>2.0</v>
      </c>
      <c r="D842">
        <v>5.0</v>
      </c>
      <c r="E842" t="s">
        <v>688</v>
      </c>
      <c r="F842" t="s">
        <v>111</v>
      </c>
      <c r="G842" t="s">
        <v>30</v>
      </c>
      <c r="H842" t="s">
        <v>23</v>
      </c>
      <c r="I842" t="s">
        <v>19</v>
      </c>
      <c r="J842">
        <v>1.0</v>
      </c>
    </row>
    <row r="843" ht="15.75" customHeight="1">
      <c r="A843">
        <v>1975.0</v>
      </c>
      <c r="B843">
        <v>1975.0</v>
      </c>
      <c r="C843">
        <v>1.0</v>
      </c>
      <c r="D843">
        <v>19.0</v>
      </c>
      <c r="E843" t="s">
        <v>877</v>
      </c>
      <c r="F843" t="s">
        <v>12</v>
      </c>
      <c r="G843" t="s">
        <v>34</v>
      </c>
      <c r="H843" t="s">
        <v>35</v>
      </c>
      <c r="I843" t="s">
        <v>19</v>
      </c>
      <c r="J843">
        <v>1.0</v>
      </c>
    </row>
    <row r="844" ht="15.75" customHeight="1">
      <c r="A844">
        <v>1975.0</v>
      </c>
      <c r="B844">
        <v>1975.0</v>
      </c>
      <c r="C844">
        <v>1.0</v>
      </c>
      <c r="D844">
        <v>16.0</v>
      </c>
      <c r="E844" t="s">
        <v>839</v>
      </c>
      <c r="F844" t="s">
        <v>467</v>
      </c>
      <c r="G844" t="s">
        <v>13</v>
      </c>
      <c r="H844" t="s">
        <v>14</v>
      </c>
      <c r="J844">
        <v>1.0</v>
      </c>
    </row>
    <row r="845" ht="15.75" customHeight="1">
      <c r="A845">
        <v>1975.0</v>
      </c>
      <c r="B845">
        <v>1975.0</v>
      </c>
      <c r="C845">
        <v>1.0</v>
      </c>
      <c r="D845">
        <v>15.0</v>
      </c>
      <c r="E845" t="s">
        <v>762</v>
      </c>
      <c r="F845" t="s">
        <v>12</v>
      </c>
      <c r="G845" t="s">
        <v>22</v>
      </c>
      <c r="H845" t="s">
        <v>35</v>
      </c>
      <c r="I845" t="s">
        <v>19</v>
      </c>
      <c r="J845">
        <v>1.0</v>
      </c>
    </row>
    <row r="846" ht="15.75" customHeight="1">
      <c r="A846">
        <v>1975.0</v>
      </c>
      <c r="B846">
        <v>1975.0</v>
      </c>
      <c r="C846">
        <v>1.0</v>
      </c>
      <c r="D846">
        <v>14.0</v>
      </c>
      <c r="E846" t="s">
        <v>878</v>
      </c>
      <c r="F846" t="s">
        <v>12</v>
      </c>
      <c r="G846" t="s">
        <v>22</v>
      </c>
      <c r="H846" t="s">
        <v>35</v>
      </c>
      <c r="I846" t="s">
        <v>19</v>
      </c>
      <c r="J846">
        <v>2.0</v>
      </c>
    </row>
    <row r="847" ht="15.75" customHeight="1">
      <c r="A847">
        <v>1975.0</v>
      </c>
      <c r="B847">
        <v>1975.0</v>
      </c>
      <c r="C847">
        <v>1.0</v>
      </c>
      <c r="D847">
        <v>9.0</v>
      </c>
      <c r="E847" t="s">
        <v>732</v>
      </c>
      <c r="F847" t="s">
        <v>111</v>
      </c>
      <c r="G847" t="s">
        <v>22</v>
      </c>
      <c r="H847" t="s">
        <v>112</v>
      </c>
      <c r="I847" t="s">
        <v>19</v>
      </c>
      <c r="J847">
        <v>1.0</v>
      </c>
    </row>
    <row r="848" ht="15.75" customHeight="1">
      <c r="A848">
        <v>1975.0</v>
      </c>
      <c r="B848">
        <v>1974.0</v>
      </c>
      <c r="C848">
        <v>12.0</v>
      </c>
      <c r="D848">
        <v>28.0</v>
      </c>
      <c r="E848" t="s">
        <v>645</v>
      </c>
      <c r="F848" t="s">
        <v>111</v>
      </c>
      <c r="G848" t="s">
        <v>22</v>
      </c>
      <c r="H848" t="s">
        <v>23</v>
      </c>
      <c r="I848" t="s">
        <v>19</v>
      </c>
      <c r="J848">
        <v>1.0</v>
      </c>
    </row>
    <row r="849" ht="15.75" customHeight="1">
      <c r="A849">
        <v>1975.0</v>
      </c>
      <c r="B849">
        <v>1974.0</v>
      </c>
      <c r="C849">
        <v>12.0</v>
      </c>
      <c r="D849">
        <v>21.0</v>
      </c>
      <c r="E849" t="s">
        <v>660</v>
      </c>
      <c r="F849" t="s">
        <v>12</v>
      </c>
      <c r="G849" t="s">
        <v>22</v>
      </c>
      <c r="H849" t="s">
        <v>35</v>
      </c>
      <c r="I849" t="s">
        <v>19</v>
      </c>
      <c r="J849">
        <v>1.0</v>
      </c>
    </row>
    <row r="850" ht="15.75" customHeight="1">
      <c r="A850">
        <v>1975.0</v>
      </c>
      <c r="B850">
        <v>1974.0</v>
      </c>
      <c r="C850">
        <v>12.0</v>
      </c>
      <c r="D850">
        <v>15.0</v>
      </c>
      <c r="E850" t="s">
        <v>879</v>
      </c>
      <c r="F850" t="s">
        <v>12</v>
      </c>
      <c r="G850" t="s">
        <v>22</v>
      </c>
      <c r="H850" t="s">
        <v>35</v>
      </c>
      <c r="I850" t="s">
        <v>19</v>
      </c>
      <c r="J850">
        <v>1.0</v>
      </c>
    </row>
    <row r="851" ht="15.75" customHeight="1">
      <c r="A851">
        <v>1975.0</v>
      </c>
      <c r="B851">
        <v>1974.0</v>
      </c>
      <c r="C851">
        <v>11.0</v>
      </c>
      <c r="D851">
        <v>23.0</v>
      </c>
      <c r="E851" t="s">
        <v>479</v>
      </c>
      <c r="F851" t="s">
        <v>111</v>
      </c>
      <c r="G851" t="s">
        <v>22</v>
      </c>
      <c r="H851" t="s">
        <v>266</v>
      </c>
      <c r="J851">
        <v>1.0</v>
      </c>
    </row>
    <row r="852" ht="15.75" customHeight="1">
      <c r="A852">
        <v>1975.0</v>
      </c>
      <c r="B852">
        <v>1974.0</v>
      </c>
      <c r="C852">
        <v>11.0</v>
      </c>
      <c r="D852">
        <v>18.0</v>
      </c>
      <c r="E852" t="s">
        <v>781</v>
      </c>
      <c r="F852" t="s">
        <v>332</v>
      </c>
      <c r="G852" t="s">
        <v>59</v>
      </c>
      <c r="H852" t="s">
        <v>14</v>
      </c>
      <c r="J852">
        <v>1.0</v>
      </c>
    </row>
    <row r="853" ht="15.75" customHeight="1">
      <c r="A853">
        <v>1974.0</v>
      </c>
      <c r="B853">
        <v>1974.0</v>
      </c>
      <c r="C853">
        <v>3.0</v>
      </c>
      <c r="D853">
        <v>2.0</v>
      </c>
      <c r="E853" t="s">
        <v>880</v>
      </c>
      <c r="F853" t="s">
        <v>111</v>
      </c>
      <c r="G853" t="s">
        <v>26</v>
      </c>
      <c r="H853" t="s">
        <v>112</v>
      </c>
      <c r="I853" t="s">
        <v>19</v>
      </c>
      <c r="J853">
        <v>1.0</v>
      </c>
    </row>
    <row r="854" ht="15.75" customHeight="1">
      <c r="A854">
        <v>1974.0</v>
      </c>
      <c r="B854">
        <v>1974.0</v>
      </c>
      <c r="C854">
        <v>2.0</v>
      </c>
      <c r="D854">
        <v>7.0</v>
      </c>
      <c r="E854" t="s">
        <v>871</v>
      </c>
      <c r="F854" t="s">
        <v>613</v>
      </c>
      <c r="G854" t="s">
        <v>13</v>
      </c>
      <c r="H854" t="s">
        <v>290</v>
      </c>
      <c r="J854">
        <v>1.0</v>
      </c>
    </row>
    <row r="855" ht="15.75" customHeight="1">
      <c r="A855">
        <v>1974.0</v>
      </c>
      <c r="B855">
        <v>1974.0</v>
      </c>
      <c r="C855">
        <v>1.0</v>
      </c>
      <c r="D855">
        <v>27.0</v>
      </c>
      <c r="E855" t="s">
        <v>812</v>
      </c>
      <c r="G855" t="s">
        <v>59</v>
      </c>
      <c r="H855" t="s">
        <v>182</v>
      </c>
      <c r="I855" t="s">
        <v>183</v>
      </c>
      <c r="J855">
        <v>2.0</v>
      </c>
    </row>
    <row r="856" ht="15.75" customHeight="1">
      <c r="A856">
        <v>1974.0</v>
      </c>
      <c r="B856">
        <v>1974.0</v>
      </c>
      <c r="C856">
        <v>1.0</v>
      </c>
      <c r="D856">
        <v>16.0</v>
      </c>
      <c r="E856" t="s">
        <v>807</v>
      </c>
      <c r="F856" t="s">
        <v>332</v>
      </c>
      <c r="G856" t="s">
        <v>34</v>
      </c>
      <c r="H856" t="s">
        <v>35</v>
      </c>
      <c r="I856" t="s">
        <v>19</v>
      </c>
      <c r="J856">
        <v>3.0</v>
      </c>
    </row>
    <row r="857" ht="15.75" customHeight="1">
      <c r="A857">
        <v>1974.0</v>
      </c>
      <c r="B857">
        <v>1974.0</v>
      </c>
      <c r="C857">
        <v>1.0</v>
      </c>
      <c r="D857">
        <v>1.0</v>
      </c>
      <c r="E857" t="s">
        <v>881</v>
      </c>
      <c r="F857" t="s">
        <v>467</v>
      </c>
      <c r="G857" t="s">
        <v>13</v>
      </c>
      <c r="H857" t="s">
        <v>14</v>
      </c>
      <c r="J857">
        <v>1.0</v>
      </c>
    </row>
    <row r="858" ht="15.75" customHeight="1">
      <c r="A858">
        <v>1974.0</v>
      </c>
      <c r="B858">
        <v>1973.0</v>
      </c>
      <c r="C858">
        <v>12.0</v>
      </c>
      <c r="D858">
        <v>30.0</v>
      </c>
      <c r="E858" t="s">
        <v>882</v>
      </c>
      <c r="F858" t="s">
        <v>467</v>
      </c>
      <c r="G858" t="s">
        <v>13</v>
      </c>
      <c r="H858" t="s">
        <v>14</v>
      </c>
      <c r="J858">
        <v>1.0</v>
      </c>
    </row>
    <row r="859" ht="15.75" customHeight="1">
      <c r="A859">
        <v>1974.0</v>
      </c>
      <c r="B859">
        <v>1973.0</v>
      </c>
      <c r="C859">
        <v>12.0</v>
      </c>
      <c r="D859">
        <v>29.0</v>
      </c>
      <c r="E859" t="s">
        <v>883</v>
      </c>
      <c r="F859" t="s">
        <v>111</v>
      </c>
      <c r="G859" t="s">
        <v>65</v>
      </c>
      <c r="H859" t="s">
        <v>112</v>
      </c>
      <c r="I859" t="s">
        <v>19</v>
      </c>
      <c r="J859">
        <v>1.0</v>
      </c>
    </row>
    <row r="860" ht="15.75" customHeight="1">
      <c r="A860">
        <v>1974.0</v>
      </c>
      <c r="B860">
        <v>1973.0</v>
      </c>
      <c r="C860">
        <v>11.0</v>
      </c>
      <c r="D860">
        <v>19.0</v>
      </c>
      <c r="E860" t="s">
        <v>824</v>
      </c>
      <c r="F860" t="s">
        <v>12</v>
      </c>
      <c r="G860" t="s">
        <v>26</v>
      </c>
      <c r="H860" t="s">
        <v>14</v>
      </c>
      <c r="J860">
        <v>1.0</v>
      </c>
    </row>
    <row r="861" ht="15.75" customHeight="1">
      <c r="A861">
        <v>1974.0</v>
      </c>
      <c r="B861">
        <v>1973.0</v>
      </c>
      <c r="C861">
        <v>10.0</v>
      </c>
      <c r="D861">
        <v>13.0</v>
      </c>
      <c r="E861" t="s">
        <v>861</v>
      </c>
      <c r="F861" t="s">
        <v>332</v>
      </c>
      <c r="G861" t="s">
        <v>22</v>
      </c>
      <c r="H861" t="s">
        <v>14</v>
      </c>
      <c r="J861">
        <v>2.0</v>
      </c>
    </row>
    <row r="862" ht="15.75" customHeight="1">
      <c r="A862">
        <v>1973.0</v>
      </c>
      <c r="B862">
        <v>1973.0</v>
      </c>
      <c r="C862">
        <v>3.0</v>
      </c>
      <c r="D862">
        <v>24.0</v>
      </c>
      <c r="E862" t="s">
        <v>884</v>
      </c>
      <c r="F862" t="s">
        <v>111</v>
      </c>
      <c r="G862" t="s">
        <v>155</v>
      </c>
      <c r="H862" t="s">
        <v>23</v>
      </c>
      <c r="I862" t="s">
        <v>19</v>
      </c>
      <c r="J862">
        <v>1.0</v>
      </c>
    </row>
    <row r="863" ht="15.75" customHeight="1">
      <c r="A863">
        <v>1973.0</v>
      </c>
      <c r="B863">
        <v>1973.0</v>
      </c>
      <c r="C863">
        <v>1.0</v>
      </c>
      <c r="D863">
        <v>22.0</v>
      </c>
      <c r="E863" t="s">
        <v>688</v>
      </c>
      <c r="F863" t="s">
        <v>111</v>
      </c>
      <c r="G863" t="s">
        <v>30</v>
      </c>
      <c r="H863" t="s">
        <v>293</v>
      </c>
      <c r="J863">
        <v>1.0</v>
      </c>
    </row>
    <row r="864" ht="15.75" customHeight="1">
      <c r="A864">
        <v>1973.0</v>
      </c>
      <c r="B864">
        <v>1972.0</v>
      </c>
      <c r="C864">
        <v>12.0</v>
      </c>
      <c r="D864">
        <v>13.0</v>
      </c>
      <c r="E864" t="s">
        <v>885</v>
      </c>
      <c r="F864" t="s">
        <v>111</v>
      </c>
      <c r="G864" t="s">
        <v>22</v>
      </c>
      <c r="H864" t="s">
        <v>112</v>
      </c>
      <c r="I864" t="s">
        <v>19</v>
      </c>
      <c r="J864">
        <v>1.0</v>
      </c>
    </row>
    <row r="865" ht="15.75" customHeight="1">
      <c r="A865">
        <v>1973.0</v>
      </c>
      <c r="B865">
        <v>1972.0</v>
      </c>
      <c r="C865">
        <v>12.0</v>
      </c>
      <c r="D865">
        <v>8.0</v>
      </c>
      <c r="E865" t="s">
        <v>645</v>
      </c>
      <c r="F865" t="s">
        <v>111</v>
      </c>
      <c r="G865" t="s">
        <v>22</v>
      </c>
      <c r="H865" t="s">
        <v>23</v>
      </c>
      <c r="I865" t="s">
        <v>19</v>
      </c>
      <c r="J865">
        <v>1.0</v>
      </c>
    </row>
    <row r="866" ht="15.75" customHeight="1">
      <c r="A866">
        <v>1972.0</v>
      </c>
      <c r="B866">
        <v>1972.0</v>
      </c>
      <c r="C866">
        <v>9.0</v>
      </c>
      <c r="D866">
        <v>26.0</v>
      </c>
      <c r="E866" t="s">
        <v>886</v>
      </c>
      <c r="F866" t="s">
        <v>332</v>
      </c>
      <c r="G866" t="s">
        <v>26</v>
      </c>
      <c r="H866" t="s">
        <v>182</v>
      </c>
      <c r="J866">
        <v>1.0</v>
      </c>
    </row>
    <row r="867" ht="15.75" customHeight="1">
      <c r="A867">
        <v>1972.0</v>
      </c>
      <c r="B867">
        <v>1972.0</v>
      </c>
      <c r="C867">
        <v>8.0</v>
      </c>
      <c r="D867">
        <v>20.0</v>
      </c>
      <c r="E867" t="s">
        <v>887</v>
      </c>
      <c r="F867" t="s">
        <v>12</v>
      </c>
      <c r="G867" t="s">
        <v>22</v>
      </c>
      <c r="H867" t="s">
        <v>182</v>
      </c>
      <c r="J867">
        <v>1.0</v>
      </c>
    </row>
    <row r="868" ht="15.75" customHeight="1">
      <c r="A868">
        <v>1972.0</v>
      </c>
      <c r="B868">
        <v>1972.0</v>
      </c>
      <c r="C868">
        <v>5.0</v>
      </c>
      <c r="D868">
        <v>10.0</v>
      </c>
      <c r="E868" t="s">
        <v>888</v>
      </c>
      <c r="F868" t="s">
        <v>12</v>
      </c>
      <c r="G868" t="s">
        <v>59</v>
      </c>
      <c r="H868" t="s">
        <v>14</v>
      </c>
      <c r="J868">
        <v>2.0</v>
      </c>
    </row>
    <row r="869" ht="15.75" customHeight="1">
      <c r="A869">
        <v>1972.0</v>
      </c>
      <c r="B869">
        <v>1972.0</v>
      </c>
      <c r="C869">
        <v>1.0</v>
      </c>
      <c r="D869">
        <v>29.0</v>
      </c>
      <c r="E869" t="s">
        <v>758</v>
      </c>
      <c r="F869" t="s">
        <v>111</v>
      </c>
      <c r="G869" t="s">
        <v>40</v>
      </c>
      <c r="H869" t="s">
        <v>23</v>
      </c>
      <c r="I869" t="s">
        <v>19</v>
      </c>
      <c r="J869">
        <v>2.0</v>
      </c>
    </row>
    <row r="870" ht="15.75" customHeight="1">
      <c r="A870">
        <v>1972.0</v>
      </c>
      <c r="B870">
        <v>1971.0</v>
      </c>
      <c r="C870">
        <v>10.0</v>
      </c>
      <c r="D870">
        <v>17.0</v>
      </c>
      <c r="E870" t="s">
        <v>889</v>
      </c>
      <c r="F870" t="s">
        <v>12</v>
      </c>
      <c r="G870" t="s">
        <v>22</v>
      </c>
      <c r="H870" t="s">
        <v>602</v>
      </c>
      <c r="J870">
        <v>1.0</v>
      </c>
    </row>
    <row r="871" ht="15.75" customHeight="1">
      <c r="A871">
        <v>1971.0</v>
      </c>
      <c r="B871">
        <v>1971.0</v>
      </c>
      <c r="C871">
        <v>4.0</v>
      </c>
      <c r="D871">
        <v>12.0</v>
      </c>
      <c r="E871" t="s">
        <v>890</v>
      </c>
      <c r="F871" t="s">
        <v>12</v>
      </c>
      <c r="G871" t="s">
        <v>13</v>
      </c>
      <c r="H871" t="s">
        <v>14</v>
      </c>
      <c r="J871">
        <v>2.0</v>
      </c>
    </row>
    <row r="872" ht="15.75" customHeight="1">
      <c r="A872">
        <v>1971.0</v>
      </c>
      <c r="B872">
        <v>1971.0</v>
      </c>
      <c r="C872">
        <v>3.0</v>
      </c>
      <c r="D872">
        <v>16.0</v>
      </c>
      <c r="E872" t="s">
        <v>891</v>
      </c>
      <c r="F872" t="s">
        <v>12</v>
      </c>
      <c r="G872" t="s">
        <v>22</v>
      </c>
      <c r="H872" t="s">
        <v>134</v>
      </c>
      <c r="I872" t="s">
        <v>19</v>
      </c>
      <c r="J872">
        <v>1.0</v>
      </c>
    </row>
    <row r="873" ht="15.75" customHeight="1">
      <c r="A873">
        <v>1971.0</v>
      </c>
      <c r="B873">
        <v>1971.0</v>
      </c>
      <c r="C873">
        <v>1.0</v>
      </c>
      <c r="D873">
        <v>24.0</v>
      </c>
      <c r="E873" t="s">
        <v>851</v>
      </c>
      <c r="F873" t="s">
        <v>104</v>
      </c>
      <c r="G873" t="s">
        <v>59</v>
      </c>
      <c r="H873" t="s">
        <v>105</v>
      </c>
      <c r="I873" t="s">
        <v>15</v>
      </c>
      <c r="J873">
        <v>4.0</v>
      </c>
    </row>
    <row r="874" ht="15.75" customHeight="1">
      <c r="A874">
        <v>1971.0</v>
      </c>
      <c r="B874">
        <v>1971.0</v>
      </c>
      <c r="C874">
        <v>1.0</v>
      </c>
      <c r="D874">
        <v>20.0</v>
      </c>
      <c r="E874" t="s">
        <v>892</v>
      </c>
      <c r="F874" t="s">
        <v>12</v>
      </c>
      <c r="G874" t="s">
        <v>30</v>
      </c>
      <c r="H874" t="s">
        <v>27</v>
      </c>
      <c r="J874">
        <v>1.0</v>
      </c>
    </row>
    <row r="875" ht="15.75" customHeight="1">
      <c r="A875">
        <v>1971.0</v>
      </c>
      <c r="B875">
        <v>1971.0</v>
      </c>
      <c r="C875">
        <v>1.0</v>
      </c>
      <c r="D875">
        <v>15.0</v>
      </c>
      <c r="E875" t="s">
        <v>893</v>
      </c>
      <c r="F875" t="s">
        <v>613</v>
      </c>
      <c r="G875" t="s">
        <v>59</v>
      </c>
      <c r="H875" t="s">
        <v>735</v>
      </c>
      <c r="J875">
        <v>1.0</v>
      </c>
    </row>
    <row r="876" ht="15.75" customHeight="1">
      <c r="A876">
        <v>1971.0</v>
      </c>
      <c r="B876">
        <v>1971.0</v>
      </c>
      <c r="C876">
        <v>1.0</v>
      </c>
      <c r="D876">
        <v>10.0</v>
      </c>
      <c r="E876" t="s">
        <v>871</v>
      </c>
      <c r="F876" t="s">
        <v>12</v>
      </c>
      <c r="G876" t="s">
        <v>13</v>
      </c>
      <c r="H876" t="s">
        <v>14</v>
      </c>
      <c r="J876">
        <v>1.0</v>
      </c>
    </row>
    <row r="877" ht="15.75" customHeight="1">
      <c r="A877">
        <v>1971.0</v>
      </c>
      <c r="B877">
        <v>1970.0</v>
      </c>
      <c r="C877">
        <v>12.0</v>
      </c>
      <c r="D877">
        <v>28.0</v>
      </c>
      <c r="E877" t="s">
        <v>576</v>
      </c>
      <c r="F877" t="s">
        <v>111</v>
      </c>
      <c r="G877" t="s">
        <v>59</v>
      </c>
      <c r="H877" t="s">
        <v>112</v>
      </c>
      <c r="I877" t="s">
        <v>19</v>
      </c>
      <c r="J877">
        <v>1.0</v>
      </c>
    </row>
    <row r="878" ht="15.75" customHeight="1">
      <c r="A878">
        <v>1971.0</v>
      </c>
      <c r="B878">
        <v>1970.0</v>
      </c>
      <c r="C878">
        <v>12.0</v>
      </c>
      <c r="D878">
        <v>28.0</v>
      </c>
      <c r="E878" t="s">
        <v>894</v>
      </c>
      <c r="F878" t="s">
        <v>12</v>
      </c>
      <c r="G878" t="s">
        <v>40</v>
      </c>
      <c r="H878" t="s">
        <v>27</v>
      </c>
      <c r="J878">
        <v>1.0</v>
      </c>
    </row>
    <row r="879" ht="15.75" customHeight="1">
      <c r="A879">
        <v>1970.0</v>
      </c>
      <c r="B879">
        <v>1970.0</v>
      </c>
      <c r="C879">
        <v>3.0</v>
      </c>
      <c r="D879">
        <v>2.0</v>
      </c>
      <c r="E879" t="s">
        <v>753</v>
      </c>
      <c r="F879" t="s">
        <v>613</v>
      </c>
      <c r="G879" t="s">
        <v>22</v>
      </c>
      <c r="H879" t="s">
        <v>290</v>
      </c>
      <c r="J879">
        <v>1.0</v>
      </c>
    </row>
    <row r="880" ht="15.75" customHeight="1">
      <c r="A880">
        <v>1970.0</v>
      </c>
      <c r="B880">
        <v>1970.0</v>
      </c>
      <c r="C880">
        <v>1.0</v>
      </c>
      <c r="D880">
        <v>29.0</v>
      </c>
      <c r="E880" t="s">
        <v>790</v>
      </c>
      <c r="F880" t="s">
        <v>111</v>
      </c>
      <c r="G880" t="s">
        <v>65</v>
      </c>
      <c r="H880" t="s">
        <v>112</v>
      </c>
      <c r="I880" t="s">
        <v>19</v>
      </c>
      <c r="J880">
        <v>1.0</v>
      </c>
    </row>
    <row r="881" ht="15.75" customHeight="1">
      <c r="A881">
        <v>1970.0</v>
      </c>
      <c r="B881">
        <v>1969.0</v>
      </c>
      <c r="C881">
        <v>12.0</v>
      </c>
      <c r="D881">
        <v>29.0</v>
      </c>
      <c r="E881" t="s">
        <v>895</v>
      </c>
      <c r="F881" t="s">
        <v>332</v>
      </c>
      <c r="G881" t="s">
        <v>54</v>
      </c>
      <c r="H881" t="s">
        <v>14</v>
      </c>
      <c r="J881">
        <v>5.0</v>
      </c>
    </row>
    <row r="882" ht="15.75" customHeight="1">
      <c r="A882">
        <v>1969.0</v>
      </c>
      <c r="B882">
        <v>1969.0</v>
      </c>
      <c r="C882">
        <v>3.0</v>
      </c>
      <c r="D882">
        <v>16.0</v>
      </c>
      <c r="E882" t="s">
        <v>896</v>
      </c>
      <c r="G882" t="s">
        <v>54</v>
      </c>
      <c r="H882" t="s">
        <v>735</v>
      </c>
      <c r="J882">
        <v>1.0</v>
      </c>
    </row>
    <row r="883" ht="15.75" customHeight="1">
      <c r="A883">
        <v>1969.0</v>
      </c>
      <c r="B883">
        <v>1969.0</v>
      </c>
      <c r="C883">
        <v>3.0</v>
      </c>
      <c r="D883">
        <v>9.0</v>
      </c>
      <c r="E883" t="s">
        <v>781</v>
      </c>
      <c r="F883" t="s">
        <v>332</v>
      </c>
      <c r="G883" t="s">
        <v>59</v>
      </c>
      <c r="H883" t="s">
        <v>35</v>
      </c>
      <c r="I883" t="s">
        <v>19</v>
      </c>
      <c r="J883">
        <v>1.0</v>
      </c>
    </row>
    <row r="884" ht="15.75" customHeight="1">
      <c r="A884">
        <v>1969.0</v>
      </c>
      <c r="B884">
        <v>1969.0</v>
      </c>
      <c r="C884">
        <v>2.0</v>
      </c>
      <c r="D884">
        <v>25.0</v>
      </c>
      <c r="E884" t="s">
        <v>897</v>
      </c>
      <c r="F884" t="s">
        <v>104</v>
      </c>
      <c r="G884" t="s">
        <v>40</v>
      </c>
      <c r="H884" t="s">
        <v>105</v>
      </c>
      <c r="I884" t="s">
        <v>15</v>
      </c>
      <c r="J884">
        <v>2.0</v>
      </c>
    </row>
    <row r="885" ht="15.75" customHeight="1">
      <c r="A885">
        <v>1969.0</v>
      </c>
      <c r="B885">
        <v>1969.0</v>
      </c>
      <c r="C885">
        <v>2.0</v>
      </c>
      <c r="D885">
        <v>24.0</v>
      </c>
      <c r="E885" t="s">
        <v>898</v>
      </c>
      <c r="G885" t="s">
        <v>26</v>
      </c>
      <c r="H885" t="s">
        <v>105</v>
      </c>
      <c r="I885" t="s">
        <v>15</v>
      </c>
      <c r="J885">
        <v>1.0</v>
      </c>
    </row>
    <row r="886" ht="15.75" customHeight="1">
      <c r="A886">
        <v>1969.0</v>
      </c>
      <c r="B886">
        <v>1968.0</v>
      </c>
      <c r="C886">
        <v>12.0</v>
      </c>
      <c r="D886">
        <v>27.0</v>
      </c>
      <c r="E886" t="s">
        <v>899</v>
      </c>
      <c r="F886" t="s">
        <v>111</v>
      </c>
      <c r="G886" t="s">
        <v>40</v>
      </c>
      <c r="H886" t="s">
        <v>35</v>
      </c>
      <c r="I886" t="s">
        <v>19</v>
      </c>
      <c r="J886">
        <v>1.0</v>
      </c>
    </row>
    <row r="887" ht="15.75" customHeight="1">
      <c r="A887">
        <v>1968.0</v>
      </c>
      <c r="B887">
        <v>1968.0</v>
      </c>
      <c r="C887">
        <v>3.0</v>
      </c>
      <c r="D887">
        <v>17.0</v>
      </c>
      <c r="E887" t="s">
        <v>848</v>
      </c>
      <c r="F887" t="s">
        <v>111</v>
      </c>
      <c r="G887" t="s">
        <v>26</v>
      </c>
      <c r="H887" t="s">
        <v>112</v>
      </c>
      <c r="I887" t="s">
        <v>19</v>
      </c>
      <c r="J887">
        <v>1.0</v>
      </c>
    </row>
    <row r="888" ht="15.75" customHeight="1">
      <c r="A888">
        <v>1968.0</v>
      </c>
      <c r="B888">
        <v>1968.0</v>
      </c>
      <c r="C888">
        <v>2.0</v>
      </c>
      <c r="D888">
        <v>24.0</v>
      </c>
      <c r="E888" t="s">
        <v>838</v>
      </c>
      <c r="F888" t="s">
        <v>12</v>
      </c>
      <c r="G888" t="s">
        <v>22</v>
      </c>
      <c r="H888" t="s">
        <v>27</v>
      </c>
      <c r="J888">
        <v>1.0</v>
      </c>
    </row>
    <row r="889" ht="15.75" customHeight="1">
      <c r="A889">
        <v>1968.0</v>
      </c>
      <c r="B889">
        <v>1968.0</v>
      </c>
      <c r="C889">
        <v>2.0</v>
      </c>
      <c r="D889">
        <v>19.0</v>
      </c>
      <c r="E889" t="s">
        <v>900</v>
      </c>
      <c r="G889" t="s">
        <v>65</v>
      </c>
      <c r="H889" t="s">
        <v>182</v>
      </c>
      <c r="J889">
        <v>1.0</v>
      </c>
    </row>
    <row r="890" ht="15.75" customHeight="1">
      <c r="A890">
        <v>1968.0</v>
      </c>
      <c r="B890">
        <v>1967.0</v>
      </c>
      <c r="C890">
        <v>11.0</v>
      </c>
      <c r="D890">
        <v>26.0</v>
      </c>
      <c r="E890" t="s">
        <v>479</v>
      </c>
      <c r="F890" t="s">
        <v>111</v>
      </c>
      <c r="G890" t="s">
        <v>22</v>
      </c>
      <c r="H890" t="s">
        <v>266</v>
      </c>
      <c r="J890">
        <v>1.0</v>
      </c>
    </row>
    <row r="891" ht="15.75" customHeight="1">
      <c r="A891">
        <v>1967.0</v>
      </c>
      <c r="B891">
        <v>1967.0</v>
      </c>
      <c r="C891">
        <v>2.0</v>
      </c>
      <c r="D891">
        <v>18.0</v>
      </c>
      <c r="E891" t="s">
        <v>901</v>
      </c>
      <c r="F891" t="s">
        <v>111</v>
      </c>
      <c r="G891" t="s">
        <v>30</v>
      </c>
      <c r="H891" t="s">
        <v>266</v>
      </c>
      <c r="J891">
        <v>2.0</v>
      </c>
    </row>
    <row r="892" ht="15.75" customHeight="1">
      <c r="A892">
        <v>1967.0</v>
      </c>
      <c r="B892">
        <v>1967.0</v>
      </c>
      <c r="C892">
        <v>2.0</v>
      </c>
      <c r="D892">
        <v>12.0</v>
      </c>
      <c r="E892" t="s">
        <v>902</v>
      </c>
      <c r="F892" t="s">
        <v>12</v>
      </c>
      <c r="G892" t="s">
        <v>65</v>
      </c>
      <c r="H892" t="s">
        <v>14</v>
      </c>
      <c r="J892">
        <v>2.0</v>
      </c>
    </row>
    <row r="893" ht="15.75" customHeight="1">
      <c r="A893">
        <v>1967.0</v>
      </c>
      <c r="B893">
        <v>1967.0</v>
      </c>
      <c r="C893">
        <v>1.0</v>
      </c>
      <c r="D893">
        <v>7.0</v>
      </c>
      <c r="E893" t="s">
        <v>775</v>
      </c>
      <c r="F893" t="s">
        <v>12</v>
      </c>
      <c r="G893" t="s">
        <v>22</v>
      </c>
      <c r="H893" t="s">
        <v>14</v>
      </c>
      <c r="J893">
        <v>2.0</v>
      </c>
    </row>
    <row r="894" ht="15.75" customHeight="1">
      <c r="A894">
        <v>1966.0</v>
      </c>
      <c r="B894">
        <v>1966.0</v>
      </c>
      <c r="C894">
        <v>2.0</v>
      </c>
      <c r="D894">
        <v>5.0</v>
      </c>
      <c r="E894" t="s">
        <v>576</v>
      </c>
      <c r="F894" t="s">
        <v>12</v>
      </c>
      <c r="G894" t="s">
        <v>59</v>
      </c>
      <c r="H894" t="s">
        <v>35</v>
      </c>
      <c r="I894" t="s">
        <v>19</v>
      </c>
      <c r="J894">
        <v>1.0</v>
      </c>
    </row>
    <row r="895" ht="15.75" customHeight="1">
      <c r="A895">
        <v>1966.0</v>
      </c>
      <c r="B895">
        <v>1965.0</v>
      </c>
      <c r="C895">
        <v>12.0</v>
      </c>
      <c r="D895">
        <v>31.0</v>
      </c>
      <c r="E895" t="s">
        <v>800</v>
      </c>
      <c r="F895" t="s">
        <v>111</v>
      </c>
      <c r="G895" t="s">
        <v>65</v>
      </c>
      <c r="H895" t="s">
        <v>112</v>
      </c>
      <c r="I895" t="s">
        <v>19</v>
      </c>
      <c r="J895">
        <v>1.0</v>
      </c>
    </row>
    <row r="896" ht="15.75" customHeight="1">
      <c r="A896">
        <v>1966.0</v>
      </c>
      <c r="B896">
        <v>1965.0</v>
      </c>
      <c r="C896">
        <v>12.0</v>
      </c>
      <c r="D896">
        <v>20.0</v>
      </c>
      <c r="E896" t="s">
        <v>903</v>
      </c>
      <c r="F896" t="s">
        <v>111</v>
      </c>
      <c r="G896" t="s">
        <v>22</v>
      </c>
      <c r="H896" t="s">
        <v>112</v>
      </c>
      <c r="I896" t="s">
        <v>19</v>
      </c>
      <c r="J896">
        <v>1.0</v>
      </c>
    </row>
    <row r="897" ht="15.75" customHeight="1">
      <c r="A897">
        <v>1965.0</v>
      </c>
      <c r="B897">
        <v>1965.0</v>
      </c>
      <c r="C897">
        <v>4.0</v>
      </c>
      <c r="D897">
        <v>1.0</v>
      </c>
      <c r="E897" t="s">
        <v>904</v>
      </c>
      <c r="F897" t="s">
        <v>853</v>
      </c>
      <c r="G897" t="s">
        <v>22</v>
      </c>
      <c r="H897" t="s">
        <v>516</v>
      </c>
      <c r="J897">
        <v>1.0</v>
      </c>
    </row>
    <row r="898" ht="15.75" customHeight="1">
      <c r="A898">
        <v>1965.0</v>
      </c>
      <c r="B898">
        <v>1965.0</v>
      </c>
      <c r="C898">
        <v>1.0</v>
      </c>
      <c r="D898">
        <v>31.0</v>
      </c>
      <c r="E898" t="s">
        <v>905</v>
      </c>
      <c r="F898" t="s">
        <v>853</v>
      </c>
      <c r="G898" t="s">
        <v>22</v>
      </c>
      <c r="H898" t="s">
        <v>516</v>
      </c>
      <c r="J898">
        <v>1.0</v>
      </c>
    </row>
    <row r="899" ht="15.75" customHeight="1">
      <c r="A899">
        <v>1965.0</v>
      </c>
      <c r="B899">
        <v>1965.0</v>
      </c>
      <c r="C899">
        <v>1.0</v>
      </c>
      <c r="D899">
        <v>29.0</v>
      </c>
      <c r="E899" t="s">
        <v>906</v>
      </c>
      <c r="G899" t="s">
        <v>30</v>
      </c>
      <c r="H899" t="s">
        <v>516</v>
      </c>
      <c r="J899">
        <v>1.0</v>
      </c>
    </row>
    <row r="900" ht="15.75" customHeight="1">
      <c r="A900">
        <v>1965.0</v>
      </c>
      <c r="B900">
        <v>1965.0</v>
      </c>
      <c r="C900">
        <v>1.0</v>
      </c>
      <c r="D900">
        <v>2.0</v>
      </c>
      <c r="E900" t="s">
        <v>794</v>
      </c>
      <c r="F900" t="s">
        <v>12</v>
      </c>
      <c r="G900" t="s">
        <v>26</v>
      </c>
      <c r="H900" t="s">
        <v>182</v>
      </c>
      <c r="I900" t="s">
        <v>183</v>
      </c>
      <c r="J900">
        <v>1.0</v>
      </c>
    </row>
    <row r="901" ht="15.75" customHeight="1">
      <c r="A901">
        <v>1964.0</v>
      </c>
      <c r="B901">
        <v>1964.0</v>
      </c>
      <c r="C901">
        <v>4.0</v>
      </c>
      <c r="D901">
        <v>4.0</v>
      </c>
      <c r="E901" t="s">
        <v>608</v>
      </c>
      <c r="F901" t="s">
        <v>12</v>
      </c>
      <c r="G901" t="s">
        <v>76</v>
      </c>
      <c r="H901" t="s">
        <v>14</v>
      </c>
      <c r="J901">
        <v>2.0</v>
      </c>
    </row>
    <row r="902" ht="15.75" customHeight="1">
      <c r="A902">
        <v>1964.0</v>
      </c>
      <c r="B902">
        <v>1964.0</v>
      </c>
      <c r="C902">
        <v>3.0</v>
      </c>
      <c r="D902">
        <v>29.0</v>
      </c>
      <c r="E902" t="s">
        <v>907</v>
      </c>
      <c r="F902" t="s">
        <v>111</v>
      </c>
      <c r="G902" t="s">
        <v>65</v>
      </c>
      <c r="H902" t="s">
        <v>908</v>
      </c>
      <c r="J902">
        <v>1.0</v>
      </c>
    </row>
    <row r="903" ht="15.75" customHeight="1">
      <c r="A903">
        <v>1964.0</v>
      </c>
      <c r="B903">
        <v>1964.0</v>
      </c>
      <c r="C903">
        <v>3.0</v>
      </c>
      <c r="D903">
        <v>14.0</v>
      </c>
      <c r="E903" t="s">
        <v>909</v>
      </c>
      <c r="F903" t="s">
        <v>111</v>
      </c>
      <c r="G903" t="s">
        <v>26</v>
      </c>
      <c r="H903" t="s">
        <v>23</v>
      </c>
      <c r="I903" t="s">
        <v>19</v>
      </c>
      <c r="J903">
        <v>1.0</v>
      </c>
    </row>
    <row r="904" ht="15.0" customHeight="1">
      <c r="A904">
        <v>1964.0</v>
      </c>
      <c r="B904">
        <v>1964.0</v>
      </c>
      <c r="C904">
        <v>3.0</v>
      </c>
      <c r="D904">
        <v>12.0</v>
      </c>
      <c r="E904" t="s">
        <v>910</v>
      </c>
      <c r="F904" t="s">
        <v>111</v>
      </c>
      <c r="G904" t="s">
        <v>34</v>
      </c>
      <c r="H904" t="s">
        <v>266</v>
      </c>
      <c r="J904">
        <v>1.0</v>
      </c>
    </row>
    <row r="905" ht="15.0" customHeight="1">
      <c r="A905">
        <v>1964.0</v>
      </c>
      <c r="B905">
        <v>1964.0</v>
      </c>
      <c r="C905">
        <v>3.0</v>
      </c>
      <c r="D905">
        <v>7.0</v>
      </c>
      <c r="E905" t="s">
        <v>870</v>
      </c>
      <c r="F905" t="s">
        <v>104</v>
      </c>
      <c r="G905" t="s">
        <v>30</v>
      </c>
      <c r="H905" t="s">
        <v>278</v>
      </c>
      <c r="J905">
        <v>2.0</v>
      </c>
    </row>
    <row r="906" ht="15.0" customHeight="1">
      <c r="A906">
        <v>1963.0</v>
      </c>
      <c r="B906">
        <v>1963.0</v>
      </c>
      <c r="C906">
        <v>5.0</v>
      </c>
      <c r="D906">
        <v>18.0</v>
      </c>
      <c r="E906" t="s">
        <v>911</v>
      </c>
      <c r="F906" t="s">
        <v>12</v>
      </c>
      <c r="G906" t="s">
        <v>59</v>
      </c>
      <c r="H906" t="s">
        <v>14</v>
      </c>
      <c r="J906">
        <v>1.0</v>
      </c>
    </row>
    <row r="907" ht="15.0" customHeight="1">
      <c r="A907">
        <v>1963.0</v>
      </c>
      <c r="B907">
        <v>1963.0</v>
      </c>
      <c r="C907">
        <v>3.0</v>
      </c>
      <c r="D907">
        <v>3.0</v>
      </c>
      <c r="E907" t="s">
        <v>753</v>
      </c>
      <c r="F907" t="s">
        <v>613</v>
      </c>
      <c r="G907" t="s">
        <v>22</v>
      </c>
      <c r="H907" t="s">
        <v>735</v>
      </c>
      <c r="J907">
        <v>3.0</v>
      </c>
    </row>
    <row r="908" ht="15.0" customHeight="1">
      <c r="A908">
        <v>1963.0</v>
      </c>
      <c r="B908">
        <v>1962.0</v>
      </c>
      <c r="C908">
        <v>12.0</v>
      </c>
      <c r="D908">
        <v>31.0</v>
      </c>
      <c r="E908" t="s">
        <v>912</v>
      </c>
      <c r="F908" t="s">
        <v>104</v>
      </c>
      <c r="G908" t="s">
        <v>610</v>
      </c>
      <c r="H908" t="s">
        <v>278</v>
      </c>
      <c r="J908">
        <v>2.0</v>
      </c>
    </row>
    <row r="909" ht="15.0" customHeight="1">
      <c r="A909">
        <v>1962.0</v>
      </c>
      <c r="B909">
        <v>1962.0</v>
      </c>
      <c r="C909">
        <v>5.0</v>
      </c>
      <c r="D909">
        <v>20.0</v>
      </c>
      <c r="E909" t="s">
        <v>913</v>
      </c>
      <c r="F909" t="s">
        <v>12</v>
      </c>
      <c r="G909" t="s">
        <v>59</v>
      </c>
      <c r="H909" t="s">
        <v>14</v>
      </c>
      <c r="J909">
        <v>1.0</v>
      </c>
    </row>
    <row r="910" ht="15.0" customHeight="1">
      <c r="A910">
        <v>1962.0</v>
      </c>
      <c r="B910">
        <v>1962.0</v>
      </c>
      <c r="C910">
        <v>3.0</v>
      </c>
      <c r="D910">
        <v>25.0</v>
      </c>
      <c r="E910" t="s">
        <v>823</v>
      </c>
      <c r="F910" t="s">
        <v>12</v>
      </c>
      <c r="G910" t="s">
        <v>59</v>
      </c>
      <c r="H910" t="s">
        <v>14</v>
      </c>
      <c r="J910">
        <v>2.0</v>
      </c>
    </row>
    <row r="911" ht="15.0" customHeight="1">
      <c r="A911">
        <v>1962.0</v>
      </c>
      <c r="B911">
        <v>1962.0</v>
      </c>
      <c r="C911">
        <v>2.0</v>
      </c>
      <c r="D911">
        <v>10.0</v>
      </c>
      <c r="E911" t="s">
        <v>914</v>
      </c>
      <c r="F911" t="s">
        <v>12</v>
      </c>
      <c r="G911" t="s">
        <v>34</v>
      </c>
      <c r="H911" t="s">
        <v>182</v>
      </c>
      <c r="I911" t="s">
        <v>183</v>
      </c>
      <c r="J911">
        <v>1.0</v>
      </c>
    </row>
    <row r="912" ht="15.0" customHeight="1">
      <c r="A912">
        <v>1962.0</v>
      </c>
      <c r="B912">
        <v>1962.0</v>
      </c>
      <c r="C912">
        <v>1.0</v>
      </c>
      <c r="D912">
        <v>21.0</v>
      </c>
      <c r="E912" t="s">
        <v>792</v>
      </c>
      <c r="F912" t="s">
        <v>104</v>
      </c>
      <c r="G912" t="s">
        <v>22</v>
      </c>
      <c r="H912" t="s">
        <v>105</v>
      </c>
      <c r="I912" t="s">
        <v>15</v>
      </c>
      <c r="J912">
        <v>7.0</v>
      </c>
    </row>
    <row r="913" ht="15.0" customHeight="1">
      <c r="A913">
        <v>1962.0</v>
      </c>
      <c r="B913">
        <v>1961.0</v>
      </c>
      <c r="C913">
        <v>11.0</v>
      </c>
      <c r="D913">
        <v>24.0</v>
      </c>
      <c r="E913" t="s">
        <v>479</v>
      </c>
      <c r="F913" t="s">
        <v>111</v>
      </c>
      <c r="G913" t="s">
        <v>22</v>
      </c>
      <c r="H913" t="s">
        <v>112</v>
      </c>
      <c r="I913" t="s">
        <v>19</v>
      </c>
      <c r="J913">
        <v>1.0</v>
      </c>
    </row>
    <row r="914" ht="15.0" customHeight="1">
      <c r="A914">
        <v>1961.0</v>
      </c>
      <c r="B914">
        <v>1961.0</v>
      </c>
      <c r="C914">
        <v>2.0</v>
      </c>
      <c r="D914">
        <v>23.0</v>
      </c>
      <c r="E914" t="s">
        <v>645</v>
      </c>
      <c r="F914" t="s">
        <v>111</v>
      </c>
      <c r="G914" t="s">
        <v>22</v>
      </c>
      <c r="H914" t="s">
        <v>23</v>
      </c>
      <c r="I914" t="s">
        <v>19</v>
      </c>
      <c r="J914">
        <v>1.0</v>
      </c>
    </row>
    <row r="915" ht="15.0" customHeight="1">
      <c r="A915">
        <v>1960.0</v>
      </c>
      <c r="B915">
        <v>1960.0</v>
      </c>
      <c r="C915">
        <v>3.0</v>
      </c>
      <c r="D915">
        <v>19.0</v>
      </c>
      <c r="E915" t="s">
        <v>915</v>
      </c>
      <c r="F915" t="s">
        <v>12</v>
      </c>
      <c r="G915" t="s">
        <v>22</v>
      </c>
      <c r="H915" t="s">
        <v>14</v>
      </c>
      <c r="J915">
        <v>1.0</v>
      </c>
    </row>
    <row r="916" ht="15.0" customHeight="1">
      <c r="A916">
        <v>1960.0</v>
      </c>
      <c r="B916">
        <v>1960.0</v>
      </c>
      <c r="C916">
        <v>3.0</v>
      </c>
      <c r="D916">
        <v>9.0</v>
      </c>
      <c r="E916" t="s">
        <v>916</v>
      </c>
      <c r="F916" t="s">
        <v>613</v>
      </c>
      <c r="G916" t="s">
        <v>30</v>
      </c>
      <c r="H916" t="s">
        <v>516</v>
      </c>
      <c r="J916">
        <v>2.0</v>
      </c>
    </row>
    <row r="917" ht="15.0" customHeight="1">
      <c r="A917">
        <v>1960.0</v>
      </c>
      <c r="B917">
        <v>1960.0</v>
      </c>
      <c r="C917">
        <v>2.0</v>
      </c>
      <c r="D917">
        <v>13.0</v>
      </c>
      <c r="E917" t="s">
        <v>917</v>
      </c>
      <c r="F917" t="s">
        <v>12</v>
      </c>
      <c r="G917" t="s">
        <v>22</v>
      </c>
      <c r="H917" t="s">
        <v>35</v>
      </c>
      <c r="I917" t="s">
        <v>19</v>
      </c>
      <c r="J917">
        <v>1.0</v>
      </c>
    </row>
    <row r="918" ht="15.0" customHeight="1">
      <c r="A918">
        <v>1959.0</v>
      </c>
      <c r="B918">
        <v>1959.0</v>
      </c>
      <c r="C918">
        <v>6.0</v>
      </c>
      <c r="D918">
        <v>20.0</v>
      </c>
      <c r="E918" t="s">
        <v>641</v>
      </c>
      <c r="F918" t="s">
        <v>12</v>
      </c>
      <c r="G918" t="s">
        <v>117</v>
      </c>
      <c r="H918" t="s">
        <v>14</v>
      </c>
      <c r="J918">
        <v>1.0</v>
      </c>
    </row>
    <row r="919" ht="15.0" customHeight="1">
      <c r="A919">
        <v>1959.0</v>
      </c>
      <c r="B919">
        <v>1959.0</v>
      </c>
      <c r="C919">
        <v>2.0</v>
      </c>
      <c r="D919">
        <v>3.0</v>
      </c>
      <c r="E919" t="s">
        <v>645</v>
      </c>
      <c r="F919" t="s">
        <v>111</v>
      </c>
      <c r="G919" t="s">
        <v>22</v>
      </c>
      <c r="H919" t="s">
        <v>112</v>
      </c>
      <c r="I919" t="s">
        <v>19</v>
      </c>
      <c r="J919">
        <v>1.0</v>
      </c>
    </row>
    <row r="920" ht="15.0" customHeight="1">
      <c r="A920">
        <v>1958.0</v>
      </c>
      <c r="B920">
        <v>1958.0</v>
      </c>
      <c r="C920">
        <v>3.0</v>
      </c>
      <c r="D920">
        <v>9.0</v>
      </c>
      <c r="E920" t="s">
        <v>907</v>
      </c>
      <c r="F920" t="s">
        <v>111</v>
      </c>
      <c r="G920" t="s">
        <v>65</v>
      </c>
      <c r="H920" t="s">
        <v>35</v>
      </c>
      <c r="I920" t="s">
        <v>19</v>
      </c>
      <c r="J920">
        <v>1.0</v>
      </c>
    </row>
    <row r="921" ht="15.0" customHeight="1">
      <c r="A921">
        <v>1958.0</v>
      </c>
      <c r="B921">
        <v>1958.0</v>
      </c>
      <c r="C921">
        <v>3.0</v>
      </c>
      <c r="D921">
        <v>9.0</v>
      </c>
      <c r="E921" t="s">
        <v>907</v>
      </c>
      <c r="F921" t="s">
        <v>111</v>
      </c>
      <c r="G921" t="s">
        <v>65</v>
      </c>
      <c r="H921" t="s">
        <v>835</v>
      </c>
      <c r="J921">
        <v>1.0</v>
      </c>
    </row>
    <row r="922" ht="15.0" customHeight="1">
      <c r="A922">
        <v>1958.0</v>
      </c>
      <c r="B922">
        <v>1958.0</v>
      </c>
      <c r="C922">
        <v>2.0</v>
      </c>
      <c r="D922">
        <v>14.0</v>
      </c>
      <c r="E922" t="s">
        <v>918</v>
      </c>
      <c r="F922" t="s">
        <v>613</v>
      </c>
      <c r="G922" t="s">
        <v>22</v>
      </c>
      <c r="H922" t="s">
        <v>797</v>
      </c>
      <c r="J922">
        <v>1.0</v>
      </c>
    </row>
    <row r="923" ht="15.0" customHeight="1">
      <c r="A923">
        <v>1958.0</v>
      </c>
      <c r="B923">
        <v>1958.0</v>
      </c>
      <c r="C923">
        <v>2.0</v>
      </c>
      <c r="D923">
        <v>14.0</v>
      </c>
      <c r="E923" t="s">
        <v>918</v>
      </c>
      <c r="F923" t="s">
        <v>613</v>
      </c>
      <c r="G923" t="s">
        <v>22</v>
      </c>
      <c r="H923" t="s">
        <v>835</v>
      </c>
      <c r="J923">
        <v>3.0</v>
      </c>
    </row>
    <row r="924" ht="15.0" customHeight="1">
      <c r="A924">
        <v>1957.0</v>
      </c>
      <c r="B924">
        <v>1957.0</v>
      </c>
      <c r="C924">
        <v>4.0</v>
      </c>
      <c r="D924">
        <v>8.0</v>
      </c>
      <c r="E924" t="s">
        <v>919</v>
      </c>
      <c r="F924" t="s">
        <v>613</v>
      </c>
      <c r="G924" t="s">
        <v>22</v>
      </c>
      <c r="H924" t="s">
        <v>290</v>
      </c>
      <c r="I924" t="s">
        <v>15</v>
      </c>
      <c r="J924">
        <v>2.0</v>
      </c>
    </row>
    <row r="925" ht="15.75" customHeight="1">
      <c r="A925">
        <v>1957.0</v>
      </c>
      <c r="B925">
        <v>1957.0</v>
      </c>
      <c r="C925">
        <v>4.0</v>
      </c>
      <c r="D925">
        <v>7.0</v>
      </c>
      <c r="E925" t="s">
        <v>920</v>
      </c>
      <c r="F925" t="s">
        <v>12</v>
      </c>
      <c r="G925" t="s">
        <v>59</v>
      </c>
      <c r="H925" t="s">
        <v>182</v>
      </c>
      <c r="J925">
        <v>1.0</v>
      </c>
    </row>
    <row r="926" ht="15.75" customHeight="1">
      <c r="A926">
        <v>1957.0</v>
      </c>
      <c r="B926">
        <v>1957.0</v>
      </c>
      <c r="C926">
        <v>2.0</v>
      </c>
      <c r="D926">
        <v>24.0</v>
      </c>
      <c r="E926" t="s">
        <v>921</v>
      </c>
      <c r="F926" t="s">
        <v>12</v>
      </c>
      <c r="G926" t="s">
        <v>22</v>
      </c>
      <c r="H926" t="s">
        <v>14</v>
      </c>
      <c r="J926">
        <v>1.0</v>
      </c>
    </row>
    <row r="927" ht="15.75" customHeight="1">
      <c r="A927">
        <v>1957.0</v>
      </c>
      <c r="B927">
        <v>1957.0</v>
      </c>
      <c r="C927">
        <v>2.0</v>
      </c>
      <c r="D927">
        <v>5.0</v>
      </c>
      <c r="E927" t="s">
        <v>922</v>
      </c>
      <c r="F927" t="s">
        <v>104</v>
      </c>
      <c r="G927" t="s">
        <v>30</v>
      </c>
      <c r="H927" t="s">
        <v>105</v>
      </c>
      <c r="I927" t="s">
        <v>15</v>
      </c>
      <c r="J927">
        <v>1.0</v>
      </c>
    </row>
    <row r="928" ht="15.75" customHeight="1">
      <c r="A928">
        <v>1956.0</v>
      </c>
      <c r="B928">
        <v>1956.0</v>
      </c>
      <c r="C928">
        <v>3.0</v>
      </c>
      <c r="D928">
        <v>5.0</v>
      </c>
      <c r="E928" t="s">
        <v>923</v>
      </c>
      <c r="F928" t="s">
        <v>111</v>
      </c>
      <c r="G928" t="s">
        <v>34</v>
      </c>
      <c r="H928" t="s">
        <v>23</v>
      </c>
      <c r="I928" t="s">
        <v>19</v>
      </c>
      <c r="J928">
        <v>1.0</v>
      </c>
    </row>
    <row r="929" ht="15.75" customHeight="1">
      <c r="A929">
        <v>1956.0</v>
      </c>
      <c r="B929">
        <v>1956.0</v>
      </c>
      <c r="C929">
        <v>3.0</v>
      </c>
      <c r="D929">
        <v>2.0</v>
      </c>
      <c r="E929" t="s">
        <v>924</v>
      </c>
      <c r="F929" t="s">
        <v>104</v>
      </c>
      <c r="G929" t="s">
        <v>30</v>
      </c>
      <c r="H929" t="s">
        <v>105</v>
      </c>
      <c r="I929" t="s">
        <v>15</v>
      </c>
      <c r="J929">
        <v>1.0</v>
      </c>
    </row>
    <row r="930" ht="15.75" customHeight="1">
      <c r="A930">
        <v>1956.0</v>
      </c>
      <c r="B930">
        <v>1956.0</v>
      </c>
      <c r="C930">
        <v>2.0</v>
      </c>
      <c r="D930">
        <v>19.0</v>
      </c>
      <c r="E930" t="s">
        <v>925</v>
      </c>
      <c r="F930" t="s">
        <v>12</v>
      </c>
      <c r="G930" t="s">
        <v>76</v>
      </c>
      <c r="H930" t="s">
        <v>14</v>
      </c>
      <c r="J930">
        <v>1.0</v>
      </c>
    </row>
    <row r="931" ht="15.75" customHeight="1">
      <c r="A931">
        <v>1955.0</v>
      </c>
      <c r="B931">
        <v>1955.0</v>
      </c>
      <c r="C931">
        <v>1.0</v>
      </c>
      <c r="D931">
        <v>15.0</v>
      </c>
      <c r="E931" t="s">
        <v>909</v>
      </c>
      <c r="F931" t="s">
        <v>111</v>
      </c>
      <c r="G931" t="s">
        <v>26</v>
      </c>
      <c r="H931" t="s">
        <v>112</v>
      </c>
      <c r="I931" t="s">
        <v>19</v>
      </c>
      <c r="J931">
        <v>1.0</v>
      </c>
    </row>
    <row r="932" ht="15.75" customHeight="1">
      <c r="A932">
        <v>1954.0</v>
      </c>
      <c r="B932">
        <v>1954.0</v>
      </c>
      <c r="C932">
        <v>4.0</v>
      </c>
      <c r="D932">
        <v>2.0</v>
      </c>
      <c r="E932" t="s">
        <v>926</v>
      </c>
      <c r="F932" t="s">
        <v>613</v>
      </c>
      <c r="G932" t="s">
        <v>30</v>
      </c>
      <c r="H932" t="s">
        <v>290</v>
      </c>
      <c r="J932">
        <v>1.0</v>
      </c>
    </row>
    <row r="933" ht="15.75" customHeight="1">
      <c r="A933">
        <v>1954.0</v>
      </c>
      <c r="B933">
        <v>1954.0</v>
      </c>
      <c r="C933">
        <v>2.0</v>
      </c>
      <c r="D933">
        <v>28.0</v>
      </c>
      <c r="E933" t="s">
        <v>622</v>
      </c>
      <c r="F933" t="s">
        <v>111</v>
      </c>
      <c r="G933" t="s">
        <v>13</v>
      </c>
      <c r="H933" t="s">
        <v>35</v>
      </c>
      <c r="I933" t="s">
        <v>19</v>
      </c>
      <c r="J933">
        <v>2.0</v>
      </c>
    </row>
    <row r="934" ht="15.75" customHeight="1">
      <c r="A934">
        <v>1954.0</v>
      </c>
      <c r="B934">
        <v>1954.0</v>
      </c>
      <c r="C934">
        <v>2.0</v>
      </c>
      <c r="D934">
        <v>12.0</v>
      </c>
      <c r="E934" t="s">
        <v>608</v>
      </c>
      <c r="F934" t="s">
        <v>12</v>
      </c>
      <c r="G934" t="s">
        <v>76</v>
      </c>
      <c r="H934" t="s">
        <v>14</v>
      </c>
      <c r="J934">
        <v>2.0</v>
      </c>
    </row>
    <row r="935" ht="15.75" customHeight="1">
      <c r="A935">
        <v>1953.0</v>
      </c>
      <c r="B935">
        <v>1953.0</v>
      </c>
      <c r="C935">
        <v>5.0</v>
      </c>
      <c r="D935">
        <v>26.0</v>
      </c>
      <c r="E935" t="s">
        <v>700</v>
      </c>
      <c r="F935" t="s">
        <v>332</v>
      </c>
      <c r="G935" t="s">
        <v>54</v>
      </c>
      <c r="H935" t="s">
        <v>290</v>
      </c>
      <c r="J935">
        <v>2.0</v>
      </c>
    </row>
    <row r="936" ht="15.75" customHeight="1">
      <c r="A936">
        <v>1953.0</v>
      </c>
      <c r="B936">
        <v>1953.0</v>
      </c>
      <c r="C936">
        <v>2.0</v>
      </c>
      <c r="D936">
        <v>7.0</v>
      </c>
      <c r="E936" t="s">
        <v>812</v>
      </c>
      <c r="F936" t="s">
        <v>12</v>
      </c>
      <c r="G936" t="s">
        <v>59</v>
      </c>
      <c r="H936" t="s">
        <v>35</v>
      </c>
      <c r="I936" t="s">
        <v>19</v>
      </c>
      <c r="J936">
        <v>1.0</v>
      </c>
    </row>
    <row r="937" ht="15.75" customHeight="1">
      <c r="A937">
        <v>1952.0</v>
      </c>
      <c r="B937">
        <v>1952.0</v>
      </c>
      <c r="C937">
        <v>5.0</v>
      </c>
      <c r="D937">
        <v>9.0</v>
      </c>
      <c r="E937" t="s">
        <v>927</v>
      </c>
      <c r="F937" t="s">
        <v>613</v>
      </c>
      <c r="G937" t="s">
        <v>13</v>
      </c>
      <c r="H937" t="s">
        <v>735</v>
      </c>
      <c r="J937">
        <v>1.0</v>
      </c>
    </row>
    <row r="938" ht="15.75" customHeight="1">
      <c r="A938">
        <v>1952.0</v>
      </c>
      <c r="B938">
        <v>1952.0</v>
      </c>
      <c r="C938">
        <v>2.0</v>
      </c>
      <c r="D938">
        <v>29.0</v>
      </c>
      <c r="E938" t="s">
        <v>928</v>
      </c>
      <c r="F938" t="s">
        <v>613</v>
      </c>
      <c r="G938" t="s">
        <v>30</v>
      </c>
      <c r="H938" t="s">
        <v>290</v>
      </c>
      <c r="J938">
        <v>1.0</v>
      </c>
    </row>
    <row r="939" ht="15.75" customHeight="1">
      <c r="A939">
        <v>1952.0</v>
      </c>
      <c r="B939">
        <v>1952.0</v>
      </c>
      <c r="C939">
        <v>1.0</v>
      </c>
      <c r="D939">
        <v>19.0</v>
      </c>
      <c r="E939" t="s">
        <v>688</v>
      </c>
      <c r="F939" t="s">
        <v>111</v>
      </c>
      <c r="G939" t="s">
        <v>30</v>
      </c>
      <c r="H939" t="s">
        <v>112</v>
      </c>
      <c r="I939" t="s">
        <v>19</v>
      </c>
      <c r="J939">
        <v>4.0</v>
      </c>
    </row>
    <row r="940" ht="15.75" customHeight="1">
      <c r="A940">
        <v>1952.0</v>
      </c>
      <c r="B940">
        <v>1952.0</v>
      </c>
      <c r="C940">
        <v>1.0</v>
      </c>
      <c r="D940">
        <v>14.0</v>
      </c>
      <c r="E940" t="s">
        <v>929</v>
      </c>
      <c r="F940" t="s">
        <v>709</v>
      </c>
      <c r="G940" t="s">
        <v>26</v>
      </c>
      <c r="H940" t="s">
        <v>105</v>
      </c>
      <c r="I940" t="s">
        <v>15</v>
      </c>
      <c r="J940">
        <v>2.0</v>
      </c>
    </row>
    <row r="941" ht="15.75" customHeight="1">
      <c r="A941">
        <v>1952.0</v>
      </c>
      <c r="B941">
        <v>1952.0</v>
      </c>
      <c r="C941">
        <v>1.0</v>
      </c>
      <c r="D941">
        <v>7.0</v>
      </c>
      <c r="E941" t="s">
        <v>930</v>
      </c>
      <c r="F941" t="s">
        <v>613</v>
      </c>
      <c r="G941" t="s">
        <v>22</v>
      </c>
      <c r="H941" t="s">
        <v>797</v>
      </c>
      <c r="J941">
        <v>1.0</v>
      </c>
    </row>
    <row r="942" ht="15.75" customHeight="1">
      <c r="A942">
        <v>1952.0</v>
      </c>
      <c r="B942">
        <v>1951.0</v>
      </c>
      <c r="C942">
        <v>12.0</v>
      </c>
      <c r="D942">
        <v>30.0</v>
      </c>
      <c r="E942" t="s">
        <v>828</v>
      </c>
      <c r="F942" t="s">
        <v>613</v>
      </c>
      <c r="G942" t="s">
        <v>22</v>
      </c>
      <c r="H942" t="s">
        <v>735</v>
      </c>
      <c r="J942">
        <v>2.0</v>
      </c>
    </row>
    <row r="943" ht="15.75" customHeight="1">
      <c r="A943">
        <v>1951.0</v>
      </c>
      <c r="B943">
        <v>1951.0</v>
      </c>
      <c r="C943">
        <v>4.0</v>
      </c>
      <c r="D943">
        <v>25.0</v>
      </c>
      <c r="E943" t="s">
        <v>879</v>
      </c>
      <c r="F943" t="s">
        <v>613</v>
      </c>
      <c r="G943" t="s">
        <v>22</v>
      </c>
      <c r="H943" t="s">
        <v>735</v>
      </c>
      <c r="J943">
        <v>2.0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24.57"/>
    <col customWidth="1" min="3" max="26" width="17.43"/>
  </cols>
  <sheetData>
    <row r="1" ht="15.0" customHeight="1">
      <c r="A1" s="3" t="s">
        <v>931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0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932</v>
      </c>
    </row>
    <row r="4">
      <c r="A4" s="5" t="s">
        <v>933</v>
      </c>
    </row>
    <row r="5">
      <c r="A5" s="5" t="s">
        <v>934</v>
      </c>
    </row>
    <row r="6" ht="15.0" customHeight="1">
      <c r="A6" s="3" t="s">
        <v>935</v>
      </c>
    </row>
    <row r="8">
      <c r="A8" s="5" t="s">
        <v>936</v>
      </c>
    </row>
    <row r="9">
      <c r="A9" s="5">
        <v>2018.0</v>
      </c>
      <c r="B9" s="5" t="s">
        <v>937</v>
      </c>
      <c r="C9" s="5" t="s">
        <v>938</v>
      </c>
    </row>
    <row r="10">
      <c r="A10" s="5">
        <v>2018.0</v>
      </c>
      <c r="B10" s="5" t="s">
        <v>939</v>
      </c>
    </row>
    <row r="11" ht="15.0" customHeight="1">
      <c r="A11" s="6">
        <v>2018.0</v>
      </c>
      <c r="B11" s="4" t="s">
        <v>940</v>
      </c>
      <c r="C11" s="6" t="s">
        <v>941</v>
      </c>
    </row>
    <row r="12" ht="15.0" customHeight="1">
      <c r="A12" s="5">
        <v>2016.0</v>
      </c>
      <c r="B12" s="4" t="s">
        <v>942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5.0"/>
    <col customWidth="1" min="3" max="26" width="8.71"/>
  </cols>
  <sheetData>
    <row r="3">
      <c r="C3" s="4" t="s">
        <v>944</v>
      </c>
    </row>
    <row r="4"/>
    <row r="5"/>
    <row r="6"/>
    <row r="7"/>
    <row r="8">
      <c r="C8" s="4">
        <f t="shared" ref="C8:C74" si="1">AVERAGE(B4:B8)</f>
        <v>4.4</v>
      </c>
    </row>
    <row r="9">
      <c r="C9" s="4">
        <f t="shared" si="1"/>
        <v>4.6</v>
      </c>
    </row>
    <row r="10">
      <c r="C10" s="4">
        <f t="shared" si="1"/>
        <v>3.4</v>
      </c>
    </row>
    <row r="11">
      <c r="C11" s="4">
        <f t="shared" si="1"/>
        <v>4</v>
      </c>
    </row>
    <row r="12">
      <c r="C12" s="4">
        <f t="shared" si="1"/>
        <v>3.4</v>
      </c>
    </row>
    <row r="13">
      <c r="C13" s="4">
        <f t="shared" si="1"/>
        <v>4</v>
      </c>
    </row>
    <row r="14">
      <c r="C14" s="4">
        <f t="shared" si="1"/>
        <v>3.6</v>
      </c>
    </row>
    <row r="15">
      <c r="C15" s="4">
        <f t="shared" si="1"/>
        <v>5</v>
      </c>
    </row>
    <row r="16">
      <c r="C16" s="4">
        <f t="shared" si="1"/>
        <v>5</v>
      </c>
    </row>
    <row r="17">
      <c r="C17" s="4">
        <f t="shared" si="1"/>
        <v>6</v>
      </c>
    </row>
    <row r="18">
      <c r="C18" s="4">
        <f t="shared" si="1"/>
        <v>6</v>
      </c>
    </row>
    <row r="19">
      <c r="C19" s="4">
        <f t="shared" si="1"/>
        <v>6.4</v>
      </c>
    </row>
    <row r="20">
      <c r="C20" s="4">
        <f t="shared" si="1"/>
        <v>5.2</v>
      </c>
    </row>
    <row r="21" ht="15.75" customHeight="1">
      <c r="C21" s="4">
        <f t="shared" si="1"/>
        <v>4.8</v>
      </c>
    </row>
    <row r="22" ht="15.75" customHeight="1">
      <c r="C22" s="4">
        <f t="shared" si="1"/>
        <v>4.6</v>
      </c>
    </row>
    <row r="23" ht="15.75" customHeight="1">
      <c r="C23" s="4">
        <f t="shared" si="1"/>
        <v>5.2</v>
      </c>
    </row>
    <row r="24" ht="15.75" customHeight="1">
      <c r="C24" s="4">
        <f t="shared" si="1"/>
        <v>7</v>
      </c>
    </row>
    <row r="25" ht="15.75" customHeight="1">
      <c r="C25" s="4">
        <f t="shared" si="1"/>
        <v>7.2</v>
      </c>
    </row>
    <row r="26" ht="15.75" customHeight="1">
      <c r="C26" s="4">
        <f t="shared" si="1"/>
        <v>7.2</v>
      </c>
    </row>
    <row r="27" ht="15.75" customHeight="1">
      <c r="C27" s="4">
        <f t="shared" si="1"/>
        <v>8.6</v>
      </c>
    </row>
    <row r="28" ht="15.75" customHeight="1">
      <c r="C28" s="4">
        <f t="shared" si="1"/>
        <v>11.6</v>
      </c>
    </row>
    <row r="29" ht="15.75" customHeight="1">
      <c r="C29" s="4">
        <f t="shared" si="1"/>
        <v>13.4</v>
      </c>
    </row>
    <row r="30" ht="15.75" customHeight="1">
      <c r="C30" s="4">
        <f t="shared" si="1"/>
        <v>13.2</v>
      </c>
    </row>
    <row r="31" ht="15.75" customHeight="1">
      <c r="C31" s="4">
        <f t="shared" si="1"/>
        <v>16</v>
      </c>
    </row>
    <row r="32" ht="15.75" customHeight="1">
      <c r="C32" s="4">
        <f t="shared" si="1"/>
        <v>15.4</v>
      </c>
    </row>
    <row r="33" ht="15.75" customHeight="1">
      <c r="C33" s="4">
        <f t="shared" si="1"/>
        <v>12.2</v>
      </c>
    </row>
    <row r="34" ht="15.75" customHeight="1">
      <c r="C34" s="4">
        <f t="shared" si="1"/>
        <v>12.6</v>
      </c>
    </row>
    <row r="35" ht="15.75" customHeight="1">
      <c r="C35" s="4">
        <f t="shared" si="1"/>
        <v>15</v>
      </c>
    </row>
    <row r="36" ht="15.75" customHeight="1">
      <c r="C36" s="4">
        <f t="shared" si="1"/>
        <v>14.2</v>
      </c>
    </row>
    <row r="37" ht="15.75" customHeight="1">
      <c r="C37" s="4">
        <f t="shared" si="1"/>
        <v>15.2</v>
      </c>
    </row>
    <row r="38" ht="15.75" customHeight="1">
      <c r="C38" s="4">
        <f t="shared" si="1"/>
        <v>16.8</v>
      </c>
    </row>
    <row r="39" ht="15.75" customHeight="1">
      <c r="C39" s="4">
        <f t="shared" si="1"/>
        <v>15.6</v>
      </c>
    </row>
    <row r="40" ht="15.75" customHeight="1">
      <c r="C40" s="4">
        <f t="shared" si="1"/>
        <v>16.2</v>
      </c>
    </row>
    <row r="41" ht="15.75" customHeight="1">
      <c r="C41" s="4">
        <f t="shared" si="1"/>
        <v>15</v>
      </c>
    </row>
    <row r="42" ht="15.75" customHeight="1">
      <c r="C42" s="4">
        <f t="shared" si="1"/>
        <v>13.4</v>
      </c>
    </row>
    <row r="43" ht="15.75" customHeight="1">
      <c r="C43" s="4">
        <f t="shared" si="1"/>
        <v>12.2</v>
      </c>
    </row>
    <row r="44" ht="15.75" customHeight="1">
      <c r="C44" s="4">
        <f t="shared" si="1"/>
        <v>10.6</v>
      </c>
    </row>
    <row r="45" ht="15.75" customHeight="1">
      <c r="C45" s="4">
        <f t="shared" si="1"/>
        <v>11.2</v>
      </c>
    </row>
    <row r="46" ht="15.75" customHeight="1">
      <c r="C46" s="4">
        <f t="shared" si="1"/>
        <v>15.4</v>
      </c>
    </row>
    <row r="47" ht="15.75" customHeight="1">
      <c r="C47" s="4">
        <f t="shared" si="1"/>
        <v>16.6</v>
      </c>
    </row>
    <row r="48" ht="15.75" customHeight="1">
      <c r="C48" s="4">
        <f t="shared" si="1"/>
        <v>20.6</v>
      </c>
    </row>
    <row r="49" ht="15.75" customHeight="1">
      <c r="C49" s="4">
        <f t="shared" si="1"/>
        <v>24.8</v>
      </c>
    </row>
    <row r="50" ht="15.75" customHeight="1">
      <c r="C50" s="4">
        <f t="shared" si="1"/>
        <v>24.4</v>
      </c>
    </row>
    <row r="51" ht="15.75" customHeight="1">
      <c r="C51" s="4">
        <f t="shared" si="1"/>
        <v>23.8</v>
      </c>
    </row>
    <row r="52" ht="15.75" customHeight="1">
      <c r="C52" s="4">
        <f t="shared" si="1"/>
        <v>27.4</v>
      </c>
    </row>
    <row r="53" ht="15.75" customHeight="1">
      <c r="C53" s="4">
        <f t="shared" si="1"/>
        <v>26.2</v>
      </c>
    </row>
    <row r="54" ht="15.75" customHeight="1">
      <c r="C54" s="4">
        <f t="shared" si="1"/>
        <v>26.8</v>
      </c>
    </row>
    <row r="55" ht="15.75" customHeight="1">
      <c r="C55" s="4">
        <f t="shared" si="1"/>
        <v>29.4</v>
      </c>
    </row>
    <row r="56" ht="15.75" customHeight="1">
      <c r="C56" s="4">
        <f t="shared" si="1"/>
        <v>30.2</v>
      </c>
    </row>
    <row r="57" ht="15.75" customHeight="1">
      <c r="C57" s="4">
        <f t="shared" si="1"/>
        <v>28.6</v>
      </c>
    </row>
    <row r="58" ht="15.75" customHeight="1">
      <c r="C58" s="4">
        <f t="shared" si="1"/>
        <v>29.8</v>
      </c>
    </row>
    <row r="59" ht="15.75" customHeight="1">
      <c r="C59" s="4">
        <f t="shared" si="1"/>
        <v>28</v>
      </c>
    </row>
    <row r="60" ht="15.75" customHeight="1">
      <c r="C60" s="4">
        <f t="shared" si="1"/>
        <v>25</v>
      </c>
    </row>
    <row r="61" ht="15.75" customHeight="1">
      <c r="C61" s="4">
        <f t="shared" si="1"/>
        <v>26.2</v>
      </c>
    </row>
    <row r="62" ht="15.75" customHeight="1">
      <c r="C62" s="4">
        <f t="shared" si="1"/>
        <v>27.2</v>
      </c>
    </row>
    <row r="63" ht="15.75" customHeight="1">
      <c r="C63" s="4">
        <f t="shared" si="1"/>
        <v>28.8</v>
      </c>
    </row>
    <row r="64" ht="15.75" customHeight="1">
      <c r="C64" s="4">
        <f t="shared" si="1"/>
        <v>29</v>
      </c>
    </row>
    <row r="65" ht="15.75" customHeight="1">
      <c r="C65" s="4">
        <f t="shared" si="1"/>
        <v>31.8</v>
      </c>
    </row>
    <row r="66" ht="15.75" customHeight="1">
      <c r="C66" s="4">
        <f t="shared" si="1"/>
        <v>29.4</v>
      </c>
    </row>
    <row r="67" ht="15.75" customHeight="1">
      <c r="C67" s="4">
        <f t="shared" si="1"/>
        <v>30.8</v>
      </c>
    </row>
    <row r="68" ht="15.75" customHeight="1">
      <c r="C68" s="4">
        <f t="shared" si="1"/>
        <v>25.8</v>
      </c>
    </row>
    <row r="69" ht="15.75" customHeight="1">
      <c r="C69" s="4">
        <f t="shared" si="1"/>
        <v>26.8</v>
      </c>
    </row>
    <row r="70" ht="15.75" customHeight="1">
      <c r="C70" s="4">
        <f t="shared" si="1"/>
        <v>22.4</v>
      </c>
    </row>
    <row r="71" ht="15.75" customHeight="1">
      <c r="C71" s="4">
        <f t="shared" si="1"/>
        <v>22.4</v>
      </c>
    </row>
    <row r="72" ht="15.75" customHeight="1">
      <c r="C72" s="4">
        <f t="shared" si="1"/>
        <v>20.4</v>
      </c>
    </row>
    <row r="73" ht="15.75" customHeight="1">
      <c r="C73" s="4">
        <f t="shared" si="1"/>
        <v>22.8</v>
      </c>
    </row>
    <row r="74" ht="15.75" customHeight="1">
      <c r="C74" s="4">
        <f t="shared" si="1"/>
        <v>24.2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5.0"/>
    <col customWidth="1" min="3" max="26" width="8.71"/>
  </cols>
  <sheetData>
    <row r="1">
      <c r="A1" s="13"/>
    </row>
    <row r="2">
      <c r="A2" s="14"/>
    </row>
    <row r="3">
      <c r="A3" s="15" t="s">
        <v>946</v>
      </c>
      <c r="B3" s="3" t="s">
        <v>943</v>
      </c>
      <c r="C3" s="4" t="s">
        <v>944</v>
      </c>
    </row>
    <row r="4">
      <c r="A4" s="15">
        <v>1951.0</v>
      </c>
      <c r="B4" s="4">
        <f>IFERROR(__xludf.DUMMYFUNCTION("IFNA(ARRAYFORMULA(SUM(FILTER(Data!J:J, Data!G:G=""CO"", Data!A:A=A4))), 0)"),2.0)</f>
        <v>2</v>
      </c>
    </row>
    <row r="5">
      <c r="A5" s="15">
        <v>1952.0</v>
      </c>
      <c r="B5" s="4">
        <f>IFERROR(__xludf.DUMMYFUNCTION("IFNA(ARRAYFORMULA(SUM(FILTER(Data!J:J, Data!G:G=""CO"", Data!A:A=A5))), 0)"),3.0)</f>
        <v>3</v>
      </c>
    </row>
    <row r="6">
      <c r="A6" s="15">
        <v>1953.0</v>
      </c>
      <c r="B6" s="4">
        <f>IFERROR(__xludf.DUMMYFUNCTION("IFNA(ARRAYFORMULA(SUM(FILTER(Data!J:J, Data!G:G=""CO"", Data!A:A=A6))), 0)"),0.0)</f>
        <v>0</v>
      </c>
    </row>
    <row r="7">
      <c r="A7" s="15">
        <v>1954.0</v>
      </c>
      <c r="B7" s="4">
        <f>IFERROR(__xludf.DUMMYFUNCTION("IFNA(ARRAYFORMULA(SUM(FILTER(Data!J:J, Data!G:G=""CO"", Data!A:A=A7))), 0)"),0.0)</f>
        <v>0</v>
      </c>
    </row>
    <row r="8">
      <c r="A8" s="15">
        <v>1955.0</v>
      </c>
      <c r="B8" s="4">
        <f>IFERROR(__xludf.DUMMYFUNCTION("IFNA(ARRAYFORMULA(SUM(FILTER(Data!J:J, Data!G:G=""CO"", Data!A:A=A8))), 0)"),0.0)</f>
        <v>0</v>
      </c>
      <c r="C8" s="4">
        <f t="shared" ref="C8:C74" si="1">AVERAGE(B4:B8)</f>
        <v>1</v>
      </c>
    </row>
    <row r="9">
      <c r="A9" s="15">
        <v>1956.0</v>
      </c>
      <c r="B9" s="4">
        <f>IFERROR(__xludf.DUMMYFUNCTION("IFNA(ARRAYFORMULA(SUM(FILTER(Data!J:J, Data!G:G=""CO"", Data!A:A=A9))), 0)"),0.0)</f>
        <v>0</v>
      </c>
      <c r="C9" s="4">
        <f t="shared" si="1"/>
        <v>0.6</v>
      </c>
    </row>
    <row r="10">
      <c r="A10" s="15">
        <v>1957.0</v>
      </c>
      <c r="B10" s="4">
        <f>IFERROR(__xludf.DUMMYFUNCTION("IFNA(ARRAYFORMULA(SUM(FILTER(Data!J:J, Data!G:G=""CO"", Data!A:A=A10))), 0)"),3.0)</f>
        <v>3</v>
      </c>
      <c r="C10" s="4">
        <f t="shared" si="1"/>
        <v>0.6</v>
      </c>
    </row>
    <row r="11">
      <c r="A11" s="15">
        <v>1958.0</v>
      </c>
      <c r="B11" s="4">
        <f>IFERROR(__xludf.DUMMYFUNCTION("IFNA(ARRAYFORMULA(SUM(FILTER(Data!J:J, Data!G:G=""CO"", Data!A:A=A11))), 0)"),4.0)</f>
        <v>4</v>
      </c>
      <c r="C11" s="4">
        <f t="shared" si="1"/>
        <v>1.4</v>
      </c>
    </row>
    <row r="12">
      <c r="A12" s="15">
        <v>1959.0</v>
      </c>
      <c r="B12" s="4">
        <f>IFERROR(__xludf.DUMMYFUNCTION("IFNA(ARRAYFORMULA(SUM(FILTER(Data!J:J, Data!G:G=""CO"", Data!A:A=A12))), 0)"),1.0)</f>
        <v>1</v>
      </c>
      <c r="C12" s="4">
        <f t="shared" si="1"/>
        <v>1.6</v>
      </c>
    </row>
    <row r="13">
      <c r="A13" s="15">
        <v>1960.0</v>
      </c>
      <c r="B13" s="4">
        <f>IFERROR(__xludf.DUMMYFUNCTION("IFNA(ARRAYFORMULA(SUM(FILTER(Data!J:J, Data!G:G=""CO"", Data!A:A=A13))), 0)"),2.0)</f>
        <v>2</v>
      </c>
      <c r="C13" s="4">
        <f t="shared" si="1"/>
        <v>2</v>
      </c>
    </row>
    <row r="14">
      <c r="A14" s="15">
        <v>1961.0</v>
      </c>
      <c r="B14" s="4">
        <f>IFERROR(__xludf.DUMMYFUNCTION("IFNA(ARRAYFORMULA(SUM(FILTER(Data!J:J, Data!G:G=""CO"", Data!A:A=A14))), 0)"),1.0)</f>
        <v>1</v>
      </c>
      <c r="C14" s="4">
        <f t="shared" si="1"/>
        <v>2.2</v>
      </c>
    </row>
    <row r="15">
      <c r="A15" s="15">
        <v>1962.0</v>
      </c>
      <c r="B15" s="4">
        <f>IFERROR(__xludf.DUMMYFUNCTION("IFNA(ARRAYFORMULA(SUM(FILTER(Data!J:J, Data!G:G=""CO"", Data!A:A=A15))), 0)"),8.0)</f>
        <v>8</v>
      </c>
      <c r="C15" s="4">
        <f t="shared" si="1"/>
        <v>3.2</v>
      </c>
    </row>
    <row r="16">
      <c r="A16" s="15">
        <v>1963.0</v>
      </c>
      <c r="B16" s="4">
        <f>IFERROR(__xludf.DUMMYFUNCTION("IFNA(ARRAYFORMULA(SUM(FILTER(Data!J:J, Data!G:G=""CO"", Data!A:A=A16))), 0)"),3.0)</f>
        <v>3</v>
      </c>
      <c r="C16" s="4">
        <f t="shared" si="1"/>
        <v>3</v>
      </c>
    </row>
    <row r="17">
      <c r="A17" s="15">
        <v>1964.0</v>
      </c>
      <c r="B17" s="4">
        <f>IFERROR(__xludf.DUMMYFUNCTION("IFNA(ARRAYFORMULA(SUM(FILTER(Data!J:J, Data!G:G=""CO"", Data!A:A=A17))), 0)"),0.0)</f>
        <v>0</v>
      </c>
      <c r="C17" s="4">
        <f t="shared" si="1"/>
        <v>2.8</v>
      </c>
    </row>
    <row r="18">
      <c r="A18" s="15">
        <v>1965.0</v>
      </c>
      <c r="B18" s="4">
        <f>IFERROR(__xludf.DUMMYFUNCTION("IFNA(ARRAYFORMULA(SUM(FILTER(Data!J:J, Data!G:G=""CO"", Data!A:A=A18))), 0)"),2.0)</f>
        <v>2</v>
      </c>
      <c r="C18" s="4">
        <f t="shared" si="1"/>
        <v>2.8</v>
      </c>
    </row>
    <row r="19">
      <c r="A19" s="15">
        <v>1966.0</v>
      </c>
      <c r="B19" s="4">
        <f>IFERROR(__xludf.DUMMYFUNCTION("IFNA(ARRAYFORMULA(SUM(FILTER(Data!J:J, Data!G:G=""CO"", Data!A:A=A19))), 0)"),1.0)</f>
        <v>1</v>
      </c>
      <c r="C19" s="4">
        <f t="shared" si="1"/>
        <v>2.8</v>
      </c>
    </row>
    <row r="20">
      <c r="A20" s="15">
        <v>1967.0</v>
      </c>
      <c r="B20" s="4">
        <f>IFERROR(__xludf.DUMMYFUNCTION("IFNA(ARRAYFORMULA(SUM(FILTER(Data!J:J, Data!G:G=""CO"", Data!A:A=A20))), 0)"),2.0)</f>
        <v>2</v>
      </c>
      <c r="C20" s="4">
        <f t="shared" si="1"/>
        <v>1.6</v>
      </c>
    </row>
    <row r="21" ht="15.75" customHeight="1">
      <c r="A21" s="15">
        <v>1968.0</v>
      </c>
      <c r="B21" s="4">
        <f>IFERROR(__xludf.DUMMYFUNCTION("IFNA(ARRAYFORMULA(SUM(FILTER(Data!J:J, Data!G:G=""CO"", Data!A:A=A21))), 0)"),2.0)</f>
        <v>2</v>
      </c>
      <c r="C21" s="4">
        <f t="shared" si="1"/>
        <v>1.4</v>
      </c>
    </row>
    <row r="22" ht="15.75" customHeight="1">
      <c r="A22" s="15">
        <v>1969.0</v>
      </c>
      <c r="B22" s="4">
        <f>IFERROR(__xludf.DUMMYFUNCTION("IFNA(ARRAYFORMULA(SUM(FILTER(Data!J:J, Data!G:G=""CO"", Data!A:A=A22))), 0)"),0.0)</f>
        <v>0</v>
      </c>
      <c r="C22" s="4">
        <f t="shared" si="1"/>
        <v>1.4</v>
      </c>
    </row>
    <row r="23" ht="15.75" customHeight="1">
      <c r="A23" s="15">
        <v>1970.0</v>
      </c>
      <c r="B23" s="4">
        <f>IFERROR(__xludf.DUMMYFUNCTION("IFNA(ARRAYFORMULA(SUM(FILTER(Data!J:J, Data!G:G=""CO"", Data!A:A=A23))), 0)"),1.0)</f>
        <v>1</v>
      </c>
      <c r="C23" s="4">
        <f t="shared" si="1"/>
        <v>1.2</v>
      </c>
    </row>
    <row r="24" ht="15.75" customHeight="1">
      <c r="A24" s="15">
        <v>1971.0</v>
      </c>
      <c r="B24" s="4">
        <f>IFERROR(__xludf.DUMMYFUNCTION("IFNA(ARRAYFORMULA(SUM(FILTER(Data!J:J, Data!G:G=""CO"", Data!A:A=A24))), 0)"),1.0)</f>
        <v>1</v>
      </c>
      <c r="C24" s="4">
        <f t="shared" si="1"/>
        <v>1.2</v>
      </c>
    </row>
    <row r="25" ht="15.75" customHeight="1">
      <c r="A25" s="15">
        <v>1972.0</v>
      </c>
      <c r="B25" s="4">
        <f>IFERROR(__xludf.DUMMYFUNCTION("IFNA(ARRAYFORMULA(SUM(FILTER(Data!J:J, Data!G:G=""CO"", Data!A:A=A25))), 0)"),2.0)</f>
        <v>2</v>
      </c>
      <c r="C25" s="4">
        <f t="shared" si="1"/>
        <v>1.2</v>
      </c>
    </row>
    <row r="26" ht="15.75" customHeight="1">
      <c r="A26" s="15">
        <v>1973.0</v>
      </c>
      <c r="B26" s="4">
        <f>IFERROR(__xludf.DUMMYFUNCTION("IFNA(ARRAYFORMULA(SUM(FILTER(Data!J:J, Data!G:G=""CO"", Data!A:A=A26))), 0)"),2.0)</f>
        <v>2</v>
      </c>
      <c r="C26" s="4">
        <f t="shared" si="1"/>
        <v>1.2</v>
      </c>
    </row>
    <row r="27" ht="15.75" customHeight="1">
      <c r="A27" s="15">
        <v>1974.0</v>
      </c>
      <c r="B27" s="4">
        <f>IFERROR(__xludf.DUMMYFUNCTION("IFNA(ARRAYFORMULA(SUM(FILTER(Data!J:J, Data!G:G=""CO"", Data!A:A=A27))), 0)"),2.0)</f>
        <v>2</v>
      </c>
      <c r="C27" s="4">
        <f t="shared" si="1"/>
        <v>1.6</v>
      </c>
    </row>
    <row r="28" ht="15.75" customHeight="1">
      <c r="A28" s="15">
        <v>1975.0</v>
      </c>
      <c r="B28" s="4">
        <f>IFERROR(__xludf.DUMMYFUNCTION("IFNA(ARRAYFORMULA(SUM(FILTER(Data!J:J, Data!G:G=""CO"", Data!A:A=A28))), 0)"),8.0)</f>
        <v>8</v>
      </c>
      <c r="C28" s="4">
        <f t="shared" si="1"/>
        <v>3</v>
      </c>
    </row>
    <row r="29" ht="15.75" customHeight="1">
      <c r="A29" s="15">
        <v>1976.0</v>
      </c>
      <c r="B29" s="4">
        <f>IFERROR(__xludf.DUMMYFUNCTION("IFNA(ARRAYFORMULA(SUM(FILTER(Data!J:J, Data!G:G=""CO"", Data!A:A=A29))), 0)"),3.0)</f>
        <v>3</v>
      </c>
      <c r="C29" s="4">
        <f t="shared" si="1"/>
        <v>3.4</v>
      </c>
    </row>
    <row r="30" ht="15.75" customHeight="1">
      <c r="A30" s="15">
        <v>1977.0</v>
      </c>
      <c r="B30" s="4">
        <f>IFERROR(__xludf.DUMMYFUNCTION("IFNA(ARRAYFORMULA(SUM(FILTER(Data!J:J, Data!G:G=""CO"", Data!A:A=A30))), 0)"),1.0)</f>
        <v>1</v>
      </c>
      <c r="C30" s="4">
        <f t="shared" si="1"/>
        <v>3.2</v>
      </c>
    </row>
    <row r="31" ht="15.75" customHeight="1">
      <c r="A31" s="15">
        <v>1978.0</v>
      </c>
      <c r="B31" s="4">
        <f>IFERROR(__xludf.DUMMYFUNCTION("IFNA(ARRAYFORMULA(SUM(FILTER(Data!J:J, Data!G:G=""CO"", Data!A:A=A31))), 0)"),5.0)</f>
        <v>5</v>
      </c>
      <c r="C31" s="4">
        <f t="shared" si="1"/>
        <v>3.8</v>
      </c>
    </row>
    <row r="32" ht="15.75" customHeight="1">
      <c r="A32" s="15">
        <v>1979.0</v>
      </c>
      <c r="B32" s="4">
        <f>IFERROR(__xludf.DUMMYFUNCTION("IFNA(ARRAYFORMULA(SUM(FILTER(Data!J:J, Data!G:G=""CO"", Data!A:A=A32))), 0)"),2.0)</f>
        <v>2</v>
      </c>
      <c r="C32" s="4">
        <f t="shared" si="1"/>
        <v>3.8</v>
      </c>
    </row>
    <row r="33" ht="15.75" customHeight="1">
      <c r="A33" s="15">
        <v>1980.0</v>
      </c>
      <c r="B33" s="4">
        <f>IFERROR(__xludf.DUMMYFUNCTION("IFNA(ARRAYFORMULA(SUM(FILTER(Data!J:J, Data!G:G=""CO"", Data!A:A=A33))), 0)"),1.0)</f>
        <v>1</v>
      </c>
      <c r="C33" s="4">
        <f t="shared" si="1"/>
        <v>2.4</v>
      </c>
    </row>
    <row r="34" ht="15.75" customHeight="1">
      <c r="A34" s="15">
        <v>1981.0</v>
      </c>
      <c r="B34" s="4">
        <f>IFERROR(__xludf.DUMMYFUNCTION("IFNA(ARRAYFORMULA(SUM(FILTER(Data!J:J, Data!G:G=""CO"", Data!A:A=A34))), 0)"),4.0)</f>
        <v>4</v>
      </c>
      <c r="C34" s="4">
        <f t="shared" si="1"/>
        <v>2.6</v>
      </c>
    </row>
    <row r="35" ht="15.75" customHeight="1">
      <c r="A35" s="15">
        <v>1982.0</v>
      </c>
      <c r="B35" s="4">
        <f>IFERROR(__xludf.DUMMYFUNCTION("IFNA(ARRAYFORMULA(SUM(FILTER(Data!J:J, Data!G:G=""CO"", Data!A:A=A35))), 0)"),4.0)</f>
        <v>4</v>
      </c>
      <c r="C35" s="4">
        <f t="shared" si="1"/>
        <v>3.2</v>
      </c>
    </row>
    <row r="36" ht="15.75" customHeight="1">
      <c r="A36" s="15">
        <v>1983.0</v>
      </c>
      <c r="B36" s="4">
        <f>IFERROR(__xludf.DUMMYFUNCTION("IFNA(ARRAYFORMULA(SUM(FILTER(Data!J:J, Data!G:G=""CO"", Data!A:A=A36))), 0)"),5.0)</f>
        <v>5</v>
      </c>
      <c r="C36" s="4">
        <f t="shared" si="1"/>
        <v>3.2</v>
      </c>
    </row>
    <row r="37" ht="15.75" customHeight="1">
      <c r="A37" s="15">
        <v>1984.0</v>
      </c>
      <c r="B37" s="4">
        <f>IFERROR(__xludf.DUMMYFUNCTION("IFNA(ARRAYFORMULA(SUM(FILTER(Data!J:J, Data!G:G=""CO"", Data!A:A=A37))), 0)"),9.0)</f>
        <v>9</v>
      </c>
      <c r="C37" s="4">
        <f t="shared" si="1"/>
        <v>4.6</v>
      </c>
    </row>
    <row r="38" ht="15.75" customHeight="1">
      <c r="A38" s="15">
        <v>1985.0</v>
      </c>
      <c r="B38" s="4">
        <f>IFERROR(__xludf.DUMMYFUNCTION("IFNA(ARRAYFORMULA(SUM(FILTER(Data!J:J, Data!G:G=""CO"", Data!A:A=A38))), 0)"),4.0)</f>
        <v>4</v>
      </c>
      <c r="C38" s="4">
        <f t="shared" si="1"/>
        <v>5.2</v>
      </c>
    </row>
    <row r="39" ht="15.75" customHeight="1">
      <c r="A39" s="15">
        <v>1986.0</v>
      </c>
      <c r="B39" s="4">
        <f>IFERROR(__xludf.DUMMYFUNCTION("IFNA(ARRAYFORMULA(SUM(FILTER(Data!J:J, Data!G:G=""CO"", Data!A:A=A39))), 0)"),4.0)</f>
        <v>4</v>
      </c>
      <c r="C39" s="4">
        <f t="shared" si="1"/>
        <v>5.2</v>
      </c>
    </row>
    <row r="40" ht="15.75" customHeight="1">
      <c r="A40" s="15">
        <v>1987.0</v>
      </c>
      <c r="B40" s="4">
        <f>IFERROR(__xludf.DUMMYFUNCTION("IFNA(ARRAYFORMULA(SUM(FILTER(Data!J:J, Data!G:G=""CO"", Data!A:A=A40))), 0)"),11.0)</f>
        <v>11</v>
      </c>
      <c r="C40" s="4">
        <f t="shared" si="1"/>
        <v>6.6</v>
      </c>
    </row>
    <row r="41" ht="15.75" customHeight="1">
      <c r="A41" s="15">
        <v>1988.0</v>
      </c>
      <c r="B41" s="4">
        <f>IFERROR(__xludf.DUMMYFUNCTION("IFNA(ARRAYFORMULA(SUM(FILTER(Data!J:J, Data!G:G=""CO"", Data!A:A=A41))), 0)"),5.0)</f>
        <v>5</v>
      </c>
      <c r="C41" s="4">
        <f t="shared" si="1"/>
        <v>6.6</v>
      </c>
    </row>
    <row r="42" ht="15.75" customHeight="1">
      <c r="A42" s="15">
        <v>1989.0</v>
      </c>
      <c r="B42" s="4">
        <f>IFERROR(__xludf.DUMMYFUNCTION("IFNA(ARRAYFORMULA(SUM(FILTER(Data!J:J, Data!G:G=""CO"", Data!A:A=A42))), 0)"),4.0)</f>
        <v>4</v>
      </c>
      <c r="C42" s="4">
        <f t="shared" si="1"/>
        <v>5.6</v>
      </c>
    </row>
    <row r="43" ht="15.75" customHeight="1">
      <c r="A43" s="15">
        <v>1990.0</v>
      </c>
      <c r="B43" s="4">
        <f>IFERROR(__xludf.DUMMYFUNCTION("IFNA(ARRAYFORMULA(SUM(FILTER(Data!J:J, Data!G:G=""CO"", Data!A:A=A43))), 0)"),4.0)</f>
        <v>4</v>
      </c>
      <c r="C43" s="4">
        <f t="shared" si="1"/>
        <v>5.6</v>
      </c>
    </row>
    <row r="44" ht="15.75" customHeight="1">
      <c r="A44" s="15">
        <v>1991.0</v>
      </c>
      <c r="B44" s="4">
        <f>IFERROR(__xludf.DUMMYFUNCTION("IFNA(ARRAYFORMULA(SUM(FILTER(Data!J:J, Data!G:G=""CO"", Data!A:A=A44))), 0)"),7.0)</f>
        <v>7</v>
      </c>
      <c r="C44" s="4">
        <f t="shared" si="1"/>
        <v>6.2</v>
      </c>
    </row>
    <row r="45" ht="15.75" customHeight="1">
      <c r="A45" s="15">
        <v>1992.0</v>
      </c>
      <c r="B45" s="4">
        <f>IFERROR(__xludf.DUMMYFUNCTION("IFNA(ARRAYFORMULA(SUM(FILTER(Data!J:J, Data!G:G=""CO"", Data!A:A=A45))), 0)"),9.0)</f>
        <v>9</v>
      </c>
      <c r="C45" s="4">
        <f t="shared" si="1"/>
        <v>5.8</v>
      </c>
    </row>
    <row r="46" ht="15.75" customHeight="1">
      <c r="A46" s="15">
        <v>1993.0</v>
      </c>
      <c r="B46" s="4">
        <f>IFERROR(__xludf.DUMMYFUNCTION("IFNA(ARRAYFORMULA(SUM(FILTER(Data!J:J, Data!G:G=""CO"", Data!A:A=A46))), 0)"),12.0)</f>
        <v>12</v>
      </c>
      <c r="C46" s="4">
        <f t="shared" si="1"/>
        <v>7.2</v>
      </c>
    </row>
    <row r="47" ht="15.75" customHeight="1">
      <c r="A47" s="15">
        <v>1994.0</v>
      </c>
      <c r="B47" s="4">
        <f>IFERROR(__xludf.DUMMYFUNCTION("IFNA(ARRAYFORMULA(SUM(FILTER(Data!J:J, Data!G:G=""CO"", Data!A:A=A47))), 0)"),1.0)</f>
        <v>1</v>
      </c>
      <c r="C47" s="4">
        <f t="shared" si="1"/>
        <v>6.6</v>
      </c>
    </row>
    <row r="48" ht="15.75" customHeight="1">
      <c r="A48" s="15">
        <v>1995.0</v>
      </c>
      <c r="B48" s="4">
        <f>IFERROR(__xludf.DUMMYFUNCTION("IFNA(ARRAYFORMULA(SUM(FILTER(Data!J:J, Data!G:G=""CO"", Data!A:A=A48))), 0)"),9.0)</f>
        <v>9</v>
      </c>
      <c r="C48" s="4">
        <f t="shared" si="1"/>
        <v>7.6</v>
      </c>
    </row>
    <row r="49" ht="15.75" customHeight="1">
      <c r="A49" s="15">
        <v>1996.0</v>
      </c>
      <c r="B49" s="4">
        <f>IFERROR(__xludf.DUMMYFUNCTION("IFNA(ARRAYFORMULA(SUM(FILTER(Data!J:J, Data!G:G=""CO"", Data!A:A=A49))), 0)"),7.0)</f>
        <v>7</v>
      </c>
      <c r="C49" s="4">
        <f t="shared" si="1"/>
        <v>7.6</v>
      </c>
    </row>
    <row r="50" ht="15.75" customHeight="1">
      <c r="A50" s="15">
        <v>1997.0</v>
      </c>
      <c r="B50" s="4">
        <f>IFERROR(__xludf.DUMMYFUNCTION("IFNA(ARRAYFORMULA(SUM(FILTER(Data!J:J, Data!G:G=""CO"", Data!A:A=A50))), 0)"),1.0)</f>
        <v>1</v>
      </c>
      <c r="C50" s="4">
        <f t="shared" si="1"/>
        <v>6</v>
      </c>
    </row>
    <row r="51" ht="15.75" customHeight="1">
      <c r="A51" s="15">
        <v>1998.0</v>
      </c>
      <c r="B51" s="4">
        <f>IFERROR(__xludf.DUMMYFUNCTION("IFNA(ARRAYFORMULA(SUM(FILTER(Data!J:J, Data!G:G=""CO"", Data!A:A=A51))), 0)"),6.0)</f>
        <v>6</v>
      </c>
      <c r="C51" s="4">
        <f t="shared" si="1"/>
        <v>4.8</v>
      </c>
    </row>
    <row r="52" ht="15.75" customHeight="1">
      <c r="A52" s="15">
        <v>1999.0</v>
      </c>
      <c r="B52" s="4">
        <f>IFERROR(__xludf.DUMMYFUNCTION("IFNA(ARRAYFORMULA(SUM(FILTER(Data!J:J, Data!G:G=""CO"", Data!A:A=A52))), 0)"),6.0)</f>
        <v>6</v>
      </c>
      <c r="C52" s="4">
        <f t="shared" si="1"/>
        <v>5.8</v>
      </c>
    </row>
    <row r="53" ht="15.75" customHeight="1">
      <c r="A53" s="15">
        <v>2000.0</v>
      </c>
      <c r="B53" s="4">
        <f>IFERROR(__xludf.DUMMYFUNCTION("IFNA(ARRAYFORMULA(SUM(FILTER(Data!J:J, Data!G:G=""CO"", Data!A:A=A53))), 0)"),8.0)</f>
        <v>8</v>
      </c>
      <c r="C53" s="4">
        <f t="shared" si="1"/>
        <v>5.6</v>
      </c>
    </row>
    <row r="54" ht="15.75" customHeight="1">
      <c r="A54" s="15">
        <v>2001.0</v>
      </c>
      <c r="B54" s="4">
        <f>IFERROR(__xludf.DUMMYFUNCTION("IFNA(ARRAYFORMULA(SUM(FILTER(Data!J:J, Data!G:G=""CO"", Data!A:A=A54))), 0)"),4.0)</f>
        <v>4</v>
      </c>
      <c r="C54" s="4">
        <f t="shared" si="1"/>
        <v>5</v>
      </c>
    </row>
    <row r="55" ht="15.75" customHeight="1">
      <c r="A55" s="15">
        <v>2002.0</v>
      </c>
      <c r="B55" s="4">
        <f>IFERROR(__xludf.DUMMYFUNCTION("IFNA(ARRAYFORMULA(SUM(FILTER(Data!J:J, Data!G:G=""CO"", Data!A:A=A55))), 0)"),8.0)</f>
        <v>8</v>
      </c>
      <c r="C55" s="4">
        <f t="shared" si="1"/>
        <v>6.4</v>
      </c>
    </row>
    <row r="56" ht="15.75" customHeight="1">
      <c r="A56" s="15">
        <v>2003.0</v>
      </c>
      <c r="B56" s="4">
        <f>IFERROR(__xludf.DUMMYFUNCTION("IFNA(ARRAYFORMULA(SUM(FILTER(Data!J:J, Data!G:G=""CO"", Data!A:A=A56))), 0)"),6.0)</f>
        <v>6</v>
      </c>
      <c r="C56" s="4">
        <f t="shared" si="1"/>
        <v>6.4</v>
      </c>
    </row>
    <row r="57" ht="15.75" customHeight="1">
      <c r="A57" s="15">
        <v>2004.0</v>
      </c>
      <c r="B57" s="4">
        <f>IFERROR(__xludf.DUMMYFUNCTION("IFNA(ARRAYFORMULA(SUM(FILTER(Data!J:J, Data!G:G=""CO"", Data!A:A=A57))), 0)"),3.0)</f>
        <v>3</v>
      </c>
      <c r="C57" s="4">
        <f t="shared" si="1"/>
        <v>5.8</v>
      </c>
    </row>
    <row r="58" ht="15.75" customHeight="1">
      <c r="A58" s="15">
        <v>2005.0</v>
      </c>
      <c r="B58" s="4">
        <f>IFERROR(__xludf.DUMMYFUNCTION("IFNA(ARRAYFORMULA(SUM(FILTER(Data!J:J, Data!G:G=""CO"", Data!A:A=A58))), 0)"),5.0)</f>
        <v>5</v>
      </c>
      <c r="C58" s="4">
        <f t="shared" si="1"/>
        <v>5.2</v>
      </c>
    </row>
    <row r="59" ht="15.75" customHeight="1">
      <c r="A59" s="15">
        <v>2006.0</v>
      </c>
      <c r="B59" s="4">
        <f>IFERROR(__xludf.DUMMYFUNCTION("IFNA(ARRAYFORMULA(SUM(FILTER(Data!J:J, Data!G:G=""CO"", Data!A:A=A59))), 0)"),4.0)</f>
        <v>4</v>
      </c>
      <c r="C59" s="4">
        <f t="shared" si="1"/>
        <v>5.2</v>
      </c>
    </row>
    <row r="60" ht="15.75" customHeight="1">
      <c r="A60" s="15">
        <v>2007.0</v>
      </c>
      <c r="B60" s="4">
        <f>IFERROR(__xludf.DUMMYFUNCTION("IFNA(ARRAYFORMULA(SUM(FILTER(Data!J:J, Data!G:G=""CO"", Data!A:A=A60))), 0)"),5.0)</f>
        <v>5</v>
      </c>
      <c r="C60" s="4">
        <f t="shared" si="1"/>
        <v>4.6</v>
      </c>
    </row>
    <row r="61" ht="15.75" customHeight="1">
      <c r="A61" s="15">
        <v>2008.0</v>
      </c>
      <c r="B61" s="4">
        <f>IFERROR(__xludf.DUMMYFUNCTION("IFNA(ARRAYFORMULA(SUM(FILTER(Data!J:J, Data!G:G=""CO"", Data!A:A=A61))), 0)"),5.0)</f>
        <v>5</v>
      </c>
      <c r="C61" s="4">
        <f t="shared" si="1"/>
        <v>4.4</v>
      </c>
    </row>
    <row r="62" ht="15.75" customHeight="1">
      <c r="A62" s="15">
        <v>2009.0</v>
      </c>
      <c r="B62" s="4">
        <f>IFERROR(__xludf.DUMMYFUNCTION("IFNA(ARRAYFORMULA(SUM(FILTER(Data!J:J, Data!G:G=""CO"", Data!A:A=A62))), 0)"),4.0)</f>
        <v>4</v>
      </c>
      <c r="C62" s="4">
        <f t="shared" si="1"/>
        <v>4.6</v>
      </c>
    </row>
    <row r="63" ht="15.75" customHeight="1">
      <c r="A63" s="15">
        <v>2010.0</v>
      </c>
      <c r="B63" s="4">
        <f>IFERROR(__xludf.DUMMYFUNCTION("IFNA(ARRAYFORMULA(SUM(FILTER(Data!J:J, Data!G:G=""CO"", Data!A:A=A63))), 0)"),8.0)</f>
        <v>8</v>
      </c>
      <c r="C63" s="4">
        <f t="shared" si="1"/>
        <v>5.2</v>
      </c>
    </row>
    <row r="64" ht="15.75" customHeight="1">
      <c r="A64" s="15">
        <v>2011.0</v>
      </c>
      <c r="B64" s="4">
        <f>IFERROR(__xludf.DUMMYFUNCTION("IFNA(ARRAYFORMULA(SUM(FILTER(Data!J:J, Data!G:G=""CO"", Data!A:A=A64))), 0)"),7.0)</f>
        <v>7</v>
      </c>
      <c r="C64" s="4">
        <f t="shared" si="1"/>
        <v>5.8</v>
      </c>
    </row>
    <row r="65" ht="15.75" customHeight="1">
      <c r="A65" s="15">
        <v>2012.0</v>
      </c>
      <c r="B65" s="4">
        <f>IFERROR(__xludf.DUMMYFUNCTION("IFNA(ARRAYFORMULA(SUM(FILTER(Data!J:J, Data!G:G=""CO"", Data!A:A=A65))), 0)"),7.0)</f>
        <v>7</v>
      </c>
      <c r="C65" s="4">
        <f t="shared" si="1"/>
        <v>6.2</v>
      </c>
    </row>
    <row r="66" ht="15.75" customHeight="1">
      <c r="A66" s="15">
        <v>2013.0</v>
      </c>
      <c r="B66" s="4">
        <f>IFERROR(__xludf.DUMMYFUNCTION("IFNA(ARRAYFORMULA(SUM(FILTER(Data!J:J, Data!G:G=""CO"", Data!A:A=A66))), 0)"),11.0)</f>
        <v>11</v>
      </c>
      <c r="C66" s="4">
        <f t="shared" si="1"/>
        <v>7.4</v>
      </c>
    </row>
    <row r="67" ht="15.75" customHeight="1">
      <c r="A67" s="15">
        <v>2014.0</v>
      </c>
      <c r="B67" s="4">
        <f>IFERROR(__xludf.DUMMYFUNCTION("IFNA(ARRAYFORMULA(SUM(FILTER(Data!J:J, Data!G:G=""CO"", Data!A:A=A67))), 0)"),8.0)</f>
        <v>8</v>
      </c>
      <c r="C67" s="4">
        <f t="shared" si="1"/>
        <v>8.2</v>
      </c>
    </row>
    <row r="68" ht="15.75" customHeight="1">
      <c r="A68" s="15">
        <v>2015.0</v>
      </c>
      <c r="B68" s="4">
        <f>IFERROR(__xludf.DUMMYFUNCTION("IFNA(ARRAYFORMULA(SUM(FILTER(Data!J:J, Data!G:G=""CO"", Data!A:A=A68))), 0)"),3.0)</f>
        <v>3</v>
      </c>
      <c r="C68" s="4">
        <f t="shared" si="1"/>
        <v>7.2</v>
      </c>
    </row>
    <row r="69" ht="15.75" customHeight="1">
      <c r="A69" s="15">
        <v>2016.0</v>
      </c>
      <c r="B69" s="4">
        <f>IFERROR(__xludf.DUMMYFUNCTION("IFNA(ARRAYFORMULA(SUM(FILTER(Data!J:J, Data!G:G=""CO"", Data!A:A=A69))), 0)"),5.0)</f>
        <v>5</v>
      </c>
      <c r="C69" s="4">
        <f t="shared" si="1"/>
        <v>6.8</v>
      </c>
    </row>
    <row r="70" ht="15.75" customHeight="1">
      <c r="A70" s="15">
        <v>2017.0</v>
      </c>
      <c r="B70" s="4">
        <f>IFERROR(__xludf.DUMMYFUNCTION("IFNA(ARRAYFORMULA(SUM(FILTER(Data!J:J, Data!G:G=""CO"", Data!A:A=A70))), 0)"),1.0)</f>
        <v>1</v>
      </c>
      <c r="C70" s="4">
        <f t="shared" si="1"/>
        <v>5.6</v>
      </c>
    </row>
    <row r="71" ht="15.75" customHeight="1">
      <c r="A71" s="15">
        <v>2018.0</v>
      </c>
      <c r="B71" s="4">
        <f>IFERROR(__xludf.DUMMYFUNCTION("IFNA(ARRAYFORMULA(SUM(FILTER(Data!J:J, Data!G:G=""CO"", Data!A:A=A71))), 0)"),3.0)</f>
        <v>3</v>
      </c>
      <c r="C71" s="4">
        <f t="shared" si="1"/>
        <v>4</v>
      </c>
    </row>
    <row r="72" ht="15.75" customHeight="1">
      <c r="A72" s="15">
        <v>2019.0</v>
      </c>
      <c r="B72" s="4">
        <f>IFERROR(__xludf.DUMMYFUNCTION("IFNA(ARRAYFORMULA(SUM(FILTER(Data!J:J, Data!G:G=""CO"", Data!A:A=A72))), 0)"),8.0)</f>
        <v>8</v>
      </c>
      <c r="C72" s="4">
        <f t="shared" si="1"/>
        <v>4</v>
      </c>
    </row>
    <row r="73" ht="15.75" customHeight="1">
      <c r="A73" s="15">
        <v>2020.0</v>
      </c>
      <c r="B73" s="4">
        <f>IFERROR(__xludf.DUMMYFUNCTION("IFNA(ARRAYFORMULA(SUM(FILTER(Data!J:J, Data!G:G=""CO"", Data!A:A=A73))), 0)"),6.0)</f>
        <v>6</v>
      </c>
      <c r="C73" s="4">
        <f t="shared" si="1"/>
        <v>4.6</v>
      </c>
    </row>
    <row r="74" ht="15.75" customHeight="1">
      <c r="A74" s="13">
        <v>2021.0</v>
      </c>
      <c r="B74" s="4">
        <f>IFERROR(__xludf.DUMMYFUNCTION("IFNA(ARRAYFORMULA(SUM(FILTER(Data!J:J, Data!G:G=""CO"", Data!A:A=A74))), 0)"),12.0)</f>
        <v>12</v>
      </c>
      <c r="C74" s="4">
        <f t="shared" si="1"/>
        <v>6</v>
      </c>
    </row>
    <row r="75" ht="15.75" customHeight="1">
      <c r="A75" s="14"/>
    </row>
    <row r="76" ht="15.75" customHeight="1">
      <c r="A76" s="14"/>
    </row>
    <row r="77" ht="15.75" customHeight="1">
      <c r="A77" s="14"/>
    </row>
    <row r="78" ht="15.75" customHeight="1">
      <c r="A78" s="14"/>
    </row>
    <row r="79" ht="15.75" customHeight="1">
      <c r="A79" s="14"/>
    </row>
    <row r="80" ht="15.75" customHeight="1">
      <c r="A80" s="14"/>
    </row>
    <row r="81" ht="15.75" customHeight="1">
      <c r="A81" s="14"/>
    </row>
    <row r="82" ht="15.75" customHeight="1">
      <c r="A82" s="14"/>
    </row>
    <row r="83" ht="15.75" customHeight="1">
      <c r="A83" s="14"/>
    </row>
    <row r="84" ht="15.75" customHeight="1">
      <c r="A84" s="14"/>
    </row>
    <row r="85" ht="15.75" customHeight="1">
      <c r="A85" s="14"/>
    </row>
    <row r="86" ht="15.75" customHeight="1">
      <c r="A86" s="14"/>
    </row>
    <row r="87" ht="15.75" customHeight="1">
      <c r="A87" s="14"/>
    </row>
    <row r="88" ht="15.75" customHeight="1">
      <c r="A88" s="14"/>
    </row>
    <row r="89" ht="15.75" customHeight="1">
      <c r="A89" s="14"/>
    </row>
    <row r="90" ht="15.75" customHeight="1">
      <c r="A90" s="14"/>
    </row>
    <row r="91" ht="15.75" customHeight="1">
      <c r="A91" s="14"/>
    </row>
    <row r="92" ht="15.75" customHeight="1">
      <c r="A92" s="14"/>
    </row>
    <row r="93" ht="15.75" customHeight="1">
      <c r="A93" s="14"/>
    </row>
    <row r="94" ht="15.75" customHeight="1">
      <c r="A94" s="14"/>
    </row>
    <row r="95" ht="15.75" customHeight="1">
      <c r="A95" s="14"/>
    </row>
    <row r="96" ht="15.75" customHeight="1">
      <c r="A96" s="14"/>
    </row>
    <row r="97" ht="15.75" customHeight="1">
      <c r="A97" s="14"/>
    </row>
    <row r="98" ht="15.75" customHeight="1">
      <c r="A98" s="14"/>
    </row>
    <row r="99" ht="15.75" customHeight="1">
      <c r="A99" s="14"/>
    </row>
    <row r="100" ht="15.75" customHeight="1">
      <c r="A100" s="14"/>
    </row>
    <row r="101" ht="15.75" customHeight="1">
      <c r="A101" s="14"/>
    </row>
    <row r="102" ht="15.75" customHeight="1">
      <c r="A102" s="14"/>
    </row>
    <row r="103" ht="15.75" customHeight="1">
      <c r="A103" s="14"/>
    </row>
    <row r="104" ht="15.75" customHeight="1">
      <c r="A104" s="14"/>
    </row>
    <row r="105" ht="15.75" customHeight="1">
      <c r="A105" s="14"/>
    </row>
    <row r="106" ht="15.75" customHeight="1">
      <c r="A106" s="14"/>
    </row>
    <row r="107" ht="15.75" customHeight="1">
      <c r="A107" s="14"/>
    </row>
    <row r="108" ht="15.75" customHeight="1">
      <c r="A108" s="14"/>
    </row>
    <row r="109" ht="15.75" customHeight="1">
      <c r="A109" s="14"/>
    </row>
    <row r="110" ht="15.75" customHeight="1">
      <c r="A110" s="14"/>
    </row>
    <row r="111" ht="15.75" customHeight="1">
      <c r="A111" s="14"/>
    </row>
    <row r="112" ht="15.75" customHeight="1">
      <c r="A112" s="14"/>
    </row>
    <row r="113" ht="15.75" customHeight="1">
      <c r="A113" s="14"/>
    </row>
    <row r="114" ht="15.75" customHeight="1">
      <c r="A114" s="14"/>
    </row>
    <row r="115" ht="15.75" customHeight="1">
      <c r="A115" s="14"/>
    </row>
    <row r="116" ht="15.75" customHeight="1">
      <c r="A116" s="14"/>
    </row>
    <row r="117" ht="15.75" customHeight="1">
      <c r="A117" s="14"/>
    </row>
    <row r="118" ht="15.75" customHeight="1">
      <c r="A118" s="14"/>
    </row>
    <row r="119" ht="15.75" customHeight="1">
      <c r="A119" s="14"/>
    </row>
    <row r="120" ht="15.75" customHeight="1">
      <c r="A120" s="14"/>
    </row>
    <row r="121" ht="15.75" customHeight="1">
      <c r="A121" s="14"/>
    </row>
    <row r="122" ht="15.75" customHeight="1">
      <c r="A122" s="14"/>
    </row>
    <row r="123" ht="15.75" customHeight="1">
      <c r="A123" s="14"/>
    </row>
    <row r="124" ht="15.75" customHeight="1">
      <c r="A124" s="14"/>
    </row>
    <row r="125" ht="15.75" customHeight="1">
      <c r="A125" s="14"/>
    </row>
    <row r="126" ht="15.75" customHeight="1">
      <c r="A126" s="14"/>
    </row>
    <row r="127" ht="15.75" customHeight="1">
      <c r="A127" s="14"/>
    </row>
    <row r="128" ht="15.75" customHeight="1">
      <c r="A128" s="14"/>
    </row>
    <row r="129" ht="15.75" customHeight="1">
      <c r="A129" s="14"/>
    </row>
    <row r="130" ht="15.75" customHeight="1">
      <c r="A130" s="14"/>
    </row>
    <row r="131" ht="15.75" customHeight="1">
      <c r="A131" s="14"/>
    </row>
    <row r="132" ht="15.75" customHeight="1">
      <c r="A132" s="14"/>
    </row>
    <row r="133" ht="15.75" customHeight="1">
      <c r="A133" s="14"/>
    </row>
    <row r="134" ht="15.75" customHeight="1">
      <c r="A134" s="14"/>
    </row>
    <row r="135" ht="15.75" customHeight="1">
      <c r="A135" s="14"/>
    </row>
    <row r="136" ht="15.75" customHeight="1">
      <c r="A136" s="14"/>
    </row>
    <row r="137" ht="15.75" customHeight="1">
      <c r="A137" s="14"/>
    </row>
    <row r="138" ht="15.75" customHeight="1">
      <c r="A138" s="14"/>
    </row>
    <row r="139" ht="15.75" customHeight="1">
      <c r="A139" s="14"/>
    </row>
    <row r="140" ht="15.75" customHeight="1">
      <c r="A140" s="14"/>
    </row>
    <row r="141" ht="15.75" customHeight="1">
      <c r="A141" s="14"/>
    </row>
    <row r="142" ht="15.75" customHeight="1">
      <c r="A142" s="14"/>
    </row>
    <row r="143" ht="15.75" customHeight="1">
      <c r="A143" s="14"/>
    </row>
    <row r="144" ht="15.75" customHeight="1">
      <c r="A144" s="14"/>
    </row>
    <row r="145" ht="15.75" customHeight="1">
      <c r="A145" s="14"/>
    </row>
    <row r="146" ht="15.75" customHeight="1">
      <c r="A146" s="14"/>
    </row>
    <row r="147" ht="15.75" customHeight="1">
      <c r="A147" s="14"/>
    </row>
    <row r="148" ht="15.75" customHeight="1">
      <c r="A148" s="14"/>
    </row>
    <row r="149" ht="15.75" customHeight="1">
      <c r="A149" s="14"/>
    </row>
    <row r="150" ht="15.75" customHeight="1">
      <c r="A150" s="14"/>
    </row>
    <row r="151" ht="15.75" customHeight="1">
      <c r="A151" s="14"/>
    </row>
    <row r="152" ht="15.75" customHeight="1">
      <c r="A152" s="14"/>
    </row>
    <row r="153" ht="15.75" customHeight="1">
      <c r="A153" s="14"/>
    </row>
    <row r="154" ht="15.75" customHeight="1">
      <c r="A154" s="14"/>
    </row>
    <row r="155" ht="15.75" customHeight="1">
      <c r="A155" s="14"/>
    </row>
    <row r="156" ht="15.75" customHeight="1">
      <c r="A156" s="14"/>
    </row>
    <row r="157" ht="15.75" customHeight="1">
      <c r="A157" s="14"/>
    </row>
    <row r="158" ht="15.75" customHeight="1">
      <c r="A158" s="14"/>
    </row>
    <row r="159" ht="15.75" customHeight="1">
      <c r="A159" s="14"/>
    </row>
    <row r="160" ht="15.75" customHeight="1">
      <c r="A160" s="14"/>
    </row>
    <row r="161" ht="15.75" customHeight="1">
      <c r="A161" s="14"/>
    </row>
    <row r="162" ht="15.75" customHeight="1">
      <c r="A162" s="14"/>
    </row>
    <row r="163" ht="15.75" customHeight="1">
      <c r="A163" s="14"/>
    </row>
    <row r="164" ht="15.75" customHeight="1">
      <c r="A164" s="14"/>
    </row>
    <row r="165" ht="15.75" customHeight="1">
      <c r="A165" s="14"/>
    </row>
    <row r="166" ht="15.75" customHeight="1">
      <c r="A166" s="14"/>
    </row>
    <row r="167" ht="15.75" customHeight="1">
      <c r="A167" s="14"/>
    </row>
    <row r="168" ht="15.75" customHeight="1">
      <c r="A168" s="14"/>
    </row>
    <row r="169" ht="15.75" customHeight="1">
      <c r="A169" s="14"/>
    </row>
    <row r="170" ht="15.75" customHeight="1">
      <c r="A170" s="14"/>
    </row>
    <row r="171" ht="15.75" customHeight="1">
      <c r="A171" s="14"/>
    </row>
    <row r="172" ht="15.75" customHeight="1">
      <c r="A172" s="14"/>
    </row>
    <row r="173" ht="15.75" customHeight="1">
      <c r="A173" s="14"/>
    </row>
    <row r="174" ht="15.75" customHeight="1">
      <c r="A174" s="14"/>
    </row>
    <row r="175" ht="15.75" customHeight="1">
      <c r="A175" s="14"/>
    </row>
    <row r="176" ht="15.75" customHeight="1">
      <c r="A176" s="14"/>
    </row>
    <row r="177" ht="15.75" customHeight="1">
      <c r="A177" s="14"/>
    </row>
    <row r="178" ht="15.75" customHeight="1">
      <c r="A178" s="14"/>
    </row>
    <row r="179" ht="15.75" customHeight="1">
      <c r="A179" s="14"/>
    </row>
    <row r="180" ht="15.75" customHeight="1">
      <c r="A180" s="14"/>
    </row>
    <row r="181" ht="15.75" customHeight="1">
      <c r="A181" s="14"/>
    </row>
    <row r="182" ht="15.75" customHeight="1">
      <c r="A182" s="14"/>
    </row>
    <row r="183" ht="15.75" customHeight="1">
      <c r="A183" s="14"/>
    </row>
    <row r="184" ht="15.75" customHeight="1">
      <c r="A184" s="14"/>
    </row>
    <row r="185" ht="15.75" customHeight="1">
      <c r="A185" s="14"/>
    </row>
    <row r="186" ht="15.75" customHeight="1">
      <c r="A186" s="14"/>
    </row>
    <row r="187" ht="15.75" customHeight="1">
      <c r="A187" s="14"/>
    </row>
    <row r="188" ht="15.75" customHeight="1">
      <c r="A188" s="14"/>
    </row>
    <row r="189" ht="15.75" customHeight="1">
      <c r="A189" s="14"/>
    </row>
    <row r="190" ht="15.75" customHeight="1">
      <c r="A190" s="14"/>
    </row>
    <row r="191" ht="15.75" customHeight="1">
      <c r="A191" s="14"/>
    </row>
    <row r="192" ht="15.75" customHeight="1">
      <c r="A192" s="14"/>
    </row>
    <row r="193" ht="15.75" customHeight="1">
      <c r="A193" s="14"/>
    </row>
    <row r="194" ht="15.75" customHeight="1">
      <c r="A194" s="14"/>
    </row>
    <row r="195" ht="15.75" customHeight="1">
      <c r="A195" s="14"/>
    </row>
    <row r="196" ht="15.75" customHeight="1">
      <c r="A196" s="14"/>
    </row>
    <row r="197" ht="15.75" customHeight="1">
      <c r="A197" s="14"/>
    </row>
    <row r="198" ht="15.75" customHeight="1">
      <c r="A198" s="14"/>
    </row>
    <row r="199" ht="15.75" customHeight="1">
      <c r="A199" s="14"/>
    </row>
    <row r="200" ht="15.75" customHeight="1">
      <c r="A200" s="14"/>
    </row>
    <row r="201" ht="15.75" customHeight="1">
      <c r="A201" s="14"/>
    </row>
    <row r="202" ht="15.75" customHeight="1">
      <c r="A202" s="14"/>
    </row>
    <row r="203" ht="15.75" customHeight="1">
      <c r="A203" s="14"/>
    </row>
    <row r="204" ht="15.75" customHeight="1">
      <c r="A204" s="14"/>
    </row>
    <row r="205" ht="15.75" customHeight="1">
      <c r="A205" s="14"/>
    </row>
    <row r="206" ht="15.75" customHeight="1">
      <c r="A206" s="14"/>
    </row>
    <row r="207" ht="15.75" customHeight="1">
      <c r="A207" s="14"/>
    </row>
    <row r="208" ht="15.75" customHeight="1">
      <c r="A208" s="14"/>
    </row>
    <row r="209" ht="15.75" customHeight="1">
      <c r="A209" s="14"/>
    </row>
    <row r="210" ht="15.75" customHeight="1">
      <c r="A210" s="14"/>
    </row>
    <row r="211" ht="15.75" customHeight="1">
      <c r="A211" s="14"/>
    </row>
    <row r="212" ht="15.75" customHeight="1">
      <c r="A212" s="14"/>
    </row>
    <row r="213" ht="15.75" customHeight="1">
      <c r="A213" s="14"/>
    </row>
    <row r="214" ht="15.75" customHeight="1">
      <c r="A214" s="14"/>
    </row>
    <row r="215" ht="15.75" customHeight="1">
      <c r="A215" s="14"/>
    </row>
    <row r="216" ht="15.75" customHeight="1">
      <c r="A216" s="14"/>
    </row>
    <row r="217" ht="15.75" customHeight="1">
      <c r="A217" s="14"/>
    </row>
    <row r="218" ht="15.75" customHeight="1">
      <c r="A218" s="14"/>
    </row>
    <row r="219" ht="15.75" customHeight="1">
      <c r="A219" s="14"/>
    </row>
    <row r="220" ht="15.75" customHeight="1">
      <c r="A220" s="14"/>
    </row>
    <row r="221" ht="15.75" customHeight="1">
      <c r="A221" s="14"/>
    </row>
    <row r="222" ht="15.75" customHeight="1">
      <c r="A222" s="14"/>
    </row>
    <row r="223" ht="15.75" customHeight="1">
      <c r="A223" s="14"/>
    </row>
    <row r="224" ht="15.75" customHeight="1">
      <c r="A224" s="14"/>
    </row>
    <row r="225" ht="15.75" customHeight="1">
      <c r="A225" s="14"/>
    </row>
    <row r="226" ht="15.75" customHeight="1">
      <c r="A226" s="14"/>
    </row>
    <row r="227" ht="15.75" customHeight="1">
      <c r="A227" s="14"/>
    </row>
    <row r="228" ht="15.75" customHeight="1">
      <c r="A228" s="14"/>
    </row>
    <row r="229" ht="15.75" customHeight="1">
      <c r="A229" s="14"/>
    </row>
    <row r="230" ht="15.75" customHeight="1">
      <c r="A230" s="14"/>
    </row>
    <row r="231" ht="15.75" customHeight="1">
      <c r="A231" s="14"/>
    </row>
    <row r="232" ht="15.75" customHeight="1">
      <c r="A232" s="14"/>
    </row>
    <row r="233" ht="15.75" customHeight="1">
      <c r="A233" s="14"/>
    </row>
    <row r="234" ht="15.75" customHeight="1">
      <c r="A234" s="14"/>
    </row>
    <row r="235" ht="15.75" customHeight="1">
      <c r="A235" s="14"/>
    </row>
    <row r="236" ht="15.75" customHeight="1">
      <c r="A236" s="14"/>
    </row>
    <row r="237" ht="15.75" customHeight="1">
      <c r="A237" s="14"/>
    </row>
    <row r="238" ht="15.75" customHeight="1">
      <c r="A238" s="14"/>
    </row>
    <row r="239" ht="15.75" customHeight="1">
      <c r="A239" s="14"/>
    </row>
    <row r="240" ht="15.75" customHeight="1">
      <c r="A240" s="14"/>
    </row>
    <row r="241" ht="15.75" customHeight="1">
      <c r="A241" s="14"/>
    </row>
    <row r="242" ht="15.75" customHeight="1">
      <c r="A242" s="14"/>
    </row>
    <row r="243" ht="15.75" customHeight="1">
      <c r="A243" s="14"/>
    </row>
    <row r="244" ht="15.75" customHeight="1">
      <c r="A244" s="14"/>
    </row>
    <row r="245" ht="15.75" customHeight="1">
      <c r="A245" s="14"/>
    </row>
    <row r="246" ht="15.75" customHeight="1">
      <c r="A246" s="14"/>
    </row>
    <row r="247" ht="15.75" customHeight="1">
      <c r="A247" s="14"/>
    </row>
    <row r="248" ht="15.75" customHeight="1">
      <c r="A248" s="14"/>
    </row>
    <row r="249" ht="15.75" customHeight="1">
      <c r="A249" s="14"/>
    </row>
    <row r="250" ht="15.75" customHeight="1">
      <c r="A250" s="14"/>
    </row>
    <row r="251" ht="15.75" customHeight="1">
      <c r="A251" s="14"/>
    </row>
    <row r="252" ht="15.75" customHeight="1">
      <c r="A252" s="14"/>
    </row>
    <row r="253" ht="15.75" customHeight="1">
      <c r="A253" s="14"/>
    </row>
    <row r="254" ht="15.75" customHeight="1">
      <c r="A254" s="14"/>
    </row>
    <row r="255" ht="15.75" customHeight="1">
      <c r="A255" s="14"/>
    </row>
    <row r="256" ht="15.75" customHeight="1">
      <c r="A256" s="14"/>
    </row>
    <row r="257" ht="15.75" customHeight="1">
      <c r="A257" s="14"/>
    </row>
    <row r="258" ht="15.75" customHeight="1">
      <c r="A258" s="14"/>
    </row>
    <row r="259" ht="15.75" customHeight="1">
      <c r="A259" s="14"/>
    </row>
    <row r="260" ht="15.75" customHeight="1">
      <c r="A260" s="14"/>
    </row>
    <row r="261" ht="15.75" customHeight="1">
      <c r="A261" s="14"/>
    </row>
    <row r="262" ht="15.75" customHeight="1">
      <c r="A262" s="14"/>
    </row>
    <row r="263" ht="15.75" customHeight="1">
      <c r="A263" s="14"/>
    </row>
    <row r="264" ht="15.75" customHeight="1">
      <c r="A264" s="14"/>
    </row>
    <row r="265" ht="15.75" customHeight="1">
      <c r="A265" s="14"/>
    </row>
    <row r="266" ht="15.75" customHeight="1">
      <c r="A266" s="14"/>
    </row>
    <row r="267" ht="15.75" customHeight="1">
      <c r="A267" s="14"/>
    </row>
    <row r="268" ht="15.75" customHeight="1">
      <c r="A268" s="14"/>
    </row>
    <row r="269" ht="15.75" customHeight="1">
      <c r="A269" s="14"/>
    </row>
    <row r="270" ht="15.75" customHeight="1">
      <c r="A270" s="14"/>
    </row>
    <row r="271" ht="15.75" customHeight="1">
      <c r="A271" s="14"/>
    </row>
    <row r="272" ht="15.75" customHeight="1">
      <c r="A272" s="14"/>
    </row>
    <row r="273" ht="15.75" customHeight="1">
      <c r="A273" s="14"/>
    </row>
    <row r="274" ht="15.75" customHeight="1">
      <c r="A274" s="14"/>
    </row>
    <row r="275" ht="15.75" customHeight="1">
      <c r="A275" s="14"/>
    </row>
    <row r="276" ht="15.75" customHeight="1">
      <c r="A276" s="14"/>
    </row>
    <row r="277" ht="15.75" customHeight="1">
      <c r="A277" s="14"/>
    </row>
    <row r="278" ht="15.75" customHeight="1">
      <c r="A278" s="14"/>
    </row>
    <row r="279" ht="15.75" customHeight="1">
      <c r="A279" s="14"/>
    </row>
    <row r="280" ht="15.75" customHeight="1">
      <c r="A280" s="14"/>
    </row>
    <row r="281" ht="15.75" customHeight="1">
      <c r="A281" s="14"/>
    </row>
    <row r="282" ht="15.75" customHeight="1">
      <c r="A282" s="14"/>
    </row>
    <row r="283" ht="15.75" customHeight="1">
      <c r="A283" s="14"/>
    </row>
    <row r="284" ht="15.75" customHeight="1">
      <c r="A284" s="14"/>
    </row>
    <row r="285" ht="15.75" customHeight="1">
      <c r="A285" s="14"/>
    </row>
    <row r="286" ht="15.75" customHeight="1">
      <c r="A286" s="14"/>
    </row>
    <row r="287" ht="15.75" customHeight="1">
      <c r="A287" s="14"/>
    </row>
    <row r="288" ht="15.75" customHeight="1">
      <c r="A288" s="14"/>
    </row>
    <row r="289" ht="15.75" customHeight="1">
      <c r="A289" s="14"/>
    </row>
    <row r="290" ht="15.75" customHeight="1">
      <c r="A290" s="14"/>
    </row>
    <row r="291" ht="15.75" customHeight="1">
      <c r="A291" s="14"/>
    </row>
    <row r="292" ht="15.75" customHeight="1">
      <c r="A292" s="14"/>
    </row>
    <row r="293" ht="15.75" customHeight="1">
      <c r="A293" s="14"/>
    </row>
    <row r="294" ht="15.75" customHeight="1">
      <c r="A294" s="14"/>
    </row>
    <row r="295" ht="15.75" customHeight="1">
      <c r="A295" s="14"/>
    </row>
    <row r="296" ht="15.75" customHeight="1">
      <c r="A296" s="14"/>
    </row>
    <row r="297" ht="15.75" customHeight="1">
      <c r="A297" s="14"/>
    </row>
    <row r="298" ht="15.75" customHeight="1">
      <c r="A298" s="14"/>
    </row>
    <row r="299" ht="15.75" customHeight="1">
      <c r="A299" s="14"/>
    </row>
    <row r="300" ht="15.75" customHeight="1">
      <c r="A300" s="14"/>
    </row>
    <row r="301" ht="15.75" customHeight="1">
      <c r="A301" s="14"/>
    </row>
    <row r="302" ht="15.75" customHeight="1">
      <c r="A302" s="14"/>
    </row>
    <row r="303" ht="15.75" customHeight="1">
      <c r="A303" s="14"/>
    </row>
    <row r="304" ht="15.75" customHeight="1">
      <c r="A304" s="14"/>
    </row>
    <row r="305" ht="15.75" customHeight="1">
      <c r="A305" s="14"/>
    </row>
    <row r="306" ht="15.75" customHeight="1">
      <c r="A306" s="14"/>
    </row>
    <row r="307" ht="15.75" customHeight="1">
      <c r="A307" s="14"/>
    </row>
    <row r="308" ht="15.75" customHeight="1">
      <c r="A308" s="14"/>
    </row>
    <row r="309" ht="15.75" customHeight="1">
      <c r="A309" s="14"/>
    </row>
    <row r="310" ht="15.75" customHeight="1">
      <c r="A310" s="14"/>
    </row>
    <row r="311" ht="15.75" customHeight="1">
      <c r="A311" s="14"/>
    </row>
    <row r="312" ht="15.75" customHeight="1">
      <c r="A312" s="14"/>
    </row>
    <row r="313" ht="15.75" customHeight="1">
      <c r="A313" s="14"/>
    </row>
    <row r="314" ht="15.75" customHeight="1">
      <c r="A314" s="14"/>
    </row>
    <row r="315" ht="15.75" customHeight="1">
      <c r="A315" s="14"/>
    </row>
    <row r="316" ht="15.75" customHeight="1">
      <c r="A316" s="14"/>
    </row>
    <row r="317" ht="15.75" customHeight="1">
      <c r="A317" s="14"/>
    </row>
    <row r="318" ht="15.75" customHeight="1">
      <c r="A318" s="14"/>
    </row>
    <row r="319" ht="15.75" customHeight="1">
      <c r="A319" s="14"/>
    </row>
    <row r="320" ht="15.75" customHeight="1">
      <c r="A320" s="14"/>
    </row>
    <row r="321" ht="15.75" customHeight="1">
      <c r="A321" s="14"/>
    </row>
    <row r="322" ht="15.75" customHeight="1">
      <c r="A322" s="14"/>
    </row>
    <row r="323" ht="15.75" customHeight="1">
      <c r="A323" s="14"/>
    </row>
    <row r="324" ht="15.75" customHeight="1">
      <c r="A324" s="14"/>
    </row>
    <row r="325" ht="15.75" customHeight="1">
      <c r="A325" s="14"/>
    </row>
    <row r="326" ht="15.75" customHeight="1">
      <c r="A326" s="14"/>
    </row>
    <row r="327" ht="15.75" customHeight="1">
      <c r="A327" s="14"/>
    </row>
    <row r="328" ht="15.75" customHeight="1">
      <c r="A328" s="14"/>
    </row>
    <row r="329" ht="15.75" customHeight="1">
      <c r="A329" s="14"/>
    </row>
    <row r="330" ht="15.75" customHeight="1">
      <c r="A330" s="14"/>
    </row>
    <row r="331" ht="15.75" customHeight="1">
      <c r="A331" s="14"/>
    </row>
    <row r="332" ht="15.75" customHeight="1">
      <c r="A332" s="14"/>
    </row>
    <row r="333" ht="15.75" customHeight="1">
      <c r="A333" s="14"/>
    </row>
    <row r="334" ht="15.75" customHeight="1">
      <c r="A334" s="14"/>
    </row>
    <row r="335" ht="15.75" customHeight="1">
      <c r="A335" s="14"/>
    </row>
    <row r="336" ht="15.75" customHeight="1">
      <c r="A336" s="14"/>
    </row>
    <row r="337" ht="15.75" customHeight="1">
      <c r="A337" s="14"/>
    </row>
    <row r="338" ht="15.75" customHeight="1">
      <c r="A338" s="14"/>
    </row>
    <row r="339" ht="15.75" customHeight="1">
      <c r="A339" s="14"/>
    </row>
    <row r="340" ht="15.75" customHeight="1">
      <c r="A340" s="14"/>
    </row>
    <row r="341" ht="15.75" customHeight="1">
      <c r="A341" s="14"/>
    </row>
    <row r="342" ht="15.75" customHeight="1">
      <c r="A342" s="14"/>
    </row>
    <row r="343" ht="15.75" customHeight="1">
      <c r="A343" s="14"/>
    </row>
    <row r="344" ht="15.75" customHeight="1">
      <c r="A344" s="14"/>
    </row>
    <row r="345" ht="15.75" customHeight="1">
      <c r="A345" s="14"/>
    </row>
    <row r="346" ht="15.75" customHeight="1">
      <c r="A346" s="14"/>
    </row>
    <row r="347" ht="15.75" customHeight="1">
      <c r="A347" s="14"/>
    </row>
    <row r="348" ht="15.75" customHeight="1">
      <c r="A348" s="14"/>
    </row>
    <row r="349" ht="15.75" customHeight="1">
      <c r="A349" s="14"/>
    </row>
    <row r="350" ht="15.75" customHeight="1">
      <c r="A350" s="14"/>
    </row>
    <row r="351" ht="15.75" customHeight="1">
      <c r="A351" s="14"/>
    </row>
    <row r="352" ht="15.75" customHeight="1">
      <c r="A352" s="14"/>
    </row>
    <row r="353" ht="15.75" customHeight="1">
      <c r="A353" s="14"/>
    </row>
    <row r="354" ht="15.75" customHeight="1">
      <c r="A354" s="14"/>
    </row>
    <row r="355" ht="15.75" customHeight="1">
      <c r="A355" s="14"/>
    </row>
    <row r="356" ht="15.75" customHeight="1">
      <c r="A356" s="14"/>
    </row>
    <row r="357" ht="15.75" customHeight="1">
      <c r="A357" s="14"/>
    </row>
    <row r="358" ht="15.75" customHeight="1">
      <c r="A358" s="14"/>
    </row>
    <row r="359" ht="15.75" customHeight="1">
      <c r="A359" s="14"/>
    </row>
    <row r="360" ht="15.75" customHeight="1">
      <c r="A360" s="14"/>
    </row>
    <row r="361" ht="15.75" customHeight="1">
      <c r="A361" s="14"/>
    </row>
    <row r="362" ht="15.75" customHeight="1">
      <c r="A362" s="14"/>
    </row>
    <row r="363" ht="15.75" customHeight="1">
      <c r="A363" s="14"/>
    </row>
    <row r="364" ht="15.75" customHeight="1">
      <c r="A364" s="14"/>
    </row>
    <row r="365" ht="15.75" customHeight="1">
      <c r="A365" s="14"/>
    </row>
    <row r="366" ht="15.75" customHeight="1">
      <c r="A366" s="14"/>
    </row>
    <row r="367" ht="15.75" customHeight="1">
      <c r="A367" s="14"/>
    </row>
    <row r="368" ht="15.75" customHeight="1">
      <c r="A368" s="14"/>
    </row>
    <row r="369" ht="15.75" customHeight="1">
      <c r="A369" s="14"/>
    </row>
    <row r="370" ht="15.75" customHeight="1">
      <c r="A370" s="14"/>
    </row>
    <row r="371" ht="15.75" customHeight="1">
      <c r="A371" s="14"/>
    </row>
    <row r="372" ht="15.75" customHeight="1">
      <c r="A372" s="14"/>
    </row>
    <row r="373" ht="15.75" customHeight="1">
      <c r="A373" s="14"/>
    </row>
    <row r="374" ht="15.75" customHeight="1">
      <c r="A374" s="14"/>
    </row>
    <row r="375" ht="15.75" customHeight="1">
      <c r="A375" s="14"/>
    </row>
    <row r="376" ht="15.75" customHeight="1">
      <c r="A376" s="14"/>
    </row>
    <row r="377" ht="15.75" customHeight="1">
      <c r="A377" s="14"/>
    </row>
    <row r="378" ht="15.75" customHeight="1">
      <c r="A378" s="14"/>
    </row>
    <row r="379" ht="15.75" customHeight="1">
      <c r="A379" s="14"/>
    </row>
    <row r="380" ht="15.75" customHeight="1">
      <c r="A380" s="14"/>
    </row>
    <row r="381" ht="15.75" customHeight="1">
      <c r="A381" s="14"/>
    </row>
    <row r="382" ht="15.75" customHeight="1">
      <c r="A382" s="14"/>
    </row>
    <row r="383" ht="15.75" customHeight="1">
      <c r="A383" s="14"/>
    </row>
    <row r="384" ht="15.75" customHeight="1">
      <c r="A384" s="14"/>
    </row>
    <row r="385" ht="15.75" customHeight="1">
      <c r="A385" s="14"/>
    </row>
    <row r="386" ht="15.75" customHeight="1">
      <c r="A386" s="14"/>
    </row>
    <row r="387" ht="15.75" customHeight="1">
      <c r="A387" s="14"/>
    </row>
    <row r="388" ht="15.75" customHeight="1">
      <c r="A388" s="14"/>
    </row>
    <row r="389" ht="15.75" customHeight="1">
      <c r="A389" s="14"/>
    </row>
    <row r="390" ht="15.75" customHeight="1">
      <c r="A390" s="14"/>
    </row>
    <row r="391" ht="15.75" customHeight="1">
      <c r="A391" s="14"/>
    </row>
    <row r="392" ht="15.75" customHeight="1">
      <c r="A392" s="14"/>
    </row>
    <row r="393" ht="15.75" customHeight="1">
      <c r="A393" s="14"/>
    </row>
    <row r="394" ht="15.75" customHeight="1">
      <c r="A394" s="14"/>
    </row>
    <row r="395" ht="15.75" customHeight="1">
      <c r="A395" s="14"/>
    </row>
    <row r="396" ht="15.75" customHeight="1">
      <c r="A396" s="14"/>
    </row>
    <row r="397" ht="15.75" customHeight="1">
      <c r="A397" s="14"/>
    </row>
    <row r="398" ht="15.75" customHeight="1">
      <c r="A398" s="14"/>
    </row>
    <row r="399" ht="15.75" customHeight="1">
      <c r="A399" s="14"/>
    </row>
    <row r="400" ht="15.75" customHeight="1">
      <c r="A400" s="14"/>
    </row>
    <row r="401" ht="15.75" customHeight="1">
      <c r="A401" s="14"/>
    </row>
    <row r="402" ht="15.75" customHeight="1">
      <c r="A402" s="14"/>
    </row>
    <row r="403" ht="15.75" customHeight="1">
      <c r="A403" s="14"/>
    </row>
    <row r="404" ht="15.75" customHeight="1">
      <c r="A404" s="14"/>
    </row>
    <row r="405" ht="15.75" customHeight="1">
      <c r="A405" s="14"/>
    </row>
    <row r="406" ht="15.75" customHeight="1">
      <c r="A406" s="14"/>
    </row>
    <row r="407" ht="15.75" customHeight="1">
      <c r="A407" s="14"/>
    </row>
    <row r="408" ht="15.75" customHeight="1">
      <c r="A408" s="14"/>
    </row>
    <row r="409" ht="15.75" customHeight="1">
      <c r="A409" s="14"/>
    </row>
    <row r="410" ht="15.75" customHeight="1">
      <c r="A410" s="14"/>
    </row>
    <row r="411" ht="15.75" customHeight="1">
      <c r="A411" s="14"/>
    </row>
    <row r="412" ht="15.75" customHeight="1">
      <c r="A412" s="14"/>
    </row>
    <row r="413" ht="15.75" customHeight="1">
      <c r="A413" s="14"/>
    </row>
    <row r="414" ht="15.75" customHeight="1">
      <c r="A414" s="14"/>
    </row>
    <row r="415" ht="15.75" customHeight="1">
      <c r="A415" s="14"/>
    </row>
    <row r="416" ht="15.75" customHeight="1">
      <c r="A416" s="14"/>
    </row>
    <row r="417" ht="15.75" customHeight="1">
      <c r="A417" s="14"/>
    </row>
    <row r="418" ht="15.75" customHeight="1">
      <c r="A418" s="14"/>
    </row>
    <row r="419" ht="15.75" customHeight="1">
      <c r="A419" s="14"/>
    </row>
    <row r="420" ht="15.75" customHeight="1">
      <c r="A420" s="14"/>
    </row>
    <row r="421" ht="15.75" customHeight="1">
      <c r="A421" s="14"/>
    </row>
    <row r="422" ht="15.75" customHeight="1">
      <c r="A422" s="14"/>
    </row>
    <row r="423" ht="15.75" customHeight="1">
      <c r="A423" s="14"/>
    </row>
    <row r="424" ht="15.75" customHeight="1">
      <c r="A424" s="14"/>
    </row>
    <row r="425" ht="15.75" customHeight="1">
      <c r="A425" s="14"/>
    </row>
    <row r="426" ht="15.75" customHeight="1">
      <c r="A426" s="14"/>
    </row>
    <row r="427" ht="15.75" customHeight="1">
      <c r="A427" s="14"/>
    </row>
    <row r="428" ht="15.75" customHeight="1">
      <c r="A428" s="14"/>
    </row>
    <row r="429" ht="15.75" customHeight="1">
      <c r="A429" s="14"/>
    </row>
    <row r="430" ht="15.75" customHeight="1">
      <c r="A430" s="14"/>
    </row>
    <row r="431" ht="15.75" customHeight="1">
      <c r="A431" s="14"/>
    </row>
    <row r="432" ht="15.75" customHeight="1">
      <c r="A432" s="14"/>
    </row>
    <row r="433" ht="15.75" customHeight="1">
      <c r="A433" s="14"/>
    </row>
    <row r="434" ht="15.75" customHeight="1">
      <c r="A434" s="14"/>
    </row>
    <row r="435" ht="15.75" customHeight="1">
      <c r="A435" s="14"/>
    </row>
    <row r="436" ht="15.75" customHeight="1">
      <c r="A436" s="14"/>
    </row>
    <row r="437" ht="15.75" customHeight="1">
      <c r="A437" s="14"/>
    </row>
    <row r="438" ht="15.75" customHeight="1">
      <c r="A438" s="14"/>
    </row>
    <row r="439" ht="15.75" customHeight="1">
      <c r="A439" s="14"/>
    </row>
    <row r="440" ht="15.75" customHeight="1">
      <c r="A440" s="14"/>
    </row>
    <row r="441" ht="15.75" customHeight="1">
      <c r="A441" s="14"/>
    </row>
    <row r="442" ht="15.75" customHeight="1">
      <c r="A442" s="14"/>
    </row>
    <row r="443" ht="15.75" customHeight="1">
      <c r="A443" s="14"/>
    </row>
    <row r="444" ht="15.75" customHeight="1">
      <c r="A444" s="14"/>
    </row>
    <row r="445" ht="15.75" customHeight="1">
      <c r="A445" s="14"/>
    </row>
    <row r="446" ht="15.75" customHeight="1">
      <c r="A446" s="14"/>
    </row>
    <row r="447" ht="15.75" customHeight="1">
      <c r="A447" s="14"/>
    </row>
    <row r="448" ht="15.75" customHeight="1">
      <c r="A448" s="14"/>
    </row>
    <row r="449" ht="15.75" customHeight="1">
      <c r="A449" s="14"/>
    </row>
    <row r="450" ht="15.75" customHeight="1">
      <c r="A450" s="14"/>
    </row>
    <row r="451" ht="15.75" customHeight="1">
      <c r="A451" s="14"/>
    </row>
    <row r="452" ht="15.75" customHeight="1">
      <c r="A452" s="14"/>
    </row>
    <row r="453" ht="15.75" customHeight="1">
      <c r="A453" s="14"/>
    </row>
    <row r="454" ht="15.75" customHeight="1">
      <c r="A454" s="14"/>
    </row>
    <row r="455" ht="15.75" customHeight="1">
      <c r="A455" s="14"/>
    </row>
    <row r="456" ht="15.75" customHeight="1">
      <c r="A456" s="14"/>
    </row>
    <row r="457" ht="15.75" customHeight="1">
      <c r="A457" s="14"/>
    </row>
    <row r="458" ht="15.75" customHeight="1">
      <c r="A458" s="14"/>
    </row>
    <row r="459" ht="15.75" customHeight="1">
      <c r="A459" s="14"/>
    </row>
    <row r="460" ht="15.75" customHeight="1">
      <c r="A460" s="14"/>
    </row>
    <row r="461" ht="15.75" customHeight="1">
      <c r="A461" s="14"/>
    </row>
    <row r="462" ht="15.75" customHeight="1">
      <c r="A462" s="14"/>
    </row>
    <row r="463" ht="15.75" customHeight="1">
      <c r="A463" s="14"/>
    </row>
    <row r="464" ht="15.75" customHeight="1">
      <c r="A464" s="14"/>
    </row>
    <row r="465" ht="15.75" customHeight="1">
      <c r="A465" s="14"/>
    </row>
    <row r="466" ht="15.75" customHeight="1">
      <c r="A466" s="14"/>
    </row>
    <row r="467" ht="15.75" customHeight="1">
      <c r="A467" s="14"/>
    </row>
    <row r="468" ht="15.75" customHeight="1">
      <c r="A468" s="14"/>
    </row>
    <row r="469" ht="15.75" customHeight="1">
      <c r="A469" s="14"/>
    </row>
    <row r="470" ht="15.75" customHeight="1">
      <c r="A470" s="14"/>
    </row>
    <row r="471" ht="15.75" customHeight="1">
      <c r="A471" s="14"/>
    </row>
    <row r="472" ht="15.75" customHeight="1">
      <c r="A472" s="14"/>
    </row>
    <row r="473" ht="15.75" customHeight="1">
      <c r="A473" s="14"/>
    </row>
    <row r="474" ht="15.75" customHeight="1">
      <c r="A474" s="14"/>
    </row>
    <row r="475" ht="15.75" customHeight="1">
      <c r="A475" s="14"/>
    </row>
    <row r="476" ht="15.75" customHeight="1">
      <c r="A476" s="14"/>
    </row>
    <row r="477" ht="15.75" customHeight="1">
      <c r="A477" s="14"/>
    </row>
    <row r="478" ht="15.75" customHeight="1">
      <c r="A478" s="14"/>
    </row>
    <row r="479" ht="15.75" customHeight="1">
      <c r="A479" s="14"/>
    </row>
    <row r="480" ht="15.75" customHeight="1">
      <c r="A480" s="14"/>
    </row>
    <row r="481" ht="15.75" customHeight="1">
      <c r="A481" s="14"/>
    </row>
    <row r="482" ht="15.75" customHeight="1">
      <c r="A482" s="14"/>
    </row>
    <row r="483" ht="15.75" customHeight="1">
      <c r="A483" s="14"/>
    </row>
    <row r="484" ht="15.75" customHeight="1">
      <c r="A484" s="14"/>
    </row>
    <row r="485" ht="15.75" customHeight="1">
      <c r="A485" s="14"/>
    </row>
    <row r="486" ht="15.75" customHeight="1">
      <c r="A486" s="14"/>
    </row>
    <row r="487" ht="15.75" customHeight="1">
      <c r="A487" s="14"/>
    </row>
    <row r="488" ht="15.75" customHeight="1">
      <c r="A488" s="14"/>
    </row>
    <row r="489" ht="15.75" customHeight="1">
      <c r="A489" s="14"/>
    </row>
    <row r="490" ht="15.75" customHeight="1">
      <c r="A490" s="14"/>
    </row>
    <row r="491" ht="15.75" customHeight="1">
      <c r="A491" s="14"/>
    </row>
    <row r="492" ht="15.75" customHeight="1">
      <c r="A492" s="14"/>
    </row>
    <row r="493" ht="15.75" customHeight="1">
      <c r="A493" s="14"/>
    </row>
    <row r="494" ht="15.75" customHeight="1">
      <c r="A494" s="14"/>
    </row>
    <row r="495" ht="15.75" customHeight="1">
      <c r="A495" s="14"/>
    </row>
    <row r="496" ht="15.75" customHeight="1">
      <c r="A496" s="14"/>
    </row>
    <row r="497" ht="15.75" customHeight="1">
      <c r="A497" s="14"/>
    </row>
    <row r="498" ht="15.75" customHeight="1">
      <c r="A498" s="14"/>
    </row>
    <row r="499" ht="15.75" customHeight="1">
      <c r="A499" s="14"/>
    </row>
    <row r="500" ht="15.75" customHeight="1">
      <c r="A500" s="14"/>
    </row>
    <row r="501" ht="15.75" customHeight="1">
      <c r="A501" s="14"/>
    </row>
    <row r="502" ht="15.75" customHeight="1">
      <c r="A502" s="14"/>
    </row>
    <row r="503" ht="15.75" customHeight="1">
      <c r="A503" s="14"/>
    </row>
    <row r="504" ht="15.75" customHeight="1">
      <c r="A504" s="14"/>
    </row>
    <row r="505" ht="15.75" customHeight="1">
      <c r="A505" s="14"/>
    </row>
    <row r="506" ht="15.75" customHeight="1">
      <c r="A506" s="14"/>
    </row>
    <row r="507" ht="15.75" customHeight="1">
      <c r="A507" s="14"/>
    </row>
    <row r="508" ht="15.75" customHeight="1">
      <c r="A508" s="14"/>
    </row>
    <row r="509" ht="15.75" customHeight="1">
      <c r="A509" s="14"/>
    </row>
    <row r="510" ht="15.75" customHeight="1">
      <c r="A510" s="14"/>
    </row>
    <row r="511" ht="15.75" customHeight="1">
      <c r="A511" s="14"/>
    </row>
    <row r="512" ht="15.75" customHeight="1">
      <c r="A512" s="14"/>
    </row>
    <row r="513" ht="15.75" customHeight="1">
      <c r="A513" s="14"/>
    </row>
    <row r="514" ht="15.75" customHeight="1">
      <c r="A514" s="14"/>
    </row>
    <row r="515" ht="15.75" customHeight="1">
      <c r="A515" s="14"/>
    </row>
    <row r="516" ht="15.75" customHeight="1">
      <c r="A516" s="14"/>
    </row>
    <row r="517" ht="15.75" customHeight="1">
      <c r="A517" s="14"/>
    </row>
    <row r="518" ht="15.75" customHeight="1">
      <c r="A518" s="14"/>
    </row>
    <row r="519" ht="15.75" customHeight="1">
      <c r="A519" s="14"/>
    </row>
    <row r="520" ht="15.75" customHeight="1">
      <c r="A520" s="14"/>
    </row>
    <row r="521" ht="15.75" customHeight="1">
      <c r="A521" s="14"/>
    </row>
    <row r="522" ht="15.75" customHeight="1">
      <c r="A522" s="14"/>
    </row>
    <row r="523" ht="15.75" customHeight="1">
      <c r="A523" s="14"/>
    </row>
    <row r="524" ht="15.75" customHeight="1">
      <c r="A524" s="14"/>
    </row>
    <row r="525" ht="15.75" customHeight="1">
      <c r="A525" s="14"/>
    </row>
    <row r="526" ht="15.75" customHeight="1">
      <c r="A526" s="14"/>
    </row>
    <row r="527" ht="15.75" customHeight="1">
      <c r="A527" s="14"/>
    </row>
    <row r="528" ht="15.75" customHeight="1">
      <c r="A528" s="14"/>
    </row>
    <row r="529" ht="15.75" customHeight="1">
      <c r="A529" s="14"/>
    </row>
    <row r="530" ht="15.75" customHeight="1">
      <c r="A530" s="14"/>
    </row>
    <row r="531" ht="15.75" customHeight="1">
      <c r="A531" s="14"/>
    </row>
    <row r="532" ht="15.75" customHeight="1">
      <c r="A532" s="14"/>
    </row>
    <row r="533" ht="15.75" customHeight="1">
      <c r="A533" s="14"/>
    </row>
    <row r="534" ht="15.75" customHeight="1">
      <c r="A534" s="14"/>
    </row>
    <row r="535" ht="15.75" customHeight="1">
      <c r="A535" s="14"/>
    </row>
    <row r="536" ht="15.75" customHeight="1">
      <c r="A536" s="14"/>
    </row>
    <row r="537" ht="15.75" customHeight="1">
      <c r="A537" s="14"/>
    </row>
    <row r="538" ht="15.75" customHeight="1">
      <c r="A538" s="14"/>
    </row>
    <row r="539" ht="15.75" customHeight="1">
      <c r="A539" s="14"/>
    </row>
    <row r="540" ht="15.75" customHeight="1">
      <c r="A540" s="14"/>
    </row>
    <row r="541" ht="15.75" customHeight="1">
      <c r="A541" s="14"/>
    </row>
    <row r="542" ht="15.75" customHeight="1">
      <c r="A542" s="14"/>
    </row>
    <row r="543" ht="15.75" customHeight="1">
      <c r="A543" s="14"/>
    </row>
    <row r="544" ht="15.75" customHeight="1">
      <c r="A544" s="14"/>
    </row>
    <row r="545" ht="15.75" customHeight="1">
      <c r="A545" s="14"/>
    </row>
    <row r="546" ht="15.75" customHeight="1">
      <c r="A546" s="14"/>
    </row>
    <row r="547" ht="15.75" customHeight="1">
      <c r="A547" s="14"/>
    </row>
    <row r="548" ht="15.75" customHeight="1">
      <c r="A548" s="14"/>
    </row>
    <row r="549" ht="15.75" customHeight="1">
      <c r="A549" s="14"/>
    </row>
    <row r="550" ht="15.75" customHeight="1">
      <c r="A550" s="14"/>
    </row>
    <row r="551" ht="15.75" customHeight="1">
      <c r="A551" s="14"/>
    </row>
    <row r="552" ht="15.75" customHeight="1">
      <c r="A552" s="14"/>
    </row>
    <row r="553" ht="15.75" customHeight="1">
      <c r="A553" s="14"/>
    </row>
    <row r="554" ht="15.75" customHeight="1">
      <c r="A554" s="14"/>
    </row>
    <row r="555" ht="15.75" customHeight="1">
      <c r="A555" s="14"/>
    </row>
    <row r="556" ht="15.75" customHeight="1">
      <c r="A556" s="14"/>
    </row>
    <row r="557" ht="15.75" customHeight="1">
      <c r="A557" s="14"/>
    </row>
    <row r="558" ht="15.75" customHeight="1">
      <c r="A558" s="14"/>
    </row>
    <row r="559" ht="15.75" customHeight="1">
      <c r="A559" s="14"/>
    </row>
    <row r="560" ht="15.75" customHeight="1">
      <c r="A560" s="14"/>
    </row>
    <row r="561" ht="15.75" customHeight="1">
      <c r="A561" s="14"/>
    </row>
    <row r="562" ht="15.75" customHeight="1">
      <c r="A562" s="14"/>
    </row>
    <row r="563" ht="15.75" customHeight="1">
      <c r="A563" s="14"/>
    </row>
    <row r="564" ht="15.75" customHeight="1">
      <c r="A564" s="14"/>
    </row>
    <row r="565" ht="15.75" customHeight="1">
      <c r="A565" s="14"/>
    </row>
    <row r="566" ht="15.75" customHeight="1">
      <c r="A566" s="14"/>
    </row>
    <row r="567" ht="15.75" customHeight="1">
      <c r="A567" s="14"/>
    </row>
    <row r="568" ht="15.75" customHeight="1">
      <c r="A568" s="14"/>
    </row>
    <row r="569" ht="15.75" customHeight="1">
      <c r="A569" s="14"/>
    </row>
    <row r="570" ht="15.75" customHeight="1">
      <c r="A570" s="14"/>
    </row>
    <row r="571" ht="15.75" customHeight="1">
      <c r="A571" s="14"/>
    </row>
    <row r="572" ht="15.75" customHeight="1">
      <c r="A572" s="14"/>
    </row>
    <row r="573" ht="15.75" customHeight="1">
      <c r="A573" s="14"/>
    </row>
    <row r="574" ht="15.75" customHeight="1">
      <c r="A574" s="14"/>
    </row>
    <row r="575" ht="15.75" customHeight="1">
      <c r="A575" s="14"/>
    </row>
    <row r="576" ht="15.75" customHeight="1">
      <c r="A576" s="14"/>
    </row>
    <row r="577" ht="15.75" customHeight="1">
      <c r="A577" s="14"/>
    </row>
    <row r="578" ht="15.75" customHeight="1">
      <c r="A578" s="14"/>
    </row>
    <row r="579" ht="15.75" customHeight="1">
      <c r="A579" s="14"/>
    </row>
    <row r="580" ht="15.75" customHeight="1">
      <c r="A580" s="14"/>
    </row>
    <row r="581" ht="15.75" customHeight="1">
      <c r="A581" s="14"/>
    </row>
    <row r="582" ht="15.75" customHeight="1">
      <c r="A582" s="14"/>
    </row>
    <row r="583" ht="15.75" customHeight="1">
      <c r="A583" s="14"/>
    </row>
    <row r="584" ht="15.75" customHeight="1">
      <c r="A584" s="14"/>
    </row>
    <row r="585" ht="15.75" customHeight="1">
      <c r="A585" s="14"/>
    </row>
    <row r="586" ht="15.75" customHeight="1">
      <c r="A586" s="14"/>
    </row>
    <row r="587" ht="15.75" customHeight="1">
      <c r="A587" s="14"/>
    </row>
    <row r="588" ht="15.75" customHeight="1">
      <c r="A588" s="14"/>
    </row>
    <row r="589" ht="15.75" customHeight="1">
      <c r="A589" s="14"/>
    </row>
    <row r="590" ht="15.75" customHeight="1">
      <c r="A590" s="14"/>
    </row>
    <row r="591" ht="15.75" customHeight="1">
      <c r="A591" s="14"/>
    </row>
    <row r="592" ht="15.75" customHeight="1">
      <c r="A592" s="14"/>
    </row>
    <row r="593" ht="15.75" customHeight="1">
      <c r="A593" s="14"/>
    </row>
    <row r="594" ht="15.75" customHeight="1">
      <c r="A594" s="14"/>
    </row>
    <row r="595" ht="15.75" customHeight="1">
      <c r="A595" s="14"/>
    </row>
    <row r="596" ht="15.75" customHeight="1">
      <c r="A596" s="14"/>
    </row>
    <row r="597" ht="15.75" customHeight="1">
      <c r="A597" s="14"/>
    </row>
    <row r="598" ht="15.75" customHeight="1">
      <c r="A598" s="14"/>
    </row>
    <row r="599" ht="15.75" customHeight="1">
      <c r="A599" s="14"/>
    </row>
    <row r="600" ht="15.75" customHeight="1">
      <c r="A600" s="14"/>
    </row>
    <row r="601" ht="15.75" customHeight="1">
      <c r="A601" s="14"/>
    </row>
    <row r="602" ht="15.75" customHeight="1">
      <c r="A602" s="14"/>
    </row>
    <row r="603" ht="15.75" customHeight="1">
      <c r="A603" s="14"/>
    </row>
    <row r="604" ht="15.75" customHeight="1">
      <c r="A604" s="14"/>
    </row>
    <row r="605" ht="15.75" customHeight="1">
      <c r="A605" s="14"/>
    </row>
    <row r="606" ht="15.75" customHeight="1">
      <c r="A606" s="14"/>
    </row>
    <row r="607" ht="15.75" customHeight="1">
      <c r="A607" s="14"/>
    </row>
    <row r="608" ht="15.75" customHeight="1">
      <c r="A608" s="14"/>
    </row>
    <row r="609" ht="15.75" customHeight="1">
      <c r="A609" s="14"/>
    </row>
    <row r="610" ht="15.75" customHeight="1">
      <c r="A610" s="14"/>
    </row>
    <row r="611" ht="15.75" customHeight="1">
      <c r="A611" s="14"/>
    </row>
    <row r="612" ht="15.75" customHeight="1">
      <c r="A612" s="14"/>
    </row>
    <row r="613" ht="15.75" customHeight="1">
      <c r="A613" s="14"/>
    </row>
    <row r="614" ht="15.75" customHeight="1">
      <c r="A614" s="14"/>
    </row>
    <row r="615" ht="15.75" customHeight="1">
      <c r="A615" s="14"/>
    </row>
    <row r="616" ht="15.75" customHeight="1">
      <c r="A616" s="14"/>
    </row>
    <row r="617" ht="15.75" customHeight="1">
      <c r="A617" s="14"/>
    </row>
    <row r="618" ht="15.75" customHeight="1">
      <c r="A618" s="14"/>
    </row>
    <row r="619" ht="15.75" customHeight="1">
      <c r="A619" s="14"/>
    </row>
    <row r="620" ht="15.75" customHeight="1">
      <c r="A620" s="14"/>
    </row>
    <row r="621" ht="15.75" customHeight="1">
      <c r="A621" s="14"/>
    </row>
    <row r="622" ht="15.75" customHeight="1">
      <c r="A622" s="14"/>
    </row>
    <row r="623" ht="15.75" customHeight="1">
      <c r="A623" s="14"/>
    </row>
    <row r="624" ht="15.75" customHeight="1">
      <c r="A624" s="14"/>
    </row>
    <row r="625" ht="15.75" customHeight="1">
      <c r="A625" s="14"/>
    </row>
    <row r="626" ht="15.75" customHeight="1">
      <c r="A626" s="14"/>
    </row>
    <row r="627" ht="15.75" customHeight="1">
      <c r="A627" s="14"/>
    </row>
    <row r="628" ht="15.75" customHeight="1">
      <c r="A628" s="14"/>
    </row>
    <row r="629" ht="15.75" customHeight="1">
      <c r="A629" s="14"/>
    </row>
    <row r="630" ht="15.75" customHeight="1">
      <c r="A630" s="14"/>
    </row>
    <row r="631" ht="15.75" customHeight="1">
      <c r="A631" s="14"/>
    </row>
    <row r="632" ht="15.75" customHeight="1">
      <c r="A632" s="14"/>
    </row>
    <row r="633" ht="15.75" customHeight="1">
      <c r="A633" s="14"/>
    </row>
    <row r="634" ht="15.75" customHeight="1">
      <c r="A634" s="14"/>
    </row>
    <row r="635" ht="15.75" customHeight="1">
      <c r="A635" s="14"/>
    </row>
    <row r="636" ht="15.75" customHeight="1">
      <c r="A636" s="14"/>
    </row>
    <row r="637" ht="15.75" customHeight="1">
      <c r="A637" s="14"/>
    </row>
    <row r="638" ht="15.75" customHeight="1">
      <c r="A638" s="14"/>
    </row>
    <row r="639" ht="15.75" customHeight="1">
      <c r="A639" s="14"/>
    </row>
    <row r="640" ht="15.75" customHeight="1">
      <c r="A640" s="14"/>
    </row>
    <row r="641" ht="15.75" customHeight="1">
      <c r="A641" s="14"/>
    </row>
    <row r="642" ht="15.75" customHeight="1">
      <c r="A642" s="14"/>
    </row>
    <row r="643" ht="15.75" customHeight="1">
      <c r="A643" s="14"/>
    </row>
    <row r="644" ht="15.75" customHeight="1">
      <c r="A644" s="14"/>
    </row>
    <row r="645" ht="15.75" customHeight="1">
      <c r="A645" s="14"/>
    </row>
    <row r="646" ht="15.75" customHeight="1">
      <c r="A646" s="14"/>
    </row>
    <row r="647" ht="15.75" customHeight="1">
      <c r="A647" s="14"/>
    </row>
    <row r="648" ht="15.75" customHeight="1">
      <c r="A648" s="14"/>
    </row>
    <row r="649" ht="15.75" customHeight="1">
      <c r="A649" s="14"/>
    </row>
    <row r="650" ht="15.75" customHeight="1">
      <c r="A650" s="14"/>
    </row>
    <row r="651" ht="15.75" customHeight="1">
      <c r="A651" s="14"/>
    </row>
    <row r="652" ht="15.75" customHeight="1">
      <c r="A652" s="14"/>
    </row>
    <row r="653" ht="15.75" customHeight="1">
      <c r="A653" s="14"/>
    </row>
    <row r="654" ht="15.75" customHeight="1">
      <c r="A654" s="14"/>
    </row>
    <row r="655" ht="15.75" customHeight="1">
      <c r="A655" s="14"/>
    </row>
    <row r="656" ht="15.75" customHeight="1">
      <c r="A656" s="14"/>
    </row>
    <row r="657" ht="15.75" customHeight="1">
      <c r="A657" s="14"/>
    </row>
    <row r="658" ht="15.75" customHeight="1">
      <c r="A658" s="14"/>
    </row>
    <row r="659" ht="15.75" customHeight="1">
      <c r="A659" s="14"/>
    </row>
    <row r="660" ht="15.75" customHeight="1">
      <c r="A660" s="14"/>
    </row>
    <row r="661" ht="15.75" customHeight="1">
      <c r="A661" s="14"/>
    </row>
    <row r="662" ht="15.75" customHeight="1">
      <c r="A662" s="14"/>
    </row>
    <row r="663" ht="15.75" customHeight="1">
      <c r="A663" s="14"/>
    </row>
    <row r="664" ht="15.75" customHeight="1">
      <c r="A664" s="14"/>
    </row>
    <row r="665" ht="15.75" customHeight="1">
      <c r="A665" s="14"/>
    </row>
    <row r="666" ht="15.75" customHeight="1">
      <c r="A666" s="14"/>
    </row>
    <row r="667" ht="15.75" customHeight="1">
      <c r="A667" s="14"/>
    </row>
    <row r="668" ht="15.75" customHeight="1">
      <c r="A668" s="14"/>
    </row>
    <row r="669" ht="15.75" customHeight="1">
      <c r="A669" s="14"/>
    </row>
    <row r="670" ht="15.75" customHeight="1">
      <c r="A670" s="14"/>
    </row>
    <row r="671" ht="15.75" customHeight="1">
      <c r="A671" s="14"/>
    </row>
    <row r="672" ht="15.75" customHeight="1">
      <c r="A672" s="14"/>
    </row>
    <row r="673" ht="15.75" customHeight="1">
      <c r="A673" s="14"/>
    </row>
    <row r="674" ht="15.75" customHeight="1">
      <c r="A674" s="14"/>
    </row>
    <row r="675" ht="15.75" customHeight="1">
      <c r="A675" s="14"/>
    </row>
    <row r="676" ht="15.75" customHeight="1">
      <c r="A676" s="14"/>
    </row>
    <row r="677" ht="15.75" customHeight="1">
      <c r="A677" s="14"/>
    </row>
    <row r="678" ht="15.75" customHeight="1">
      <c r="A678" s="14"/>
    </row>
    <row r="679" ht="15.75" customHeight="1">
      <c r="A679" s="14"/>
    </row>
    <row r="680" ht="15.75" customHeight="1">
      <c r="A680" s="14"/>
    </row>
    <row r="681" ht="15.75" customHeight="1">
      <c r="A681" s="14"/>
    </row>
    <row r="682" ht="15.75" customHeight="1">
      <c r="A682" s="14"/>
    </row>
    <row r="683" ht="15.75" customHeight="1">
      <c r="A683" s="14"/>
    </row>
    <row r="684" ht="15.75" customHeight="1">
      <c r="A684" s="14"/>
    </row>
    <row r="685" ht="15.75" customHeight="1">
      <c r="A685" s="14"/>
    </row>
    <row r="686" ht="15.75" customHeight="1">
      <c r="A686" s="14"/>
    </row>
    <row r="687" ht="15.75" customHeight="1">
      <c r="A687" s="14"/>
    </row>
    <row r="688" ht="15.75" customHeight="1">
      <c r="A688" s="14"/>
    </row>
    <row r="689" ht="15.75" customHeight="1">
      <c r="A689" s="14"/>
    </row>
    <row r="690" ht="15.75" customHeight="1">
      <c r="A690" s="14"/>
    </row>
    <row r="691" ht="15.75" customHeight="1">
      <c r="A691" s="14"/>
    </row>
    <row r="692" ht="15.75" customHeight="1">
      <c r="A692" s="14"/>
    </row>
    <row r="693" ht="15.75" customHeight="1">
      <c r="A693" s="14"/>
    </row>
    <row r="694" ht="15.75" customHeight="1">
      <c r="A694" s="14"/>
    </row>
    <row r="695" ht="15.75" customHeight="1">
      <c r="A695" s="14"/>
    </row>
    <row r="696" ht="15.75" customHeight="1">
      <c r="A696" s="14"/>
    </row>
    <row r="697" ht="15.75" customHeight="1">
      <c r="A697" s="14"/>
    </row>
    <row r="698" ht="15.75" customHeight="1">
      <c r="A698" s="14"/>
    </row>
    <row r="699" ht="15.75" customHeight="1">
      <c r="A699" s="14"/>
    </row>
    <row r="700" ht="15.75" customHeight="1">
      <c r="A700" s="14"/>
    </row>
    <row r="701" ht="15.75" customHeight="1">
      <c r="A701" s="14"/>
    </row>
    <row r="702" ht="15.75" customHeight="1">
      <c r="A702" s="14"/>
    </row>
    <row r="703" ht="15.75" customHeight="1">
      <c r="A703" s="14"/>
    </row>
    <row r="704" ht="15.75" customHeight="1">
      <c r="A704" s="14"/>
    </row>
    <row r="705" ht="15.75" customHeight="1">
      <c r="A705" s="14"/>
    </row>
    <row r="706" ht="15.75" customHeight="1">
      <c r="A706" s="14"/>
    </row>
    <row r="707" ht="15.75" customHeight="1">
      <c r="A707" s="14"/>
    </row>
    <row r="708" ht="15.75" customHeight="1">
      <c r="A708" s="14"/>
    </row>
    <row r="709" ht="15.75" customHeight="1">
      <c r="A709" s="14"/>
    </row>
    <row r="710" ht="15.75" customHeight="1">
      <c r="A710" s="14"/>
    </row>
    <row r="711" ht="15.75" customHeight="1">
      <c r="A711" s="14"/>
    </row>
    <row r="712" ht="15.75" customHeight="1">
      <c r="A712" s="14"/>
    </row>
    <row r="713" ht="15.75" customHeight="1">
      <c r="A713" s="14"/>
    </row>
    <row r="714" ht="15.75" customHeight="1">
      <c r="A714" s="14"/>
    </row>
    <row r="715" ht="15.75" customHeight="1">
      <c r="A715" s="14"/>
    </row>
    <row r="716" ht="15.75" customHeight="1">
      <c r="A716" s="14"/>
    </row>
    <row r="717" ht="15.75" customHeight="1">
      <c r="A717" s="14"/>
    </row>
    <row r="718" ht="15.75" customHeight="1">
      <c r="A718" s="14"/>
    </row>
    <row r="719" ht="15.75" customHeight="1">
      <c r="A719" s="14"/>
    </row>
    <row r="720" ht="15.75" customHeight="1">
      <c r="A720" s="14"/>
    </row>
    <row r="721" ht="15.75" customHeight="1">
      <c r="A721" s="14"/>
    </row>
    <row r="722" ht="15.75" customHeight="1">
      <c r="A722" s="14"/>
    </row>
    <row r="723" ht="15.75" customHeight="1">
      <c r="A723" s="14"/>
    </row>
    <row r="724" ht="15.75" customHeight="1">
      <c r="A724" s="14"/>
    </row>
    <row r="725" ht="15.75" customHeight="1">
      <c r="A725" s="14"/>
    </row>
    <row r="726" ht="15.75" customHeight="1">
      <c r="A726" s="14"/>
    </row>
    <row r="727" ht="15.75" customHeight="1">
      <c r="A727" s="14"/>
    </row>
    <row r="728" ht="15.75" customHeight="1">
      <c r="A728" s="14"/>
    </row>
    <row r="729" ht="15.75" customHeight="1">
      <c r="A729" s="14"/>
    </row>
    <row r="730" ht="15.75" customHeight="1">
      <c r="A730" s="14"/>
    </row>
    <row r="731" ht="15.75" customHeight="1">
      <c r="A731" s="14"/>
    </row>
    <row r="732" ht="15.75" customHeight="1">
      <c r="A732" s="14"/>
    </row>
    <row r="733" ht="15.75" customHeight="1">
      <c r="A733" s="14"/>
    </row>
    <row r="734" ht="15.75" customHeight="1">
      <c r="A734" s="14"/>
    </row>
    <row r="735" ht="15.75" customHeight="1">
      <c r="A735" s="14"/>
    </row>
    <row r="736" ht="15.75" customHeight="1">
      <c r="A736" s="14"/>
    </row>
    <row r="737" ht="15.75" customHeight="1">
      <c r="A737" s="14"/>
    </row>
    <row r="738" ht="15.75" customHeight="1">
      <c r="A738" s="14"/>
    </row>
    <row r="739" ht="15.75" customHeight="1">
      <c r="A739" s="14"/>
    </row>
    <row r="740" ht="15.75" customHeight="1">
      <c r="A740" s="14"/>
    </row>
    <row r="741" ht="15.75" customHeight="1">
      <c r="A741" s="14"/>
    </row>
    <row r="742" ht="15.75" customHeight="1">
      <c r="A742" s="14"/>
    </row>
    <row r="743" ht="15.75" customHeight="1">
      <c r="A743" s="14"/>
    </row>
    <row r="744" ht="15.75" customHeight="1">
      <c r="A744" s="14"/>
    </row>
    <row r="745" ht="15.75" customHeight="1">
      <c r="A745" s="14"/>
    </row>
    <row r="746" ht="15.75" customHeight="1">
      <c r="A746" s="14"/>
    </row>
    <row r="747" ht="15.75" customHeight="1">
      <c r="A747" s="14"/>
    </row>
    <row r="748" ht="15.75" customHeight="1">
      <c r="A748" s="14"/>
    </row>
    <row r="749" ht="15.75" customHeight="1">
      <c r="A749" s="14"/>
    </row>
    <row r="750" ht="15.75" customHeight="1">
      <c r="A750" s="14"/>
    </row>
    <row r="751" ht="15.75" customHeight="1">
      <c r="A751" s="14"/>
    </row>
    <row r="752" ht="15.75" customHeight="1">
      <c r="A752" s="14"/>
    </row>
    <row r="753" ht="15.75" customHeight="1">
      <c r="A753" s="14"/>
    </row>
    <row r="754" ht="15.75" customHeight="1">
      <c r="A754" s="14"/>
    </row>
    <row r="755" ht="15.75" customHeight="1">
      <c r="A755" s="14"/>
    </row>
    <row r="756" ht="15.75" customHeight="1">
      <c r="A756" s="14"/>
    </row>
    <row r="757" ht="15.75" customHeight="1">
      <c r="A757" s="14"/>
    </row>
    <row r="758" ht="15.75" customHeight="1">
      <c r="A758" s="14"/>
    </row>
    <row r="759" ht="15.75" customHeight="1">
      <c r="A759" s="14"/>
    </row>
    <row r="760" ht="15.75" customHeight="1">
      <c r="A760" s="14"/>
    </row>
    <row r="761" ht="15.75" customHeight="1">
      <c r="A761" s="14"/>
    </row>
    <row r="762" ht="15.75" customHeight="1">
      <c r="A762" s="14"/>
    </row>
    <row r="763" ht="15.75" customHeight="1">
      <c r="A763" s="14"/>
    </row>
    <row r="764" ht="15.75" customHeight="1">
      <c r="A764" s="14"/>
    </row>
    <row r="765" ht="15.75" customHeight="1">
      <c r="A765" s="14"/>
    </row>
    <row r="766" ht="15.75" customHeight="1">
      <c r="A766" s="14"/>
    </row>
    <row r="767" ht="15.75" customHeight="1">
      <c r="A767" s="14"/>
    </row>
    <row r="768" ht="15.75" customHeight="1">
      <c r="A768" s="14"/>
    </row>
    <row r="769" ht="15.75" customHeight="1">
      <c r="A769" s="14"/>
    </row>
    <row r="770" ht="15.75" customHeight="1">
      <c r="A770" s="14"/>
    </row>
    <row r="771" ht="15.75" customHeight="1">
      <c r="A771" s="14"/>
    </row>
    <row r="772" ht="15.75" customHeight="1">
      <c r="A772" s="14"/>
    </row>
    <row r="773" ht="15.75" customHeight="1">
      <c r="A773" s="14"/>
    </row>
    <row r="774" ht="15.75" customHeight="1">
      <c r="A774" s="14"/>
    </row>
    <row r="775" ht="15.75" customHeight="1">
      <c r="A775" s="14"/>
    </row>
    <row r="776" ht="15.75" customHeight="1">
      <c r="A776" s="14"/>
    </row>
    <row r="777" ht="15.75" customHeight="1">
      <c r="A777" s="14"/>
    </row>
    <row r="778" ht="15.75" customHeight="1">
      <c r="A778" s="14"/>
    </row>
    <row r="779" ht="15.75" customHeight="1">
      <c r="A779" s="14"/>
    </row>
    <row r="780" ht="15.75" customHeight="1">
      <c r="A780" s="14"/>
    </row>
    <row r="781" ht="15.75" customHeight="1">
      <c r="A781" s="14"/>
    </row>
    <row r="782" ht="15.75" customHeight="1">
      <c r="A782" s="14"/>
    </row>
    <row r="783" ht="15.75" customHeight="1">
      <c r="A783" s="14"/>
    </row>
    <row r="784" ht="15.75" customHeight="1">
      <c r="A784" s="14"/>
    </row>
    <row r="785" ht="15.75" customHeight="1">
      <c r="A785" s="14"/>
    </row>
    <row r="786" ht="15.75" customHeight="1">
      <c r="A786" s="14"/>
    </row>
    <row r="787" ht="15.75" customHeight="1">
      <c r="A787" s="14"/>
    </row>
    <row r="788" ht="15.75" customHeight="1">
      <c r="A788" s="14"/>
    </row>
    <row r="789" ht="15.75" customHeight="1">
      <c r="A789" s="14"/>
    </row>
    <row r="790" ht="15.75" customHeight="1">
      <c r="A790" s="14"/>
    </row>
    <row r="791" ht="15.75" customHeight="1">
      <c r="A791" s="14"/>
    </row>
    <row r="792" ht="15.75" customHeight="1">
      <c r="A792" s="14"/>
    </row>
    <row r="793" ht="15.75" customHeight="1">
      <c r="A793" s="14"/>
    </row>
    <row r="794" ht="15.75" customHeight="1">
      <c r="A794" s="14"/>
    </row>
    <row r="795" ht="15.75" customHeight="1">
      <c r="A795" s="14"/>
    </row>
    <row r="796" ht="15.75" customHeight="1">
      <c r="A796" s="14"/>
    </row>
    <row r="797" ht="15.75" customHeight="1">
      <c r="A797" s="14"/>
    </row>
    <row r="798" ht="15.75" customHeight="1">
      <c r="A798" s="14"/>
    </row>
    <row r="799" ht="15.75" customHeight="1">
      <c r="A799" s="14"/>
    </row>
    <row r="800" ht="15.75" customHeight="1">
      <c r="A800" s="14"/>
    </row>
    <row r="801" ht="15.75" customHeight="1">
      <c r="A801" s="14"/>
    </row>
    <row r="802" ht="15.75" customHeight="1">
      <c r="A802" s="14"/>
    </row>
    <row r="803" ht="15.75" customHeight="1">
      <c r="A803" s="14"/>
    </row>
    <row r="804" ht="15.75" customHeight="1">
      <c r="A804" s="14"/>
    </row>
    <row r="805" ht="15.75" customHeight="1">
      <c r="A805" s="14"/>
    </row>
    <row r="806" ht="15.75" customHeight="1">
      <c r="A806" s="14"/>
    </row>
    <row r="807" ht="15.75" customHeight="1">
      <c r="A807" s="14"/>
    </row>
    <row r="808" ht="15.75" customHeight="1">
      <c r="A808" s="14"/>
    </row>
    <row r="809" ht="15.75" customHeight="1">
      <c r="A809" s="14"/>
    </row>
    <row r="810" ht="15.75" customHeight="1">
      <c r="A810" s="14"/>
    </row>
    <row r="811" ht="15.75" customHeight="1">
      <c r="A811" s="14"/>
    </row>
    <row r="812" ht="15.75" customHeight="1">
      <c r="A812" s="14"/>
    </row>
    <row r="813" ht="15.75" customHeight="1">
      <c r="A813" s="14"/>
    </row>
    <row r="814" ht="15.75" customHeight="1">
      <c r="A814" s="14"/>
    </row>
    <row r="815" ht="15.75" customHeight="1">
      <c r="A815" s="14"/>
    </row>
    <row r="816" ht="15.75" customHeight="1">
      <c r="A816" s="14"/>
    </row>
    <row r="817" ht="15.75" customHeight="1">
      <c r="A817" s="14"/>
    </row>
    <row r="818" ht="15.75" customHeight="1">
      <c r="A818" s="14"/>
    </row>
    <row r="819" ht="15.75" customHeight="1">
      <c r="A819" s="14"/>
    </row>
    <row r="820" ht="15.75" customHeight="1">
      <c r="A820" s="14"/>
    </row>
    <row r="821" ht="15.75" customHeight="1">
      <c r="A821" s="14"/>
    </row>
    <row r="822" ht="15.75" customHeight="1">
      <c r="A822" s="14"/>
    </row>
    <row r="823" ht="15.75" customHeight="1">
      <c r="A823" s="14"/>
    </row>
    <row r="824" ht="15.75" customHeight="1">
      <c r="A824" s="14"/>
    </row>
    <row r="825" ht="15.75" customHeight="1">
      <c r="A825" s="14"/>
    </row>
    <row r="826" ht="15.75" customHeight="1">
      <c r="A826" s="14"/>
    </row>
    <row r="827" ht="15.75" customHeight="1">
      <c r="A827" s="14"/>
    </row>
    <row r="828" ht="15.75" customHeight="1">
      <c r="A828" s="14"/>
    </row>
    <row r="829" ht="15.75" customHeight="1">
      <c r="A829" s="14"/>
    </row>
    <row r="830" ht="15.75" customHeight="1">
      <c r="A830" s="14"/>
    </row>
    <row r="831" ht="15.75" customHeight="1">
      <c r="A831" s="14"/>
    </row>
    <row r="832" ht="15.75" customHeight="1">
      <c r="A832" s="14"/>
    </row>
    <row r="833" ht="15.75" customHeight="1">
      <c r="A833" s="14"/>
    </row>
    <row r="834" ht="15.75" customHeight="1">
      <c r="A834" s="14"/>
    </row>
    <row r="835" ht="15.75" customHeight="1">
      <c r="A835" s="14"/>
    </row>
    <row r="836" ht="15.75" customHeight="1">
      <c r="A836" s="14"/>
    </row>
    <row r="837" ht="15.75" customHeight="1">
      <c r="A837" s="14"/>
    </row>
    <row r="838" ht="15.75" customHeight="1">
      <c r="A838" s="14"/>
    </row>
    <row r="839" ht="15.75" customHeight="1">
      <c r="A839" s="14"/>
    </row>
    <row r="840" ht="15.75" customHeight="1">
      <c r="A840" s="14"/>
    </row>
    <row r="841" ht="15.75" customHeight="1">
      <c r="A841" s="14"/>
    </row>
    <row r="842" ht="15.75" customHeight="1">
      <c r="A842" s="14"/>
    </row>
    <row r="843" ht="15.75" customHeight="1">
      <c r="A843" s="14"/>
    </row>
    <row r="844" ht="15.75" customHeight="1">
      <c r="A844" s="14"/>
    </row>
    <row r="845" ht="15.75" customHeight="1">
      <c r="A845" s="14"/>
    </row>
    <row r="846" ht="15.75" customHeight="1">
      <c r="A846" s="14"/>
    </row>
    <row r="847" ht="15.75" customHeight="1">
      <c r="A847" s="14"/>
    </row>
    <row r="848" ht="15.75" customHeight="1">
      <c r="A848" s="14"/>
    </row>
    <row r="849" ht="15.75" customHeight="1">
      <c r="A849" s="14"/>
    </row>
    <row r="850" ht="15.75" customHeight="1">
      <c r="A850" s="14"/>
    </row>
    <row r="851" ht="15.75" customHeight="1">
      <c r="A851" s="14"/>
    </row>
    <row r="852" ht="15.75" customHeight="1">
      <c r="A852" s="14"/>
    </row>
    <row r="853" ht="15.75" customHeight="1">
      <c r="A853" s="14"/>
    </row>
    <row r="854" ht="15.75" customHeight="1">
      <c r="A854" s="14"/>
    </row>
    <row r="855" ht="15.75" customHeight="1">
      <c r="A855" s="14"/>
    </row>
    <row r="856" ht="15.75" customHeight="1">
      <c r="A856" s="14"/>
    </row>
    <row r="857" ht="15.75" customHeight="1">
      <c r="A857" s="14"/>
    </row>
    <row r="858" ht="15.75" customHeight="1">
      <c r="A858" s="14"/>
    </row>
    <row r="859" ht="15.75" customHeight="1">
      <c r="A859" s="14"/>
    </row>
    <row r="860" ht="15.75" customHeight="1">
      <c r="A860" s="14"/>
    </row>
    <row r="861" ht="15.75" customHeight="1">
      <c r="A861" s="14"/>
    </row>
    <row r="862" ht="15.75" customHeight="1">
      <c r="A862" s="14"/>
    </row>
    <row r="863" ht="15.75" customHeight="1">
      <c r="A863" s="14"/>
    </row>
    <row r="864" ht="15.75" customHeight="1">
      <c r="A864" s="14"/>
    </row>
    <row r="865" ht="15.75" customHeight="1">
      <c r="A865" s="14"/>
    </row>
    <row r="866" ht="15.75" customHeight="1">
      <c r="A866" s="14"/>
    </row>
    <row r="867" ht="15.75" customHeight="1">
      <c r="A867" s="14"/>
    </row>
    <row r="868" ht="15.75" customHeight="1">
      <c r="A868" s="14"/>
    </row>
    <row r="869" ht="15.75" customHeight="1">
      <c r="A869" s="14"/>
    </row>
    <row r="870" ht="15.75" customHeight="1">
      <c r="A870" s="14"/>
    </row>
    <row r="871" ht="15.75" customHeight="1">
      <c r="A871" s="14"/>
    </row>
    <row r="872" ht="15.75" customHeight="1">
      <c r="A872" s="14"/>
    </row>
    <row r="873" ht="15.75" customHeight="1">
      <c r="A873" s="14"/>
    </row>
    <row r="874" ht="15.75" customHeight="1">
      <c r="A874" s="14"/>
    </row>
    <row r="875" ht="15.75" customHeight="1">
      <c r="A875" s="14"/>
    </row>
    <row r="876" ht="15.75" customHeight="1">
      <c r="A876" s="14"/>
    </row>
    <row r="877" ht="15.75" customHeight="1">
      <c r="A877" s="14"/>
    </row>
    <row r="878" ht="15.75" customHeight="1">
      <c r="A878" s="14"/>
    </row>
    <row r="879" ht="15.75" customHeight="1">
      <c r="A879" s="14"/>
    </row>
    <row r="880" ht="15.75" customHeight="1">
      <c r="A880" s="14"/>
    </row>
    <row r="881" ht="15.75" customHeight="1">
      <c r="A881" s="14"/>
    </row>
    <row r="882" ht="15.75" customHeight="1">
      <c r="A882" s="14"/>
    </row>
    <row r="883" ht="15.75" customHeight="1">
      <c r="A883" s="14"/>
    </row>
    <row r="884" ht="15.75" customHeight="1">
      <c r="A884" s="14"/>
    </row>
    <row r="885" ht="15.75" customHeight="1">
      <c r="A885" s="14"/>
    </row>
    <row r="886" ht="15.75" customHeight="1">
      <c r="A886" s="14"/>
    </row>
    <row r="887" ht="15.75" customHeight="1">
      <c r="A887" s="14"/>
    </row>
    <row r="888" ht="15.75" customHeight="1">
      <c r="A888" s="14"/>
    </row>
    <row r="889" ht="15.75" customHeight="1">
      <c r="A889" s="14"/>
    </row>
    <row r="890" ht="15.75" customHeight="1">
      <c r="A890" s="14"/>
    </row>
    <row r="891" ht="15.75" customHeight="1">
      <c r="A891" s="14"/>
    </row>
    <row r="892" ht="15.75" customHeight="1">
      <c r="A892" s="14"/>
    </row>
    <row r="893" ht="15.75" customHeight="1">
      <c r="A893" s="14"/>
    </row>
    <row r="894" ht="15.75" customHeight="1">
      <c r="A894" s="14"/>
    </row>
    <row r="895" ht="15.75" customHeight="1">
      <c r="A895" s="14"/>
    </row>
    <row r="896" ht="15.75" customHeight="1">
      <c r="A896" s="14"/>
    </row>
    <row r="897" ht="15.75" customHeight="1">
      <c r="A897" s="14"/>
    </row>
    <row r="898" ht="15.75" customHeight="1">
      <c r="A898" s="14"/>
    </row>
    <row r="899" ht="15.75" customHeight="1">
      <c r="A899" s="14"/>
    </row>
    <row r="900" ht="15.75" customHeight="1">
      <c r="A900" s="14"/>
    </row>
    <row r="901" ht="15.75" customHeight="1">
      <c r="A901" s="14"/>
    </row>
    <row r="902" ht="15.75" customHeight="1">
      <c r="A902" s="14"/>
    </row>
    <row r="903" ht="15.75" customHeight="1">
      <c r="A903" s="14"/>
    </row>
    <row r="904" ht="15.75" customHeight="1">
      <c r="A904" s="14"/>
    </row>
    <row r="905" ht="15.75" customHeight="1">
      <c r="A905" s="14"/>
    </row>
    <row r="906" ht="15.75" customHeight="1">
      <c r="A906" s="14"/>
    </row>
    <row r="907" ht="15.75" customHeight="1">
      <c r="A907" s="14"/>
    </row>
    <row r="908" ht="15.75" customHeight="1">
      <c r="A908" s="14"/>
    </row>
    <row r="909" ht="15.75" customHeight="1">
      <c r="A909" s="14"/>
    </row>
    <row r="910" ht="15.75" customHeight="1">
      <c r="A910" s="14"/>
    </row>
    <row r="911" ht="15.75" customHeight="1">
      <c r="A911" s="14"/>
    </row>
    <row r="912" ht="15.75" customHeight="1">
      <c r="A912" s="14"/>
    </row>
    <row r="913" ht="15.75" customHeight="1">
      <c r="A913" s="14"/>
    </row>
    <row r="914" ht="15.75" customHeight="1">
      <c r="A914" s="14"/>
    </row>
    <row r="915" ht="15.75" customHeight="1">
      <c r="A915" s="14"/>
    </row>
    <row r="916" ht="15.75" customHeight="1">
      <c r="A916" s="14"/>
    </row>
    <row r="917" ht="15.75" customHeight="1">
      <c r="A917" s="14"/>
    </row>
    <row r="918" ht="15.75" customHeight="1">
      <c r="A918" s="14"/>
    </row>
    <row r="919" ht="15.75" customHeight="1">
      <c r="A919" s="14"/>
    </row>
    <row r="920" ht="15.75" customHeight="1">
      <c r="A920" s="14"/>
    </row>
    <row r="921" ht="15.75" customHeight="1">
      <c r="A921" s="14"/>
    </row>
    <row r="922" ht="15.75" customHeight="1">
      <c r="A922" s="14"/>
    </row>
    <row r="923" ht="15.75" customHeight="1">
      <c r="A923" s="14"/>
    </row>
    <row r="924" ht="15.75" customHeight="1">
      <c r="A924" s="14"/>
    </row>
    <row r="925" ht="15.75" customHeight="1">
      <c r="A925" s="14"/>
    </row>
    <row r="926" ht="15.75" customHeight="1">
      <c r="A926" s="14"/>
    </row>
    <row r="927" ht="15.75" customHeight="1">
      <c r="A927" s="14"/>
    </row>
    <row r="928" ht="15.75" customHeight="1">
      <c r="A928" s="14"/>
    </row>
    <row r="929" ht="15.75" customHeight="1">
      <c r="A929" s="14"/>
    </row>
    <row r="930" ht="15.75" customHeight="1">
      <c r="A930" s="14"/>
    </row>
    <row r="931" ht="15.75" customHeight="1">
      <c r="A931" s="14"/>
    </row>
    <row r="932" ht="15.75" customHeight="1">
      <c r="A932" s="14"/>
    </row>
    <row r="933" ht="15.75" customHeight="1">
      <c r="A933" s="14"/>
    </row>
    <row r="934" ht="15.75" customHeight="1">
      <c r="A934" s="14"/>
    </row>
    <row r="935" ht="15.75" customHeight="1">
      <c r="A935" s="14"/>
    </row>
    <row r="936" ht="15.75" customHeight="1">
      <c r="A936" s="14"/>
    </row>
    <row r="937" ht="15.75" customHeight="1">
      <c r="A937" s="14"/>
    </row>
    <row r="938" ht="15.75" customHeight="1">
      <c r="A938" s="14"/>
    </row>
    <row r="939" ht="15.75" customHeight="1">
      <c r="A939" s="14"/>
    </row>
    <row r="940" ht="15.75" customHeight="1">
      <c r="A940" s="14"/>
    </row>
    <row r="941" ht="15.75" customHeight="1">
      <c r="A941" s="14"/>
    </row>
    <row r="942" ht="15.75" customHeight="1">
      <c r="A942" s="14"/>
    </row>
    <row r="943" ht="15.75" customHeight="1">
      <c r="A943" s="14"/>
    </row>
    <row r="944" ht="15.75" customHeight="1">
      <c r="A944" s="14"/>
    </row>
    <row r="945" ht="15.75" customHeight="1">
      <c r="A945" s="14"/>
    </row>
    <row r="946" ht="15.75" customHeight="1">
      <c r="A946" s="14"/>
    </row>
    <row r="947" ht="15.75" customHeight="1">
      <c r="A947" s="14"/>
    </row>
    <row r="948" ht="15.75" customHeight="1">
      <c r="A948" s="14"/>
    </row>
    <row r="949" ht="15.75" customHeight="1">
      <c r="A949" s="14"/>
    </row>
    <row r="950" ht="15.75" customHeight="1">
      <c r="A950" s="14"/>
    </row>
    <row r="951" ht="15.75" customHeight="1">
      <c r="A951" s="14"/>
    </row>
    <row r="952" ht="15.75" customHeight="1">
      <c r="A952" s="14"/>
    </row>
    <row r="953" ht="15.75" customHeight="1">
      <c r="A953" s="14"/>
    </row>
    <row r="954" ht="15.75" customHeight="1">
      <c r="A954" s="14"/>
    </row>
    <row r="955" ht="15.75" customHeight="1">
      <c r="A955" s="14"/>
    </row>
    <row r="956" ht="15.75" customHeight="1">
      <c r="A956" s="14"/>
    </row>
    <row r="957" ht="15.75" customHeight="1">
      <c r="A957" s="14"/>
    </row>
    <row r="958" ht="15.75" customHeight="1">
      <c r="A958" s="14"/>
    </row>
    <row r="959" ht="15.75" customHeight="1">
      <c r="A959" s="14"/>
    </row>
    <row r="960" ht="15.75" customHeight="1">
      <c r="A960" s="14"/>
    </row>
    <row r="961" ht="15.75" customHeight="1">
      <c r="A961" s="14"/>
    </row>
    <row r="962" ht="15.75" customHeight="1">
      <c r="A962" s="14"/>
    </row>
    <row r="963" ht="15.75" customHeight="1">
      <c r="A963" s="14"/>
    </row>
    <row r="964" ht="15.75" customHeight="1">
      <c r="A964" s="14"/>
    </row>
    <row r="965" ht="15.75" customHeight="1">
      <c r="A965" s="14"/>
    </row>
    <row r="966" ht="15.75" customHeight="1">
      <c r="A966" s="14"/>
    </row>
    <row r="967" ht="15.75" customHeight="1">
      <c r="A967" s="14"/>
    </row>
    <row r="968" ht="15.75" customHeight="1">
      <c r="A968" s="14"/>
    </row>
    <row r="969" ht="15.75" customHeight="1">
      <c r="A969" s="14"/>
    </row>
    <row r="970" ht="15.75" customHeight="1">
      <c r="A970" s="14"/>
    </row>
    <row r="971" ht="15.75" customHeight="1">
      <c r="A971" s="14"/>
    </row>
    <row r="972" ht="15.75" customHeight="1">
      <c r="A972" s="14"/>
    </row>
    <row r="973" ht="15.75" customHeight="1">
      <c r="A973" s="14"/>
    </row>
    <row r="974" ht="15.75" customHeight="1">
      <c r="A974" s="14"/>
    </row>
    <row r="975" ht="15.75" customHeight="1">
      <c r="A975" s="14"/>
    </row>
    <row r="976" ht="15.75" customHeight="1">
      <c r="A976" s="14"/>
    </row>
    <row r="977" ht="15.75" customHeight="1">
      <c r="A977" s="14"/>
    </row>
    <row r="978" ht="15.75" customHeight="1">
      <c r="A978" s="14"/>
    </row>
    <row r="979" ht="15.75" customHeight="1">
      <c r="A979" s="14"/>
    </row>
    <row r="980" ht="15.75" customHeight="1">
      <c r="A980" s="14"/>
    </row>
    <row r="981" ht="15.75" customHeight="1">
      <c r="A981" s="14"/>
    </row>
    <row r="982" ht="15.75" customHeight="1">
      <c r="A982" s="14"/>
    </row>
    <row r="983" ht="15.75" customHeight="1">
      <c r="A983" s="14"/>
    </row>
    <row r="984" ht="15.75" customHeight="1">
      <c r="A984" s="14"/>
    </row>
    <row r="985" ht="15.75" customHeight="1">
      <c r="A985" s="14"/>
    </row>
    <row r="986" ht="15.75" customHeight="1">
      <c r="A986" s="14"/>
    </row>
    <row r="987" ht="15.75" customHeight="1">
      <c r="A987" s="14"/>
    </row>
    <row r="988" ht="15.75" customHeight="1">
      <c r="A988" s="14"/>
    </row>
    <row r="989" ht="15.75" customHeight="1">
      <c r="A989" s="14"/>
    </row>
    <row r="990" ht="15.75" customHeight="1">
      <c r="A990" s="14"/>
    </row>
    <row r="991" ht="15.75" customHeight="1">
      <c r="A991" s="14"/>
    </row>
    <row r="992" ht="15.75" customHeight="1">
      <c r="A992" s="14"/>
    </row>
    <row r="993" ht="15.75" customHeight="1">
      <c r="A993" s="14"/>
    </row>
    <row r="994" ht="15.75" customHeight="1">
      <c r="A994" s="14"/>
    </row>
    <row r="995" ht="15.75" customHeight="1">
      <c r="A995" s="14"/>
    </row>
    <row r="996" ht="15.75" customHeight="1">
      <c r="A996" s="14"/>
    </row>
    <row r="997" ht="15.75" customHeight="1">
      <c r="A997" s="14"/>
    </row>
    <row r="998" ht="15.75" customHeight="1">
      <c r="A998" s="14"/>
    </row>
    <row r="999" ht="15.75" customHeight="1">
      <c r="A999" s="14"/>
    </row>
    <row r="1000" ht="15.75" customHeight="1">
      <c r="A1000" s="1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7.86"/>
    <col customWidth="1" min="3" max="6" width="8.57"/>
    <col customWidth="1" min="7" max="26" width="17.43"/>
  </cols>
  <sheetData>
    <row r="1" ht="15.75" customHeight="1">
      <c r="A1" s="15" t="s">
        <v>947</v>
      </c>
      <c r="B1" s="4"/>
      <c r="K1" s="16" t="s">
        <v>948</v>
      </c>
    </row>
    <row r="2" ht="15.75" customHeight="1">
      <c r="A2" s="6" t="str">
        <f>IFERROR(__xludf.DUMMYFUNCTION("QUERY(Data!A:K, ""Select G, sum(J) group by G order by sum(J) desc"", 1)"),"State")</f>
        <v>State</v>
      </c>
      <c r="B2" s="8" t="str">
        <f>IFERROR(__xludf.DUMMYFUNCTION("""COMPUTED_VALUE"""),"sum Killed")</f>
        <v>sum Killed</v>
      </c>
      <c r="C2" s="17" t="s">
        <v>949</v>
      </c>
      <c r="D2" s="12"/>
      <c r="E2" s="4"/>
      <c r="K2" s="6" t="str">
        <f>IFERROR(__xludf.DUMMYFUNCTION("QUERY(Data!A:K, ""Select G, sum(J) where A &gt; 2011 group by G order by sum(J) desc"", 1)"),"State")</f>
        <v>State</v>
      </c>
      <c r="L2" s="6" t="str">
        <f>IFERROR(__xludf.DUMMYFUNCTION("""COMPUTED_VALUE"""),"sum Killed")</f>
        <v>sum Killed</v>
      </c>
    </row>
    <row r="3" ht="15.75" customHeight="1">
      <c r="A3" s="10" t="str">
        <f>IFERROR(__xludf.DUMMYFUNCTION("""COMPUTED_VALUE"""),"CO")</f>
        <v>CO</v>
      </c>
      <c r="B3" s="11">
        <f>IFERROR(__xludf.DUMMYFUNCTION("""COMPUTED_VALUE"""),305.0)</f>
        <v>305</v>
      </c>
      <c r="C3" s="6">
        <v>59.0</v>
      </c>
      <c r="D3" s="12"/>
      <c r="E3" s="4"/>
      <c r="K3" s="6" t="str">
        <f>IFERROR(__xludf.DUMMYFUNCTION("""COMPUTED_VALUE"""),"CO")</f>
        <v>CO</v>
      </c>
      <c r="L3" s="6">
        <f>IFERROR(__xludf.DUMMYFUNCTION("""COMPUTED_VALUE"""),64.0)</f>
        <v>64</v>
      </c>
    </row>
    <row r="4" ht="15.75" customHeight="1">
      <c r="A4" s="10" t="str">
        <f>IFERROR(__xludf.DUMMYFUNCTION("""COMPUTED_VALUE"""),"AK")</f>
        <v>AK</v>
      </c>
      <c r="B4" s="11">
        <f>IFERROR(__xludf.DUMMYFUNCTION("""COMPUTED_VALUE"""),166.0)</f>
        <v>166</v>
      </c>
      <c r="C4" s="6">
        <v>32.0</v>
      </c>
      <c r="D4" s="12"/>
      <c r="E4" s="4"/>
      <c r="K4" s="6" t="str">
        <f>IFERROR(__xludf.DUMMYFUNCTION("""COMPUTED_VALUE"""),"AK")</f>
        <v>AK</v>
      </c>
      <c r="L4" s="6">
        <f>IFERROR(__xludf.DUMMYFUNCTION("""COMPUTED_VALUE"""),32.0)</f>
        <v>32</v>
      </c>
    </row>
    <row r="5" ht="15.75" customHeight="1">
      <c r="A5" s="10" t="str">
        <f>IFERROR(__xludf.DUMMYFUNCTION("""COMPUTED_VALUE"""),"WA")</f>
        <v>WA</v>
      </c>
      <c r="B5" s="11">
        <f>IFERROR(__xludf.DUMMYFUNCTION("""COMPUTED_VALUE"""),132.0)</f>
        <v>132</v>
      </c>
      <c r="C5" s="6">
        <v>34.0</v>
      </c>
      <c r="D5" s="12"/>
      <c r="E5" s="4"/>
      <c r="K5" s="6" t="str">
        <f>IFERROR(__xludf.DUMMYFUNCTION("""COMPUTED_VALUE"""),"WA")</f>
        <v>WA</v>
      </c>
      <c r="L5" s="6">
        <f>IFERROR(__xludf.DUMMYFUNCTION("""COMPUTED_VALUE"""),31.0)</f>
        <v>31</v>
      </c>
    </row>
    <row r="6" ht="15.75" customHeight="1">
      <c r="A6" s="10" t="str">
        <f>IFERROR(__xludf.DUMMYFUNCTION("""COMPUTED_VALUE"""),"UT")</f>
        <v>UT</v>
      </c>
      <c r="B6" s="11">
        <f>IFERROR(__xludf.DUMMYFUNCTION("""COMPUTED_VALUE"""),128.0)</f>
        <v>128</v>
      </c>
      <c r="C6" s="6">
        <v>23.0</v>
      </c>
      <c r="D6" s="12"/>
      <c r="E6" s="4"/>
      <c r="K6" s="6" t="str">
        <f>IFERROR(__xludf.DUMMYFUNCTION("""COMPUTED_VALUE"""),"MT")</f>
        <v>MT</v>
      </c>
      <c r="L6" s="6">
        <f>IFERROR(__xludf.DUMMYFUNCTION("""COMPUTED_VALUE"""),30.0)</f>
        <v>30</v>
      </c>
    </row>
    <row r="7" ht="15.75" customHeight="1">
      <c r="A7" s="10" t="str">
        <f>IFERROR(__xludf.DUMMYFUNCTION("""COMPUTED_VALUE"""),"MT")</f>
        <v>MT</v>
      </c>
      <c r="B7" s="11">
        <f>IFERROR(__xludf.DUMMYFUNCTION("""COMPUTED_VALUE"""),123.0)</f>
        <v>123</v>
      </c>
      <c r="C7" s="6">
        <v>30.0</v>
      </c>
      <c r="D7" s="12"/>
      <c r="E7" s="4"/>
      <c r="K7" s="6" t="str">
        <f>IFERROR(__xludf.DUMMYFUNCTION("""COMPUTED_VALUE"""),"WY")</f>
        <v>WY</v>
      </c>
      <c r="L7" s="6">
        <f>IFERROR(__xludf.DUMMYFUNCTION("""COMPUTED_VALUE"""),28.0)</f>
        <v>28</v>
      </c>
    </row>
    <row r="8" ht="15.75" customHeight="1">
      <c r="A8" s="10" t="str">
        <f>IFERROR(__xludf.DUMMYFUNCTION("""COMPUTED_VALUE"""),"WY")</f>
        <v>WY</v>
      </c>
      <c r="B8" s="11">
        <f>IFERROR(__xludf.DUMMYFUNCTION("""COMPUTED_VALUE"""),95.0)</f>
        <v>95</v>
      </c>
      <c r="C8" s="6">
        <v>26.0</v>
      </c>
      <c r="D8" s="12"/>
      <c r="E8" s="4"/>
      <c r="K8" s="6" t="str">
        <f>IFERROR(__xludf.DUMMYFUNCTION("""COMPUTED_VALUE"""),"UT")</f>
        <v>UT</v>
      </c>
      <c r="L8" s="6">
        <f>IFERROR(__xludf.DUMMYFUNCTION("""COMPUTED_VALUE"""),27.0)</f>
        <v>27</v>
      </c>
    </row>
    <row r="9" ht="15.75" customHeight="1">
      <c r="A9" s="10" t="str">
        <f>IFERROR(__xludf.DUMMYFUNCTION("""COMPUTED_VALUE"""),"ID")</f>
        <v>ID</v>
      </c>
      <c r="B9" s="11">
        <f>IFERROR(__xludf.DUMMYFUNCTION("""COMPUTED_VALUE"""),87.0)</f>
        <v>87</v>
      </c>
      <c r="C9" s="6">
        <v>16.0</v>
      </c>
      <c r="D9" s="12"/>
      <c r="E9" s="4"/>
      <c r="K9" s="6" t="str">
        <f>IFERROR(__xludf.DUMMYFUNCTION("""COMPUTED_VALUE"""),"ID")</f>
        <v>ID</v>
      </c>
      <c r="L9" s="6">
        <f>IFERROR(__xludf.DUMMYFUNCTION("""COMPUTED_VALUE"""),18.0)</f>
        <v>18</v>
      </c>
    </row>
    <row r="10" ht="15.75" customHeight="1">
      <c r="A10" s="10" t="str">
        <f>IFERROR(__xludf.DUMMYFUNCTION("""COMPUTED_VALUE"""),"CA")</f>
        <v>CA</v>
      </c>
      <c r="B10" s="11">
        <f>IFERROR(__xludf.DUMMYFUNCTION("""COMPUTED_VALUE"""),69.0)</f>
        <v>69</v>
      </c>
      <c r="C10" s="6">
        <v>11.0</v>
      </c>
      <c r="D10" s="12"/>
      <c r="E10" s="4"/>
      <c r="K10" s="6" t="str">
        <f>IFERROR(__xludf.DUMMYFUNCTION("""COMPUTED_VALUE"""),"CA")</f>
        <v>CA</v>
      </c>
      <c r="L10" s="6">
        <f>IFERROR(__xludf.DUMMYFUNCTION("""COMPUTED_VALUE"""),11.0)</f>
        <v>11</v>
      </c>
    </row>
    <row r="11" ht="15.75" customHeight="1">
      <c r="A11" s="10" t="str">
        <f>IFERROR(__xludf.DUMMYFUNCTION("""COMPUTED_VALUE"""),"OR")</f>
        <v>OR</v>
      </c>
      <c r="B11" s="11">
        <f>IFERROR(__xludf.DUMMYFUNCTION("""COMPUTED_VALUE"""),19.0)</f>
        <v>19</v>
      </c>
      <c r="C11" s="6">
        <v>7.0</v>
      </c>
      <c r="D11" s="12"/>
      <c r="E11" s="4"/>
      <c r="K11" s="6" t="str">
        <f>IFERROR(__xludf.DUMMYFUNCTION("""COMPUTED_VALUE"""),"OR")</f>
        <v>OR</v>
      </c>
      <c r="L11" s="6">
        <f>IFERROR(__xludf.DUMMYFUNCTION("""COMPUTED_VALUE"""),7.0)</f>
        <v>7</v>
      </c>
    </row>
    <row r="12" ht="15.75" customHeight="1">
      <c r="A12" s="10" t="str">
        <f>IFERROR(__xludf.DUMMYFUNCTION("""COMPUTED_VALUE"""),"NH")</f>
        <v>NH</v>
      </c>
      <c r="B12" s="11">
        <f>IFERROR(__xludf.DUMMYFUNCTION("""COMPUTED_VALUE"""),17.0)</f>
        <v>17</v>
      </c>
      <c r="C12" s="6">
        <v>2.0</v>
      </c>
      <c r="D12" s="12"/>
      <c r="E12" s="4"/>
      <c r="K12" s="6" t="str">
        <f>IFERROR(__xludf.DUMMYFUNCTION("""COMPUTED_VALUE"""),"NH")</f>
        <v>NH</v>
      </c>
      <c r="L12" s="6">
        <f>IFERROR(__xludf.DUMMYFUNCTION("""COMPUTED_VALUE"""),3.0)</f>
        <v>3</v>
      </c>
    </row>
    <row r="13" ht="15.75" customHeight="1">
      <c r="A13" s="10" t="str">
        <f>IFERROR(__xludf.DUMMYFUNCTION("""COMPUTED_VALUE"""),"NV")</f>
        <v>NV</v>
      </c>
      <c r="B13" s="11">
        <f>IFERROR(__xludf.DUMMYFUNCTION("""COMPUTED_VALUE"""),13.0)</f>
        <v>13</v>
      </c>
      <c r="C13" s="6">
        <v>1.0</v>
      </c>
      <c r="D13" s="12"/>
      <c r="E13" s="4"/>
      <c r="K13" s="6" t="str">
        <f>IFERROR(__xludf.DUMMYFUNCTION("""COMPUTED_VALUE"""),"NM")</f>
        <v>NM</v>
      </c>
      <c r="L13" s="6">
        <f>IFERROR(__xludf.DUMMYFUNCTION("""COMPUTED_VALUE"""),2.0)</f>
        <v>2</v>
      </c>
    </row>
    <row r="14" ht="15.75" customHeight="1">
      <c r="A14" s="10" t="str">
        <f>IFERROR(__xludf.DUMMYFUNCTION("""COMPUTED_VALUE"""),"NM")</f>
        <v>NM</v>
      </c>
      <c r="B14" s="11">
        <f>IFERROR(__xludf.DUMMYFUNCTION("""COMPUTED_VALUE"""),6.0)</f>
        <v>6</v>
      </c>
      <c r="C14" s="6">
        <v>2.0</v>
      </c>
      <c r="D14" s="12"/>
      <c r="E14" s="4"/>
      <c r="K14" s="6" t="str">
        <f>IFERROR(__xludf.DUMMYFUNCTION("""COMPUTED_VALUE"""),"NV")</f>
        <v>NV</v>
      </c>
      <c r="L14" s="6">
        <f>IFERROR(__xludf.DUMMYFUNCTION("""COMPUTED_VALUE"""),2.0)</f>
        <v>2</v>
      </c>
    </row>
    <row r="15" ht="15.75" customHeight="1">
      <c r="A15" s="10" t="str">
        <f>IFERROR(__xludf.DUMMYFUNCTION("""COMPUTED_VALUE"""),"NY")</f>
        <v>NY</v>
      </c>
      <c r="B15" s="11">
        <f>IFERROR(__xludf.DUMMYFUNCTION("""COMPUTED_VALUE"""),4.0)</f>
        <v>4</v>
      </c>
      <c r="C15" s="17">
        <v>0.0</v>
      </c>
      <c r="D15" s="12"/>
      <c r="E15" s="4"/>
    </row>
    <row r="16" ht="15.75" customHeight="1">
      <c r="A16" s="10" t="str">
        <f>IFERROR(__xludf.DUMMYFUNCTION("""COMPUTED_VALUE"""),"ME")</f>
        <v>ME</v>
      </c>
      <c r="B16" s="11">
        <f>IFERROR(__xludf.DUMMYFUNCTION("""COMPUTED_VALUE"""),2.0)</f>
        <v>2</v>
      </c>
      <c r="C16" s="17">
        <v>0.0</v>
      </c>
      <c r="D16" s="12"/>
      <c r="E16" s="4"/>
    </row>
    <row r="17" ht="15.75" customHeight="1">
      <c r="A17" s="10" t="str">
        <f>IFERROR(__xludf.DUMMYFUNCTION("""COMPUTED_VALUE"""),"AZ")</f>
        <v>AZ</v>
      </c>
      <c r="B17" s="11">
        <f>IFERROR(__xludf.DUMMYFUNCTION("""COMPUTED_VALUE"""),1.0)</f>
        <v>1</v>
      </c>
      <c r="C17" s="17">
        <v>0.0</v>
      </c>
      <c r="D17" s="12"/>
      <c r="E17" s="4"/>
    </row>
    <row r="18" ht="15.75" customHeight="1">
      <c r="A18" s="10" t="str">
        <f>IFERROR(__xludf.DUMMYFUNCTION("""COMPUTED_VALUE"""),"ND")</f>
        <v>ND</v>
      </c>
      <c r="B18" s="11">
        <f>IFERROR(__xludf.DUMMYFUNCTION("""COMPUTED_VALUE"""),1.0)</f>
        <v>1</v>
      </c>
      <c r="C18" s="17">
        <v>0.0</v>
      </c>
      <c r="D18" s="12"/>
      <c r="E18" s="4"/>
    </row>
    <row r="19" ht="15.75" customHeight="1">
      <c r="A19" s="4" t="str">
        <f>IFERROR(__xludf.DUMMYFUNCTION("""COMPUTED_VALUE"""),"VT")</f>
        <v>VT</v>
      </c>
      <c r="B19" s="4">
        <f>IFERROR(__xludf.DUMMYFUNCTION("""COMPUTED_VALUE"""),1.0)</f>
        <v>1</v>
      </c>
      <c r="C19" s="17">
        <v>0.0</v>
      </c>
    </row>
    <row r="20" ht="15.75" customHeight="1">
      <c r="A20" s="4"/>
      <c r="B20" s="4"/>
    </row>
    <row r="21" ht="15.75" customHeight="1">
      <c r="A21" s="4"/>
      <c r="B21" s="4"/>
    </row>
    <row r="22" ht="15.75" customHeight="1">
      <c r="A22" s="4"/>
      <c r="B22" s="4"/>
    </row>
    <row r="23" ht="15.75" customHeight="1">
      <c r="A23" s="4"/>
      <c r="B23" s="4"/>
    </row>
    <row r="24" ht="15.75" customHeight="1">
      <c r="A24" s="4"/>
      <c r="B24" s="4"/>
    </row>
    <row r="25" ht="15.75" customHeight="1">
      <c r="A25" s="4"/>
      <c r="B25" s="4"/>
    </row>
    <row r="26" ht="15.75" customHeight="1">
      <c r="A26" s="4"/>
      <c r="B26" s="4"/>
    </row>
    <row r="27" ht="15.75" customHeight="1">
      <c r="A27" s="4"/>
      <c r="B27" s="4"/>
    </row>
    <row r="28" ht="15.75" customHeight="1">
      <c r="A28" s="4"/>
      <c r="B28" s="4"/>
    </row>
    <row r="29" ht="15.75" customHeight="1">
      <c r="A29" s="4"/>
      <c r="B29" s="4"/>
    </row>
    <row r="30" ht="15.75" customHeight="1">
      <c r="A30" s="4"/>
      <c r="B30" s="4"/>
    </row>
    <row r="31" ht="15.75" customHeight="1">
      <c r="A31" s="4"/>
      <c r="B31" s="4"/>
    </row>
    <row r="32" ht="15.75" customHeight="1">
      <c r="A32" s="4"/>
      <c r="B32" s="4"/>
    </row>
    <row r="33" ht="15.75" customHeight="1">
      <c r="A33" s="4"/>
      <c r="B33" s="4"/>
    </row>
    <row r="34" ht="15.75" customHeight="1">
      <c r="A34" s="4"/>
      <c r="B34" s="4"/>
    </row>
    <row r="35" ht="15.75" customHeight="1">
      <c r="A35" s="4"/>
      <c r="B35" s="4"/>
    </row>
    <row r="36" ht="15.75" customHeight="1">
      <c r="A36" s="4"/>
      <c r="B36" s="4"/>
    </row>
    <row r="37" ht="15.75" customHeight="1">
      <c r="A37" s="4"/>
      <c r="B37" s="4"/>
    </row>
    <row r="38" ht="15.75" customHeight="1">
      <c r="A38" s="18"/>
      <c r="B38" s="18"/>
    </row>
    <row r="39" ht="15.75" customHeight="1">
      <c r="A39" s="18"/>
      <c r="B39" s="18"/>
    </row>
    <row r="40" ht="15.75" customHeight="1">
      <c r="B40" s="19"/>
    </row>
    <row r="41" ht="15.75" customHeight="1">
      <c r="A41" s="19"/>
      <c r="B41" s="18"/>
    </row>
    <row r="42" ht="15.75" customHeight="1">
      <c r="A42" s="18"/>
      <c r="B42" s="18"/>
    </row>
    <row r="43" ht="15.75" customHeight="1">
      <c r="A43" s="18"/>
      <c r="B43" s="18"/>
    </row>
    <row r="44" ht="15.75" customHeight="1">
      <c r="A44" s="18"/>
      <c r="B44" s="18"/>
    </row>
    <row r="45" ht="15.75" customHeight="1">
      <c r="A45" s="18"/>
      <c r="B45" s="18"/>
    </row>
    <row r="46" ht="15.75" customHeight="1">
      <c r="A46" s="18"/>
      <c r="B46" s="18"/>
    </row>
    <row r="47" ht="15.75" customHeight="1">
      <c r="A47" s="18"/>
      <c r="B47" s="18"/>
    </row>
    <row r="48" ht="15.75" customHeight="1">
      <c r="A48" s="18"/>
      <c r="B48" s="18"/>
    </row>
    <row r="49" ht="15.75" customHeight="1">
      <c r="A49" s="18"/>
      <c r="B49" s="18"/>
    </row>
    <row r="50" ht="15.75" customHeight="1">
      <c r="A50" s="18"/>
      <c r="B50" s="18"/>
    </row>
    <row r="51" ht="15.75" customHeight="1">
      <c r="A51" s="18"/>
      <c r="B51" s="18"/>
    </row>
    <row r="52" ht="15.75" customHeight="1">
      <c r="A52" s="18"/>
      <c r="B52" s="18"/>
    </row>
    <row r="53" ht="15.75" customHeight="1">
      <c r="A53" s="18"/>
      <c r="B53" s="18"/>
    </row>
    <row r="54" ht="15.75" customHeight="1">
      <c r="A54" s="18"/>
      <c r="B54" s="18"/>
    </row>
    <row r="55" ht="15.75" customHeight="1">
      <c r="A55" s="18"/>
      <c r="B55" s="18"/>
    </row>
    <row r="56" ht="15.75" customHeight="1">
      <c r="A56" s="18"/>
      <c r="B56" s="18"/>
    </row>
    <row r="57" ht="15.75" customHeight="1">
      <c r="A57" s="18"/>
      <c r="B57" s="18"/>
    </row>
    <row r="58" ht="15.75" customHeight="1">
      <c r="A58" s="18"/>
      <c r="B58" s="18"/>
    </row>
    <row r="59" ht="15.75" customHeight="1">
      <c r="A59" s="18"/>
      <c r="B59" s="18"/>
    </row>
    <row r="60" ht="15.75" customHeight="1">
      <c r="A60" s="18"/>
      <c r="B60" s="18"/>
    </row>
    <row r="61" ht="15.75" customHeight="1">
      <c r="A61" s="18"/>
      <c r="B61" s="18"/>
    </row>
    <row r="62" ht="15.75" customHeight="1">
      <c r="A62" s="18"/>
      <c r="B62" s="18"/>
    </row>
    <row r="63" ht="15.75" customHeight="1">
      <c r="A63" s="18"/>
      <c r="B63" s="18"/>
    </row>
    <row r="64" ht="15.75" customHeight="1">
      <c r="A64" s="18"/>
      <c r="B64" s="18"/>
    </row>
    <row r="65" ht="15.75" customHeight="1">
      <c r="A65" s="18"/>
      <c r="B65" s="18"/>
    </row>
    <row r="66" ht="15.75" customHeight="1">
      <c r="A66" s="18"/>
      <c r="B66" s="18"/>
    </row>
    <row r="67" ht="15.75" customHeight="1">
      <c r="A67" s="18"/>
      <c r="B67" s="18"/>
    </row>
    <row r="68" ht="15.75" customHeight="1">
      <c r="A68" s="18"/>
      <c r="B68" s="18"/>
    </row>
    <row r="69" ht="15.75" customHeight="1">
      <c r="A69" s="18"/>
      <c r="B69" s="18"/>
    </row>
    <row r="70" ht="15.75" customHeight="1">
      <c r="A70" s="18"/>
      <c r="B70" s="18"/>
    </row>
    <row r="71" ht="15.75" customHeight="1">
      <c r="A71" s="18"/>
      <c r="B71" s="18"/>
    </row>
    <row r="72" ht="15.75" customHeight="1">
      <c r="A72" s="4"/>
      <c r="B72" s="4"/>
    </row>
    <row r="73" ht="15.75" customHeight="1">
      <c r="A73" s="4"/>
      <c r="B73" s="4"/>
    </row>
    <row r="74" ht="15.75" customHeight="1">
      <c r="A74" s="4"/>
      <c r="B74" s="4"/>
    </row>
    <row r="75" ht="15.75" customHeight="1">
      <c r="A75" s="4"/>
      <c r="B75" s="4"/>
    </row>
    <row r="76" ht="15.75" customHeight="1">
      <c r="A76" s="4"/>
      <c r="B76" s="4"/>
    </row>
    <row r="77" ht="15.75" customHeight="1">
      <c r="A77" s="4"/>
      <c r="B77" s="4"/>
    </row>
    <row r="78" ht="15.75" customHeight="1">
      <c r="A78" s="4"/>
      <c r="B78" s="4"/>
    </row>
    <row r="79" ht="15.75" customHeight="1">
      <c r="A79" s="4"/>
      <c r="B79" s="4"/>
    </row>
    <row r="80" ht="15.75" customHeight="1">
      <c r="A80" s="4"/>
      <c r="B80" s="4"/>
    </row>
    <row r="81" ht="15.75" customHeight="1">
      <c r="A81" s="4"/>
      <c r="B81" s="4"/>
    </row>
    <row r="82" ht="15.75" customHeight="1">
      <c r="A82" s="4"/>
      <c r="B82" s="4"/>
    </row>
    <row r="83" ht="15.75" customHeight="1">
      <c r="A83" s="4"/>
      <c r="B83" s="4"/>
    </row>
    <row r="84" ht="15.75" customHeight="1">
      <c r="A84" s="4"/>
      <c r="B84" s="4"/>
    </row>
    <row r="85" ht="15.75" customHeight="1">
      <c r="A85" s="4"/>
      <c r="B85" s="4"/>
    </row>
    <row r="86" ht="15.75" customHeight="1">
      <c r="A86" s="4"/>
      <c r="B86" s="4"/>
    </row>
    <row r="87" ht="15.75" customHeight="1">
      <c r="A87" s="4"/>
      <c r="B87" s="4"/>
    </row>
    <row r="88" ht="15.75" customHeight="1">
      <c r="A88" s="4"/>
      <c r="B88" s="4"/>
    </row>
    <row r="89" ht="15.75" customHeight="1">
      <c r="A89" s="4"/>
      <c r="B89" s="4"/>
    </row>
    <row r="90" ht="15.75" customHeight="1">
      <c r="A90" s="4"/>
      <c r="B90" s="4"/>
    </row>
    <row r="91" ht="15.75" customHeight="1">
      <c r="A91" s="4"/>
      <c r="B91" s="4"/>
    </row>
    <row r="92" ht="15.75" customHeight="1">
      <c r="A92" s="4"/>
      <c r="B92" s="4"/>
    </row>
    <row r="93" ht="15.75" customHeight="1">
      <c r="A93" s="4"/>
      <c r="B93" s="4"/>
    </row>
    <row r="94" ht="15.75" customHeight="1">
      <c r="A94" s="4"/>
      <c r="B94" s="4"/>
    </row>
    <row r="95" ht="15.75" customHeight="1">
      <c r="A95" s="4"/>
      <c r="B95" s="4"/>
    </row>
    <row r="96" ht="15.75" customHeight="1">
      <c r="A96" s="4"/>
      <c r="B96" s="4"/>
    </row>
    <row r="97" ht="15.75" customHeight="1">
      <c r="A97" s="4"/>
      <c r="B97" s="4"/>
    </row>
    <row r="98" ht="15.75" customHeight="1">
      <c r="A98" s="4"/>
      <c r="B98" s="4"/>
    </row>
    <row r="99" ht="15.75" customHeight="1">
      <c r="A99" s="4"/>
      <c r="B99" s="4"/>
    </row>
    <row r="100" ht="15.75" customHeight="1">
      <c r="A100" s="4"/>
      <c r="B100" s="4"/>
    </row>
    <row r="101" ht="15.75" customHeight="1">
      <c r="A101" s="4"/>
      <c r="B101" s="4"/>
    </row>
    <row r="102" ht="15.75" customHeight="1">
      <c r="A102" s="4"/>
      <c r="B102" s="4"/>
    </row>
    <row r="103" ht="15.75" customHeight="1">
      <c r="A103" s="4"/>
      <c r="B103" s="4"/>
    </row>
    <row r="104" ht="15.75" customHeight="1">
      <c r="A104" s="4"/>
      <c r="B104" s="4"/>
    </row>
    <row r="105" ht="15.75" customHeight="1">
      <c r="A105" s="4"/>
      <c r="B105" s="4"/>
    </row>
    <row r="106" ht="15.75" customHeight="1">
      <c r="A106" s="4"/>
      <c r="B106" s="4"/>
    </row>
    <row r="107" ht="15.75" customHeight="1">
      <c r="A107" s="4"/>
      <c r="B107" s="4"/>
    </row>
    <row r="108" ht="15.75" customHeight="1">
      <c r="A108" s="4"/>
      <c r="B108" s="4"/>
    </row>
    <row r="109" ht="15.75" customHeight="1">
      <c r="A109" s="4"/>
      <c r="B109" s="4"/>
    </row>
    <row r="110" ht="15.75" customHeight="1">
      <c r="A110" s="4"/>
      <c r="B110" s="4"/>
    </row>
    <row r="111" ht="15.75" customHeight="1">
      <c r="A111" s="4"/>
      <c r="B111" s="4"/>
    </row>
    <row r="112" ht="15.75" customHeight="1">
      <c r="A112" s="4"/>
      <c r="B112" s="4"/>
    </row>
    <row r="113" ht="15.75" customHeight="1">
      <c r="A113" s="4"/>
      <c r="B113" s="4"/>
    </row>
    <row r="114" ht="15.75" customHeight="1">
      <c r="A114" s="4"/>
      <c r="B114" s="4"/>
    </row>
    <row r="115" ht="15.75" customHeight="1">
      <c r="A115" s="4"/>
      <c r="B115" s="4"/>
    </row>
    <row r="116" ht="15.75" customHeight="1">
      <c r="A116" s="4"/>
      <c r="B116" s="4"/>
    </row>
    <row r="117" ht="15.75" customHeight="1">
      <c r="A117" s="4"/>
      <c r="B117" s="4"/>
    </row>
    <row r="118" ht="15.75" customHeight="1">
      <c r="A118" s="4"/>
      <c r="B118" s="4"/>
    </row>
    <row r="119" ht="15.75" customHeight="1">
      <c r="A119" s="4"/>
      <c r="B119" s="4"/>
    </row>
    <row r="120" ht="15.75" customHeight="1">
      <c r="A120" s="4"/>
      <c r="B120" s="4"/>
    </row>
    <row r="121" ht="15.75" customHeight="1">
      <c r="A121" s="4"/>
      <c r="B121" s="4"/>
    </row>
    <row r="122" ht="15.75" customHeight="1">
      <c r="A122" s="4"/>
      <c r="B122" s="4"/>
    </row>
    <row r="123" ht="15.75" customHeight="1">
      <c r="A123" s="4"/>
      <c r="B123" s="4"/>
    </row>
    <row r="124" ht="15.75" customHeight="1">
      <c r="A124" s="4"/>
      <c r="B124" s="4"/>
    </row>
    <row r="125" ht="15.75" customHeight="1">
      <c r="A125" s="4"/>
      <c r="B125" s="4"/>
    </row>
    <row r="126" ht="15.75" customHeight="1">
      <c r="A126" s="4"/>
      <c r="B126" s="4"/>
    </row>
    <row r="127" ht="15.75" customHeight="1">
      <c r="A127" s="4"/>
      <c r="B127" s="4"/>
    </row>
    <row r="128" ht="15.75" customHeight="1">
      <c r="A128" s="4"/>
      <c r="B128" s="4"/>
    </row>
    <row r="129" ht="15.75" customHeight="1">
      <c r="A129" s="4"/>
      <c r="B129" s="4"/>
    </row>
    <row r="130" ht="15.75" customHeight="1">
      <c r="A130" s="4"/>
      <c r="B130" s="4"/>
    </row>
    <row r="131" ht="15.75" customHeight="1">
      <c r="A131" s="4"/>
      <c r="B131" s="4"/>
    </row>
    <row r="132" ht="15.75" customHeight="1">
      <c r="A132" s="4"/>
      <c r="B132" s="4"/>
    </row>
    <row r="133" ht="15.75" customHeight="1">
      <c r="A133" s="4"/>
      <c r="B133" s="4"/>
    </row>
    <row r="134" ht="15.75" customHeight="1">
      <c r="A134" s="4"/>
      <c r="B134" s="4"/>
    </row>
    <row r="135" ht="15.75" customHeight="1">
      <c r="A135" s="4"/>
      <c r="B135" s="4"/>
    </row>
    <row r="136" ht="15.75" customHeight="1">
      <c r="A136" s="4"/>
      <c r="B136" s="4"/>
    </row>
    <row r="137" ht="15.75" customHeight="1">
      <c r="A137" s="4"/>
      <c r="B137" s="4"/>
    </row>
    <row r="138" ht="15.75" customHeight="1">
      <c r="A138" s="4"/>
      <c r="B138" s="4"/>
    </row>
    <row r="139" ht="15.75" customHeight="1">
      <c r="A139" s="4"/>
      <c r="B139" s="4"/>
    </row>
    <row r="140" ht="15.75" customHeight="1">
      <c r="A140" s="4"/>
      <c r="B140" s="4"/>
    </row>
    <row r="141" ht="15.75" customHeight="1">
      <c r="A141" s="4"/>
      <c r="B141" s="4"/>
    </row>
    <row r="142" ht="15.75" customHeight="1">
      <c r="A142" s="4"/>
      <c r="B142" s="4"/>
    </row>
    <row r="143" ht="15.75" customHeight="1">
      <c r="A143" s="4"/>
      <c r="B143" s="4"/>
    </row>
    <row r="144" ht="15.75" customHeight="1">
      <c r="A144" s="4"/>
      <c r="B144" s="4"/>
    </row>
    <row r="145" ht="15.75" customHeight="1">
      <c r="A145" s="4"/>
      <c r="B145" s="4"/>
    </row>
    <row r="146" ht="15.75" customHeight="1">
      <c r="A146" s="4"/>
      <c r="B146" s="4"/>
    </row>
    <row r="147" ht="15.75" customHeight="1">
      <c r="A147" s="4"/>
      <c r="B147" s="4"/>
    </row>
    <row r="148" ht="15.75" customHeight="1">
      <c r="A148" s="4"/>
      <c r="B148" s="4"/>
    </row>
    <row r="149" ht="15.75" customHeight="1">
      <c r="A149" s="4"/>
      <c r="B149" s="4"/>
    </row>
    <row r="150" ht="15.75" customHeight="1">
      <c r="A150" s="4"/>
      <c r="B150" s="4"/>
    </row>
    <row r="151" ht="15.75" customHeight="1">
      <c r="A151" s="4"/>
      <c r="B151" s="4"/>
    </row>
    <row r="152" ht="15.75" customHeight="1">
      <c r="A152" s="4"/>
      <c r="B152" s="4"/>
    </row>
    <row r="153" ht="15.75" customHeight="1">
      <c r="A153" s="4"/>
      <c r="B153" s="4"/>
    </row>
    <row r="154" ht="15.75" customHeight="1">
      <c r="A154" s="4"/>
      <c r="B154" s="4"/>
    </row>
    <row r="155" ht="15.75" customHeight="1">
      <c r="A155" s="4"/>
      <c r="B155" s="4"/>
    </row>
    <row r="156" ht="15.75" customHeight="1">
      <c r="A156" s="4"/>
      <c r="B156" s="4"/>
    </row>
    <row r="157" ht="15.75" customHeight="1">
      <c r="A157" s="4"/>
      <c r="B157" s="4"/>
    </row>
    <row r="158" ht="15.75" customHeight="1">
      <c r="A158" s="4"/>
      <c r="B158" s="4"/>
    </row>
    <row r="159" ht="15.75" customHeight="1">
      <c r="A159" s="4"/>
      <c r="B159" s="4"/>
    </row>
    <row r="160" ht="15.75" customHeight="1">
      <c r="A160" s="4"/>
      <c r="B160" s="4"/>
    </row>
    <row r="161" ht="15.75" customHeight="1">
      <c r="A161" s="4"/>
      <c r="B161" s="4"/>
    </row>
    <row r="162" ht="15.75" customHeight="1">
      <c r="A162" s="4"/>
      <c r="B162" s="4"/>
    </row>
    <row r="163" ht="15.75" customHeight="1">
      <c r="A163" s="4"/>
      <c r="B163" s="4"/>
    </row>
    <row r="164" ht="15.75" customHeight="1">
      <c r="A164" s="4"/>
      <c r="B164" s="4"/>
    </row>
    <row r="165" ht="15.75" customHeight="1">
      <c r="A165" s="4"/>
      <c r="B165" s="4"/>
    </row>
    <row r="166" ht="15.75" customHeight="1">
      <c r="A166" s="4"/>
      <c r="B166" s="4"/>
    </row>
    <row r="167" ht="15.75" customHeight="1">
      <c r="A167" s="4"/>
      <c r="B167" s="4"/>
    </row>
    <row r="168" ht="15.75" customHeight="1">
      <c r="A168" s="4"/>
      <c r="B168" s="4"/>
    </row>
    <row r="169" ht="15.75" customHeight="1">
      <c r="A169" s="4"/>
      <c r="B169" s="4"/>
    </row>
    <row r="170" ht="15.75" customHeight="1">
      <c r="A170" s="4"/>
      <c r="B170" s="4"/>
    </row>
    <row r="171" ht="15.75" customHeight="1">
      <c r="A171" s="4"/>
      <c r="B171" s="4"/>
    </row>
    <row r="172" ht="15.75" customHeight="1">
      <c r="A172" s="4"/>
      <c r="B172" s="4"/>
    </row>
    <row r="173" ht="15.75" customHeight="1">
      <c r="A173" s="4"/>
      <c r="B173" s="4"/>
    </row>
    <row r="174" ht="15.75" customHeight="1">
      <c r="A174" s="4"/>
      <c r="B174" s="4"/>
    </row>
    <row r="175" ht="15.75" customHeight="1">
      <c r="A175" s="4"/>
      <c r="B175" s="4"/>
    </row>
    <row r="176" ht="15.75" customHeight="1">
      <c r="A176" s="4"/>
      <c r="B176" s="4"/>
    </row>
    <row r="177" ht="15.75" customHeight="1">
      <c r="A177" s="4"/>
      <c r="B177" s="4"/>
    </row>
    <row r="178" ht="15.75" customHeight="1">
      <c r="A178" s="4"/>
      <c r="B178" s="4"/>
    </row>
    <row r="179" ht="15.75" customHeight="1">
      <c r="A179" s="4"/>
      <c r="B179" s="4"/>
    </row>
    <row r="180" ht="15.75" customHeight="1">
      <c r="A180" s="4"/>
      <c r="B180" s="4"/>
    </row>
    <row r="181" ht="15.75" customHeight="1">
      <c r="A181" s="4"/>
      <c r="B181" s="4"/>
    </row>
    <row r="182" ht="15.75" customHeight="1">
      <c r="A182" s="4"/>
      <c r="B182" s="4"/>
    </row>
    <row r="183" ht="15.75" customHeight="1">
      <c r="A183" s="4"/>
      <c r="B183" s="4"/>
    </row>
    <row r="184" ht="15.75" customHeight="1">
      <c r="A184" s="4"/>
      <c r="B184" s="4"/>
    </row>
    <row r="185" ht="15.75" customHeight="1">
      <c r="A185" s="4"/>
      <c r="B185" s="4"/>
    </row>
    <row r="186" ht="15.75" customHeight="1">
      <c r="A186" s="4"/>
      <c r="B186" s="4"/>
    </row>
    <row r="187" ht="15.75" customHeight="1">
      <c r="A187" s="4"/>
      <c r="B187" s="4"/>
    </row>
    <row r="188" ht="15.75" customHeight="1">
      <c r="A188" s="4"/>
      <c r="B188" s="4"/>
    </row>
    <row r="189" ht="15.75" customHeight="1">
      <c r="A189" s="4"/>
      <c r="B189" s="4"/>
    </row>
    <row r="190" ht="15.75" customHeight="1">
      <c r="A190" s="4"/>
      <c r="B190" s="4"/>
    </row>
    <row r="191" ht="15.75" customHeight="1">
      <c r="A191" s="4"/>
      <c r="B191" s="4"/>
    </row>
    <row r="192" ht="15.75" customHeight="1">
      <c r="A192" s="4"/>
      <c r="B192" s="4"/>
    </row>
    <row r="193" ht="15.75" customHeight="1">
      <c r="A193" s="4"/>
      <c r="B193" s="4"/>
    </row>
    <row r="194" ht="15.75" customHeight="1">
      <c r="A194" s="4"/>
      <c r="B194" s="4"/>
    </row>
    <row r="195" ht="15.75" customHeight="1">
      <c r="A195" s="4"/>
      <c r="B195" s="4"/>
    </row>
    <row r="196" ht="15.75" customHeight="1">
      <c r="A196" s="4"/>
      <c r="B196" s="4"/>
    </row>
    <row r="197" ht="15.75" customHeight="1">
      <c r="A197" s="4"/>
      <c r="B197" s="4"/>
    </row>
    <row r="198" ht="15.75" customHeight="1">
      <c r="A198" s="4"/>
      <c r="B198" s="4"/>
    </row>
    <row r="199" ht="15.75" customHeight="1">
      <c r="A199" s="4"/>
      <c r="B199" s="4"/>
    </row>
    <row r="200" ht="15.75" customHeight="1">
      <c r="A200" s="4"/>
      <c r="B200" s="4"/>
    </row>
    <row r="201" ht="15.75" customHeight="1">
      <c r="A201" s="4"/>
      <c r="B201" s="4"/>
    </row>
    <row r="202" ht="15.75" customHeight="1">
      <c r="A202" s="4"/>
      <c r="B202" s="4"/>
    </row>
    <row r="203" ht="15.75" customHeight="1">
      <c r="A203" s="4"/>
      <c r="B203" s="4"/>
    </row>
    <row r="204" ht="15.75" customHeight="1">
      <c r="A204" s="4"/>
      <c r="B204" s="4"/>
    </row>
    <row r="205" ht="15.75" customHeight="1">
      <c r="A205" s="4"/>
      <c r="B205" s="4"/>
    </row>
    <row r="206" ht="15.75" customHeight="1">
      <c r="A206" s="4"/>
      <c r="B206" s="4"/>
    </row>
    <row r="207" ht="15.75" customHeight="1">
      <c r="A207" s="4"/>
      <c r="B207" s="4"/>
    </row>
    <row r="208" ht="15.75" customHeight="1">
      <c r="A208" s="4"/>
      <c r="B208" s="4"/>
    </row>
    <row r="209" ht="15.75" customHeight="1">
      <c r="A209" s="4"/>
      <c r="B209" s="4"/>
    </row>
    <row r="210" ht="15.75" customHeight="1">
      <c r="A210" s="4"/>
      <c r="B210" s="4"/>
    </row>
    <row r="211" ht="15.75" customHeight="1">
      <c r="A211" s="4"/>
      <c r="B211" s="4"/>
    </row>
    <row r="212" ht="15.75" customHeight="1">
      <c r="A212" s="4"/>
      <c r="B212" s="4"/>
    </row>
    <row r="213" ht="15.75" customHeight="1">
      <c r="A213" s="4"/>
      <c r="B213" s="4"/>
    </row>
    <row r="214" ht="15.75" customHeight="1">
      <c r="A214" s="4"/>
      <c r="B214" s="4"/>
    </row>
    <row r="215" ht="15.75" customHeight="1">
      <c r="A215" s="4"/>
      <c r="B215" s="4"/>
    </row>
    <row r="216" ht="15.75" customHeight="1">
      <c r="A216" s="4"/>
      <c r="B216" s="4"/>
    </row>
    <row r="217" ht="15.75" customHeight="1">
      <c r="A217" s="4"/>
      <c r="B217" s="4"/>
    </row>
    <row r="218" ht="15.75" customHeight="1">
      <c r="A218" s="4"/>
      <c r="B218" s="4"/>
    </row>
    <row r="219" ht="15.75" customHeight="1">
      <c r="A219" s="4"/>
      <c r="B219" s="4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7.86"/>
    <col customWidth="1" min="3" max="6" width="8.57"/>
    <col customWidth="1" min="7" max="26" width="17.43"/>
  </cols>
  <sheetData>
    <row r="1" ht="15.75" customHeight="1">
      <c r="A1" s="19" t="s">
        <v>947</v>
      </c>
      <c r="B1" s="18"/>
      <c r="K1" s="17" t="s">
        <v>948</v>
      </c>
    </row>
    <row r="2" ht="15.75" customHeight="1">
      <c r="A2" s="6" t="str">
        <f>IFERROR(__xludf.DUMMYFUNCTION("QUERY(Data!A:K, ""Select H, sum(J) group by H order by sum(J) desc"", 1)"),"PrimaryActivity")</f>
        <v>PrimaryActivity</v>
      </c>
      <c r="B2" s="18" t="str">
        <f>IFERROR(__xludf.DUMMYFUNCTION("""COMPUTED_VALUE"""),"sum Killed")</f>
        <v>sum Killed</v>
      </c>
      <c r="D2" s="12"/>
      <c r="E2" s="4"/>
      <c r="K2" s="6" t="str">
        <f>IFERROR(__xludf.DUMMYFUNCTION("QUERY(Data!A:K, ""Select H, sum(J) where A &gt; 2011 group by H order by sum(J) desc"", 1)"),"PrimaryActivity")</f>
        <v>PrimaryActivity</v>
      </c>
      <c r="L2" s="6" t="str">
        <f>IFERROR(__xludf.DUMMYFUNCTION("""COMPUTED_VALUE"""),"sum Killed")</f>
        <v>sum Killed</v>
      </c>
    </row>
    <row r="3" ht="15.75" customHeight="1">
      <c r="A3" s="18" t="str">
        <f>IFERROR(__xludf.DUMMYFUNCTION("""COMPUTED_VALUE"""),"Backcountry Tourer")</f>
        <v>Backcountry Tourer</v>
      </c>
      <c r="B3" s="18">
        <f>IFERROR(__xludf.DUMMYFUNCTION("""COMPUTED_VALUE"""),302.0)</f>
        <v>302</v>
      </c>
      <c r="D3" s="12"/>
      <c r="E3" s="4"/>
      <c r="K3" s="6" t="str">
        <f>IFERROR(__xludf.DUMMYFUNCTION("""COMPUTED_VALUE"""),"Backcountry Tourer")</f>
        <v>Backcountry Tourer</v>
      </c>
      <c r="L3" s="6">
        <f>IFERROR(__xludf.DUMMYFUNCTION("""COMPUTED_VALUE"""),84.0)</f>
        <v>84</v>
      </c>
    </row>
    <row r="4" ht="15.75" customHeight="1">
      <c r="A4" s="18" t="str">
        <f>IFERROR(__xludf.DUMMYFUNCTION("""COMPUTED_VALUE"""),"Snowmobiler")</f>
        <v>Snowmobiler</v>
      </c>
      <c r="B4" s="18">
        <f>IFERROR(__xludf.DUMMYFUNCTION("""COMPUTED_VALUE"""),290.0)</f>
        <v>290</v>
      </c>
      <c r="D4" s="12"/>
      <c r="E4" s="4"/>
      <c r="K4" s="6" t="str">
        <f>IFERROR(__xludf.DUMMYFUNCTION("""COMPUTED_VALUE"""),"Snowmobiler")</f>
        <v>Snowmobiler</v>
      </c>
      <c r="L4" s="6">
        <f>IFERROR(__xludf.DUMMYFUNCTION("""COMPUTED_VALUE"""),78.0)</f>
        <v>78</v>
      </c>
    </row>
    <row r="5" ht="15.75" customHeight="1">
      <c r="A5" s="18" t="str">
        <f>IFERROR(__xludf.DUMMYFUNCTION("""COMPUTED_VALUE"""),"Climber")</f>
        <v>Climber</v>
      </c>
      <c r="B5" s="18">
        <f>IFERROR(__xludf.DUMMYFUNCTION("""COMPUTED_VALUE"""),187.0)</f>
        <v>187</v>
      </c>
      <c r="D5" s="12"/>
      <c r="E5" s="4"/>
      <c r="K5" s="6" t="str">
        <f>IFERROR(__xludf.DUMMYFUNCTION("""COMPUTED_VALUE"""),"Sidecountry Rider")</f>
        <v>Sidecountry Rider</v>
      </c>
      <c r="L5" s="6">
        <f>IFERROR(__xludf.DUMMYFUNCTION("""COMPUTED_VALUE"""),28.0)</f>
        <v>28</v>
      </c>
    </row>
    <row r="6" ht="15.75" customHeight="1">
      <c r="A6" s="18" t="str">
        <f>IFERROR(__xludf.DUMMYFUNCTION("""COMPUTED_VALUE"""),"Sidecountry Rider")</f>
        <v>Sidecountry Rider</v>
      </c>
      <c r="B6" s="18">
        <f>IFERROR(__xludf.DUMMYFUNCTION("""COMPUTED_VALUE"""),112.0)</f>
        <v>112</v>
      </c>
      <c r="D6" s="12"/>
      <c r="E6" s="4"/>
      <c r="K6" s="6" t="str">
        <f>IFERROR(__xludf.DUMMYFUNCTION("""COMPUTED_VALUE"""),"Climber")</f>
        <v>Climber</v>
      </c>
      <c r="L6" s="6">
        <f>IFERROR(__xludf.DUMMYFUNCTION("""COMPUTED_VALUE"""),20.0)</f>
        <v>20</v>
      </c>
    </row>
    <row r="7" ht="15.75" customHeight="1">
      <c r="A7" s="18" t="str">
        <f>IFERROR(__xludf.DUMMYFUNCTION("""COMPUTED_VALUE"""),"Hiker")</f>
        <v>Hiker</v>
      </c>
      <c r="B7" s="18">
        <f>IFERROR(__xludf.DUMMYFUNCTION("""COMPUTED_VALUE"""),57.0)</f>
        <v>57</v>
      </c>
      <c r="D7" s="12"/>
      <c r="E7" s="4"/>
      <c r="K7" s="6" t="str">
        <f>IFERROR(__xludf.DUMMYFUNCTION("""COMPUTED_VALUE"""),"Inbounds Rider")</f>
        <v>Inbounds Rider</v>
      </c>
      <c r="L7" s="6">
        <f>IFERROR(__xludf.DUMMYFUNCTION("""COMPUTED_VALUE"""),10.0)</f>
        <v>10</v>
      </c>
    </row>
    <row r="8" ht="15.75" customHeight="1">
      <c r="A8" s="18" t="str">
        <f>IFERROR(__xludf.DUMMYFUNCTION("""COMPUTED_VALUE"""),"Inbounds Rider")</f>
        <v>Inbounds Rider</v>
      </c>
      <c r="B8" s="18">
        <f>IFERROR(__xludf.DUMMYFUNCTION("""COMPUTED_VALUE"""),51.0)</f>
        <v>51</v>
      </c>
      <c r="D8" s="12"/>
      <c r="E8" s="4"/>
      <c r="K8" s="6" t="str">
        <f>IFERROR(__xludf.DUMMYFUNCTION("""COMPUTED_VALUE"""),"Resident")</f>
        <v>Resident</v>
      </c>
      <c r="L8" s="6">
        <f>IFERROR(__xludf.DUMMYFUNCTION("""COMPUTED_VALUE"""),8.0)</f>
        <v>8</v>
      </c>
    </row>
    <row r="9" ht="15.75" customHeight="1">
      <c r="A9" s="18" t="str">
        <f>IFERROR(__xludf.DUMMYFUNCTION("""COMPUTED_VALUE"""),"Resident")</f>
        <v>Resident</v>
      </c>
      <c r="B9" s="18">
        <f>IFERROR(__xludf.DUMMYFUNCTION("""COMPUTED_VALUE"""),40.0)</f>
        <v>40</v>
      </c>
      <c r="D9" s="12"/>
      <c r="E9" s="4"/>
      <c r="K9" s="6" t="str">
        <f>IFERROR(__xludf.DUMMYFUNCTION("""COMPUTED_VALUE"""),"Hiker")</f>
        <v>Hiker</v>
      </c>
      <c r="L9" s="6">
        <f>IFERROR(__xludf.DUMMYFUNCTION("""COMPUTED_VALUE"""),7.0)</f>
        <v>7</v>
      </c>
    </row>
    <row r="10" ht="15.75" customHeight="1">
      <c r="A10" s="18" t="str">
        <f>IFERROR(__xludf.DUMMYFUNCTION("""COMPUTED_VALUE"""),"Ski Patroller")</f>
        <v>Ski Patroller</v>
      </c>
      <c r="B10" s="18">
        <f>IFERROR(__xludf.DUMMYFUNCTION("""COMPUTED_VALUE"""),26.0)</f>
        <v>26</v>
      </c>
      <c r="D10" s="12"/>
      <c r="E10" s="4"/>
      <c r="K10" s="6" t="str">
        <f>IFERROR(__xludf.DUMMYFUNCTION("""COMPUTED_VALUE"""),"Mechanized Guide")</f>
        <v>Mechanized Guide</v>
      </c>
      <c r="L10" s="6">
        <f>IFERROR(__xludf.DUMMYFUNCTION("""COMPUTED_VALUE"""),5.0)</f>
        <v>5</v>
      </c>
    </row>
    <row r="11" ht="15.75" customHeight="1">
      <c r="A11" s="18" t="str">
        <f>IFERROR(__xludf.DUMMYFUNCTION("""COMPUTED_VALUE"""),"Others at Work")</f>
        <v>Others at Work</v>
      </c>
      <c r="B11" s="18">
        <f>IFERROR(__xludf.DUMMYFUNCTION("""COMPUTED_VALUE"""),17.0)</f>
        <v>17</v>
      </c>
      <c r="D11" s="12"/>
      <c r="E11" s="4"/>
      <c r="K11" s="6" t="str">
        <f>IFERROR(__xludf.DUMMYFUNCTION("""COMPUTED_VALUE"""),"Snowbiker")</f>
        <v>Snowbiker</v>
      </c>
      <c r="L11" s="6">
        <f>IFERROR(__xludf.DUMMYFUNCTION("""COMPUTED_VALUE"""),4.0)</f>
        <v>4</v>
      </c>
    </row>
    <row r="12" ht="15.75" customHeight="1">
      <c r="A12" s="18" t="str">
        <f>IFERROR(__xludf.DUMMYFUNCTION("""COMPUTED_VALUE"""),"Highway Personnel")</f>
        <v>Highway Personnel</v>
      </c>
      <c r="B12" s="18">
        <f>IFERROR(__xludf.DUMMYFUNCTION("""COMPUTED_VALUE"""),14.0)</f>
        <v>14</v>
      </c>
      <c r="D12" s="12"/>
      <c r="E12" s="4"/>
      <c r="K12" s="6" t="str">
        <f>IFERROR(__xludf.DUMMYFUNCTION("""COMPUTED_VALUE"""),"Ski Patroller")</f>
        <v>Ski Patroller</v>
      </c>
      <c r="L12" s="6">
        <f>IFERROR(__xludf.DUMMYFUNCTION("""COMPUTED_VALUE"""),3.0)</f>
        <v>3</v>
      </c>
    </row>
    <row r="13" ht="15.75" customHeight="1">
      <c r="A13" s="18" t="str">
        <f>IFERROR(__xludf.DUMMYFUNCTION("""COMPUTED_VALUE"""),"Snowplayer")</f>
        <v>Snowplayer</v>
      </c>
      <c r="B13" s="18">
        <f>IFERROR(__xludf.DUMMYFUNCTION("""COMPUTED_VALUE"""),14.0)</f>
        <v>14</v>
      </c>
      <c r="D13" s="12"/>
      <c r="E13" s="4"/>
      <c r="K13" s="6" t="str">
        <f>IFERROR(__xludf.DUMMYFUNCTION("""COMPUTED_VALUE"""),"Human-powered Guide Client")</f>
        <v>Human-powered Guide Client</v>
      </c>
      <c r="L13" s="6">
        <f>IFERROR(__xludf.DUMMYFUNCTION("""COMPUTED_VALUE"""),2.0)</f>
        <v>2</v>
      </c>
    </row>
    <row r="14" ht="15.75" customHeight="1">
      <c r="A14" s="18" t="str">
        <f>IFERROR(__xludf.DUMMYFUNCTION("""COMPUTED_VALUE"""),"Motorist")</f>
        <v>Motorist</v>
      </c>
      <c r="B14" s="18">
        <f>IFERROR(__xludf.DUMMYFUNCTION("""COMPUTED_VALUE"""),13.0)</f>
        <v>13</v>
      </c>
      <c r="D14" s="12"/>
      <c r="E14" s="4"/>
      <c r="K14" s="6" t="str">
        <f>IFERROR(__xludf.DUMMYFUNCTION("""COMPUTED_VALUE"""),"Highway Personnel")</f>
        <v>Highway Personnel</v>
      </c>
      <c r="L14" s="6">
        <f>IFERROR(__xludf.DUMMYFUNCTION("""COMPUTED_VALUE"""),1.0)</f>
        <v>1</v>
      </c>
    </row>
    <row r="15" ht="15.75" customHeight="1">
      <c r="A15" s="18" t="str">
        <f>IFERROR(__xludf.DUMMYFUNCTION("""COMPUTED_VALUE"""),"Hunter")</f>
        <v>Hunter</v>
      </c>
      <c r="B15" s="18">
        <f>IFERROR(__xludf.DUMMYFUNCTION("""COMPUTED_VALUE"""),7.0)</f>
        <v>7</v>
      </c>
      <c r="D15" s="12"/>
      <c r="E15" s="4"/>
      <c r="K15" s="6" t="str">
        <f>IFERROR(__xludf.DUMMYFUNCTION("""COMPUTED_VALUE"""),"Hybrid Rider")</f>
        <v>Hybrid Rider</v>
      </c>
      <c r="L15" s="6">
        <f>IFERROR(__xludf.DUMMYFUNCTION("""COMPUTED_VALUE"""),1.0)</f>
        <v>1</v>
      </c>
    </row>
    <row r="16" ht="15.75" customHeight="1">
      <c r="A16" s="18" t="str">
        <f>IFERROR(__xludf.DUMMYFUNCTION("""COMPUTED_VALUE"""),"Mechanized Guide")</f>
        <v>Mechanized Guide</v>
      </c>
      <c r="B16" s="18">
        <f>IFERROR(__xludf.DUMMYFUNCTION("""COMPUTED_VALUE"""),7.0)</f>
        <v>7</v>
      </c>
      <c r="D16" s="12"/>
      <c r="E16" s="4"/>
      <c r="K16" s="6" t="str">
        <f>IFERROR(__xludf.DUMMYFUNCTION("""COMPUTED_VALUE"""),"Hybrid Tourer")</f>
        <v>Hybrid Tourer</v>
      </c>
      <c r="L16" s="6">
        <f>IFERROR(__xludf.DUMMYFUNCTION("""COMPUTED_VALUE"""),1.0)</f>
        <v>1</v>
      </c>
    </row>
    <row r="17" ht="15.75" customHeight="1">
      <c r="A17" s="18" t="str">
        <f>IFERROR(__xludf.DUMMYFUNCTION("""COMPUTED_VALUE"""),"Mechanized Guiding Client")</f>
        <v>Mechanized Guiding Client</v>
      </c>
      <c r="B17" s="18">
        <f>IFERROR(__xludf.DUMMYFUNCTION("""COMPUTED_VALUE"""),5.0)</f>
        <v>5</v>
      </c>
      <c r="D17" s="12"/>
      <c r="E17" s="4"/>
      <c r="K17" s="6" t="str">
        <f>IFERROR(__xludf.DUMMYFUNCTION("""COMPUTED_VALUE"""),"Mechanized Guiding Client")</f>
        <v>Mechanized Guiding Client</v>
      </c>
      <c r="L17" s="6">
        <f>IFERROR(__xludf.DUMMYFUNCTION("""COMPUTED_VALUE"""),1.0)</f>
        <v>1</v>
      </c>
    </row>
    <row r="18" ht="15.75" customHeight="1">
      <c r="A18" s="18" t="str">
        <f>IFERROR(__xludf.DUMMYFUNCTION("""COMPUTED_VALUE"""),"Misc Recreation")</f>
        <v>Misc Recreation</v>
      </c>
      <c r="B18" s="18">
        <f>IFERROR(__xludf.DUMMYFUNCTION("""COMPUTED_VALUE"""),5.0)</f>
        <v>5</v>
      </c>
      <c r="D18" s="12"/>
      <c r="E18" s="4"/>
      <c r="K18" s="6" t="str">
        <f>IFERROR(__xludf.DUMMYFUNCTION("""COMPUTED_VALUE"""),"Motorized Guided client")</f>
        <v>Motorized Guided client</v>
      </c>
      <c r="L18" s="6">
        <f>IFERROR(__xludf.DUMMYFUNCTION("""COMPUTED_VALUE"""),1.0)</f>
        <v>1</v>
      </c>
    </row>
    <row r="19" ht="15.75" customHeight="1">
      <c r="A19" s="18" t="str">
        <f>IFERROR(__xludf.DUMMYFUNCTION("""COMPUTED_VALUE"""),"Rescuer")</f>
        <v>Rescuer</v>
      </c>
      <c r="B19" s="18">
        <f>IFERROR(__xludf.DUMMYFUNCTION("""COMPUTED_VALUE"""),5.0)</f>
        <v>5</v>
      </c>
      <c r="K19" s="6" t="str">
        <f>IFERROR(__xludf.DUMMYFUNCTION("""COMPUTED_VALUE"""),"Snowplayer")</f>
        <v>Snowplayer</v>
      </c>
      <c r="L19" s="6">
        <f>IFERROR(__xludf.DUMMYFUNCTION("""COMPUTED_VALUE"""),1.0)</f>
        <v>1</v>
      </c>
    </row>
    <row r="20" ht="15.75" customHeight="1">
      <c r="A20" s="18" t="str">
        <f>IFERROR(__xludf.DUMMYFUNCTION("""COMPUTED_VALUE"""),"Miner")</f>
        <v>Miner</v>
      </c>
      <c r="B20" s="18">
        <f>IFERROR(__xludf.DUMMYFUNCTION("""COMPUTED_VALUE"""),4.0)</f>
        <v>4</v>
      </c>
    </row>
    <row r="21" ht="15.75" customHeight="1">
      <c r="A21" s="18" t="str">
        <f>IFERROR(__xludf.DUMMYFUNCTION("""COMPUTED_VALUE"""),"Snowbiker")</f>
        <v>Snowbiker</v>
      </c>
      <c r="B21" s="18">
        <f>IFERROR(__xludf.DUMMYFUNCTION("""COMPUTED_VALUE"""),4.0)</f>
        <v>4</v>
      </c>
    </row>
    <row r="22" ht="15.75" customHeight="1">
      <c r="A22" s="18" t="str">
        <f>IFERROR(__xludf.DUMMYFUNCTION("""COMPUTED_VALUE"""),"Human-powered Guide Client")</f>
        <v>Human-powered Guide Client</v>
      </c>
      <c r="B22" s="18">
        <f>IFERROR(__xludf.DUMMYFUNCTION("""COMPUTED_VALUE"""),2.0)</f>
        <v>2</v>
      </c>
    </row>
    <row r="23" ht="15.75" customHeight="1">
      <c r="A23" s="18" t="str">
        <f>IFERROR(__xludf.DUMMYFUNCTION("""COMPUTED_VALUE"""),"Hybrid Rider")</f>
        <v>Hybrid Rider</v>
      </c>
      <c r="B23" s="18">
        <f>IFERROR(__xludf.DUMMYFUNCTION("""COMPUTED_VALUE"""),2.0)</f>
        <v>2</v>
      </c>
    </row>
    <row r="24" ht="15.75" customHeight="1">
      <c r="A24" s="18" t="str">
        <f>IFERROR(__xludf.DUMMYFUNCTION("""COMPUTED_VALUE"""),"Unknown")</f>
        <v>Unknown</v>
      </c>
      <c r="B24" s="18">
        <f>IFERROR(__xludf.DUMMYFUNCTION("""COMPUTED_VALUE"""),2.0)</f>
        <v>2</v>
      </c>
    </row>
    <row r="25" ht="15.75" customHeight="1">
      <c r="A25" s="18" t="str">
        <f>IFERROR(__xludf.DUMMYFUNCTION("""COMPUTED_VALUE"""),"Hybrid Tourer")</f>
        <v>Hybrid Tourer</v>
      </c>
      <c r="B25" s="18">
        <f>IFERROR(__xludf.DUMMYFUNCTION("""COMPUTED_VALUE"""),1.0)</f>
        <v>1</v>
      </c>
    </row>
    <row r="26" ht="15.75" customHeight="1">
      <c r="A26" s="18" t="str">
        <f>IFERROR(__xludf.DUMMYFUNCTION("""COMPUTED_VALUE"""),"Motorized Guided client")</f>
        <v>Motorized Guided client</v>
      </c>
      <c r="B26" s="18">
        <f>IFERROR(__xludf.DUMMYFUNCTION("""COMPUTED_VALUE"""),1.0)</f>
        <v>1</v>
      </c>
    </row>
    <row r="27" ht="15.75" customHeight="1">
      <c r="A27" s="18" t="str">
        <f>IFERROR(__xludf.DUMMYFUNCTION("""COMPUTED_VALUE"""),"Ranger")</f>
        <v>Ranger</v>
      </c>
      <c r="B27" s="18">
        <f>IFERROR(__xludf.DUMMYFUNCTION("""COMPUTED_VALUE"""),1.0)</f>
        <v>1</v>
      </c>
    </row>
    <row r="28" ht="15.75" customHeight="1">
      <c r="A28" s="18"/>
      <c r="B28" s="18"/>
    </row>
    <row r="29" ht="15.75" customHeight="1">
      <c r="A29" s="18"/>
      <c r="B29" s="18"/>
    </row>
    <row r="30" ht="15.75" customHeight="1">
      <c r="A30" s="18"/>
      <c r="B30" s="18"/>
    </row>
    <row r="31" ht="15.75" customHeight="1">
      <c r="A31" s="18"/>
      <c r="B31" s="18"/>
    </row>
    <row r="32" ht="15.75" customHeight="1">
      <c r="A32" s="18"/>
      <c r="B32" s="18"/>
    </row>
    <row r="33" ht="15.75" customHeight="1">
      <c r="A33" s="18"/>
      <c r="B33" s="18"/>
    </row>
    <row r="34" ht="15.75" customHeight="1">
      <c r="A34" s="18"/>
      <c r="B34" s="18"/>
    </row>
    <row r="35" ht="15.75" customHeight="1">
      <c r="A35" s="18"/>
      <c r="B35" s="18"/>
    </row>
    <row r="36" ht="15.75" customHeight="1">
      <c r="A36" s="18"/>
      <c r="B36" s="18"/>
    </row>
    <row r="37" ht="15.75" customHeight="1">
      <c r="A37" s="18"/>
      <c r="B37" s="18"/>
    </row>
    <row r="38" ht="15.75" customHeight="1">
      <c r="A38" s="18"/>
      <c r="B38" s="18"/>
    </row>
    <row r="39" ht="15.75" customHeight="1">
      <c r="A39" s="18"/>
      <c r="B39" s="18"/>
    </row>
    <row r="40" ht="15.75" customHeight="1">
      <c r="A40" s="18"/>
      <c r="B40" s="18"/>
    </row>
    <row r="41" ht="15.75" customHeight="1">
      <c r="A41" s="18"/>
      <c r="B41" s="18"/>
    </row>
    <row r="42" ht="15.75" customHeight="1">
      <c r="A42" s="18"/>
      <c r="B42" s="18"/>
    </row>
    <row r="43" ht="15.75" customHeight="1">
      <c r="A43" s="18"/>
      <c r="B43" s="18"/>
    </row>
    <row r="44" ht="15.75" customHeight="1">
      <c r="A44" s="18"/>
      <c r="B44" s="18"/>
    </row>
    <row r="45" ht="15.75" customHeight="1">
      <c r="A45" s="18"/>
      <c r="B45" s="18"/>
    </row>
    <row r="46" ht="15.75" customHeight="1">
      <c r="A46" s="18"/>
      <c r="B46" s="18"/>
    </row>
    <row r="47" ht="15.75" customHeight="1">
      <c r="A47" s="18"/>
      <c r="B47" s="18"/>
    </row>
    <row r="48" ht="15.75" customHeight="1">
      <c r="A48" s="18"/>
      <c r="B48" s="18"/>
    </row>
    <row r="49" ht="15.75" customHeight="1">
      <c r="A49" s="18"/>
      <c r="B49" s="18"/>
    </row>
    <row r="50" ht="15.75" customHeight="1">
      <c r="A50" s="18"/>
      <c r="B50" s="18"/>
    </row>
    <row r="51" ht="15.75" customHeight="1">
      <c r="A51" s="18"/>
      <c r="B51" s="18"/>
    </row>
    <row r="52" ht="15.75" customHeight="1">
      <c r="A52" s="18"/>
      <c r="B52" s="18"/>
    </row>
    <row r="53" ht="15.75" customHeight="1">
      <c r="A53" s="18"/>
      <c r="B53" s="18"/>
    </row>
    <row r="54" ht="15.75" customHeight="1">
      <c r="A54" s="18"/>
      <c r="B54" s="18"/>
    </row>
    <row r="55" ht="15.75" customHeight="1">
      <c r="A55" s="18"/>
      <c r="B55" s="18"/>
    </row>
    <row r="56" ht="15.75" customHeight="1">
      <c r="A56" s="18"/>
      <c r="B56" s="18"/>
    </row>
    <row r="57" ht="15.75" customHeight="1">
      <c r="A57" s="18"/>
      <c r="B57" s="18"/>
    </row>
    <row r="58" ht="15.75" customHeight="1">
      <c r="A58" s="18"/>
      <c r="B58" s="18"/>
    </row>
    <row r="59" ht="15.75" customHeight="1">
      <c r="A59" s="18"/>
      <c r="B59" s="18"/>
    </row>
    <row r="60" ht="15.75" customHeight="1">
      <c r="A60" s="18"/>
      <c r="B60" s="18"/>
    </row>
    <row r="61" ht="15.75" customHeight="1">
      <c r="A61" s="18"/>
      <c r="B61" s="18"/>
    </row>
    <row r="62" ht="15.75" customHeight="1">
      <c r="A62" s="18"/>
      <c r="B62" s="18"/>
    </row>
    <row r="63" ht="15.75" customHeight="1">
      <c r="A63" s="18"/>
      <c r="B63" s="18"/>
    </row>
    <row r="64" ht="15.75" customHeight="1">
      <c r="A64" s="18"/>
      <c r="B64" s="18"/>
    </row>
    <row r="65" ht="15.75" customHeight="1">
      <c r="A65" s="18"/>
      <c r="B65" s="18"/>
    </row>
    <row r="66" ht="15.75" customHeight="1">
      <c r="A66" s="18"/>
      <c r="B66" s="18"/>
    </row>
    <row r="67" ht="15.75" customHeight="1">
      <c r="A67" s="18"/>
      <c r="B67" s="18"/>
    </row>
    <row r="68" ht="15.75" customHeight="1">
      <c r="A68" s="18"/>
      <c r="B68" s="18"/>
    </row>
    <row r="69" ht="15.75" customHeight="1">
      <c r="A69" s="18"/>
      <c r="B69" s="18"/>
    </row>
    <row r="70" ht="15.75" customHeight="1">
      <c r="A70" s="18"/>
      <c r="B70" s="18"/>
    </row>
    <row r="71" ht="15.75" customHeight="1">
      <c r="A71" s="18"/>
      <c r="B71" s="18"/>
    </row>
    <row r="72" ht="15.75" customHeight="1">
      <c r="A72" s="18"/>
      <c r="B72" s="18"/>
    </row>
    <row r="73" ht="15.75" customHeight="1">
      <c r="A73" s="18"/>
      <c r="B73" s="18"/>
    </row>
    <row r="74" ht="15.75" customHeight="1">
      <c r="A74" s="18"/>
      <c r="B74" s="18"/>
    </row>
    <row r="75" ht="15.75" customHeight="1">
      <c r="A75" s="18"/>
      <c r="B75" s="18"/>
    </row>
    <row r="76" ht="15.75" customHeight="1">
      <c r="A76" s="18"/>
      <c r="B76" s="18"/>
    </row>
    <row r="77" ht="15.75" customHeight="1">
      <c r="A77" s="18"/>
      <c r="B77" s="18"/>
    </row>
    <row r="78" ht="15.75" customHeight="1">
      <c r="A78" s="18"/>
      <c r="B78" s="18"/>
    </row>
    <row r="79" ht="15.75" customHeight="1">
      <c r="A79" s="18"/>
      <c r="B79" s="18"/>
    </row>
    <row r="80" ht="15.75" customHeight="1">
      <c r="A80" s="18"/>
      <c r="B80" s="18"/>
    </row>
    <row r="81" ht="15.75" customHeight="1">
      <c r="A81" s="18"/>
      <c r="B81" s="18"/>
    </row>
    <row r="82" ht="15.75" customHeight="1">
      <c r="A82" s="18"/>
      <c r="B82" s="18"/>
    </row>
    <row r="83" ht="15.75" customHeight="1">
      <c r="A83" s="18"/>
      <c r="B83" s="18"/>
    </row>
    <row r="84" ht="15.75" customHeight="1">
      <c r="A84" s="18"/>
      <c r="B84" s="18"/>
    </row>
    <row r="85" ht="15.75" customHeight="1">
      <c r="A85" s="18"/>
      <c r="B85" s="18"/>
    </row>
    <row r="86" ht="15.75" customHeight="1">
      <c r="A86" s="18"/>
      <c r="B86" s="18"/>
    </row>
    <row r="87" ht="15.75" customHeight="1">
      <c r="A87" s="18"/>
      <c r="B87" s="18"/>
    </row>
    <row r="88" ht="15.75" customHeight="1">
      <c r="A88" s="18"/>
      <c r="B88" s="18"/>
    </row>
    <row r="89" ht="15.75" customHeight="1">
      <c r="A89" s="18"/>
      <c r="B89" s="18"/>
    </row>
    <row r="90" ht="15.75" customHeight="1">
      <c r="A90" s="18"/>
      <c r="B90" s="18"/>
    </row>
    <row r="91" ht="15.75" customHeight="1">
      <c r="A91" s="18"/>
      <c r="B91" s="18"/>
    </row>
    <row r="92" ht="15.75" customHeight="1">
      <c r="A92" s="18"/>
      <c r="B92" s="18"/>
    </row>
    <row r="93" ht="15.75" customHeight="1">
      <c r="A93" s="18"/>
      <c r="B93" s="18"/>
    </row>
    <row r="94" ht="15.75" customHeight="1">
      <c r="A94" s="18"/>
      <c r="B94" s="18"/>
    </row>
    <row r="95" ht="15.75" customHeight="1">
      <c r="A95" s="18"/>
      <c r="B95" s="18"/>
    </row>
    <row r="96" ht="15.75" customHeight="1">
      <c r="A96" s="18"/>
      <c r="B96" s="18"/>
    </row>
    <row r="97" ht="15.75" customHeight="1">
      <c r="A97" s="18"/>
      <c r="B97" s="18"/>
    </row>
    <row r="98" ht="15.75" customHeight="1">
      <c r="A98" s="18"/>
      <c r="B98" s="18"/>
    </row>
    <row r="99" ht="15.75" customHeight="1">
      <c r="A99" s="18"/>
      <c r="B99" s="18"/>
    </row>
    <row r="100" ht="15.75" customHeight="1">
      <c r="A100" s="18"/>
      <c r="B100" s="18"/>
    </row>
    <row r="101" ht="15.75" customHeight="1">
      <c r="A101" s="18"/>
      <c r="B101" s="18"/>
    </row>
    <row r="102" ht="15.75" customHeight="1">
      <c r="A102" s="18"/>
      <c r="B102" s="18"/>
    </row>
    <row r="103" ht="15.75" customHeight="1">
      <c r="A103" s="18"/>
      <c r="B103" s="18"/>
    </row>
    <row r="104" ht="15.75" customHeight="1">
      <c r="A104" s="18"/>
      <c r="B104" s="18"/>
    </row>
    <row r="105" ht="15.75" customHeight="1">
      <c r="A105" s="18"/>
      <c r="B105" s="18"/>
    </row>
    <row r="106" ht="15.75" customHeight="1">
      <c r="A106" s="18"/>
      <c r="B106" s="18"/>
    </row>
    <row r="107" ht="15.75" customHeight="1">
      <c r="A107" s="18"/>
      <c r="B107" s="18"/>
    </row>
    <row r="108" ht="15.75" customHeight="1">
      <c r="A108" s="18"/>
      <c r="B108" s="18"/>
    </row>
    <row r="109" ht="15.75" customHeight="1">
      <c r="A109" s="18"/>
      <c r="B109" s="18"/>
    </row>
    <row r="110" ht="15.75" customHeight="1">
      <c r="A110" s="18"/>
      <c r="B110" s="18"/>
    </row>
    <row r="111" ht="15.75" customHeight="1">
      <c r="A111" s="18"/>
      <c r="B111" s="18"/>
    </row>
    <row r="112" ht="15.75" customHeight="1">
      <c r="A112" s="18"/>
      <c r="B112" s="18"/>
    </row>
    <row r="113" ht="15.75" customHeight="1">
      <c r="A113" s="18"/>
      <c r="B113" s="18"/>
    </row>
    <row r="114" ht="15.75" customHeight="1">
      <c r="A114" s="18"/>
      <c r="B114" s="18"/>
    </row>
    <row r="115" ht="15.75" customHeight="1">
      <c r="A115" s="18"/>
      <c r="B115" s="18"/>
    </row>
    <row r="116" ht="15.75" customHeight="1">
      <c r="A116" s="18"/>
      <c r="B116" s="18"/>
    </row>
    <row r="117" ht="15.75" customHeight="1">
      <c r="A117" s="18"/>
      <c r="B117" s="18"/>
    </row>
    <row r="118" ht="15.75" customHeight="1">
      <c r="A118" s="18"/>
      <c r="B118" s="18"/>
    </row>
    <row r="119" ht="15.75" customHeight="1">
      <c r="A119" s="18"/>
      <c r="B119" s="18"/>
    </row>
    <row r="120" ht="15.75" customHeight="1">
      <c r="A120" s="18"/>
      <c r="B120" s="18"/>
    </row>
    <row r="121" ht="15.75" customHeight="1">
      <c r="A121" s="18"/>
      <c r="B121" s="18"/>
    </row>
    <row r="122" ht="15.75" customHeight="1">
      <c r="A122" s="18"/>
      <c r="B122" s="18"/>
    </row>
    <row r="123" ht="15.75" customHeight="1">
      <c r="A123" s="18"/>
      <c r="B123" s="18"/>
    </row>
    <row r="124" ht="15.75" customHeight="1">
      <c r="A124" s="18"/>
      <c r="B124" s="18"/>
    </row>
    <row r="125" ht="15.75" customHeight="1">
      <c r="A125" s="18"/>
      <c r="B125" s="18"/>
    </row>
    <row r="126" ht="15.75" customHeight="1">
      <c r="A126" s="18"/>
      <c r="B126" s="18"/>
    </row>
    <row r="127" ht="15.75" customHeight="1">
      <c r="A127" s="18"/>
      <c r="B127" s="18"/>
    </row>
    <row r="128" ht="15.75" customHeight="1">
      <c r="A128" s="18"/>
      <c r="B128" s="18"/>
    </row>
    <row r="129" ht="15.75" customHeight="1">
      <c r="A129" s="18"/>
      <c r="B129" s="18"/>
    </row>
    <row r="130" ht="15.75" customHeight="1">
      <c r="A130" s="18"/>
      <c r="B130" s="18"/>
    </row>
    <row r="131" ht="15.75" customHeight="1">
      <c r="A131" s="18"/>
      <c r="B131" s="18"/>
    </row>
    <row r="132" ht="15.75" customHeight="1">
      <c r="A132" s="18"/>
      <c r="B132" s="18"/>
    </row>
    <row r="133" ht="15.75" customHeight="1">
      <c r="A133" s="18"/>
      <c r="B133" s="18"/>
    </row>
    <row r="134" ht="15.75" customHeight="1">
      <c r="A134" s="18"/>
      <c r="B134" s="18"/>
    </row>
    <row r="135" ht="15.75" customHeight="1">
      <c r="A135" s="18"/>
      <c r="B135" s="18"/>
    </row>
    <row r="136" ht="15.75" customHeight="1">
      <c r="A136" s="18"/>
      <c r="B136" s="18"/>
    </row>
    <row r="137" ht="15.75" customHeight="1">
      <c r="A137" s="18"/>
      <c r="B137" s="18"/>
    </row>
    <row r="138" ht="15.75" customHeight="1">
      <c r="A138" s="18"/>
      <c r="B138" s="18"/>
    </row>
    <row r="139" ht="15.75" customHeight="1">
      <c r="A139" s="18"/>
      <c r="B139" s="18"/>
    </row>
    <row r="140" ht="15.75" customHeight="1">
      <c r="A140" s="18"/>
      <c r="B140" s="18"/>
    </row>
    <row r="141" ht="15.75" customHeight="1">
      <c r="A141" s="18"/>
      <c r="B141" s="18"/>
    </row>
    <row r="142" ht="15.75" customHeight="1">
      <c r="A142" s="18"/>
      <c r="B142" s="18"/>
    </row>
    <row r="143" ht="15.75" customHeight="1">
      <c r="A143" s="18"/>
      <c r="B143" s="18"/>
    </row>
    <row r="144" ht="15.75" customHeight="1">
      <c r="A144" s="18"/>
      <c r="B144" s="18"/>
    </row>
    <row r="145" ht="15.75" customHeight="1">
      <c r="A145" s="18"/>
      <c r="B145" s="18"/>
    </row>
    <row r="146" ht="15.75" customHeight="1">
      <c r="A146" s="18"/>
      <c r="B146" s="18"/>
    </row>
    <row r="147" ht="15.75" customHeight="1">
      <c r="A147" s="18"/>
      <c r="B147" s="18"/>
    </row>
    <row r="148" ht="15.75" customHeight="1">
      <c r="A148" s="18"/>
      <c r="B148" s="18"/>
    </row>
    <row r="149" ht="15.75" customHeight="1">
      <c r="A149" s="18"/>
      <c r="B149" s="18"/>
    </row>
    <row r="150" ht="15.75" customHeight="1">
      <c r="A150" s="18"/>
      <c r="B150" s="18"/>
    </row>
    <row r="151" ht="15.75" customHeight="1">
      <c r="A151" s="18"/>
      <c r="B151" s="18"/>
    </row>
    <row r="152" ht="15.75" customHeight="1">
      <c r="A152" s="18"/>
      <c r="B152" s="18"/>
    </row>
    <row r="153" ht="15.75" customHeight="1">
      <c r="A153" s="18"/>
      <c r="B153" s="18"/>
    </row>
    <row r="154" ht="15.75" customHeight="1">
      <c r="A154" s="18"/>
      <c r="B154" s="18"/>
    </row>
    <row r="155" ht="15.75" customHeight="1">
      <c r="A155" s="18"/>
      <c r="B155" s="18"/>
    </row>
    <row r="156" ht="15.75" customHeight="1">
      <c r="A156" s="18"/>
      <c r="B156" s="18"/>
    </row>
    <row r="157" ht="15.75" customHeight="1">
      <c r="A157" s="18"/>
      <c r="B157" s="18"/>
    </row>
    <row r="158" ht="15.75" customHeight="1">
      <c r="A158" s="18"/>
      <c r="B158" s="18"/>
    </row>
    <row r="159" ht="15.75" customHeight="1">
      <c r="A159" s="18"/>
      <c r="B159" s="18"/>
    </row>
    <row r="160" ht="15.75" customHeight="1">
      <c r="A160" s="18"/>
      <c r="B160" s="18"/>
    </row>
    <row r="161" ht="15.75" customHeight="1">
      <c r="A161" s="18"/>
      <c r="B161" s="18"/>
    </row>
    <row r="162" ht="15.75" customHeight="1">
      <c r="A162" s="18"/>
      <c r="B162" s="18"/>
    </row>
    <row r="163" ht="15.75" customHeight="1">
      <c r="A163" s="18"/>
      <c r="B163" s="18"/>
    </row>
    <row r="164" ht="15.75" customHeight="1">
      <c r="A164" s="18"/>
      <c r="B164" s="18"/>
    </row>
    <row r="165" ht="15.75" customHeight="1">
      <c r="A165" s="18"/>
      <c r="B165" s="18"/>
    </row>
    <row r="166" ht="15.75" customHeight="1">
      <c r="A166" s="18"/>
      <c r="B166" s="18"/>
    </row>
    <row r="167" ht="15.75" customHeight="1">
      <c r="A167" s="18"/>
      <c r="B167" s="18"/>
    </row>
    <row r="168" ht="15.75" customHeight="1">
      <c r="A168" s="18"/>
      <c r="B168" s="18"/>
    </row>
    <row r="169" ht="15.75" customHeight="1">
      <c r="A169" s="18"/>
      <c r="B169" s="18"/>
    </row>
    <row r="170" ht="15.75" customHeight="1">
      <c r="A170" s="18"/>
      <c r="B170" s="18"/>
    </row>
    <row r="171" ht="15.75" customHeight="1">
      <c r="A171" s="18"/>
      <c r="B171" s="18"/>
    </row>
    <row r="172" ht="15.75" customHeight="1">
      <c r="A172" s="18"/>
      <c r="B172" s="18"/>
    </row>
    <row r="173" ht="15.75" customHeight="1">
      <c r="A173" s="18"/>
      <c r="B173" s="18"/>
    </row>
    <row r="174" ht="15.75" customHeight="1">
      <c r="A174" s="18"/>
      <c r="B174" s="18"/>
    </row>
    <row r="175" ht="15.75" customHeight="1">
      <c r="A175" s="18"/>
      <c r="B175" s="18"/>
    </row>
    <row r="176" ht="15.75" customHeight="1">
      <c r="A176" s="18"/>
      <c r="B176" s="18"/>
    </row>
    <row r="177" ht="15.75" customHeight="1">
      <c r="A177" s="18"/>
      <c r="B177" s="18"/>
    </row>
    <row r="178" ht="15.75" customHeight="1">
      <c r="A178" s="18"/>
      <c r="B178" s="18"/>
    </row>
    <row r="179" ht="15.75" customHeight="1">
      <c r="A179" s="18"/>
      <c r="B179" s="18"/>
    </row>
    <row r="180" ht="15.75" customHeight="1">
      <c r="A180" s="18"/>
      <c r="B180" s="18"/>
    </row>
    <row r="181" ht="15.75" customHeight="1">
      <c r="A181" s="18"/>
      <c r="B181" s="18"/>
    </row>
    <row r="182" ht="15.75" customHeight="1">
      <c r="A182" s="18"/>
      <c r="B182" s="18"/>
    </row>
    <row r="183" ht="15.75" customHeight="1">
      <c r="A183" s="18"/>
      <c r="B183" s="18"/>
    </row>
    <row r="184" ht="15.75" customHeight="1">
      <c r="A184" s="18"/>
      <c r="B184" s="18"/>
    </row>
    <row r="185" ht="15.75" customHeight="1">
      <c r="A185" s="18"/>
      <c r="B185" s="18"/>
    </row>
    <row r="186" ht="15.75" customHeight="1">
      <c r="A186" s="18"/>
      <c r="B186" s="18"/>
    </row>
    <row r="187" ht="15.75" customHeight="1">
      <c r="A187" s="18"/>
      <c r="B187" s="18"/>
    </row>
    <row r="188" ht="15.75" customHeight="1">
      <c r="A188" s="18"/>
      <c r="B188" s="18"/>
    </row>
    <row r="189" ht="15.75" customHeight="1">
      <c r="A189" s="18"/>
      <c r="B189" s="18"/>
    </row>
    <row r="190" ht="15.75" customHeight="1">
      <c r="A190" s="18"/>
      <c r="B190" s="18"/>
    </row>
    <row r="191" ht="15.75" customHeight="1">
      <c r="A191" s="18"/>
      <c r="B191" s="18"/>
    </row>
    <row r="192" ht="15.75" customHeight="1">
      <c r="A192" s="18"/>
      <c r="B192" s="18"/>
    </row>
    <row r="193" ht="15.75" customHeight="1">
      <c r="A193" s="18"/>
      <c r="B193" s="18"/>
    </row>
    <row r="194" ht="15.75" customHeight="1">
      <c r="A194" s="18"/>
      <c r="B194" s="18"/>
    </row>
    <row r="195" ht="15.75" customHeight="1">
      <c r="A195" s="18"/>
      <c r="B195" s="18"/>
    </row>
    <row r="196" ht="15.75" customHeight="1">
      <c r="A196" s="18"/>
      <c r="B196" s="18"/>
    </row>
    <row r="197" ht="15.75" customHeight="1">
      <c r="A197" s="18"/>
      <c r="B197" s="18"/>
    </row>
    <row r="198" ht="15.75" customHeight="1">
      <c r="A198" s="18"/>
      <c r="B198" s="18"/>
    </row>
    <row r="199" ht="15.75" customHeight="1">
      <c r="A199" s="18"/>
      <c r="B199" s="18"/>
    </row>
    <row r="200" ht="15.75" customHeight="1">
      <c r="A200" s="18"/>
      <c r="B200" s="18"/>
    </row>
    <row r="201" ht="15.75" customHeight="1">
      <c r="A201" s="18"/>
      <c r="B201" s="18"/>
    </row>
    <row r="202" ht="15.75" customHeight="1">
      <c r="A202" s="18"/>
      <c r="B202" s="18"/>
    </row>
    <row r="203" ht="15.75" customHeight="1">
      <c r="A203" s="18"/>
      <c r="B203" s="18"/>
    </row>
    <row r="204" ht="15.75" customHeight="1">
      <c r="A204" s="18"/>
      <c r="B204" s="18"/>
    </row>
    <row r="205" ht="15.75" customHeight="1">
      <c r="A205" s="18"/>
      <c r="B205" s="18"/>
    </row>
    <row r="206" ht="15.75" customHeight="1">
      <c r="A206" s="18"/>
      <c r="B206" s="18"/>
    </row>
    <row r="207" ht="15.75" customHeight="1">
      <c r="A207" s="18"/>
      <c r="B207" s="18"/>
    </row>
    <row r="208" ht="15.75" customHeight="1">
      <c r="A208" s="18"/>
      <c r="B208" s="18"/>
    </row>
    <row r="209" ht="15.75" customHeight="1">
      <c r="A209" s="18"/>
      <c r="B209" s="18"/>
    </row>
    <row r="210" ht="15.75" customHeight="1">
      <c r="A210" s="18"/>
      <c r="B210" s="18"/>
    </row>
    <row r="211" ht="15.75" customHeight="1">
      <c r="A211" s="18"/>
      <c r="B211" s="18"/>
    </row>
    <row r="212" ht="15.75" customHeight="1">
      <c r="A212" s="18"/>
      <c r="B212" s="18"/>
    </row>
    <row r="213" ht="15.75" customHeight="1">
      <c r="A213" s="18"/>
      <c r="B213" s="18"/>
    </row>
    <row r="214" ht="15.75" customHeight="1">
      <c r="A214" s="18"/>
      <c r="B214" s="18"/>
    </row>
    <row r="215" ht="15.75" customHeight="1">
      <c r="A215" s="18"/>
      <c r="B215" s="18"/>
    </row>
    <row r="216" ht="15.75" customHeight="1">
      <c r="A216" s="18"/>
      <c r="B216" s="18"/>
    </row>
    <row r="217" ht="15.75" customHeight="1">
      <c r="A217" s="18"/>
      <c r="B217" s="18"/>
    </row>
    <row r="218" ht="15.75" customHeight="1">
      <c r="A218" s="18"/>
      <c r="B218" s="18"/>
    </row>
    <row r="219" ht="15.75" customHeight="1">
      <c r="A219" s="18"/>
      <c r="B219" s="18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13" width="6.14"/>
    <col customWidth="1" min="14" max="15" width="11.43"/>
    <col customWidth="1" min="16" max="26" width="17.43"/>
  </cols>
  <sheetData>
    <row r="1">
      <c r="A1" s="16">
        <v>2021.0</v>
      </c>
      <c r="B1" s="17" t="s">
        <v>950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>
      <c r="A2" s="3" t="s">
        <v>2</v>
      </c>
      <c r="B2" s="3">
        <v>10.0</v>
      </c>
      <c r="C2" s="3">
        <v>11.0</v>
      </c>
      <c r="D2" s="3">
        <v>12.0</v>
      </c>
      <c r="E2" s="3">
        <v>1.0</v>
      </c>
      <c r="F2" s="3">
        <v>2.0</v>
      </c>
      <c r="G2" s="3">
        <v>3.0</v>
      </c>
      <c r="H2" s="3">
        <v>4.0</v>
      </c>
      <c r="I2" s="3">
        <v>5.0</v>
      </c>
      <c r="J2" s="3">
        <v>6.0</v>
      </c>
      <c r="K2" s="3">
        <v>7.0</v>
      </c>
      <c r="L2" s="3">
        <v>8.0</v>
      </c>
      <c r="M2" s="3">
        <v>9.0</v>
      </c>
      <c r="N2" s="4"/>
      <c r="O2" s="4"/>
    </row>
    <row r="3">
      <c r="A3" s="4"/>
      <c r="B3" s="4" t="s">
        <v>951</v>
      </c>
      <c r="C3" s="4" t="s">
        <v>952</v>
      </c>
      <c r="D3" s="4" t="s">
        <v>953</v>
      </c>
      <c r="E3" s="4" t="s">
        <v>954</v>
      </c>
      <c r="F3" s="4" t="s">
        <v>955</v>
      </c>
      <c r="G3" s="4" t="s">
        <v>956</v>
      </c>
      <c r="H3" s="4" t="s">
        <v>957</v>
      </c>
      <c r="I3" s="4" t="s">
        <v>958</v>
      </c>
      <c r="J3" s="4" t="s">
        <v>959</v>
      </c>
      <c r="K3" s="4" t="s">
        <v>960</v>
      </c>
      <c r="L3" s="4" t="s">
        <v>961</v>
      </c>
      <c r="M3" s="4" t="s">
        <v>962</v>
      </c>
      <c r="N3" s="4"/>
      <c r="O3" s="4"/>
    </row>
    <row r="4">
      <c r="A4" s="3" t="s">
        <v>963</v>
      </c>
      <c r="B4" s="20">
        <f>IFERROR(__xludf.DUMMYFUNCTION("IFNA(ARRAYFORMULA(SUM(FILTER(Data!$J:$J, Data!$C:$C=B$2))), 0)"),10.0)</f>
        <v>10</v>
      </c>
      <c r="C4" s="20">
        <f>IFERROR(__xludf.DUMMYFUNCTION("IFNA(ARRAYFORMULA(SUM(FILTER(Data!$J:$J, Data!$C:$C=C$2))), 0)"),49.0)</f>
        <v>49</v>
      </c>
      <c r="D4" s="20">
        <f>IFERROR(__xludf.DUMMYFUNCTION("IFNA(ARRAYFORMULA(SUM(FILTER(Data!$J:$J, Data!$C:$C=D$2))), 0)"),149.0)</f>
        <v>149</v>
      </c>
      <c r="E4" s="20">
        <f>IFERROR(__xludf.DUMMYFUNCTION("IFNA(ARRAYFORMULA(SUM(FILTER(Data!$J:$J, Data!$C:$C=E$2))), 0)"),268.0)</f>
        <v>268</v>
      </c>
      <c r="F4" s="20">
        <f>IFERROR(__xludf.DUMMYFUNCTION("IFNA(ARRAYFORMULA(SUM(FILTER(Data!$J:$J, Data!$C:$C=F$2))), 0)"),270.0)</f>
        <v>270</v>
      </c>
      <c r="G4" s="20">
        <f>IFERROR(__xludf.DUMMYFUNCTION("IFNA(ARRAYFORMULA(SUM(FILTER(Data!$J:$J, Data!$C:$C=G$2))), 0)"),201.0)</f>
        <v>201</v>
      </c>
      <c r="H4" s="20">
        <f>IFERROR(__xludf.DUMMYFUNCTION("IFNA(ARRAYFORMULA(SUM(FILTER(Data!$J:$J, Data!$C:$C=H$2))), 0)"),120.0)</f>
        <v>120</v>
      </c>
      <c r="I4" s="20">
        <f>IFERROR(__xludf.DUMMYFUNCTION("IFNA(ARRAYFORMULA(SUM(FILTER(Data!$J:$J, Data!$C:$C=I$2))), 0)"),44.0)</f>
        <v>44</v>
      </c>
      <c r="J4" s="20">
        <f>IFERROR(__xludf.DUMMYFUNCTION("IFNA(ARRAYFORMULA(SUM(FILTER(Data!$J:$J, Data!$C:$C=J$2))), 0)"),44.0)</f>
        <v>44</v>
      </c>
      <c r="K4" s="20">
        <f>IFERROR(__xludf.DUMMYFUNCTION("IFNA(ARRAYFORMULA(SUM(FILTER(Data!$J:$J, Data!$C:$C=K$2))), 0)"),5.0)</f>
        <v>5</v>
      </c>
      <c r="L4" s="20">
        <f>IFERROR(__xludf.DUMMYFUNCTION("IFNA(ARRAYFORMULA(SUM(FILTER(Data!$J:$J, Data!$C:$C=L$2))), 0)"),8.0)</f>
        <v>8</v>
      </c>
      <c r="M4" s="20">
        <f>IFERROR(__xludf.DUMMYFUNCTION("IFNA(ARRAYFORMULA(SUM(FILTER(Data!$J:$J, Data!$C:$C=M$2))), 0)"),1.0)</f>
        <v>1</v>
      </c>
      <c r="N4" s="4"/>
      <c r="O4" s="4"/>
    </row>
    <row r="5">
      <c r="A5" s="3" t="s">
        <v>964</v>
      </c>
      <c r="B5" s="21">
        <f>IFERROR(__xludf.DUMMYFUNCTION("IFNA(ARRAYFORMULA(SUM(FILTER(Data!$J:$J, Data!$C:$C=B$2, Data!$A:$A&gt;$A$1-10))), 0)"),1.0)</f>
        <v>1</v>
      </c>
      <c r="C5" s="21">
        <f>IFERROR(__xludf.DUMMYFUNCTION("IFNA(ARRAYFORMULA(SUM(FILTER(Data!$J:$J, Data!$C:$C=C$2, Data!$A:$A&gt;$A$1-10))), 0)"),5.0)</f>
        <v>5</v>
      </c>
      <c r="D5" s="21">
        <f>IFERROR(__xludf.DUMMYFUNCTION("IFNA(ARRAYFORMULA(SUM(FILTER(Data!$J:$J, Data!$C:$C=D$2, Data!$A:$A&gt;$A$1-10))), 0)"),26.0)</f>
        <v>26</v>
      </c>
      <c r="E5" s="21">
        <f>IFERROR(__xludf.DUMMYFUNCTION("IFNA(ARRAYFORMULA(SUM(FILTER(Data!$J:$J, Data!$C:$C=E$2, Data!$A:$A&gt;$A$1-10))), 0)"),60.0)</f>
        <v>60</v>
      </c>
      <c r="F5" s="21">
        <f>IFERROR(__xludf.DUMMYFUNCTION("IFNA(ARRAYFORMULA(SUM(FILTER(Data!$J:$J, Data!$C:$C=F$2, Data!$A:$A&gt;$A$1-10))), 0)"),77.0)</f>
        <v>77</v>
      </c>
      <c r="G5" s="21">
        <f>IFERROR(__xludf.DUMMYFUNCTION("IFNA(ARRAYFORMULA(SUM(FILTER(Data!$J:$J, Data!$C:$C=G$2, Data!$A:$A&gt;$A$1-10))), 0)"),43.0)</f>
        <v>43</v>
      </c>
      <c r="H5" s="21">
        <f>IFERROR(__xludf.DUMMYFUNCTION("IFNA(ARRAYFORMULA(SUM(FILTER(Data!$J:$J, Data!$C:$C=H$2, Data!$A:$A&gt;$A$1-10))), 0)"),27.0)</f>
        <v>27</v>
      </c>
      <c r="I5" s="21">
        <f>IFERROR(__xludf.DUMMYFUNCTION("IFNA(ARRAYFORMULA(SUM(FILTER(Data!$J:$J, Data!$C:$C=I$2, Data!$A:$A&gt;$A$1-10))), 0)"),12.0)</f>
        <v>12</v>
      </c>
      <c r="J5" s="21">
        <f>IFERROR(__xludf.DUMMYFUNCTION("IFNA(ARRAYFORMULA(SUM(FILTER(Data!$J:$J, Data!$C:$C=J$2, Data!$A:$A&gt;$A$1-10))), 0)"),4.0)</f>
        <v>4</v>
      </c>
      <c r="K5" s="21">
        <f>IFERROR(__xludf.DUMMYFUNCTION("IFNA(ARRAYFORMULA(SUM(FILTER(Data!$J:$J, Data!$C:$C=K$2, Data!$A:$A&gt;$A$1-10))), 0)"),0.0)</f>
        <v>0</v>
      </c>
      <c r="L5" s="21">
        <f>IFERROR(__xludf.DUMMYFUNCTION("IFNA(ARRAYFORMULA(SUM(FILTER(Data!$J:$J, Data!$C:$C=L$2, Data!$A:$A&gt;$A$1-10))), 0)"),0.0)</f>
        <v>0</v>
      </c>
      <c r="M5" s="21">
        <f>IFERROR(__xludf.DUMMYFUNCTION("IFNA(ARRAYFORMULA(SUM(FILTER(Data!$J:$J, Data!$C:$C=M$2, Data!$A:$A&gt;$A$1-10))), 0)"),0.0)</f>
        <v>0</v>
      </c>
      <c r="N5" s="4"/>
      <c r="O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>
      <c r="A13" s="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4"/>
      <c r="O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5" footer="0.0" header="0.0" left="0.7" right="0.7" top="0.75"/>
  <pageSetup orientation="landscape"/>
  <drawing r:id="rId1"/>
</worksheet>
</file>