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20001_{085283C6-248D-4033-9728-CA8D1707FC68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角色卡模板" sheetId="6" r:id="rId1"/>
    <sheet name="辅助表" sheetId="7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6" l="1"/>
  <c r="G13" i="6" s="1"/>
  <c r="S32" i="7"/>
  <c r="O32" i="7"/>
  <c r="P32" i="7" s="1"/>
  <c r="C31" i="6"/>
  <c r="C27" i="6"/>
  <c r="C26" i="6"/>
  <c r="C25" i="6"/>
  <c r="C23" i="6"/>
  <c r="D22" i="6"/>
  <c r="D20" i="6"/>
  <c r="D19" i="6"/>
  <c r="C18" i="6"/>
  <c r="O17" i="6"/>
  <c r="C17" i="6"/>
  <c r="K16" i="6"/>
  <c r="C15" i="6"/>
  <c r="C14" i="6"/>
  <c r="D12" i="6"/>
  <c r="G10" i="6"/>
  <c r="C10" i="6"/>
  <c r="C9" i="6"/>
  <c r="C8" i="6"/>
  <c r="P8" i="6" s="1"/>
  <c r="C7" i="6"/>
  <c r="O4" i="6"/>
  <c r="O3" i="6"/>
  <c r="G17" i="6" l="1"/>
  <c r="H14" i="6"/>
  <c r="G15" i="6"/>
  <c r="P7" i="6"/>
  <c r="P6" i="6"/>
  <c r="C32" i="6"/>
  <c r="D29" i="6" s="1"/>
  <c r="G2" i="6" s="1"/>
  <c r="G16" i="6"/>
  <c r="O14" i="6" l="1"/>
  <c r="O16" i="6"/>
  <c r="O2" i="6"/>
  <c r="O12" i="6"/>
  <c r="O13" i="6"/>
  <c r="O15" i="6"/>
  <c r="C33" i="6"/>
  <c r="C34" i="6"/>
  <c r="K7" i="6" s="1"/>
  <c r="O11" i="6"/>
  <c r="K6" i="6" l="1"/>
  <c r="K8" i="6"/>
</calcChain>
</file>

<file path=xl/sharedStrings.xml><?xml version="1.0" encoding="utf-8"?>
<sst xmlns="http://schemas.openxmlformats.org/spreadsheetml/2006/main" count="407" uniqueCount="247">
  <si>
    <t>阵营</t>
  </si>
  <si>
    <t>中立</t>
  </si>
  <si>
    <t>性别</t>
  </si>
  <si>
    <t>年龄</t>
  </si>
  <si>
    <t>种族</t>
  </si>
  <si>
    <t>人类</t>
  </si>
  <si>
    <t>职业</t>
  </si>
  <si>
    <t>牧师</t>
  </si>
  <si>
    <t>经验</t>
  </si>
  <si>
    <t>等级</t>
  </si>
  <si>
    <t>主属性</t>
  </si>
  <si>
    <t>感知</t>
  </si>
  <si>
    <t>力量</t>
  </si>
  <si>
    <t>敏捷</t>
  </si>
  <si>
    <t>体质</t>
  </si>
  <si>
    <t>智力</t>
  </si>
  <si>
    <t>魅力</t>
  </si>
  <si>
    <t>复活成功率</t>
  </si>
  <si>
    <t>佣兵上限</t>
  </si>
  <si>
    <t>法术环位上限</t>
  </si>
  <si>
    <t>仆从士气</t>
  </si>
  <si>
    <t>远程命中</t>
  </si>
  <si>
    <t>护甲 AC</t>
  </si>
  <si>
    <t>HP</t>
  </si>
  <si>
    <t>已知法术下限</t>
  </si>
  <si>
    <t>2/6</t>
  </si>
  <si>
    <t>已知法术上限</t>
  </si>
  <si>
    <t>豁免难度</t>
  </si>
  <si>
    <t>种族豁免调整</t>
  </si>
  <si>
    <t>无</t>
  </si>
  <si>
    <t>总负重/lb</t>
  </si>
  <si>
    <t>职业豁免调整</t>
  </si>
  <si>
    <t>对毒素和麻痹 +2</t>
  </si>
  <si>
    <t>装备</t>
  </si>
  <si>
    <t>重量/lb</t>
  </si>
  <si>
    <t>战斗速度/ft</t>
  </si>
  <si>
    <t>地城速度/ft</t>
  </si>
  <si>
    <t>攀爬</t>
  </si>
  <si>
    <t>探索速度/hex</t>
  </si>
  <si>
    <t>解除陷阱</t>
  </si>
  <si>
    <t>偷听</t>
  </si>
  <si>
    <t>1/6</t>
  </si>
  <si>
    <t>伤害</t>
  </si>
  <si>
    <t>隐匿</t>
  </si>
  <si>
    <t>1d8</t>
  </si>
  <si>
    <t>潜行</t>
  </si>
  <si>
    <t>撬锁</t>
  </si>
  <si>
    <t>搜索暗门</t>
  </si>
  <si>
    <t>钱币</t>
  </si>
  <si>
    <t>数目</t>
  </si>
  <si>
    <t>白金币</t>
  </si>
  <si>
    <t>金币</t>
  </si>
  <si>
    <t>银币</t>
  </si>
  <si>
    <t>铜币</t>
  </si>
  <si>
    <t>总价值/gp</t>
  </si>
  <si>
    <t>总重量/lb</t>
  </si>
  <si>
    <t>德鲁伊</t>
  </si>
  <si>
    <t>感知+魅力</t>
  </si>
  <si>
    <t>1d6</t>
  </si>
  <si>
    <t>对火焰 +2</t>
  </si>
  <si>
    <t>1d4</t>
  </si>
  <si>
    <t>精灵</t>
  </si>
  <si>
    <t>战士</t>
  </si>
  <si>
    <t>4/6</t>
  </si>
  <si>
    <t>除法术外 +1</t>
  </si>
  <si>
    <t>长弓</t>
  </si>
  <si>
    <t>游侠</t>
  </si>
  <si>
    <t>3d8</t>
  </si>
  <si>
    <t>姓名</t>
  </si>
  <si>
    <t>耐力骰（HD）</t>
  </si>
  <si>
    <t>耐力 (hp) /上限</t>
  </si>
  <si>
    <t>种族能力</t>
  </si>
  <si>
    <t>主武器</t>
  </si>
  <si>
    <t>长剑</t>
  </si>
  <si>
    <t>命中</t>
  </si>
  <si>
    <t>　命中加值</t>
  </si>
  <si>
    <t>副武器</t>
  </si>
  <si>
    <t>匕首</t>
  </si>
  <si>
    <t>　伤害加值</t>
  </si>
  <si>
    <t>远程武器</t>
  </si>
  <si>
    <t>　破门概率</t>
  </si>
  <si>
    <t>射程/ft</t>
  </si>
  <si>
    <t>射速</t>
  </si>
  <si>
    <t>　负重加值/lb</t>
  </si>
  <si>
    <t>护甲等级（AC）</t>
  </si>
  <si>
    <t>　投射命中/护甲加值</t>
  </si>
  <si>
    <t>精细操作</t>
  </si>
  <si>
    <t>　耐力骰加值</t>
  </si>
  <si>
    <t>当前速度的负重上限/lb</t>
  </si>
  <si>
    <t>遁入阴影</t>
  </si>
  <si>
    <t>　复活成功率</t>
  </si>
  <si>
    <t>行动无声</t>
  </si>
  <si>
    <t>开锁</t>
  </si>
  <si>
    <t>　额外语言</t>
  </si>
  <si>
    <t>　法术环级上限</t>
  </si>
  <si>
    <t>　学习法术成功率</t>
  </si>
  <si>
    <t>法术书</t>
  </si>
  <si>
    <t>其它能力</t>
  </si>
  <si>
    <t>　每环可知法术上下限</t>
  </si>
  <si>
    <t>　额外 1 环牧师法术</t>
  </si>
  <si>
    <t>　经验加值</t>
  </si>
  <si>
    <t>　特殊佣役上限</t>
  </si>
  <si>
    <t>　随从士气</t>
  </si>
  <si>
    <t>职业/等级</t>
  </si>
  <si>
    <t>　经验</t>
  </si>
  <si>
    <t>　关键属性</t>
  </si>
  <si>
    <t>　总经验倍率</t>
  </si>
  <si>
    <t>　升级所需经验</t>
  </si>
  <si>
    <t>职业命中加值</t>
  </si>
  <si>
    <t>7d6</t>
  </si>
  <si>
    <t>矮人</t>
  </si>
  <si>
    <t>对魔法 +4</t>
  </si>
  <si>
    <t>5/6</t>
  </si>
  <si>
    <t>破门</t>
  </si>
  <si>
    <t>负重</t>
  </si>
  <si>
    <t>命中/AC</t>
  </si>
  <si>
    <t>语言</t>
  </si>
  <si>
    <t>学习法术</t>
  </si>
  <si>
    <t>3/6</t>
  </si>
  <si>
    <t>∞</t>
  </si>
  <si>
    <t>命中组</t>
  </si>
  <si>
    <t>豁免组</t>
  </si>
  <si>
    <t>固定豁免调整</t>
  </si>
  <si>
    <t>HD 组</t>
  </si>
  <si>
    <t>经验组</t>
  </si>
  <si>
    <t>其它豁免调整</t>
  </si>
  <si>
    <t>盗贼技能</t>
  </si>
  <si>
    <t>神卫</t>
  </si>
  <si>
    <t>法师</t>
  </si>
  <si>
    <t>对法术 +2</t>
  </si>
  <si>
    <t>武僧</t>
  </si>
  <si>
    <t>对毒素和麻痹 +2（限感知 12+）</t>
  </si>
  <si>
    <t>盗贼</t>
  </si>
  <si>
    <t>对装置 +2</t>
  </si>
  <si>
    <t>刺客</t>
  </si>
  <si>
    <t>力量+敏捷+智力</t>
  </si>
  <si>
    <t>豁免</t>
  </si>
  <si>
    <t>HD</t>
  </si>
  <si>
    <t>盗贼技能（刺客）</t>
  </si>
  <si>
    <t>盗贼技能（其它职业）</t>
  </si>
  <si>
    <t>2d8</t>
  </si>
  <si>
    <t>2d4</t>
  </si>
  <si>
    <t>2d6</t>
  </si>
  <si>
    <t>4d8</t>
  </si>
  <si>
    <t>3d4</t>
  </si>
  <si>
    <t>3d6</t>
  </si>
  <si>
    <t>5d8</t>
  </si>
  <si>
    <t>4d4</t>
  </si>
  <si>
    <t>4d6</t>
  </si>
  <si>
    <t>6d8</t>
  </si>
  <si>
    <t>5d4</t>
  </si>
  <si>
    <t>5d6</t>
  </si>
  <si>
    <t>7d8</t>
  </si>
  <si>
    <t>6d4</t>
  </si>
  <si>
    <t>6d6</t>
  </si>
  <si>
    <t>8d8</t>
  </si>
  <si>
    <t>7d4</t>
  </si>
  <si>
    <t>9d8</t>
  </si>
  <si>
    <t>8d4</t>
  </si>
  <si>
    <t>8d6</t>
  </si>
  <si>
    <t>10d8</t>
  </si>
  <si>
    <t>9d4</t>
  </si>
  <si>
    <t>9d6</t>
  </si>
  <si>
    <t>9d8+2</t>
  </si>
  <si>
    <t>10d8+2</t>
  </si>
  <si>
    <t>10d4</t>
  </si>
  <si>
    <t>9d6+1</t>
  </si>
  <si>
    <t>9d8+4</t>
  </si>
  <si>
    <t>10d8+4</t>
  </si>
  <si>
    <t>11d4</t>
  </si>
  <si>
    <t>9d6+2</t>
  </si>
  <si>
    <t>10d4+1</t>
  </si>
  <si>
    <t>9d8+6</t>
  </si>
  <si>
    <t>10d8+6</t>
  </si>
  <si>
    <t>11d4+1</t>
  </si>
  <si>
    <t>9d6+3</t>
  </si>
  <si>
    <t>12d4</t>
  </si>
  <si>
    <t>10d4+2</t>
  </si>
  <si>
    <t>9d8+8</t>
  </si>
  <si>
    <t>10d8+8</t>
  </si>
  <si>
    <t>11d4+2</t>
  </si>
  <si>
    <t>9d6+4</t>
  </si>
  <si>
    <t>13d4</t>
  </si>
  <si>
    <t>10d4+3</t>
  </si>
  <si>
    <t>9d8+10</t>
  </si>
  <si>
    <t>10d8+10</t>
  </si>
  <si>
    <t>11d4+3</t>
  </si>
  <si>
    <t>9d6+5</t>
  </si>
  <si>
    <t>14d4</t>
  </si>
  <si>
    <t>10d4+4</t>
  </si>
  <si>
    <t>13d4+1</t>
  </si>
  <si>
    <t>9d8+12</t>
  </si>
  <si>
    <t>10d8+12</t>
  </si>
  <si>
    <t>11d4+4</t>
  </si>
  <si>
    <t>9d6+6</t>
  </si>
  <si>
    <t>15d4</t>
  </si>
  <si>
    <t>10d4+5</t>
  </si>
  <si>
    <t>13d4+2</t>
  </si>
  <si>
    <t>9d8+14</t>
  </si>
  <si>
    <t>10d8+14</t>
  </si>
  <si>
    <t>11d4+5</t>
  </si>
  <si>
    <t>9d6+7</t>
  </si>
  <si>
    <t>16d4</t>
  </si>
  <si>
    <t>10d4+6</t>
  </si>
  <si>
    <t>13d4+3</t>
  </si>
  <si>
    <t>9d8+16</t>
  </si>
  <si>
    <t>10d8+16</t>
  </si>
  <si>
    <t>11d4+6</t>
  </si>
  <si>
    <t>9d6+8</t>
  </si>
  <si>
    <t>16d4+1</t>
  </si>
  <si>
    <t>10d4+7</t>
  </si>
  <si>
    <t>13d4+4</t>
  </si>
  <si>
    <t>9d8+18</t>
  </si>
  <si>
    <t>10d8+18</t>
  </si>
  <si>
    <t>11d4+7</t>
  </si>
  <si>
    <t>9d6+9</t>
  </si>
  <si>
    <t>16d4+2</t>
  </si>
  <si>
    <t>10d4+8</t>
  </si>
  <si>
    <t>13d4+5</t>
  </si>
  <si>
    <t>9d8+20</t>
  </si>
  <si>
    <t>10d8+20</t>
  </si>
  <si>
    <t>11d4+8</t>
  </si>
  <si>
    <t>9d6+10</t>
  </si>
  <si>
    <t>16d4+3</t>
  </si>
  <si>
    <t>10d4+9</t>
  </si>
  <si>
    <t>13d4+6</t>
  </si>
  <si>
    <t>9d8+22</t>
  </si>
  <si>
    <t>10d8+22</t>
  </si>
  <si>
    <t>11d4+9</t>
  </si>
  <si>
    <t>9d6+11</t>
  </si>
  <si>
    <t>16d4+4</t>
  </si>
  <si>
    <t>10d4+10</t>
  </si>
  <si>
    <t>13d4+7</t>
  </si>
  <si>
    <t>半精灵</t>
  </si>
  <si>
    <t>半身人</t>
  </si>
  <si>
    <t>获得经验时不需要手动计算</t>
    <phoneticPr fontId="3" type="noConversion"/>
  </si>
  <si>
    <r>
      <rPr>
        <sz val="10"/>
        <color theme="4"/>
        <rFont val="微软雅黑"/>
        <family val="2"/>
        <charset val="134"/>
        <scheme val="minor"/>
      </rPr>
      <t>蓝色背景</t>
    </r>
    <r>
      <rPr>
        <sz val="10"/>
        <color theme="1"/>
        <rFont val="微软雅黑"/>
        <family val="2"/>
        <charset val="134"/>
        <scheme val="minor"/>
      </rPr>
      <t>的需要手动填写</t>
    </r>
    <phoneticPr fontId="3" type="noConversion"/>
  </si>
  <si>
    <r>
      <rPr>
        <sz val="10"/>
        <color theme="1" tint="0.499984740745262"/>
        <rFont val="微软雅黑"/>
        <family val="2"/>
        <charset val="134"/>
        <scheme val="minor"/>
      </rPr>
      <t>灰色背景</t>
    </r>
    <r>
      <rPr>
        <sz val="10"/>
        <color theme="1"/>
        <rFont val="微软雅黑"/>
        <family val="2"/>
        <charset val="134"/>
        <scheme val="minor"/>
      </rPr>
      <t>的都能自动计算</t>
    </r>
    <phoneticPr fontId="3" type="noConversion"/>
  </si>
  <si>
    <t>经验倍率在升级所需经验中已经计入</t>
    <phoneticPr fontId="3" type="noConversion"/>
  </si>
  <si>
    <t>但当经验倍率发生变化时</t>
    <phoneticPr fontId="3" type="noConversion"/>
  </si>
  <si>
    <t>（由于主属性、感知或魅力值变化）</t>
    <phoneticPr fontId="3" type="noConversion"/>
  </si>
  <si>
    <t>需要重新计算经验值</t>
    <phoneticPr fontId="3" type="noConversion"/>
  </si>
  <si>
    <t>原经验值 * 原经验倍率 / 新经验倍率</t>
    <phoneticPr fontId="3" type="noConversion"/>
  </si>
  <si>
    <t xml:space="preserve">计算方法是：新经验值 = </t>
    <phoneticPr fontId="3" type="noConversion"/>
  </si>
  <si>
    <t>提示</t>
    <phoneticPr fontId="3" type="noConversion"/>
  </si>
  <si>
    <t>非粗体的是用于计算的中间结果</t>
    <phoneticPr fontId="3" type="noConversion"/>
  </si>
  <si>
    <r>
      <rPr>
        <b/>
        <sz val="10"/>
        <color theme="1"/>
        <rFont val="微软雅黑"/>
        <family val="2"/>
        <charset val="134"/>
        <scheme val="minor"/>
      </rPr>
      <t>粗体</t>
    </r>
    <r>
      <rPr>
        <sz val="10"/>
        <color theme="1"/>
        <rFont val="微软雅黑"/>
        <family val="2"/>
        <charset val="134"/>
        <scheme val="minor"/>
      </rPr>
      <t>的是直接使用的最终结果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</si>
</sst>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\+0;\-0"/>
  </numFmts>
  <fonts count="10">
    <font>
      <sz val="10"/>
      <color theme="1"/>
      <name val="微软雅黑"/>
      <family val="2"/>
      <charset val="134"/>
      <scheme val="minor"/>
    </font>
    <font>
      <sz val="10"/>
      <color theme="1"/>
      <name val="微软雅黑"/>
      <family val="2"/>
      <charset val="134"/>
      <scheme val="minor"/>
    </font>
    <font>
      <b/>
      <sz val="10"/>
      <color rgb="FFFFFFFF"/>
      <name val="微软雅黑"/>
      <family val="2"/>
      <charset val="134"/>
      <scheme val="minor"/>
    </font>
    <font>
      <sz val="9"/>
      <name val="微软雅黑"/>
      <family val="2"/>
      <charset val="134"/>
      <scheme val="minor"/>
    </font>
    <font>
      <b/>
      <sz val="10"/>
      <name val="微软雅黑"/>
      <family val="2"/>
      <charset val="134"/>
      <scheme val="minor"/>
    </font>
    <font>
      <sz val="10"/>
      <name val="微软雅黑"/>
      <family val="2"/>
      <charset val="134"/>
      <scheme val="minor"/>
    </font>
    <font>
      <sz val="9"/>
      <color theme="1"/>
      <name val="微软雅黑"/>
      <family val="2"/>
      <charset val="134"/>
      <scheme val="minor"/>
    </font>
    <font>
      <b/>
      <sz val="10"/>
      <color theme="1"/>
      <name val="微软雅黑"/>
      <family val="2"/>
      <charset val="134"/>
      <scheme val="minor"/>
    </font>
    <font>
      <sz val="10"/>
      <color theme="4"/>
      <name val="微软雅黑"/>
      <family val="2"/>
      <charset val="134"/>
      <scheme val="minor"/>
    </font>
    <font>
      <sz val="10"/>
      <color theme="1" tint="0.499984740745262"/>
      <name val="微软雅黑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5EFFF"/>
      </patternFill>
    </fill>
    <fill>
      <patternFill patternType="solid">
        <fgColor rgb="FFE5F6FF"/>
      </patternFill>
    </fill>
    <fill>
      <patternFill patternType="solid">
        <fgColor rgb="FFF2F2F2"/>
      </patternFill>
    </fill>
    <fill>
      <patternFill patternType="solid">
        <fgColor rgb="FFE5F6FF"/>
      </patternFill>
    </fill>
    <fill>
      <patternFill patternType="solid">
        <fgColor rgb="FFF2F2F2"/>
      </patternFill>
    </fill>
    <fill>
      <patternFill patternType="solid">
        <fgColor rgb="FFE5F6FF"/>
      </patternFill>
    </fill>
    <fill>
      <patternFill patternType="solid">
        <fgColor rgb="FFF2F2F2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000000"/>
        <bgColor rgb="FFD8D8D8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medium">
        <color rgb="FF485368"/>
      </left>
      <right/>
      <top style="medium">
        <color rgb="FF485368"/>
      </top>
      <bottom/>
      <diagonal/>
    </border>
    <border>
      <left/>
      <right/>
      <top style="medium">
        <color rgb="FF485368"/>
      </top>
      <bottom/>
      <diagonal/>
    </border>
    <border>
      <left/>
      <right style="medium">
        <color rgb="FF485368"/>
      </right>
      <top style="medium">
        <color rgb="FF485368"/>
      </top>
      <bottom/>
      <diagonal/>
    </border>
    <border>
      <left style="medium">
        <color rgb="FF485368"/>
      </left>
      <right/>
      <top style="medium">
        <color rgb="FF485368"/>
      </top>
      <bottom style="thin">
        <color rgb="FF485368"/>
      </bottom>
      <diagonal/>
    </border>
    <border>
      <left/>
      <right/>
      <top style="medium">
        <color rgb="FF485368"/>
      </top>
      <bottom style="thin">
        <color rgb="FF485368"/>
      </bottom>
      <diagonal/>
    </border>
    <border>
      <left/>
      <right style="medium">
        <color rgb="FF485368"/>
      </right>
      <top style="medium">
        <color rgb="FF485368"/>
      </top>
      <bottom style="thin">
        <color rgb="FF485368"/>
      </bottom>
      <diagonal/>
    </border>
    <border>
      <left style="medium">
        <color rgb="FF485368"/>
      </left>
      <right/>
      <top/>
      <bottom/>
      <diagonal/>
    </border>
    <border>
      <left/>
      <right/>
      <top/>
      <bottom/>
      <diagonal/>
    </border>
    <border>
      <left/>
      <right style="medium">
        <color rgb="FF485368"/>
      </right>
      <top/>
      <bottom/>
      <diagonal/>
    </border>
    <border>
      <left/>
      <right/>
      <top/>
      <bottom style="thin">
        <color rgb="FF485368"/>
      </bottom>
      <diagonal/>
    </border>
    <border>
      <left style="medium">
        <color rgb="FF485368"/>
      </left>
      <right/>
      <top/>
      <bottom style="thin">
        <color rgb="FF485368"/>
      </bottom>
      <diagonal/>
    </border>
    <border>
      <left/>
      <right style="medium">
        <color rgb="FF485368"/>
      </right>
      <top/>
      <bottom style="thin">
        <color rgb="FF485368"/>
      </bottom>
      <diagonal/>
    </border>
    <border>
      <left style="medium">
        <color rgb="FF485368"/>
      </left>
      <right/>
      <top/>
      <bottom style="medium">
        <color rgb="FF485368"/>
      </bottom>
      <diagonal/>
    </border>
    <border>
      <left/>
      <right style="medium">
        <color rgb="FF485368"/>
      </right>
      <top/>
      <bottom style="medium">
        <color rgb="FF485368"/>
      </bottom>
      <diagonal/>
    </border>
    <border>
      <left/>
      <right/>
      <top/>
      <bottom style="medium">
        <color rgb="FF485368"/>
      </bottom>
      <diagonal/>
    </border>
    <border>
      <left/>
      <right/>
      <top style="medium">
        <color rgb="FF485368"/>
      </top>
      <bottom style="thin">
        <color rgb="FF485368"/>
      </bottom>
      <diagonal/>
    </border>
    <border>
      <left/>
      <right style="medium">
        <color rgb="FF485368"/>
      </right>
      <top style="medium">
        <color rgb="FF485368"/>
      </top>
      <bottom style="thin">
        <color rgb="FF485368"/>
      </bottom>
      <diagonal/>
    </border>
    <border>
      <left/>
      <right style="medium">
        <color rgb="FF485368"/>
      </right>
      <top style="medium">
        <color rgb="FF485368"/>
      </top>
      <bottom/>
      <diagonal/>
    </border>
    <border>
      <left/>
      <right style="medium">
        <color rgb="FF485368"/>
      </right>
      <top/>
      <bottom style="thin">
        <color rgb="FF485368"/>
      </bottom>
      <diagonal/>
    </border>
    <border>
      <left/>
      <right style="medium">
        <color rgb="FF485368"/>
      </right>
      <top/>
      <bottom style="medium">
        <color rgb="FF485368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485368"/>
      </right>
      <top/>
      <bottom/>
      <diagonal/>
    </border>
    <border diagonalUp="1" diagonalDown="1">
      <left style="medium">
        <color rgb="FF485368"/>
      </left>
      <right/>
      <top style="medium">
        <color rgb="FF485368"/>
      </top>
      <bottom/>
      <diagonal/>
    </border>
    <border diagonalUp="1" diagonalDown="1">
      <left/>
      <right/>
      <top style="medium">
        <color rgb="FF485368"/>
      </top>
      <bottom/>
      <diagonal/>
    </border>
    <border>
      <left/>
      <right style="medium">
        <color rgb="FF485368"/>
      </right>
      <top style="medium">
        <color rgb="FF485368"/>
      </top>
      <bottom/>
      <diagonal/>
    </border>
    <border diagonalUp="1" diagonalDown="1">
      <left/>
      <right/>
      <top/>
      <bottom/>
      <diagonal/>
    </border>
    <border diagonalUp="1" diagonalDown="1">
      <left style="medium">
        <color rgb="FF485368"/>
      </left>
      <right/>
      <top/>
      <bottom style="medium">
        <color rgb="FF485368"/>
      </bottom>
      <diagonal/>
    </border>
    <border diagonalUp="1" diagonalDown="1">
      <left/>
      <right/>
      <top/>
      <bottom style="medium">
        <color rgb="FF485368"/>
      </bottom>
      <diagonal/>
    </border>
    <border>
      <left/>
      <right style="medium">
        <color rgb="FF485368"/>
      </right>
      <top/>
      <bottom style="medium">
        <color rgb="FF485368"/>
      </bottom>
      <diagonal/>
    </border>
    <border>
      <left/>
      <right/>
      <top/>
      <bottom style="thin">
        <color rgb="FF485368"/>
      </bottom>
      <diagonal/>
    </border>
    <border>
      <left/>
      <right/>
      <top/>
      <bottom/>
      <diagonal/>
    </border>
    <border>
      <left/>
      <right/>
      <top/>
      <bottom style="medium">
        <color rgb="FF48536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23" xfId="0" applyFont="1" applyBorder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4" fillId="6" borderId="4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7" xfId="0" applyFont="1" applyBorder="1">
      <alignment vertical="center"/>
    </xf>
    <xf numFmtId="0" fontId="4" fillId="7" borderId="1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8" xfId="0" applyFont="1" applyBorder="1">
      <alignment vertical="center"/>
    </xf>
    <xf numFmtId="0" fontId="0" fillId="0" borderId="6" xfId="0" applyFont="1" applyBorder="1">
      <alignment vertical="center"/>
    </xf>
    <xf numFmtId="0" fontId="4" fillId="6" borderId="11" xfId="0" applyFont="1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9" xfId="0" applyFont="1" applyBorder="1">
      <alignment vertical="center"/>
    </xf>
    <xf numFmtId="0" fontId="4" fillId="6" borderId="13" xfId="0" applyFont="1" applyFill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0" fillId="0" borderId="9" xfId="0" applyFont="1" applyBorder="1">
      <alignment vertical="center"/>
    </xf>
    <xf numFmtId="0" fontId="4" fillId="7" borderId="7" xfId="0" applyFont="1" applyFill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20" xfId="0" applyFont="1" applyBorder="1">
      <alignment vertical="center"/>
    </xf>
    <xf numFmtId="0" fontId="0" fillId="6" borderId="13" xfId="0" applyFont="1" applyFill="1" applyBorder="1" applyAlignment="1">
      <alignment horizontal="left" vertical="center"/>
    </xf>
    <xf numFmtId="0" fontId="0" fillId="0" borderId="14" xfId="0" applyFont="1" applyBorder="1">
      <alignment vertical="center"/>
    </xf>
    <xf numFmtId="0" fontId="4" fillId="7" borderId="13" xfId="0" applyFont="1" applyFill="1" applyBorder="1" applyAlignment="1">
      <alignment horizontal="left" vertical="center"/>
    </xf>
    <xf numFmtId="0" fontId="4" fillId="8" borderId="4" xfId="0" applyFont="1" applyFill="1" applyBorder="1" applyAlignment="1">
      <alignment horizontal="left" vertical="center"/>
    </xf>
    <xf numFmtId="176" fontId="0" fillId="0" borderId="5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/>
    </xf>
    <xf numFmtId="176" fontId="0" fillId="0" borderId="5" xfId="0" applyNumberFormat="1" applyFont="1" applyBorder="1" applyAlignment="1">
      <alignment horizontal="left" vertical="center"/>
    </xf>
    <xf numFmtId="0" fontId="0" fillId="0" borderId="5" xfId="0" applyFont="1" applyBorder="1">
      <alignment vertical="center"/>
    </xf>
    <xf numFmtId="0" fontId="4" fillId="6" borderId="5" xfId="0" applyFont="1" applyFill="1" applyBorder="1" applyAlignment="1">
      <alignment horizontal="left" vertical="center"/>
    </xf>
    <xf numFmtId="0" fontId="0" fillId="9" borderId="7" xfId="0" applyFont="1" applyFill="1" applyBorder="1" applyAlignment="1">
      <alignment horizontal="left" vertical="center"/>
    </xf>
    <xf numFmtId="176" fontId="0" fillId="0" borderId="8" xfId="0" applyNumberFormat="1" applyFont="1" applyBorder="1" applyAlignment="1">
      <alignment horizontal="left" vertical="center"/>
    </xf>
    <xf numFmtId="176" fontId="0" fillId="0" borderId="10" xfId="0" applyNumberFormat="1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7" borderId="10" xfId="0" applyFont="1" applyFill="1" applyBorder="1" applyAlignment="1">
      <alignment horizontal="left" vertical="center"/>
    </xf>
    <xf numFmtId="176" fontId="0" fillId="0" borderId="10" xfId="0" applyNumberFormat="1" applyFont="1" applyBorder="1" applyAlignment="1">
      <alignment horizontal="left" vertical="center"/>
    </xf>
    <xf numFmtId="0" fontId="0" fillId="0" borderId="10" xfId="0" applyFont="1" applyBorder="1">
      <alignment vertical="center"/>
    </xf>
    <xf numFmtId="0" fontId="4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176" fontId="0" fillId="0" borderId="0" xfId="0" applyNumberFormat="1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176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76" fontId="0" fillId="0" borderId="9" xfId="0" applyNumberFormat="1" applyFont="1" applyBorder="1" applyAlignment="1">
      <alignment horizontal="left" vertical="center"/>
    </xf>
    <xf numFmtId="0" fontId="4" fillId="9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4" fillId="6" borderId="15" xfId="0" applyFont="1" applyFill="1" applyBorder="1" applyAlignment="1">
      <alignment horizontal="left" vertical="center"/>
    </xf>
    <xf numFmtId="0" fontId="0" fillId="0" borderId="15" xfId="0" applyFont="1" applyBorder="1">
      <alignment vertical="center"/>
    </xf>
    <xf numFmtId="0" fontId="5" fillId="7" borderId="7" xfId="0" applyFont="1" applyFill="1" applyBorder="1" applyAlignment="1">
      <alignment horizontal="left" vertical="center"/>
    </xf>
    <xf numFmtId="0" fontId="4" fillId="7" borderId="24" xfId="0" applyFont="1" applyFill="1" applyBorder="1" applyAlignment="1">
      <alignment horizontal="left" vertical="center"/>
    </xf>
    <xf numFmtId="0" fontId="5" fillId="2" borderId="25" xfId="0" applyFont="1" applyFill="1" applyBorder="1" applyAlignment="1">
      <alignment horizontal="left" vertical="center"/>
    </xf>
    <xf numFmtId="0" fontId="0" fillId="0" borderId="26" xfId="0" applyFont="1" applyBorder="1">
      <alignment vertical="center"/>
    </xf>
    <xf numFmtId="0" fontId="5" fillId="3" borderId="27" xfId="0" applyFont="1" applyFill="1" applyBorder="1" applyAlignment="1">
      <alignment horizontal="left" vertical="center"/>
    </xf>
    <xf numFmtId="0" fontId="5" fillId="5" borderId="28" xfId="0" applyFont="1" applyFill="1" applyBorder="1" applyAlignment="1">
      <alignment horizontal="left" vertical="center"/>
    </xf>
    <xf numFmtId="0" fontId="5" fillId="2" borderId="29" xfId="0" applyFont="1" applyFill="1" applyBorder="1" applyAlignment="1">
      <alignment horizontal="left" vertical="center"/>
    </xf>
    <xf numFmtId="0" fontId="0" fillId="0" borderId="30" xfId="0" applyFont="1" applyBorder="1">
      <alignment vertical="center"/>
    </xf>
    <xf numFmtId="0" fontId="4" fillId="6" borderId="5" xfId="0" applyFont="1" applyFill="1" applyBorder="1" applyAlignment="1">
      <alignment horizontal="left" vertical="center"/>
    </xf>
    <xf numFmtId="0" fontId="0" fillId="9" borderId="7" xfId="0" applyFont="1" applyFill="1" applyBorder="1" applyAlignment="1">
      <alignment horizontal="left" vertical="center"/>
    </xf>
    <xf numFmtId="0" fontId="0" fillId="5" borderId="7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9" fontId="0" fillId="0" borderId="8" xfId="0" applyNumberFormat="1" applyFont="1" applyBorder="1" applyAlignment="1">
      <alignment horizontal="left" vertical="center"/>
    </xf>
    <xf numFmtId="0" fontId="4" fillId="10" borderId="4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5" fillId="11" borderId="7" xfId="0" applyFont="1" applyFill="1" applyBorder="1" applyAlignment="1">
      <alignment horizontal="left" vertical="center"/>
    </xf>
    <xf numFmtId="176" fontId="0" fillId="0" borderId="22" xfId="0" applyNumberFormat="1" applyFont="1" applyBorder="1" applyAlignment="1">
      <alignment horizontal="left" vertical="center"/>
    </xf>
    <xf numFmtId="0" fontId="0" fillId="7" borderId="11" xfId="0" applyFont="1" applyFill="1" applyBorder="1" applyAlignment="1">
      <alignment horizontal="left" vertical="center"/>
    </xf>
    <xf numFmtId="0" fontId="0" fillId="0" borderId="31" xfId="0" applyFont="1" applyBorder="1">
      <alignment vertical="center"/>
    </xf>
    <xf numFmtId="0" fontId="4" fillId="11" borderId="7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0" borderId="12" xfId="0" applyFont="1" applyBorder="1">
      <alignment vertical="center"/>
    </xf>
    <xf numFmtId="0" fontId="0" fillId="7" borderId="7" xfId="0" applyFont="1" applyFill="1" applyBorder="1" applyAlignment="1">
      <alignment horizontal="left" vertical="center"/>
    </xf>
    <xf numFmtId="0" fontId="4" fillId="7" borderId="11" xfId="0" applyFont="1" applyFill="1" applyBorder="1" applyAlignment="1">
      <alignment horizontal="left" vertical="center"/>
    </xf>
    <xf numFmtId="9" fontId="0" fillId="0" borderId="10" xfId="0" applyNumberFormat="1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0" fillId="7" borderId="13" xfId="0" applyFont="1" applyFill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4" fillId="11" borderId="7" xfId="0" applyFont="1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0" fillId="0" borderId="16" xfId="0" applyFont="1" applyBorder="1">
      <alignment vertical="center"/>
    </xf>
    <xf numFmtId="0" fontId="4" fillId="8" borderId="5" xfId="0" applyFont="1" applyFill="1" applyBorder="1" applyAlignment="1">
      <alignment horizontal="left" vertical="center"/>
    </xf>
    <xf numFmtId="0" fontId="0" fillId="0" borderId="8" xfId="0" applyFont="1" applyBorder="1">
      <alignment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11" borderId="7" xfId="0" applyFont="1" applyFill="1" applyBorder="1" applyAlignment="1">
      <alignment horizontal="left" vertical="center"/>
    </xf>
    <xf numFmtId="176" fontId="5" fillId="0" borderId="8" xfId="0" applyNumberFormat="1" applyFont="1" applyBorder="1" applyAlignment="1">
      <alignment horizontal="left" vertical="center"/>
    </xf>
    <xf numFmtId="0" fontId="0" fillId="11" borderId="13" xfId="0" applyFont="1" applyFill="1" applyBorder="1" applyAlignment="1">
      <alignment horizontal="left" vertical="center"/>
    </xf>
    <xf numFmtId="9" fontId="0" fillId="0" borderId="15" xfId="0" applyNumberFormat="1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4" fillId="10" borderId="7" xfId="0" applyFont="1" applyFill="1" applyBorder="1" applyAlignment="1">
      <alignment horizontal="left" vertical="center"/>
    </xf>
    <xf numFmtId="9" fontId="0" fillId="0" borderId="22" xfId="0" applyNumberFormat="1" applyFont="1" applyBorder="1" applyAlignment="1">
      <alignment horizontal="left" vertical="center"/>
    </xf>
    <xf numFmtId="0" fontId="4" fillId="11" borderId="11" xfId="0" applyFont="1" applyFill="1" applyBorder="1" applyAlignment="1">
      <alignment horizontal="left" vertical="center"/>
    </xf>
    <xf numFmtId="0" fontId="4" fillId="11" borderId="13" xfId="0" applyFont="1" applyFill="1" applyBorder="1" applyAlignment="1">
      <alignment horizontal="left" vertical="center"/>
    </xf>
    <xf numFmtId="176" fontId="0" fillId="0" borderId="15" xfId="0" applyNumberFormat="1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3" xfId="0" applyFont="1" applyBorder="1">
      <alignment vertical="center"/>
    </xf>
    <xf numFmtId="0" fontId="2" fillId="0" borderId="0" xfId="0" applyFont="1">
      <alignment vertical="center"/>
    </xf>
    <xf numFmtId="49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9" fontId="0" fillId="14" borderId="0" xfId="0" applyNumberFormat="1" applyFont="1" applyFill="1">
      <alignment vertical="center"/>
    </xf>
    <xf numFmtId="0" fontId="2" fillId="15" borderId="0" xfId="0" applyFont="1" applyFill="1">
      <alignment vertical="center"/>
    </xf>
    <xf numFmtId="176" fontId="0" fillId="0" borderId="6" xfId="0" applyNumberFormat="1" applyFont="1" applyBorder="1" applyAlignment="1">
      <alignment horizontal="left" vertical="center"/>
    </xf>
    <xf numFmtId="176" fontId="0" fillId="0" borderId="12" xfId="0" applyNumberFormat="1" applyFont="1" applyBorder="1" applyAlignment="1">
      <alignment horizontal="left" vertical="center"/>
    </xf>
    <xf numFmtId="9" fontId="0" fillId="0" borderId="9" xfId="1" applyFont="1" applyBorder="1" applyAlignment="1">
      <alignment horizontal="left" vertical="center"/>
    </xf>
    <xf numFmtId="0" fontId="6" fillId="0" borderId="23" xfId="0" applyFont="1" applyBorder="1">
      <alignment vertical="center"/>
    </xf>
    <xf numFmtId="0" fontId="5" fillId="0" borderId="2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9" fontId="0" fillId="0" borderId="8" xfId="1" applyFont="1" applyBorder="1" applyAlignment="1">
      <alignment horizontal="left" vertical="center"/>
    </xf>
    <xf numFmtId="9" fontId="0" fillId="0" borderId="23" xfId="1" applyFont="1" applyBorder="1">
      <alignment vertical="center"/>
    </xf>
    <xf numFmtId="0" fontId="0" fillId="0" borderId="0" xfId="0" applyFont="1" applyFill="1" applyAlignment="1">
      <alignment horizontal="left" vertical="center"/>
    </xf>
    <xf numFmtId="0" fontId="0" fillId="16" borderId="35" xfId="0" applyFont="1" applyFill="1" applyBorder="1" applyAlignment="1">
      <alignment horizontal="left" vertical="center"/>
    </xf>
    <xf numFmtId="0" fontId="0" fillId="16" borderId="36" xfId="0" applyFont="1" applyFill="1" applyBorder="1" applyAlignment="1">
      <alignment horizontal="left" vertical="center"/>
    </xf>
    <xf numFmtId="0" fontId="7" fillId="16" borderId="34" xfId="0" applyFon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108"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name val="微软雅黑"/>
        <family val="2"/>
        <charset val="134"/>
        <scheme val="minor"/>
      </font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</dxfs>
  <tableStyles count="2" defaultTableStyle="TableStyleMedium2" defaultPivotStyle="PivotStyleLight16">
    <tableStyle name="TENCENT_DOCS_BUILD_IN_TABLE_STYLE_ROW_normal_#000" count="4" xr9:uid="{00000000-0011-0000-FFFF-FFFF00000000}">
      <tableStyleElement type="headerRow" dxfId="104"/>
      <tableStyleElement type="firstColumn" dxfId="105"/>
      <tableStyleElement type="secondRowStripe" dxfId="106"/>
      <tableStyleElement type="firstColumnStripe" dxfId="107"/>
    </tableStyle>
    <tableStyle name="TENCENT_DOCS_BUILD_IN_TABLE_STYLE_COL_normal_#000" count="4" xr9:uid="{00000000-0011-0000-FFFF-FFFF01000000}">
      <tableStyleElement type="headerRow" dxfId="100"/>
      <tableStyleElement type="firstColumn" dxfId="101"/>
      <tableStyleElement type="secondRowStripe" dxfId="102"/>
      <tableStyleElement type="firstColumnStripe" dxfId="10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_6597346669" displayName="表_6597346669" ref="A19:I28" headerRowDxfId="90" dataDxfId="88" totalsRowDxfId="89">
  <tableColumns count="9">
    <tableColumn id="1" xr3:uid="{00000000-0010-0000-0000-000001000000}" name="职业" dataDxfId="99"/>
    <tableColumn id="2" xr3:uid="{00000000-0010-0000-0000-000002000000}" name="命中组" dataDxfId="98"/>
    <tableColumn id="3" xr3:uid="{00000000-0010-0000-0000-000003000000}" name="豁免组" dataDxfId="97"/>
    <tableColumn id="4" xr3:uid="{00000000-0010-0000-0000-000004000000}" name="固定豁免调整" dataDxfId="96"/>
    <tableColumn id="5" xr3:uid="{00000000-0010-0000-0000-000005000000}" name="HD 组" dataDxfId="95"/>
    <tableColumn id="6" xr3:uid="{00000000-0010-0000-0000-000006000000}" name="经验组" dataDxfId="94"/>
    <tableColumn id="7" xr3:uid="{00000000-0010-0000-0000-000007000000}" name="主属性" dataDxfId="93"/>
    <tableColumn id="8" xr3:uid="{00000000-0010-0000-0000-000008000000}" name="其它豁免调整" dataDxfId="92"/>
    <tableColumn id="9" xr3:uid="{00000000-0010-0000-0000-000009000000}" name="盗贼技能" dataDxfId="91"/>
  </tableColumns>
  <tableStyleInfo name="TENCENT_DOCS_BUILD_IN_TABLE_STYLE_COL_normal_#000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_2197074756" displayName="表_2197074756" ref="J1:L17" headerRowDxfId="84" dataDxfId="82" totalsRowDxfId="83">
  <tableColumns count="3">
    <tableColumn id="1" xr3:uid="{00000000-0010-0000-0100-000001000000}" name="体质" dataDxfId="87"/>
    <tableColumn id="2" xr3:uid="{00000000-0010-0000-0100-000002000000}" name="HP" dataDxfId="86"/>
    <tableColumn id="3" xr3:uid="{00000000-0010-0000-0100-000003000000}" name="复活成功率" dataDxfId="85"/>
  </tableColumns>
  <tableStyleInfo name="TENCENT_DOCS_BUILD_IN_TABLE_STYLE_ROW_normal_#00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_1296110837" displayName="表_1296110837" ref="A1:E17" headerRowDxfId="76" dataDxfId="74" totalsRowDxfId="75">
  <tableColumns count="5">
    <tableColumn id="1" xr3:uid="{00000000-0010-0000-0200-000001000000}" name="力量" dataDxfId="81"/>
    <tableColumn id="2" xr3:uid="{00000000-0010-0000-0200-000002000000}" name="命中" dataDxfId="80"/>
    <tableColumn id="3" xr3:uid="{00000000-0010-0000-0200-000003000000}" name="伤害" dataDxfId="79"/>
    <tableColumn id="4" xr3:uid="{00000000-0010-0000-0200-000004000000}" name="破门" dataDxfId="78"/>
    <tableColumn id="5" xr3:uid="{00000000-0010-0000-0200-000005000000}" name="负重" dataDxfId="77"/>
  </tableColumns>
  <tableStyleInfo name="TENCENT_DOCS_BUILD_IN_TABLE_STYLE_ROW_normal_#00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_4662864627" displayName="表_4662864627" ref="U1:W17" headerRowDxfId="70" dataDxfId="68" totalsRowDxfId="69">
  <tableColumns count="3">
    <tableColumn id="1" xr3:uid="{00000000-0010-0000-0300-000001000000}" name="魅力" dataDxfId="73"/>
    <tableColumn id="2" xr3:uid="{00000000-0010-0000-0300-000002000000}" name="佣兵上限" dataDxfId="72"/>
    <tableColumn id="3" xr3:uid="{00000000-0010-0000-0300-000003000000}" name="仆从士气" dataDxfId="71"/>
  </tableColumns>
  <tableStyleInfo name="TENCENT_DOCS_BUILD_IN_TABLE_STYLE_ROW_normal_#00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_8625175194" displayName="表_8625175194" ref="A53:I58" headerRowDxfId="58" dataDxfId="56" totalsRowDxfId="57">
  <tableColumns count="9">
    <tableColumn id="1" xr3:uid="{00000000-0010-0000-0400-000001000000}" name="种族" dataDxfId="67"/>
    <tableColumn id="2" xr3:uid="{00000000-0010-0000-0400-000002000000}" name="豁免" dataDxfId="66"/>
    <tableColumn id="3" xr3:uid="{00000000-0010-0000-0400-000003000000}" name="远程命中" dataDxfId="65"/>
    <tableColumn id="4" xr3:uid="{00000000-0010-0000-0400-000004000000}" name="解除陷阱" dataDxfId="64"/>
    <tableColumn id="5" xr3:uid="{00000000-0010-0000-0400-000005000000}" name="偷听" dataDxfId="63"/>
    <tableColumn id="6" xr3:uid="{00000000-0010-0000-0400-000006000000}" name="隐匿" dataDxfId="62"/>
    <tableColumn id="7" xr3:uid="{00000000-0010-0000-0400-000007000000}" name="潜行" dataDxfId="61"/>
    <tableColumn id="8" xr3:uid="{00000000-0010-0000-0400-000008000000}" name="撬锁" dataDxfId="60"/>
    <tableColumn id="9" xr3:uid="{00000000-0010-0000-0400-000009000000}" name="搜索暗门" dataDxfId="59"/>
  </tableColumns>
  <tableStyleInfo name="TENCENT_DOCS_BUILD_IN_TABLE_STYLE_COL_normal_#000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表_1646984287" displayName="表_1646984287" ref="G1:H17" headerRowDxfId="53" dataDxfId="51" totalsRowDxfId="52">
  <tableColumns count="2">
    <tableColumn id="1" xr3:uid="{00000000-0010-0000-0500-000001000000}" name="敏捷" dataDxfId="55"/>
    <tableColumn id="2" xr3:uid="{00000000-0010-0000-0500-000002000000}" name="命中/AC" dataDxfId="54"/>
  </tableColumns>
  <tableStyleInfo name="TENCENT_DOCS_BUILD_IN_TABLE_STYLE_ROW_normal_#00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表_5088483445" displayName="表_5088483445" ref="N1:S17" headerRowDxfId="44" dataDxfId="42" totalsRowDxfId="43">
  <tableColumns count="6">
    <tableColumn id="1" xr3:uid="{00000000-0010-0000-0600-000001000000}" name="智力" dataDxfId="50"/>
    <tableColumn id="2" xr3:uid="{00000000-0010-0000-0600-000002000000}" name="语言" dataDxfId="49"/>
    <tableColumn id="3" xr3:uid="{00000000-0010-0000-0600-000003000000}" name="法术环位上限" dataDxfId="48"/>
    <tableColumn id="4" xr3:uid="{00000000-0010-0000-0600-000004000000}" name="学习法术" dataDxfId="47"/>
    <tableColumn id="5" xr3:uid="{00000000-0010-0000-0600-000005000000}" name="已知法术下限" dataDxfId="46"/>
    <tableColumn id="6" xr3:uid="{00000000-0010-0000-0600-000006000000}" name="已知法术上限" dataDxfId="45"/>
  </tableColumns>
  <tableStyleInfo name="TENCENT_DOCS_BUILD_IN_TABLE_STYLE_ROW_normal_#00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表_4766642304" displayName="表_4766642304" ref="A32:AM51" headerRowCount="0" headerRowDxfId="2" dataDxfId="0" totalsRowDxfId="1">
  <tableColumns count="39">
    <tableColumn id="1" xr3:uid="{00000000-0010-0000-0700-000001000000}" name="1" dataDxfId="41"/>
    <tableColumn id="2" xr3:uid="{00000000-0010-0000-0700-000002000000}" name="0" dataDxfId="40"/>
    <tableColumn id="3" xr3:uid="{00000000-0010-0000-0700-000003000000}" name="01" dataDxfId="39"/>
    <tableColumn id="4" xr3:uid="{00000000-0010-0000-0700-000004000000}" name="02" dataDxfId="38"/>
    <tableColumn id="5" xr3:uid="{00000000-0010-0000-0700-000005000000}" name="15" dataDxfId="37"/>
    <tableColumn id="6" xr3:uid="{00000000-0010-0000-0700-000006000000}" name="151" dataDxfId="36"/>
    <tableColumn id="7" xr3:uid="{00000000-0010-0000-0700-000007000000}" name="1d8" dataDxfId="35"/>
    <tableColumn id="8" xr3:uid="{00000000-0010-0000-0700-000008000000}" name="2d8" dataDxfId="34"/>
    <tableColumn id="9" xr3:uid="{00000000-0010-0000-0700-000009000000}" name="1d4" dataDxfId="33"/>
    <tableColumn id="10" xr3:uid="{00000000-0010-0000-0700-00000A000000}" name="1d6" dataDxfId="32"/>
    <tableColumn id="11" xr3:uid="{00000000-0010-0000-0700-00000B000000}" name="1d41" dataDxfId="31"/>
    <tableColumn id="12" xr3:uid="{00000000-0010-0000-0700-00000C000000}" name="1d42" dataDxfId="30"/>
    <tableColumn id="13" xr3:uid="{00000000-0010-0000-0700-00000D000000}" name="1d43" dataDxfId="29"/>
    <tableColumn id="14" xr3:uid="{00000000-0010-0000-0700-00000E000000}" name="03" dataDxfId="28"/>
    <tableColumn id="15" xr3:uid="{00000000-0010-0000-0700-00000F000000}" name="04" dataDxfId="27"/>
    <tableColumn id="16" xr3:uid="{00000000-0010-0000-0700-000010000000}" name="05" dataDxfId="26"/>
    <tableColumn id="17" xr3:uid="{00000000-0010-0000-0700-000011000000}" name="06" dataDxfId="25"/>
    <tableColumn id="18" xr3:uid="{00000000-0010-0000-0700-000012000000}" name="07" dataDxfId="24"/>
    <tableColumn id="19" xr3:uid="{00000000-0010-0000-0700-000013000000}" name="08" dataDxfId="23"/>
    <tableColumn id="20" xr3:uid="{00000000-0010-0000-0700-000014000000}" name="09" dataDxfId="22"/>
    <tableColumn id="21" xr3:uid="{00000000-0010-0000-0700-000015000000}" name="010" dataDxfId="21"/>
    <tableColumn id="22" xr3:uid="{00000000-0010-0000-0700-000016000000}" name="解除陷阱" dataDxfId="20"/>
    <tableColumn id="23" xr3:uid="{00000000-0010-0000-0700-000017000000}" name="偷听" dataDxfId="19"/>
    <tableColumn id="24" xr3:uid="{00000000-0010-0000-0700-000018000000}" name="隐匿" dataDxfId="18"/>
    <tableColumn id="25" xr3:uid="{00000000-0010-0000-0700-000019000000}" name="潜行" dataDxfId="17"/>
    <tableColumn id="26" xr3:uid="{00000000-0010-0000-0700-00001A000000}" name="撬锁" dataDxfId="16"/>
    <tableColumn id="27" xr3:uid="{00000000-0010-0000-0700-00001B000000}" name="列1" dataDxfId="15"/>
    <tableColumn id="28" xr3:uid="{00000000-0010-0000-0700-00001C000000}" name="列2" dataDxfId="14"/>
    <tableColumn id="29" xr3:uid="{00000000-0010-0000-0700-00001D000000}" name="列3" dataDxfId="13"/>
    <tableColumn id="30" xr3:uid="{00000000-0010-0000-0700-00001E000000}" name="列4" dataDxfId="12"/>
    <tableColumn id="31" xr3:uid="{00000000-0010-0000-0700-00001F000000}" name="列5" dataDxfId="11"/>
    <tableColumn id="32" xr3:uid="{00000000-0010-0000-0700-000020000000}" name="列6" dataDxfId="10"/>
    <tableColumn id="33" xr3:uid="{00000000-0010-0000-0700-000021000000}" name="列7" dataDxfId="9"/>
    <tableColumn id="34" xr3:uid="{00000000-0010-0000-0700-000022000000}" name="0%" dataDxfId="8"/>
    <tableColumn id="35" xr3:uid="{00000000-0010-0000-0700-000023000000}" name="0%1" dataDxfId="7"/>
    <tableColumn id="36" xr3:uid="{00000000-0010-0000-0700-000024000000}" name="1/6" dataDxfId="6"/>
    <tableColumn id="37" xr3:uid="{00000000-0010-0000-0700-000025000000}" name="0%2" dataDxfId="5"/>
    <tableColumn id="38" xr3:uid="{00000000-0010-0000-0700-000026000000}" name="0%3" dataDxfId="4"/>
    <tableColumn id="39" xr3:uid="{00000000-0010-0000-0700-000027000000}" name="0%4" dataDxfId="3"/>
  </tableColumns>
  <tableStyleInfo name="TENCENT_DOCS_BUILD_IN_TABLE_STYLE_COL_normal_#000" showFirstColumn="0" showLastColumn="0" showRowStripes="0" showColumnStripes="1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雅黑 / Segoe">
      <a:majorFont>
        <a:latin typeface="Segoe UI"/>
        <a:ea typeface="微软雅黑"/>
        <a:cs typeface=""/>
      </a:majorFont>
      <a:minorFont>
        <a:latin typeface="Segoe UI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角色卡模板"/>
  <dimension ref="A1:AF34"/>
  <sheetViews>
    <sheetView showGridLines="0" tabSelected="1" topLeftCell="A7" zoomScaleNormal="100" workbookViewId="0">
      <selection activeCell="G20" sqref="G20:H20"/>
    </sheetView>
  </sheetViews>
  <sheetFormatPr defaultColWidth="12.5625" defaultRowHeight="14" customHeight="1"/>
  <cols>
    <col min="1" max="1" width="6.5625" style="2" customWidth="1"/>
    <col min="2" max="2" width="12.5625" style="2" customWidth="1"/>
    <col min="3" max="4" width="6.5625" style="2" customWidth="1"/>
    <col min="5" max="5" width="2.375" style="2" customWidth="1"/>
    <col min="6" max="6" width="12.5625" style="2" customWidth="1"/>
    <col min="7" max="8" width="6.5625" style="2" customWidth="1"/>
    <col min="9" max="9" width="2.375" style="2" customWidth="1"/>
    <col min="10" max="10" width="12.5625" style="2" customWidth="1"/>
    <col min="11" max="12" width="6.5625" style="2" customWidth="1"/>
    <col min="13" max="13" width="2.375" style="2" customWidth="1"/>
    <col min="14" max="14" width="12.5625" style="2" customWidth="1"/>
    <col min="15" max="17" width="6.5625" style="2" customWidth="1"/>
    <col min="18" max="18" width="29.125" style="2" bestFit="1" customWidth="1"/>
    <col min="19" max="19" width="12.5625" style="120"/>
    <col min="20" max="32" width="12.5625" style="2"/>
    <col min="33" max="16384" width="12.5625" style="3"/>
  </cols>
  <sheetData>
    <row r="1" spans="2:18" ht="7.5" customHeight="1"/>
    <row r="2" spans="2:18" ht="14" customHeight="1">
      <c r="B2" s="4" t="s">
        <v>68</v>
      </c>
      <c r="C2" s="5"/>
      <c r="D2" s="6"/>
      <c r="F2" s="7" t="s">
        <v>69</v>
      </c>
      <c r="G2" s="8" t="str">
        <f>INDEX(辅助表!G32:M51,D29,_xlfn.XMATCH(_xlfn.XLOOKUP(C29,辅助表!A20:A28,辅助表!E20:E28),辅助表!G31:M31))&amp;IF(C14=0,"",IF(C14&gt;0,"+","-")&amp;_xlfn.TEXTSPLIT(INDEX(辅助表!G32:M51,D29,_xlfn.XMATCH(_xlfn.XLOOKUP(C29,辅助表!A20:A28,辅助表!E20:E28),辅助表!G31:M31)),"d"))</f>
        <v>1d8</v>
      </c>
      <c r="H2" s="9"/>
      <c r="J2" s="4" t="s">
        <v>0</v>
      </c>
      <c r="K2" s="116" t="s">
        <v>1</v>
      </c>
      <c r="L2" s="10"/>
      <c r="N2" s="7" t="s">
        <v>27</v>
      </c>
      <c r="O2" s="8">
        <f>INDEX(辅助表!E32:F51,D29,_xlfn.XMATCH(_xlfn.XLOOKUP(C29,辅助表!A20:A28,辅助表!C20:C28),辅助表!E31:F31))+_xlfn.XLOOKUP(C29,辅助表!A20:A28,辅助表!D20:D28)</f>
        <v>15</v>
      </c>
      <c r="P2" s="9"/>
      <c r="R2" s="3"/>
    </row>
    <row r="3" spans="2:18" ht="14" customHeight="1">
      <c r="B3" s="11" t="s">
        <v>2</v>
      </c>
      <c r="C3" s="12"/>
      <c r="D3" s="13"/>
      <c r="F3" s="14" t="s">
        <v>70</v>
      </c>
      <c r="G3" s="15"/>
      <c r="H3" s="16"/>
      <c r="J3" s="17" t="s">
        <v>4</v>
      </c>
      <c r="K3" s="117" t="s">
        <v>5</v>
      </c>
      <c r="L3" s="18"/>
      <c r="N3" s="19" t="s">
        <v>31</v>
      </c>
      <c r="O3" s="114" t="str">
        <f>_xlfn.XLOOKUP(C29,辅助表!A20:A28,辅助表!H20:H28)</f>
        <v>除法术外 +1</v>
      </c>
      <c r="P3" s="113"/>
      <c r="R3" s="3"/>
    </row>
    <row r="4" spans="2:18" ht="14" customHeight="1">
      <c r="B4" s="14" t="s">
        <v>3</v>
      </c>
      <c r="C4" s="20"/>
      <c r="D4" s="21"/>
      <c r="J4" s="22" t="s">
        <v>71</v>
      </c>
      <c r="K4" s="20"/>
      <c r="L4" s="23"/>
      <c r="N4" s="24" t="s">
        <v>28</v>
      </c>
      <c r="O4" s="20" t="str">
        <f>_xlfn.XLOOKUP(K3,辅助表!A54:A58,辅助表!B54:B58)</f>
        <v>无</v>
      </c>
      <c r="P4" s="21"/>
      <c r="R4" s="3"/>
    </row>
    <row r="5" spans="2:18" ht="14" customHeight="1" thickBot="1"/>
    <row r="6" spans="2:18" ht="14" customHeight="1" thickBot="1">
      <c r="B6" s="25" t="s">
        <v>12</v>
      </c>
      <c r="C6" s="5">
        <v>10</v>
      </c>
      <c r="D6" s="10"/>
      <c r="F6" s="4" t="s">
        <v>72</v>
      </c>
      <c r="G6" s="26">
        <v>1</v>
      </c>
      <c r="H6" s="27" t="s">
        <v>73</v>
      </c>
      <c r="I6" s="27"/>
      <c r="J6" s="28" t="s">
        <v>74</v>
      </c>
      <c r="K6" s="29">
        <f>C7+C34+G6</f>
        <v>1</v>
      </c>
      <c r="L6" s="30"/>
      <c r="M6" s="27"/>
      <c r="N6" s="31" t="s">
        <v>42</v>
      </c>
      <c r="O6" s="27" t="s">
        <v>44</v>
      </c>
      <c r="P6" s="110">
        <f>C8+G6</f>
        <v>1</v>
      </c>
      <c r="R6" s="123" t="s">
        <v>244</v>
      </c>
    </row>
    <row r="7" spans="2:18" ht="14" customHeight="1">
      <c r="B7" s="32" t="s">
        <v>75</v>
      </c>
      <c r="C7" s="33">
        <f>MIN(_xlfn.XLOOKUP(C6,辅助表!A2:A17,辅助表!B2:B17),IF(C29="战士",2,0))</f>
        <v>0</v>
      </c>
      <c r="D7" s="18"/>
      <c r="F7" s="11" t="s">
        <v>76</v>
      </c>
      <c r="G7" s="34"/>
      <c r="H7" s="35" t="s">
        <v>77</v>
      </c>
      <c r="I7" s="35"/>
      <c r="J7" s="36" t="s">
        <v>74</v>
      </c>
      <c r="K7" s="37">
        <f>C7+C34+G7</f>
        <v>0</v>
      </c>
      <c r="L7" s="38"/>
      <c r="M7" s="35"/>
      <c r="N7" s="39" t="s">
        <v>42</v>
      </c>
      <c r="O7" s="35" t="s">
        <v>60</v>
      </c>
      <c r="P7" s="111">
        <f>C8+G7</f>
        <v>0</v>
      </c>
      <c r="R7" s="121" t="s">
        <v>236</v>
      </c>
    </row>
    <row r="8" spans="2:18" ht="14" customHeight="1" thickBot="1">
      <c r="B8" s="32" t="s">
        <v>78</v>
      </c>
      <c r="C8" s="33">
        <f>MIN(_xlfn.XLOOKUP(C6,辅助表!A2:A17,辅助表!C2:C17),IF(C29="战士",3,0))</f>
        <v>0</v>
      </c>
      <c r="D8" s="18"/>
      <c r="F8" s="17" t="s">
        <v>79</v>
      </c>
      <c r="G8" s="41">
        <v>1</v>
      </c>
      <c r="H8" s="2" t="s">
        <v>65</v>
      </c>
      <c r="J8" s="42" t="s">
        <v>74</v>
      </c>
      <c r="K8" s="43">
        <f>C7+D12+C34+G8+IF(K3="半身人",1,0)</f>
        <v>1</v>
      </c>
      <c r="L8" s="44"/>
      <c r="N8" s="45" t="s">
        <v>42</v>
      </c>
      <c r="O8" s="2" t="s">
        <v>58</v>
      </c>
      <c r="P8" s="46">
        <f>C8</f>
        <v>0</v>
      </c>
      <c r="R8" s="121" t="s">
        <v>237</v>
      </c>
    </row>
    <row r="9" spans="2:18" ht="14" customHeight="1" thickBot="1">
      <c r="B9" s="47" t="s">
        <v>80</v>
      </c>
      <c r="C9" s="48" t="str">
        <f>_xlfn.XLOOKUP(C6,辅助表!A2:A17,辅助表!D2:D17)</f>
        <v>2/6</v>
      </c>
      <c r="D9" s="18"/>
      <c r="F9" s="49"/>
      <c r="G9" s="50"/>
      <c r="H9" s="50"/>
      <c r="I9" s="51"/>
      <c r="J9" s="52" t="s">
        <v>81</v>
      </c>
      <c r="K9" s="20">
        <v>70</v>
      </c>
      <c r="L9" s="53"/>
      <c r="M9" s="15"/>
      <c r="N9" s="52" t="s">
        <v>82</v>
      </c>
      <c r="O9" s="20">
        <v>2</v>
      </c>
      <c r="P9" s="21"/>
      <c r="R9" s="121" t="s">
        <v>246</v>
      </c>
    </row>
    <row r="10" spans="2:18" ht="14" customHeight="1" thickBot="1">
      <c r="B10" s="54" t="s">
        <v>83</v>
      </c>
      <c r="C10" s="33">
        <f>_xlfn.XLOOKUP(C6,辅助表!A2:A17,辅助表!E2:E17)</f>
        <v>5</v>
      </c>
      <c r="D10" s="18"/>
      <c r="F10" s="55" t="s">
        <v>84</v>
      </c>
      <c r="G10" s="56" t="str">
        <f>TEXT("1",G11+D12)</f>
        <v>11</v>
      </c>
      <c r="H10" s="57"/>
      <c r="I10" s="58"/>
      <c r="R10" s="122" t="s">
        <v>245</v>
      </c>
    </row>
    <row r="11" spans="2:18" ht="14" customHeight="1" thickBot="1">
      <c r="B11" s="4" t="s">
        <v>13</v>
      </c>
      <c r="C11" s="5">
        <v>10</v>
      </c>
      <c r="D11" s="10"/>
      <c r="F11" s="59" t="s">
        <v>22</v>
      </c>
      <c r="G11" s="60">
        <v>10</v>
      </c>
      <c r="H11" s="61"/>
      <c r="I11" s="58"/>
      <c r="J11" s="4" t="s">
        <v>48</v>
      </c>
      <c r="K11" s="62" t="s">
        <v>49</v>
      </c>
      <c r="L11" s="10"/>
      <c r="N11" s="7" t="s">
        <v>37</v>
      </c>
      <c r="O11" s="8">
        <f>INDEX(辅助表!V32:AM51,D29,_xlfn.XLOOKUP(C29,辅助表!A20:A28,辅助表!I20:I28)+1)</f>
        <v>0</v>
      </c>
      <c r="P11" s="9"/>
      <c r="R11" s="121" t="s">
        <v>238</v>
      </c>
    </row>
    <row r="12" spans="2:18" ht="14" customHeight="1" thickBot="1">
      <c r="B12" s="63" t="s">
        <v>85</v>
      </c>
      <c r="C12" s="44"/>
      <c r="D12" s="46">
        <f>_xlfn.XLOOKUP(C11,辅助表!G2:G17,辅助表!H2:H17)</f>
        <v>0</v>
      </c>
      <c r="J12" s="64" t="s">
        <v>50</v>
      </c>
      <c r="K12" s="65"/>
      <c r="L12" s="18"/>
      <c r="N12" s="19" t="s">
        <v>86</v>
      </c>
      <c r="O12" s="66">
        <f>INDEX(辅助表!V32:AM51,D29,_xlfn.XLOOKUP(C29,辅助表!A20:A28,辅助表!I20:I28)+2)+_xlfn.XLOOKUP(K3,辅助表!A54:A58,辅助表!D54:D58)</f>
        <v>0</v>
      </c>
      <c r="P12" s="1"/>
      <c r="R12" s="121" t="s">
        <v>235</v>
      </c>
    </row>
    <row r="13" spans="2:18" ht="14" customHeight="1">
      <c r="B13" s="67" t="s">
        <v>14</v>
      </c>
      <c r="C13" s="5">
        <v>10</v>
      </c>
      <c r="D13" s="6"/>
      <c r="F13" s="68" t="s">
        <v>30</v>
      </c>
      <c r="G13" s="8">
        <f>SUM(G20:G1048574)+K17</f>
        <v>0</v>
      </c>
      <c r="H13" s="9"/>
      <c r="J13" s="64" t="s">
        <v>51</v>
      </c>
      <c r="K13" s="65"/>
      <c r="L13" s="18"/>
      <c r="N13" s="19" t="s">
        <v>40</v>
      </c>
      <c r="O13" s="48" t="str">
        <f>MAX(INDEX(辅助表!V32:AM51,D29,_xlfn.XLOOKUP(C29,辅助表!A20:A28,辅助表!I20:I28)+3),_xlfn.XLOOKUP(K3,辅助表!A54:A58,辅助表!E54:E58))&amp;"/6"</f>
        <v>1/6</v>
      </c>
      <c r="P13" s="1"/>
      <c r="R13" s="121" t="s">
        <v>239</v>
      </c>
    </row>
    <row r="14" spans="2:18" ht="14" customHeight="1">
      <c r="B14" s="69" t="s">
        <v>87</v>
      </c>
      <c r="C14" s="70">
        <f>_xlfn.XLOOKUP(C13,辅助表!J2:J17,辅助表!K2:K17)</f>
        <v>0</v>
      </c>
      <c r="D14" s="1"/>
      <c r="F14" s="71" t="s">
        <v>88</v>
      </c>
      <c r="G14" s="72"/>
      <c r="H14" s="40">
        <f>_xlfn.IFS(G13&lt;=75+C10,75+C10,G13&lt;=100+C10,100+C10,G13&lt;=150+C10,150+C10,G13&lt;=300+C10,300+C10,TRUE,"∞")</f>
        <v>80</v>
      </c>
      <c r="J14" s="64" t="s">
        <v>52</v>
      </c>
      <c r="K14" s="65"/>
      <c r="L14" s="18"/>
      <c r="N14" s="19" t="s">
        <v>89</v>
      </c>
      <c r="O14" s="66">
        <f>INDEX(辅助表!V32:AM51,D29,_xlfn.XLOOKUP(C29,辅助表!A20:A28,辅助表!I20:I28)+4)+_xlfn.XLOOKUP(K3,辅助表!A54:A58,辅助表!F54:F58)</f>
        <v>0</v>
      </c>
      <c r="P14" s="1"/>
      <c r="R14" s="121" t="s">
        <v>240</v>
      </c>
    </row>
    <row r="15" spans="2:18" ht="14" customHeight="1" thickBot="1">
      <c r="B15" s="73" t="s">
        <v>90</v>
      </c>
      <c r="C15" s="118">
        <f>_xlfn.XLOOKUP(C13,辅助表!J2:J17,辅助表!L2:L17)</f>
        <v>0.75</v>
      </c>
      <c r="D15" s="119"/>
      <c r="F15" s="19" t="s">
        <v>35</v>
      </c>
      <c r="G15" s="65">
        <f>_xlfn.IFS(G13&lt;=75+C10,120,G13&lt;=100+C10,90,G13&lt;=150+C10,60,G13&lt;=300+C10,30,TRUE,0)</f>
        <v>120</v>
      </c>
      <c r="H15" s="1"/>
      <c r="J15" s="74" t="s">
        <v>53</v>
      </c>
      <c r="K15" s="12"/>
      <c r="L15" s="75"/>
      <c r="N15" s="19" t="s">
        <v>91</v>
      </c>
      <c r="O15" s="66">
        <f>INDEX(辅助表!V32:AM51,D29,_xlfn.XLOOKUP(C29,辅助表!A20:A28,辅助表!I20:I28)+5)+_xlfn.XLOOKUP(K3,辅助表!A54:A58,辅助表!G54:G58)</f>
        <v>0</v>
      </c>
      <c r="P15" s="1"/>
      <c r="R15" s="121" t="s">
        <v>241</v>
      </c>
    </row>
    <row r="16" spans="2:18" ht="14" customHeight="1">
      <c r="B16" s="67" t="s">
        <v>15</v>
      </c>
      <c r="C16" s="5">
        <v>10</v>
      </c>
      <c r="D16" s="6"/>
      <c r="F16" s="19" t="s">
        <v>36</v>
      </c>
      <c r="G16" s="48">
        <f>_xlfn.IFS(G13&lt;=75+C10,240,G13&lt;=100+C10,180,G13&lt;=150+C10,120,G13&lt;=300+C10,60,TRUE,0)</f>
        <v>240</v>
      </c>
      <c r="H16" s="18"/>
      <c r="J16" s="76" t="s">
        <v>54</v>
      </c>
      <c r="K16" s="65">
        <f>K12*5+K13+K14/10+K15/100</f>
        <v>0</v>
      </c>
      <c r="L16" s="18"/>
      <c r="N16" s="77" t="s">
        <v>92</v>
      </c>
      <c r="O16" s="78">
        <f>INDEX(辅助表!V32:AM51,D29,_xlfn.XLOOKUP(C29,辅助表!A20:A28,辅助表!I20:I28)+6)+_xlfn.XLOOKUP(K3,辅助表!A54:A58,辅助表!H54:H58)</f>
        <v>0</v>
      </c>
      <c r="P16" s="13"/>
      <c r="R16" s="121" t="s">
        <v>243</v>
      </c>
    </row>
    <row r="17" spans="2:18" ht="14" customHeight="1" thickBot="1">
      <c r="B17" s="73" t="s">
        <v>93</v>
      </c>
      <c r="C17" s="79">
        <f>_xlfn.XLOOKUP(C16,辅助表!N2:N17,辅助表!O2:O17)</f>
        <v>2</v>
      </c>
      <c r="D17" s="1"/>
      <c r="F17" s="24" t="s">
        <v>38</v>
      </c>
      <c r="G17" s="20">
        <f>_xlfn.IFS(G13&lt;=100+C10,1,G13&lt;=150+C10,"1/2",G13&lt;=300+C10,"1/4",TRUE,0)</f>
        <v>1</v>
      </c>
      <c r="H17" s="21"/>
      <c r="J17" s="80" t="s">
        <v>55</v>
      </c>
      <c r="K17" s="20">
        <f>SUM(K12:L15)/10+SUM(G20:G9999)</f>
        <v>0</v>
      </c>
      <c r="L17" s="23"/>
      <c r="N17" s="24" t="s">
        <v>47</v>
      </c>
      <c r="O17" s="20" t="str">
        <f>_xlfn.XLOOKUP(K3,辅助表!A54:A58,辅助表!I54:I58)</f>
        <v>2/6</v>
      </c>
      <c r="P17" s="21"/>
      <c r="R17" s="122" t="s">
        <v>242</v>
      </c>
    </row>
    <row r="18" spans="2:18" ht="14" customHeight="1" thickBot="1">
      <c r="B18" s="73" t="s">
        <v>94</v>
      </c>
      <c r="C18" s="81">
        <f>_xlfn.XLOOKUP(C16,辅助表!N2:N17,辅助表!P2:P17)</f>
        <v>5</v>
      </c>
      <c r="D18" s="1"/>
    </row>
    <row r="19" spans="2:18" ht="14" customHeight="1">
      <c r="B19" s="82" t="s">
        <v>95</v>
      </c>
      <c r="C19" s="44"/>
      <c r="D19" s="112">
        <f>_xlfn.XLOOKUP(C16,辅助表!N2:N17,辅助表!Q2:Q17)</f>
        <v>0.5</v>
      </c>
      <c r="F19" s="4" t="s">
        <v>33</v>
      </c>
      <c r="G19" s="62" t="s">
        <v>34</v>
      </c>
      <c r="H19" s="6"/>
      <c r="J19" s="84" t="s">
        <v>96</v>
      </c>
      <c r="K19" s="85"/>
      <c r="L19" s="10"/>
      <c r="N19" s="84" t="s">
        <v>97</v>
      </c>
      <c r="O19" s="86"/>
      <c r="P19" s="6"/>
    </row>
    <row r="20" spans="2:18" ht="14" customHeight="1">
      <c r="B20" s="82" t="s">
        <v>98</v>
      </c>
      <c r="C20" s="87"/>
      <c r="D20" s="83" t="str">
        <f>_xlfn.XLOOKUP(C16,辅助表!N2:N17,辅助表!R2:R17)&amp;"/"&amp;_xlfn.XLOOKUP(C16,辅助表!N2:N17,辅助表!S2:S17)</f>
        <v>4/6</v>
      </c>
      <c r="F20" s="88"/>
      <c r="G20" s="65"/>
      <c r="H20" s="1"/>
      <c r="J20" s="89"/>
      <c r="K20" s="44"/>
      <c r="L20" s="18"/>
      <c r="N20" s="89"/>
      <c r="O20" s="48"/>
      <c r="P20" s="1"/>
    </row>
    <row r="21" spans="2:18" ht="14" customHeight="1">
      <c r="B21" s="67" t="s">
        <v>11</v>
      </c>
      <c r="C21" s="5">
        <v>10</v>
      </c>
      <c r="D21" s="6"/>
      <c r="F21" s="88"/>
      <c r="G21" s="65"/>
      <c r="H21" s="1"/>
      <c r="J21" s="89"/>
      <c r="K21" s="44"/>
      <c r="L21" s="18"/>
      <c r="N21" s="89"/>
      <c r="O21" s="48"/>
      <c r="P21" s="1"/>
    </row>
    <row r="22" spans="2:18" ht="14" customHeight="1">
      <c r="B22" s="82" t="s">
        <v>99</v>
      </c>
      <c r="C22" s="44"/>
      <c r="D22" s="83" t="str">
        <f>IF(C21&gt;=15,"1 个","无")</f>
        <v>无</v>
      </c>
      <c r="F22" s="88"/>
      <c r="G22" s="65"/>
      <c r="H22" s="1"/>
      <c r="J22" s="89"/>
      <c r="K22" s="44"/>
      <c r="L22" s="18"/>
      <c r="N22" s="89"/>
      <c r="O22" s="48"/>
      <c r="P22" s="1"/>
    </row>
    <row r="23" spans="2:18" ht="14" customHeight="1">
      <c r="B23" s="90" t="s">
        <v>100</v>
      </c>
      <c r="C23" s="66">
        <f>IF(C21&gt;=13,5%,0)</f>
        <v>0</v>
      </c>
      <c r="D23" s="1"/>
      <c r="F23" s="88"/>
      <c r="G23" s="65"/>
      <c r="H23" s="1"/>
      <c r="J23" s="89"/>
      <c r="K23" s="44"/>
      <c r="L23" s="18"/>
      <c r="N23" s="89"/>
      <c r="O23" s="48"/>
      <c r="P23" s="1"/>
    </row>
    <row r="24" spans="2:18" ht="14" customHeight="1">
      <c r="B24" s="67" t="s">
        <v>16</v>
      </c>
      <c r="C24" s="5">
        <v>10</v>
      </c>
      <c r="D24" s="6"/>
      <c r="F24" s="88"/>
      <c r="G24" s="65"/>
      <c r="H24" s="1"/>
      <c r="J24" s="89"/>
      <c r="K24" s="44"/>
      <c r="L24" s="18"/>
      <c r="N24" s="89"/>
      <c r="O24" s="48"/>
      <c r="P24" s="1"/>
    </row>
    <row r="25" spans="2:18" ht="14" customHeight="1">
      <c r="B25" s="73" t="s">
        <v>101</v>
      </c>
      <c r="C25" s="79">
        <f>_xlfn.XLOOKUP(C24,辅助表!U2:U17,辅助表!V2:V17)</f>
        <v>4</v>
      </c>
      <c r="D25" s="1"/>
      <c r="F25" s="88"/>
      <c r="G25" s="65"/>
      <c r="H25" s="1"/>
      <c r="J25" s="89"/>
      <c r="K25" s="44"/>
      <c r="L25" s="18"/>
      <c r="N25" s="89"/>
      <c r="O25" s="48"/>
      <c r="P25" s="1"/>
    </row>
    <row r="26" spans="2:18" ht="14" customHeight="1">
      <c r="B26" s="73" t="s">
        <v>102</v>
      </c>
      <c r="C26" s="91">
        <f>_xlfn.XLOOKUP(C24,辅助表!U2:U17,辅助表!W2:W17)</f>
        <v>0</v>
      </c>
      <c r="D26" s="18"/>
      <c r="F26" s="88"/>
      <c r="G26" s="65"/>
      <c r="H26" s="1"/>
      <c r="J26" s="89"/>
      <c r="K26" s="44"/>
      <c r="L26" s="18"/>
      <c r="N26" s="89"/>
      <c r="O26" s="48"/>
      <c r="P26" s="1"/>
    </row>
    <row r="27" spans="2:18" ht="14" customHeight="1">
      <c r="B27" s="92" t="s">
        <v>100</v>
      </c>
      <c r="C27" s="93">
        <f>IF(C24&gt;=13,5%,0)</f>
        <v>0</v>
      </c>
      <c r="D27" s="21"/>
      <c r="F27" s="88"/>
      <c r="G27" s="65"/>
      <c r="H27" s="1"/>
      <c r="J27" s="89"/>
      <c r="K27" s="44"/>
      <c r="L27" s="18"/>
      <c r="N27" s="89"/>
      <c r="O27" s="48"/>
      <c r="P27" s="1"/>
    </row>
    <row r="28" spans="2:18" ht="14" customHeight="1">
      <c r="F28" s="88"/>
      <c r="G28" s="65"/>
      <c r="H28" s="1"/>
      <c r="J28" s="89"/>
      <c r="K28" s="44"/>
      <c r="L28" s="18"/>
      <c r="N28" s="89"/>
      <c r="O28" s="48"/>
      <c r="P28" s="1"/>
    </row>
    <row r="29" spans="2:18" ht="14" customHeight="1">
      <c r="B29" s="67" t="s">
        <v>103</v>
      </c>
      <c r="C29" s="115" t="s">
        <v>62</v>
      </c>
      <c r="D29" s="94">
        <f>MATCH(FALSE,INDEX(INDEX(辅助表!N32:U51,0,INDEX(_xlfn.XLOOKUP(C29,辅助表!A20:A28,辅助表!F20:F28),1))&gt;(C30*C32),0),1)</f>
        <v>1</v>
      </c>
      <c r="F29" s="88"/>
      <c r="G29" s="65"/>
      <c r="H29" s="1"/>
      <c r="J29" s="89"/>
      <c r="K29" s="44"/>
      <c r="L29" s="18"/>
      <c r="N29" s="89"/>
      <c r="O29" s="48"/>
      <c r="P29" s="1"/>
    </row>
    <row r="30" spans="2:18" ht="14" customHeight="1">
      <c r="B30" s="95" t="s">
        <v>104</v>
      </c>
      <c r="C30" s="65">
        <v>0</v>
      </c>
      <c r="D30" s="1"/>
      <c r="F30" s="88"/>
      <c r="G30" s="65"/>
      <c r="H30" s="1"/>
      <c r="J30" s="89"/>
      <c r="K30" s="44"/>
      <c r="L30" s="18"/>
      <c r="N30" s="89"/>
      <c r="O30" s="48"/>
      <c r="P30" s="1"/>
    </row>
    <row r="31" spans="2:18" ht="14" customHeight="1">
      <c r="B31" s="73" t="s">
        <v>105</v>
      </c>
      <c r="C31" s="81" t="str">
        <f>_xlfn.XLOOKUP(C29,辅助表!A20:A28,辅助表!G20:G28)</f>
        <v>力量</v>
      </c>
      <c r="D31" s="1"/>
      <c r="F31" s="88"/>
      <c r="G31" s="65"/>
      <c r="H31" s="1"/>
      <c r="J31" s="89"/>
      <c r="K31" s="44"/>
      <c r="L31" s="18"/>
      <c r="N31" s="89"/>
      <c r="O31" s="48"/>
      <c r="P31" s="1"/>
    </row>
    <row r="32" spans="2:18" ht="14" customHeight="1">
      <c r="B32" s="90" t="s">
        <v>106</v>
      </c>
      <c r="C32" s="96">
        <f>1+C23+C27+IF(AND(OR(ISERR(FIND(B6,C31)),C6&gt;=13),OR(ISERR(FIND(B11,C31)),C11&gt;=13),OR(ISERR(FIND(B16,C31)),C16&gt;=13),OR(ISERR(FIND(B21,C31)),C21&gt;=13),OR(ISERR(FIND(B24,C31)),C24&gt;=13)),5%,0)</f>
        <v>1</v>
      </c>
      <c r="D32" s="1"/>
      <c r="F32" s="88"/>
      <c r="G32" s="65"/>
      <c r="H32" s="1"/>
      <c r="J32" s="89"/>
      <c r="K32" s="44"/>
      <c r="L32" s="18"/>
      <c r="N32" s="89"/>
      <c r="O32" s="44"/>
      <c r="P32" s="1"/>
    </row>
    <row r="33" spans="2:16" ht="14" customHeight="1">
      <c r="B33" s="97" t="s">
        <v>107</v>
      </c>
      <c r="C33" s="12">
        <f>IF(D29&lt;20,CEILING(INDEX(辅助表!N32:U51,D29+1,INDEX(_xlfn.XLOOKUP(C29,辅助表!A20:A28,辅助表!F20:F28),1))/C32,1),"满级")</f>
        <v>2000</v>
      </c>
      <c r="D33" s="13"/>
      <c r="F33" s="88"/>
      <c r="G33" s="65"/>
      <c r="H33" s="1"/>
      <c r="J33" s="89"/>
      <c r="K33" s="44"/>
      <c r="L33" s="18"/>
      <c r="N33" s="89"/>
      <c r="O33" s="44"/>
      <c r="P33" s="1"/>
    </row>
    <row r="34" spans="2:16" ht="14" customHeight="1">
      <c r="B34" s="98" t="s">
        <v>108</v>
      </c>
      <c r="C34" s="99">
        <f>INDEX(辅助表!B32:D51,D29,MATCH(_xlfn.XLOOKUP(C29,辅助表!A20:A28,辅助表!B20:B28),辅助表!B31:D31))</f>
        <v>0</v>
      </c>
      <c r="D34" s="21"/>
      <c r="F34" s="100"/>
      <c r="G34" s="20"/>
      <c r="H34" s="21"/>
      <c r="J34" s="101"/>
      <c r="K34" s="102"/>
      <c r="L34" s="23"/>
      <c r="N34" s="101"/>
      <c r="O34" s="102"/>
      <c r="P34" s="21"/>
    </row>
  </sheetData>
  <mergeCells count="110">
    <mergeCell ref="K4:L4"/>
    <mergeCell ref="K3:L3"/>
    <mergeCell ref="K2:L2"/>
    <mergeCell ref="J33:L33"/>
    <mergeCell ref="J34:L34"/>
    <mergeCell ref="K6:L6"/>
    <mergeCell ref="K7:L7"/>
    <mergeCell ref="K8:L8"/>
    <mergeCell ref="K9:L9"/>
    <mergeCell ref="K11:L11"/>
    <mergeCell ref="K12:L12"/>
    <mergeCell ref="K13:L13"/>
    <mergeCell ref="K14:L14"/>
    <mergeCell ref="K15:L15"/>
    <mergeCell ref="K16:L16"/>
    <mergeCell ref="K17:L17"/>
    <mergeCell ref="J19:L19"/>
    <mergeCell ref="J20:L20"/>
    <mergeCell ref="J21:L21"/>
    <mergeCell ref="J22:L22"/>
    <mergeCell ref="J23:L23"/>
    <mergeCell ref="J24:L24"/>
    <mergeCell ref="J25:L25"/>
    <mergeCell ref="J26:L26"/>
    <mergeCell ref="C14:D14"/>
    <mergeCell ref="C13:D13"/>
    <mergeCell ref="B12:C12"/>
    <mergeCell ref="C11:D11"/>
    <mergeCell ref="C10:D10"/>
    <mergeCell ref="C9:D9"/>
    <mergeCell ref="C8:D8"/>
    <mergeCell ref="C7:D7"/>
    <mergeCell ref="C6:D6"/>
    <mergeCell ref="C23:D23"/>
    <mergeCell ref="B22:C22"/>
    <mergeCell ref="C21:D21"/>
    <mergeCell ref="B20:C20"/>
    <mergeCell ref="B19:C19"/>
    <mergeCell ref="C18:D18"/>
    <mergeCell ref="C17:D17"/>
    <mergeCell ref="C16:D16"/>
    <mergeCell ref="C15:D15"/>
    <mergeCell ref="C34:D34"/>
    <mergeCell ref="C33:D33"/>
    <mergeCell ref="C32:D32"/>
    <mergeCell ref="C31:D31"/>
    <mergeCell ref="C30:D30"/>
    <mergeCell ref="C27:D27"/>
    <mergeCell ref="C26:D26"/>
    <mergeCell ref="C25:D25"/>
    <mergeCell ref="C24:D24"/>
    <mergeCell ref="G32:H32"/>
    <mergeCell ref="N32:P32"/>
    <mergeCell ref="O17:P17"/>
    <mergeCell ref="O16:P16"/>
    <mergeCell ref="O15:P15"/>
    <mergeCell ref="O14:P14"/>
    <mergeCell ref="O13:P13"/>
    <mergeCell ref="O12:P12"/>
    <mergeCell ref="O11:P11"/>
    <mergeCell ref="J27:L27"/>
    <mergeCell ref="J28:L28"/>
    <mergeCell ref="J29:L29"/>
    <mergeCell ref="J30:L30"/>
    <mergeCell ref="J31:L31"/>
    <mergeCell ref="J32:L32"/>
    <mergeCell ref="G16:H16"/>
    <mergeCell ref="G27:H27"/>
    <mergeCell ref="N27:P27"/>
    <mergeCell ref="G28:H28"/>
    <mergeCell ref="N28:P28"/>
    <mergeCell ref="G29:H29"/>
    <mergeCell ref="N29:P29"/>
    <mergeCell ref="G30:H30"/>
    <mergeCell ref="N30:P30"/>
    <mergeCell ref="G31:H31"/>
    <mergeCell ref="N31:P31"/>
    <mergeCell ref="G22:H22"/>
    <mergeCell ref="N22:P22"/>
    <mergeCell ref="G23:H23"/>
    <mergeCell ref="N23:P23"/>
    <mergeCell ref="G24:H24"/>
    <mergeCell ref="N24:P24"/>
    <mergeCell ref="G25:H25"/>
    <mergeCell ref="N25:P25"/>
    <mergeCell ref="G26:H26"/>
    <mergeCell ref="N26:P26"/>
    <mergeCell ref="C2:D2"/>
    <mergeCell ref="C3:D3"/>
    <mergeCell ref="C4:D4"/>
    <mergeCell ref="O2:P2"/>
    <mergeCell ref="O4:P4"/>
    <mergeCell ref="G33:H33"/>
    <mergeCell ref="G34:H34"/>
    <mergeCell ref="G2:H2"/>
    <mergeCell ref="N33:P33"/>
    <mergeCell ref="N34:P34"/>
    <mergeCell ref="O9:P9"/>
    <mergeCell ref="G10:H10"/>
    <mergeCell ref="G11:H11"/>
    <mergeCell ref="G13:H13"/>
    <mergeCell ref="F14:G14"/>
    <mergeCell ref="G15:H15"/>
    <mergeCell ref="G17:H17"/>
    <mergeCell ref="G19:H19"/>
    <mergeCell ref="N19:P19"/>
    <mergeCell ref="G20:H20"/>
    <mergeCell ref="N20:P20"/>
    <mergeCell ref="G21:H21"/>
    <mergeCell ref="N21:P21"/>
  </mergeCells>
  <phoneticPr fontId="3" type="noConversion"/>
  <dataValidations count="3">
    <dataValidation type="list" allowBlank="1" showErrorMessage="1" sqref="C29" xr:uid="{00000000-0002-0000-0500-000000000000}">
      <formula1>"战士,神卫,游侠,法师,牧师,德鲁伊,武僧,盗贼,刺客,"</formula1>
    </dataValidation>
    <dataValidation type="list" allowBlank="1" showInputMessage="1" showErrorMessage="1" sqref="K2" xr:uid="{00000000-0002-0000-0500-000001000000}">
      <formula1>"守序,中立,混沌,"</formula1>
    </dataValidation>
    <dataValidation type="list" allowBlank="1" showInputMessage="1" showErrorMessage="1" sqref="K3" xr:uid="{00000000-0002-0000-0500-000002000000}">
      <formula1>"人类,矮人,精灵,半精灵,半身人,"</formula1>
    </dataValidation>
  </dataValidations>
  <pageMargins left="0.7" right="0.7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辅助表"/>
  <dimension ref="A1:AM58"/>
  <sheetViews>
    <sheetView workbookViewId="0">
      <selection activeCell="C55" sqref="C55"/>
    </sheetView>
  </sheetViews>
  <sheetFormatPr defaultColWidth="13.625" defaultRowHeight="18" customHeight="1"/>
  <cols>
    <col min="1" max="16384" width="13.625" style="3"/>
  </cols>
  <sheetData>
    <row r="1" spans="1:23" ht="18" customHeight="1">
      <c r="A1" s="3" t="s">
        <v>12</v>
      </c>
      <c r="B1" s="3" t="s">
        <v>74</v>
      </c>
      <c r="C1" s="3" t="s">
        <v>42</v>
      </c>
      <c r="D1" s="3" t="s">
        <v>113</v>
      </c>
      <c r="E1" s="3" t="s">
        <v>114</v>
      </c>
      <c r="G1" s="3" t="s">
        <v>13</v>
      </c>
      <c r="H1" s="3" t="s">
        <v>115</v>
      </c>
      <c r="J1" s="3" t="s">
        <v>14</v>
      </c>
      <c r="K1" s="3" t="s">
        <v>23</v>
      </c>
      <c r="L1" s="103" t="s">
        <v>17</v>
      </c>
      <c r="N1" s="3" t="s">
        <v>15</v>
      </c>
      <c r="O1" s="3" t="s">
        <v>116</v>
      </c>
      <c r="P1" s="3" t="s">
        <v>19</v>
      </c>
      <c r="Q1" s="3" t="s">
        <v>117</v>
      </c>
      <c r="R1" s="3" t="s">
        <v>24</v>
      </c>
      <c r="S1" s="3" t="s">
        <v>26</v>
      </c>
      <c r="U1" s="3" t="s">
        <v>16</v>
      </c>
      <c r="V1" s="3" t="s">
        <v>18</v>
      </c>
      <c r="W1" s="3" t="s">
        <v>20</v>
      </c>
    </row>
    <row r="2" spans="1:23" ht="18" customHeight="1">
      <c r="A2" s="3">
        <v>3</v>
      </c>
      <c r="B2" s="3">
        <v>-2</v>
      </c>
      <c r="C2" s="3">
        <v>-1</v>
      </c>
      <c r="D2" s="104" t="s">
        <v>41</v>
      </c>
      <c r="E2" s="3">
        <v>-10</v>
      </c>
      <c r="G2" s="3">
        <v>3</v>
      </c>
      <c r="H2" s="3">
        <v>-1</v>
      </c>
      <c r="J2" s="3">
        <v>3</v>
      </c>
      <c r="K2" s="3">
        <v>-1</v>
      </c>
      <c r="L2" s="105">
        <v>0.5</v>
      </c>
      <c r="N2" s="3">
        <v>3</v>
      </c>
      <c r="O2" s="3">
        <v>0</v>
      </c>
      <c r="P2" s="3">
        <v>4</v>
      </c>
      <c r="Q2" s="105">
        <v>0.3</v>
      </c>
      <c r="R2" s="3">
        <v>2</v>
      </c>
      <c r="S2" s="3">
        <v>4</v>
      </c>
      <c r="U2" s="3">
        <v>3</v>
      </c>
      <c r="V2" s="3">
        <v>1</v>
      </c>
      <c r="W2" s="3">
        <v>-4</v>
      </c>
    </row>
    <row r="3" spans="1:23" ht="18" customHeight="1">
      <c r="A3" s="3">
        <v>4</v>
      </c>
      <c r="B3" s="3">
        <v>-2</v>
      </c>
      <c r="C3" s="3">
        <v>-1</v>
      </c>
      <c r="D3" s="104" t="s">
        <v>41</v>
      </c>
      <c r="E3" s="3">
        <v>-10</v>
      </c>
      <c r="G3" s="3">
        <v>4</v>
      </c>
      <c r="H3" s="3">
        <v>-1</v>
      </c>
      <c r="J3" s="3">
        <v>4</v>
      </c>
      <c r="K3" s="3">
        <v>-1</v>
      </c>
      <c r="L3" s="105">
        <v>0.5</v>
      </c>
      <c r="N3" s="3">
        <v>4</v>
      </c>
      <c r="O3" s="3">
        <v>0</v>
      </c>
      <c r="P3" s="3">
        <v>4</v>
      </c>
      <c r="Q3" s="105">
        <v>0.3</v>
      </c>
      <c r="R3" s="3">
        <v>2</v>
      </c>
      <c r="S3" s="3">
        <v>4</v>
      </c>
      <c r="U3" s="3">
        <v>4</v>
      </c>
      <c r="V3" s="3">
        <v>1</v>
      </c>
      <c r="W3" s="3">
        <v>-4</v>
      </c>
    </row>
    <row r="4" spans="1:23" ht="18" customHeight="1">
      <c r="A4" s="3">
        <v>5</v>
      </c>
      <c r="B4" s="3">
        <v>-1</v>
      </c>
      <c r="C4" s="3">
        <v>0</v>
      </c>
      <c r="D4" s="104" t="s">
        <v>41</v>
      </c>
      <c r="E4" s="3">
        <v>-5</v>
      </c>
      <c r="G4" s="3">
        <v>5</v>
      </c>
      <c r="H4" s="3">
        <v>-1</v>
      </c>
      <c r="J4" s="3">
        <v>5</v>
      </c>
      <c r="K4" s="3">
        <v>-1</v>
      </c>
      <c r="L4" s="105">
        <v>0.5</v>
      </c>
      <c r="N4" s="3">
        <v>5</v>
      </c>
      <c r="O4" s="3">
        <v>0</v>
      </c>
      <c r="P4" s="3">
        <v>4</v>
      </c>
      <c r="Q4" s="105">
        <v>0.3</v>
      </c>
      <c r="R4" s="3">
        <v>2</v>
      </c>
      <c r="S4" s="3">
        <v>4</v>
      </c>
      <c r="U4" s="3">
        <v>5</v>
      </c>
      <c r="V4" s="3">
        <v>2</v>
      </c>
      <c r="W4" s="3">
        <v>-2</v>
      </c>
    </row>
    <row r="5" spans="1:23" ht="18" customHeight="1">
      <c r="A5" s="3">
        <v>6</v>
      </c>
      <c r="B5" s="3">
        <v>-1</v>
      </c>
      <c r="C5" s="3">
        <v>0</v>
      </c>
      <c r="D5" s="104" t="s">
        <v>41</v>
      </c>
      <c r="E5" s="3">
        <v>-5</v>
      </c>
      <c r="G5" s="3">
        <v>6</v>
      </c>
      <c r="H5" s="3">
        <v>-1</v>
      </c>
      <c r="J5" s="3">
        <v>6</v>
      </c>
      <c r="K5" s="3">
        <v>-1</v>
      </c>
      <c r="L5" s="105">
        <v>0.5</v>
      </c>
      <c r="N5" s="3">
        <v>6</v>
      </c>
      <c r="O5" s="3">
        <v>0</v>
      </c>
      <c r="P5" s="3">
        <v>4</v>
      </c>
      <c r="Q5" s="105">
        <v>0.3</v>
      </c>
      <c r="R5" s="3">
        <v>2</v>
      </c>
      <c r="S5" s="3">
        <v>4</v>
      </c>
      <c r="U5" s="3">
        <v>6</v>
      </c>
      <c r="V5" s="3">
        <v>2</v>
      </c>
      <c r="W5" s="3">
        <v>-2</v>
      </c>
    </row>
    <row r="6" spans="1:23" ht="18" customHeight="1">
      <c r="A6" s="3">
        <v>7</v>
      </c>
      <c r="B6" s="3">
        <v>0</v>
      </c>
      <c r="C6" s="3">
        <v>0</v>
      </c>
      <c r="D6" s="104" t="s">
        <v>25</v>
      </c>
      <c r="E6" s="3">
        <v>0</v>
      </c>
      <c r="G6" s="3">
        <v>7</v>
      </c>
      <c r="H6" s="3">
        <v>-1</v>
      </c>
      <c r="J6" s="3">
        <v>7</v>
      </c>
      <c r="K6" s="3">
        <v>-1</v>
      </c>
      <c r="L6" s="105">
        <v>0.5</v>
      </c>
      <c r="N6" s="3">
        <v>7</v>
      </c>
      <c r="O6" s="3">
        <v>0</v>
      </c>
      <c r="P6" s="3">
        <v>4</v>
      </c>
      <c r="Q6" s="105">
        <v>0.3</v>
      </c>
      <c r="R6" s="3">
        <v>2</v>
      </c>
      <c r="S6" s="3">
        <v>4</v>
      </c>
      <c r="U6" s="3">
        <v>7</v>
      </c>
      <c r="V6" s="3">
        <v>3</v>
      </c>
      <c r="W6" s="3">
        <v>-1</v>
      </c>
    </row>
    <row r="7" spans="1:23" ht="18" customHeight="1">
      <c r="A7" s="3">
        <v>8</v>
      </c>
      <c r="B7" s="3">
        <v>0</v>
      </c>
      <c r="C7" s="3">
        <v>0</v>
      </c>
      <c r="D7" s="104" t="s">
        <v>25</v>
      </c>
      <c r="E7" s="3">
        <v>0</v>
      </c>
      <c r="G7" s="3">
        <v>8</v>
      </c>
      <c r="H7" s="3">
        <v>-1</v>
      </c>
      <c r="J7" s="3">
        <v>8</v>
      </c>
      <c r="K7" s="3">
        <v>-1</v>
      </c>
      <c r="L7" s="105">
        <v>0.5</v>
      </c>
      <c r="N7" s="3">
        <v>8</v>
      </c>
      <c r="O7" s="3">
        <v>1</v>
      </c>
      <c r="P7" s="3">
        <v>5</v>
      </c>
      <c r="Q7" s="105">
        <v>0.4</v>
      </c>
      <c r="R7" s="3">
        <v>3</v>
      </c>
      <c r="S7" s="3">
        <v>5</v>
      </c>
      <c r="U7" s="3">
        <v>8</v>
      </c>
      <c r="V7" s="3">
        <v>3</v>
      </c>
      <c r="W7" s="3">
        <v>-1</v>
      </c>
    </row>
    <row r="8" spans="1:23" ht="18" customHeight="1">
      <c r="A8" s="3">
        <v>9</v>
      </c>
      <c r="B8" s="3">
        <v>0</v>
      </c>
      <c r="C8" s="3">
        <v>0</v>
      </c>
      <c r="D8" s="104" t="s">
        <v>25</v>
      </c>
      <c r="E8" s="3">
        <v>5</v>
      </c>
      <c r="G8" s="3">
        <v>9</v>
      </c>
      <c r="H8" s="3">
        <v>0</v>
      </c>
      <c r="J8" s="3">
        <v>9</v>
      </c>
      <c r="K8" s="3">
        <v>0</v>
      </c>
      <c r="L8" s="105">
        <v>0.75</v>
      </c>
      <c r="N8" s="3">
        <v>9</v>
      </c>
      <c r="O8" s="3">
        <v>1</v>
      </c>
      <c r="P8" s="3">
        <v>5</v>
      </c>
      <c r="Q8" s="105">
        <v>0.45</v>
      </c>
      <c r="R8" s="3">
        <v>3</v>
      </c>
      <c r="S8" s="3">
        <v>5</v>
      </c>
      <c r="U8" s="3">
        <v>9</v>
      </c>
      <c r="V8" s="3">
        <v>4</v>
      </c>
      <c r="W8" s="3">
        <v>0</v>
      </c>
    </row>
    <row r="9" spans="1:23" ht="18" customHeight="1">
      <c r="A9" s="3">
        <v>10</v>
      </c>
      <c r="B9" s="3">
        <v>0</v>
      </c>
      <c r="C9" s="3">
        <v>0</v>
      </c>
      <c r="D9" s="104" t="s">
        <v>25</v>
      </c>
      <c r="E9" s="3">
        <v>5</v>
      </c>
      <c r="G9" s="3">
        <v>10</v>
      </c>
      <c r="H9" s="3">
        <v>0</v>
      </c>
      <c r="J9" s="3">
        <v>10</v>
      </c>
      <c r="K9" s="3">
        <v>0</v>
      </c>
      <c r="L9" s="105">
        <v>0.75</v>
      </c>
      <c r="N9" s="3">
        <v>10</v>
      </c>
      <c r="O9" s="3">
        <v>2</v>
      </c>
      <c r="P9" s="3">
        <v>5</v>
      </c>
      <c r="Q9" s="105">
        <v>0.5</v>
      </c>
      <c r="R9" s="3">
        <v>4</v>
      </c>
      <c r="S9" s="3">
        <v>6</v>
      </c>
      <c r="U9" s="3">
        <v>10</v>
      </c>
      <c r="V9" s="3">
        <v>4</v>
      </c>
      <c r="W9" s="3">
        <v>0</v>
      </c>
    </row>
    <row r="10" spans="1:23" ht="18" customHeight="1">
      <c r="A10" s="3">
        <v>11</v>
      </c>
      <c r="B10" s="3">
        <v>0</v>
      </c>
      <c r="C10" s="3">
        <v>0</v>
      </c>
      <c r="D10" s="104" t="s">
        <v>25</v>
      </c>
      <c r="E10" s="3">
        <v>5</v>
      </c>
      <c r="G10" s="3">
        <v>11</v>
      </c>
      <c r="H10" s="3">
        <v>0</v>
      </c>
      <c r="J10" s="3">
        <v>11</v>
      </c>
      <c r="K10" s="3">
        <v>0</v>
      </c>
      <c r="L10" s="105">
        <v>0.75</v>
      </c>
      <c r="N10" s="3">
        <v>11</v>
      </c>
      <c r="O10" s="3">
        <v>2</v>
      </c>
      <c r="P10" s="3">
        <v>6</v>
      </c>
      <c r="Q10" s="105">
        <v>0.5</v>
      </c>
      <c r="R10" s="3">
        <v>4</v>
      </c>
      <c r="S10" s="3">
        <v>6</v>
      </c>
      <c r="U10" s="3">
        <v>11</v>
      </c>
      <c r="V10" s="3">
        <v>4</v>
      </c>
      <c r="W10" s="3">
        <v>0</v>
      </c>
    </row>
    <row r="11" spans="1:23" ht="18" customHeight="1">
      <c r="A11" s="3">
        <v>12</v>
      </c>
      <c r="B11" s="3">
        <v>0</v>
      </c>
      <c r="C11" s="3">
        <v>0</v>
      </c>
      <c r="D11" s="104" t="s">
        <v>25</v>
      </c>
      <c r="E11" s="3">
        <v>5</v>
      </c>
      <c r="G11" s="3">
        <v>12</v>
      </c>
      <c r="H11" s="3">
        <v>0</v>
      </c>
      <c r="J11" s="3">
        <v>12</v>
      </c>
      <c r="K11" s="3">
        <v>0</v>
      </c>
      <c r="L11" s="105">
        <v>0.75</v>
      </c>
      <c r="N11" s="3">
        <v>12</v>
      </c>
      <c r="O11" s="3">
        <v>3</v>
      </c>
      <c r="P11" s="3">
        <v>6</v>
      </c>
      <c r="Q11" s="105">
        <v>0.55000000000000004</v>
      </c>
      <c r="R11" s="3">
        <v>4</v>
      </c>
      <c r="S11" s="3">
        <v>6</v>
      </c>
      <c r="U11" s="3">
        <v>12</v>
      </c>
      <c r="V11" s="3">
        <v>4</v>
      </c>
      <c r="W11" s="3">
        <v>0</v>
      </c>
    </row>
    <row r="12" spans="1:23" ht="18" customHeight="1">
      <c r="A12" s="3">
        <v>13</v>
      </c>
      <c r="B12" s="3">
        <v>1</v>
      </c>
      <c r="C12" s="3">
        <v>0</v>
      </c>
      <c r="D12" s="104" t="s">
        <v>25</v>
      </c>
      <c r="E12" s="3">
        <v>10</v>
      </c>
      <c r="G12" s="3">
        <v>13</v>
      </c>
      <c r="H12" s="3">
        <v>1</v>
      </c>
      <c r="J12" s="3">
        <v>13</v>
      </c>
      <c r="K12" s="3">
        <v>1</v>
      </c>
      <c r="L12" s="105">
        <v>1</v>
      </c>
      <c r="N12" s="3">
        <v>13</v>
      </c>
      <c r="O12" s="3">
        <v>3</v>
      </c>
      <c r="P12" s="3">
        <v>7</v>
      </c>
      <c r="Q12" s="105">
        <v>0.65</v>
      </c>
      <c r="R12" s="3">
        <v>5</v>
      </c>
      <c r="S12" s="3">
        <v>8</v>
      </c>
      <c r="U12" s="3">
        <v>13</v>
      </c>
      <c r="V12" s="3">
        <v>5</v>
      </c>
      <c r="W12" s="3">
        <v>1</v>
      </c>
    </row>
    <row r="13" spans="1:23" ht="18" customHeight="1">
      <c r="A13" s="3">
        <v>14</v>
      </c>
      <c r="B13" s="3">
        <v>1</v>
      </c>
      <c r="C13" s="3">
        <v>0</v>
      </c>
      <c r="D13" s="104" t="s">
        <v>25</v>
      </c>
      <c r="E13" s="3">
        <v>10</v>
      </c>
      <c r="G13" s="3">
        <v>14</v>
      </c>
      <c r="H13" s="3">
        <v>1</v>
      </c>
      <c r="J13" s="3">
        <v>14</v>
      </c>
      <c r="K13" s="3">
        <v>1</v>
      </c>
      <c r="L13" s="105">
        <v>1</v>
      </c>
      <c r="N13" s="3">
        <v>14</v>
      </c>
      <c r="O13" s="3">
        <v>4</v>
      </c>
      <c r="P13" s="3">
        <v>7</v>
      </c>
      <c r="Q13" s="105">
        <v>0.65</v>
      </c>
      <c r="R13" s="3">
        <v>5</v>
      </c>
      <c r="S13" s="3">
        <v>8</v>
      </c>
      <c r="U13" s="3">
        <v>14</v>
      </c>
      <c r="V13" s="3">
        <v>5</v>
      </c>
      <c r="W13" s="3">
        <v>1</v>
      </c>
    </row>
    <row r="14" spans="1:23" ht="18" customHeight="1">
      <c r="A14" s="3">
        <v>15</v>
      </c>
      <c r="B14" s="3">
        <v>1</v>
      </c>
      <c r="C14" s="3">
        <v>0</v>
      </c>
      <c r="D14" s="104" t="s">
        <v>25</v>
      </c>
      <c r="E14" s="3">
        <v>15</v>
      </c>
      <c r="G14" s="3">
        <v>15</v>
      </c>
      <c r="H14" s="3">
        <v>1</v>
      </c>
      <c r="J14" s="3">
        <v>15</v>
      </c>
      <c r="K14" s="3">
        <v>1</v>
      </c>
      <c r="L14" s="105">
        <v>1</v>
      </c>
      <c r="N14" s="3">
        <v>15</v>
      </c>
      <c r="O14" s="3">
        <v>4</v>
      </c>
      <c r="P14" s="3">
        <v>8</v>
      </c>
      <c r="Q14" s="105">
        <v>0.75</v>
      </c>
      <c r="R14" s="3">
        <v>6</v>
      </c>
      <c r="S14" s="3">
        <v>10</v>
      </c>
      <c r="U14" s="3">
        <v>15</v>
      </c>
      <c r="V14" s="3">
        <v>5</v>
      </c>
      <c r="W14" s="3">
        <v>1</v>
      </c>
    </row>
    <row r="15" spans="1:23" ht="18" customHeight="1">
      <c r="A15" s="3">
        <v>16</v>
      </c>
      <c r="B15" s="3">
        <v>1</v>
      </c>
      <c r="C15" s="3">
        <v>1</v>
      </c>
      <c r="D15" s="104" t="s">
        <v>118</v>
      </c>
      <c r="E15" s="3">
        <v>15</v>
      </c>
      <c r="G15" s="3">
        <v>16</v>
      </c>
      <c r="H15" s="3">
        <v>1</v>
      </c>
      <c r="J15" s="3">
        <v>16</v>
      </c>
      <c r="K15" s="3">
        <v>1</v>
      </c>
      <c r="L15" s="105">
        <v>1</v>
      </c>
      <c r="N15" s="3">
        <v>16</v>
      </c>
      <c r="O15" s="3">
        <v>5</v>
      </c>
      <c r="P15" s="3">
        <v>8</v>
      </c>
      <c r="Q15" s="105">
        <v>0.75</v>
      </c>
      <c r="R15" s="3">
        <v>6</v>
      </c>
      <c r="S15" s="3">
        <v>10</v>
      </c>
      <c r="U15" s="3">
        <v>16</v>
      </c>
      <c r="V15" s="3">
        <v>6</v>
      </c>
      <c r="W15" s="3">
        <v>2</v>
      </c>
    </row>
    <row r="16" spans="1:23" ht="18" customHeight="1">
      <c r="A16" s="3">
        <v>17</v>
      </c>
      <c r="B16" s="3">
        <v>2</v>
      </c>
      <c r="C16" s="3">
        <v>2</v>
      </c>
      <c r="D16" s="104" t="s">
        <v>63</v>
      </c>
      <c r="E16" s="3">
        <v>30</v>
      </c>
      <c r="G16" s="3">
        <v>17</v>
      </c>
      <c r="H16" s="3">
        <v>1</v>
      </c>
      <c r="J16" s="3">
        <v>17</v>
      </c>
      <c r="K16" s="3">
        <v>1</v>
      </c>
      <c r="L16" s="105">
        <v>1</v>
      </c>
      <c r="N16" s="3">
        <v>17</v>
      </c>
      <c r="O16" s="3">
        <v>5</v>
      </c>
      <c r="P16" s="3">
        <v>9</v>
      </c>
      <c r="Q16" s="105">
        <v>0.85</v>
      </c>
      <c r="R16" s="3">
        <v>7</v>
      </c>
      <c r="S16" s="3" t="s">
        <v>119</v>
      </c>
      <c r="U16" s="3">
        <v>17</v>
      </c>
      <c r="V16" s="3">
        <v>6</v>
      </c>
      <c r="W16" s="3">
        <v>2</v>
      </c>
    </row>
    <row r="17" spans="1:39" ht="18" customHeight="1">
      <c r="A17" s="3">
        <v>18</v>
      </c>
      <c r="B17" s="3">
        <v>2</v>
      </c>
      <c r="C17" s="3">
        <v>3</v>
      </c>
      <c r="D17" s="104" t="s">
        <v>112</v>
      </c>
      <c r="E17" s="3">
        <v>50</v>
      </c>
      <c r="G17" s="3">
        <v>18</v>
      </c>
      <c r="H17" s="3">
        <v>1</v>
      </c>
      <c r="J17" s="3">
        <v>18</v>
      </c>
      <c r="K17" s="3">
        <v>1</v>
      </c>
      <c r="L17" s="105">
        <v>1</v>
      </c>
      <c r="N17" s="3">
        <v>18</v>
      </c>
      <c r="O17" s="3">
        <v>6</v>
      </c>
      <c r="P17" s="3">
        <v>9</v>
      </c>
      <c r="Q17" s="105">
        <v>0.95</v>
      </c>
      <c r="R17" s="3">
        <v>8</v>
      </c>
      <c r="S17" s="3" t="s">
        <v>119</v>
      </c>
      <c r="U17" s="3">
        <v>18</v>
      </c>
      <c r="V17" s="3">
        <v>7</v>
      </c>
      <c r="W17" s="3">
        <v>4</v>
      </c>
    </row>
    <row r="19" spans="1:39" ht="18" customHeight="1">
      <c r="A19" s="3" t="s">
        <v>6</v>
      </c>
      <c r="B19" s="3" t="s">
        <v>120</v>
      </c>
      <c r="C19" s="3" t="s">
        <v>121</v>
      </c>
      <c r="D19" s="103" t="s">
        <v>122</v>
      </c>
      <c r="E19" s="3" t="s">
        <v>123</v>
      </c>
      <c r="F19" s="3" t="s">
        <v>124</v>
      </c>
      <c r="G19" s="3" t="s">
        <v>10</v>
      </c>
      <c r="H19" s="103" t="s">
        <v>125</v>
      </c>
      <c r="I19" s="3" t="s">
        <v>126</v>
      </c>
    </row>
    <row r="20" spans="1:39" ht="18" customHeight="1">
      <c r="A20" s="3" t="s">
        <v>62</v>
      </c>
      <c r="B20" s="3" t="s">
        <v>62</v>
      </c>
      <c r="C20" s="3" t="s">
        <v>62</v>
      </c>
      <c r="E20" s="3" t="s">
        <v>62</v>
      </c>
      <c r="F20" s="3">
        <v>1</v>
      </c>
      <c r="G20" s="3" t="s">
        <v>12</v>
      </c>
      <c r="H20" s="3" t="s">
        <v>64</v>
      </c>
      <c r="I20" s="3">
        <v>12</v>
      </c>
    </row>
    <row r="21" spans="1:39" ht="18" customHeight="1">
      <c r="A21" s="3" t="s">
        <v>127</v>
      </c>
      <c r="B21" s="3" t="s">
        <v>62</v>
      </c>
      <c r="C21" s="3" t="s">
        <v>62</v>
      </c>
      <c r="D21" s="3">
        <v>-3</v>
      </c>
      <c r="E21" s="3" t="s">
        <v>62</v>
      </c>
      <c r="F21" s="3">
        <v>1</v>
      </c>
      <c r="G21" s="3" t="s">
        <v>12</v>
      </c>
      <c r="H21" s="3" t="s">
        <v>29</v>
      </c>
      <c r="I21" s="3">
        <v>12</v>
      </c>
    </row>
    <row r="22" spans="1:39" ht="18" customHeight="1">
      <c r="A22" s="3" t="s">
        <v>66</v>
      </c>
      <c r="B22" s="3" t="s">
        <v>62</v>
      </c>
      <c r="C22" s="3" t="s">
        <v>62</v>
      </c>
      <c r="D22" s="3">
        <v>-1</v>
      </c>
      <c r="E22" s="3" t="s">
        <v>66</v>
      </c>
      <c r="F22" s="3">
        <v>2</v>
      </c>
      <c r="G22" s="3" t="s">
        <v>12</v>
      </c>
      <c r="H22" s="3" t="s">
        <v>29</v>
      </c>
      <c r="I22" s="3">
        <v>12</v>
      </c>
    </row>
    <row r="23" spans="1:39" ht="18" customHeight="1">
      <c r="A23" s="3" t="s">
        <v>128</v>
      </c>
      <c r="B23" s="3" t="s">
        <v>128</v>
      </c>
      <c r="C23" s="3" t="s">
        <v>62</v>
      </c>
      <c r="E23" s="3" t="s">
        <v>128</v>
      </c>
      <c r="F23" s="3">
        <v>3</v>
      </c>
      <c r="G23" s="3" t="s">
        <v>15</v>
      </c>
      <c r="H23" s="3" t="s">
        <v>129</v>
      </c>
      <c r="I23" s="3">
        <v>12</v>
      </c>
    </row>
    <row r="24" spans="1:39" ht="18" customHeight="1">
      <c r="A24" s="3" t="s">
        <v>7</v>
      </c>
      <c r="B24" s="3" t="s">
        <v>7</v>
      </c>
      <c r="C24" s="3" t="s">
        <v>7</v>
      </c>
      <c r="E24" s="3" t="s">
        <v>7</v>
      </c>
      <c r="F24" s="3">
        <v>4</v>
      </c>
      <c r="G24" s="3" t="s">
        <v>11</v>
      </c>
      <c r="H24" s="3" t="s">
        <v>32</v>
      </c>
      <c r="I24" s="3">
        <v>12</v>
      </c>
    </row>
    <row r="25" spans="1:39" ht="18" customHeight="1">
      <c r="A25" s="3" t="s">
        <v>56</v>
      </c>
      <c r="B25" s="3" t="s">
        <v>7</v>
      </c>
      <c r="C25" s="3" t="s">
        <v>7</v>
      </c>
      <c r="E25" s="3" t="s">
        <v>7</v>
      </c>
      <c r="F25" s="3">
        <v>5</v>
      </c>
      <c r="G25" s="3" t="s">
        <v>57</v>
      </c>
      <c r="H25" s="3" t="s">
        <v>59</v>
      </c>
      <c r="I25" s="3">
        <v>12</v>
      </c>
    </row>
    <row r="26" spans="1:39" ht="18" customHeight="1">
      <c r="A26" s="3" t="s">
        <v>130</v>
      </c>
      <c r="B26" s="3" t="s">
        <v>7</v>
      </c>
      <c r="C26" s="3" t="s">
        <v>62</v>
      </c>
      <c r="E26" s="3" t="s">
        <v>130</v>
      </c>
      <c r="F26" s="3">
        <v>6</v>
      </c>
      <c r="G26" s="3" t="s">
        <v>11</v>
      </c>
      <c r="H26" s="3" t="s">
        <v>131</v>
      </c>
      <c r="I26" s="3">
        <v>0</v>
      </c>
    </row>
    <row r="27" spans="1:39" ht="18" customHeight="1">
      <c r="A27" s="3" t="s">
        <v>132</v>
      </c>
      <c r="B27" s="3" t="s">
        <v>128</v>
      </c>
      <c r="C27" s="3" t="s">
        <v>62</v>
      </c>
      <c r="E27" s="3" t="s">
        <v>132</v>
      </c>
      <c r="F27" s="3">
        <v>7</v>
      </c>
      <c r="G27" s="3" t="s">
        <v>13</v>
      </c>
      <c r="H27" s="3" t="s">
        <v>133</v>
      </c>
      <c r="I27" s="3">
        <v>0</v>
      </c>
    </row>
    <row r="28" spans="1:39" ht="18" customHeight="1">
      <c r="A28" s="3" t="s">
        <v>134</v>
      </c>
      <c r="B28" s="3" t="s">
        <v>128</v>
      </c>
      <c r="C28" s="3" t="s">
        <v>62</v>
      </c>
      <c r="E28" s="3" t="s">
        <v>134</v>
      </c>
      <c r="F28" s="3">
        <v>8</v>
      </c>
      <c r="G28" s="3" t="s">
        <v>135</v>
      </c>
      <c r="H28" s="3" t="s">
        <v>29</v>
      </c>
      <c r="I28" s="3">
        <v>6</v>
      </c>
    </row>
    <row r="30" spans="1:39" ht="18" customHeight="1">
      <c r="A30" s="106"/>
      <c r="B30" s="107" t="s">
        <v>74</v>
      </c>
      <c r="C30" s="106"/>
      <c r="D30" s="106"/>
      <c r="E30" s="107" t="s">
        <v>136</v>
      </c>
      <c r="F30" s="106"/>
      <c r="G30" s="107" t="s">
        <v>137</v>
      </c>
      <c r="H30" s="106"/>
      <c r="I30" s="106"/>
      <c r="J30" s="106"/>
      <c r="K30" s="106"/>
      <c r="L30" s="106"/>
      <c r="M30" s="106"/>
      <c r="N30" s="107" t="s">
        <v>8</v>
      </c>
      <c r="O30" s="106"/>
      <c r="P30" s="106"/>
      <c r="Q30" s="106"/>
      <c r="R30" s="106"/>
      <c r="S30" s="106"/>
      <c r="T30" s="106"/>
      <c r="U30" s="106"/>
      <c r="V30" s="107" t="s">
        <v>126</v>
      </c>
      <c r="W30" s="107"/>
      <c r="X30" s="107"/>
      <c r="Y30" s="107"/>
      <c r="Z30" s="107"/>
      <c r="AA30" s="107"/>
      <c r="AB30" s="107" t="s">
        <v>138</v>
      </c>
      <c r="AC30" s="107"/>
      <c r="AD30" s="107"/>
      <c r="AE30" s="107"/>
      <c r="AF30" s="107"/>
      <c r="AG30" s="107"/>
      <c r="AH30" s="107" t="s">
        <v>139</v>
      </c>
      <c r="AI30" s="107"/>
      <c r="AJ30" s="107"/>
      <c r="AK30" s="107"/>
      <c r="AL30" s="107"/>
      <c r="AM30" s="107"/>
    </row>
    <row r="31" spans="1:39" ht="18" customHeight="1">
      <c r="A31" s="107" t="s">
        <v>9</v>
      </c>
      <c r="B31" s="107" t="s">
        <v>62</v>
      </c>
      <c r="C31" s="107" t="s">
        <v>128</v>
      </c>
      <c r="D31" s="107" t="s">
        <v>7</v>
      </c>
      <c r="E31" s="107" t="s">
        <v>62</v>
      </c>
      <c r="F31" s="107" t="s">
        <v>7</v>
      </c>
      <c r="G31" s="107" t="s">
        <v>62</v>
      </c>
      <c r="H31" s="107" t="s">
        <v>66</v>
      </c>
      <c r="I31" s="107" t="s">
        <v>128</v>
      </c>
      <c r="J31" s="107" t="s">
        <v>7</v>
      </c>
      <c r="K31" s="107" t="s">
        <v>130</v>
      </c>
      <c r="L31" s="107" t="s">
        <v>132</v>
      </c>
      <c r="M31" s="107" t="s">
        <v>134</v>
      </c>
      <c r="N31" s="107" t="s">
        <v>62</v>
      </c>
      <c r="O31" s="107" t="s">
        <v>66</v>
      </c>
      <c r="P31" s="107" t="s">
        <v>128</v>
      </c>
      <c r="Q31" s="107" t="s">
        <v>7</v>
      </c>
      <c r="R31" s="107" t="s">
        <v>56</v>
      </c>
      <c r="S31" s="107" t="s">
        <v>130</v>
      </c>
      <c r="T31" s="107" t="s">
        <v>132</v>
      </c>
      <c r="U31" s="107" t="s">
        <v>134</v>
      </c>
      <c r="V31" s="107" t="s">
        <v>37</v>
      </c>
      <c r="W31" s="107" t="s">
        <v>39</v>
      </c>
      <c r="X31" s="107" t="s">
        <v>40</v>
      </c>
      <c r="Y31" s="107" t="s">
        <v>43</v>
      </c>
      <c r="Z31" s="107" t="s">
        <v>45</v>
      </c>
      <c r="AA31" s="107" t="s">
        <v>46</v>
      </c>
      <c r="AB31" s="107" t="s">
        <v>37</v>
      </c>
      <c r="AC31" s="107" t="s">
        <v>39</v>
      </c>
      <c r="AD31" s="107" t="s">
        <v>40</v>
      </c>
      <c r="AE31" s="107" t="s">
        <v>43</v>
      </c>
      <c r="AF31" s="107" t="s">
        <v>45</v>
      </c>
      <c r="AG31" s="107" t="s">
        <v>46</v>
      </c>
      <c r="AH31" s="107" t="s">
        <v>37</v>
      </c>
      <c r="AI31" s="107" t="s">
        <v>39</v>
      </c>
      <c r="AJ31" s="107" t="s">
        <v>40</v>
      </c>
      <c r="AK31" s="107" t="s">
        <v>43</v>
      </c>
      <c r="AL31" s="107" t="s">
        <v>45</v>
      </c>
      <c r="AM31" s="107" t="s">
        <v>46</v>
      </c>
    </row>
    <row r="32" spans="1:39" ht="18" customHeight="1">
      <c r="A32" s="3">
        <v>1</v>
      </c>
      <c r="B32" s="3">
        <v>0</v>
      </c>
      <c r="C32" s="3">
        <v>0</v>
      </c>
      <c r="D32" s="3">
        <v>0</v>
      </c>
      <c r="E32" s="3">
        <v>15</v>
      </c>
      <c r="F32" s="3">
        <v>15</v>
      </c>
      <c r="G32" s="3" t="s">
        <v>44</v>
      </c>
      <c r="H32" s="3" t="s">
        <v>140</v>
      </c>
      <c r="I32" s="3" t="s">
        <v>60</v>
      </c>
      <c r="J32" s="3" t="s">
        <v>58</v>
      </c>
      <c r="K32" s="3" t="s">
        <v>60</v>
      </c>
      <c r="L32" s="3" t="s">
        <v>60</v>
      </c>
      <c r="M32" s="3" t="s">
        <v>60</v>
      </c>
      <c r="N32" s="3">
        <v>0</v>
      </c>
      <c r="O32" s="3">
        <f>N32*1.25</f>
        <v>0</v>
      </c>
      <c r="P32" s="3">
        <f>O32*1.25</f>
        <v>0</v>
      </c>
      <c r="Q32" s="3">
        <v>0</v>
      </c>
      <c r="R32" s="3">
        <v>0</v>
      </c>
      <c r="S32" s="3">
        <f>R32*1.25</f>
        <v>0</v>
      </c>
      <c r="T32" s="3">
        <v>0</v>
      </c>
      <c r="U32" s="3">
        <v>0</v>
      </c>
      <c r="V32" s="105">
        <v>0.87</v>
      </c>
      <c r="W32" s="105">
        <v>0.15</v>
      </c>
      <c r="X32" s="3">
        <v>3</v>
      </c>
      <c r="Y32" s="105">
        <v>0.1</v>
      </c>
      <c r="Z32" s="105">
        <v>0.2</v>
      </c>
      <c r="AA32" s="105">
        <v>0.1</v>
      </c>
      <c r="AB32" s="105">
        <v>0</v>
      </c>
      <c r="AC32" s="105">
        <v>0</v>
      </c>
      <c r="AD32" s="3">
        <v>1</v>
      </c>
      <c r="AE32" s="105">
        <v>0</v>
      </c>
      <c r="AF32" s="105">
        <v>0</v>
      </c>
      <c r="AG32" s="105">
        <v>0</v>
      </c>
      <c r="AH32" s="105">
        <v>0</v>
      </c>
      <c r="AI32" s="108">
        <v>0</v>
      </c>
      <c r="AJ32" s="3">
        <v>1</v>
      </c>
      <c r="AK32" s="108">
        <v>0</v>
      </c>
      <c r="AL32" s="105">
        <v>0</v>
      </c>
      <c r="AM32" s="108">
        <v>0</v>
      </c>
    </row>
    <row r="33" spans="1:39" ht="18" customHeight="1">
      <c r="A33" s="3">
        <v>2</v>
      </c>
      <c r="B33" s="3">
        <v>0</v>
      </c>
      <c r="C33" s="3">
        <v>0</v>
      </c>
      <c r="D33" s="3">
        <v>0</v>
      </c>
      <c r="E33" s="3">
        <v>14</v>
      </c>
      <c r="F33" s="3">
        <v>14</v>
      </c>
      <c r="G33" s="3" t="s">
        <v>140</v>
      </c>
      <c r="H33" s="3" t="s">
        <v>67</v>
      </c>
      <c r="I33" s="3" t="s">
        <v>141</v>
      </c>
      <c r="J33" s="3" t="s">
        <v>142</v>
      </c>
      <c r="K33" s="3" t="s">
        <v>141</v>
      </c>
      <c r="L33" s="3" t="s">
        <v>141</v>
      </c>
      <c r="M33" s="3" t="s">
        <v>141</v>
      </c>
      <c r="N33" s="3">
        <v>2000</v>
      </c>
      <c r="O33" s="3">
        <v>2500</v>
      </c>
      <c r="P33" s="3">
        <v>2500</v>
      </c>
      <c r="Q33" s="3">
        <v>1500</v>
      </c>
      <c r="R33" s="3">
        <v>2000</v>
      </c>
      <c r="S33" s="3">
        <v>2500</v>
      </c>
      <c r="T33" s="3">
        <v>1250</v>
      </c>
      <c r="U33" s="3">
        <v>1500</v>
      </c>
      <c r="V33" s="105">
        <v>0.88</v>
      </c>
      <c r="W33" s="105">
        <v>0.2</v>
      </c>
      <c r="X33" s="3">
        <v>3</v>
      </c>
      <c r="Y33" s="105">
        <v>0.15</v>
      </c>
      <c r="Z33" s="105">
        <v>0.25</v>
      </c>
      <c r="AA33" s="105">
        <v>0.15</v>
      </c>
      <c r="AB33" s="105">
        <v>0</v>
      </c>
      <c r="AC33" s="105">
        <v>0</v>
      </c>
      <c r="AD33" s="3">
        <v>1</v>
      </c>
      <c r="AE33" s="105">
        <v>0</v>
      </c>
      <c r="AF33" s="105">
        <v>0</v>
      </c>
      <c r="AG33" s="105">
        <v>0</v>
      </c>
      <c r="AH33" s="105">
        <v>0</v>
      </c>
      <c r="AI33" s="108">
        <v>0</v>
      </c>
      <c r="AJ33" s="3">
        <v>1</v>
      </c>
      <c r="AK33" s="108">
        <v>0</v>
      </c>
      <c r="AL33" s="105">
        <v>0</v>
      </c>
      <c r="AM33" s="108">
        <v>0</v>
      </c>
    </row>
    <row r="34" spans="1:39" ht="18" customHeight="1">
      <c r="A34" s="3">
        <v>3</v>
      </c>
      <c r="B34" s="3">
        <v>1</v>
      </c>
      <c r="C34" s="3">
        <v>0</v>
      </c>
      <c r="D34" s="3">
        <v>1</v>
      </c>
      <c r="E34" s="3">
        <v>13</v>
      </c>
      <c r="F34" s="3">
        <v>13</v>
      </c>
      <c r="G34" s="3" t="s">
        <v>67</v>
      </c>
      <c r="H34" s="3" t="s">
        <v>143</v>
      </c>
      <c r="I34" s="3" t="s">
        <v>144</v>
      </c>
      <c r="J34" s="3" t="s">
        <v>145</v>
      </c>
      <c r="K34" s="3" t="s">
        <v>144</v>
      </c>
      <c r="L34" s="3" t="s">
        <v>144</v>
      </c>
      <c r="M34" s="3" t="s">
        <v>144</v>
      </c>
      <c r="N34" s="3">
        <v>4000</v>
      </c>
      <c r="O34" s="3">
        <v>5000</v>
      </c>
      <c r="P34" s="3">
        <v>5000</v>
      </c>
      <c r="Q34" s="3">
        <v>3000</v>
      </c>
      <c r="R34" s="3">
        <v>4000</v>
      </c>
      <c r="S34" s="3">
        <v>5000</v>
      </c>
      <c r="T34" s="3">
        <v>2500</v>
      </c>
      <c r="U34" s="3">
        <v>3000</v>
      </c>
      <c r="V34" s="105">
        <v>0.89</v>
      </c>
      <c r="W34" s="105">
        <v>0.25</v>
      </c>
      <c r="X34" s="3">
        <v>4</v>
      </c>
      <c r="Y34" s="105">
        <v>0.2</v>
      </c>
      <c r="Z34" s="105">
        <v>0.3</v>
      </c>
      <c r="AA34" s="105">
        <v>0.2</v>
      </c>
      <c r="AB34" s="105">
        <v>0.87</v>
      </c>
      <c r="AC34" s="105">
        <v>0.15</v>
      </c>
      <c r="AD34" s="3">
        <v>3</v>
      </c>
      <c r="AE34" s="105">
        <v>0.1</v>
      </c>
      <c r="AF34" s="105">
        <v>0.2</v>
      </c>
      <c r="AG34" s="105">
        <v>0.1</v>
      </c>
      <c r="AH34" s="105">
        <v>0</v>
      </c>
      <c r="AI34" s="108">
        <v>0</v>
      </c>
      <c r="AJ34" s="3">
        <v>1</v>
      </c>
      <c r="AK34" s="108">
        <v>0</v>
      </c>
      <c r="AL34" s="105">
        <v>0</v>
      </c>
      <c r="AM34" s="108">
        <v>0</v>
      </c>
    </row>
    <row r="35" spans="1:39" ht="18" customHeight="1">
      <c r="A35" s="3">
        <v>4</v>
      </c>
      <c r="B35" s="3">
        <v>2</v>
      </c>
      <c r="C35" s="3">
        <v>1</v>
      </c>
      <c r="D35" s="3">
        <v>1</v>
      </c>
      <c r="E35" s="3">
        <v>12</v>
      </c>
      <c r="F35" s="3">
        <v>12</v>
      </c>
      <c r="G35" s="3" t="s">
        <v>143</v>
      </c>
      <c r="H35" s="3" t="s">
        <v>146</v>
      </c>
      <c r="I35" s="3" t="s">
        <v>147</v>
      </c>
      <c r="J35" s="3" t="s">
        <v>148</v>
      </c>
      <c r="K35" s="3" t="s">
        <v>147</v>
      </c>
      <c r="L35" s="3" t="s">
        <v>147</v>
      </c>
      <c r="M35" s="3" t="s">
        <v>147</v>
      </c>
      <c r="N35" s="3">
        <v>8000</v>
      </c>
      <c r="O35" s="3">
        <v>12000</v>
      </c>
      <c r="P35" s="3">
        <v>10000</v>
      </c>
      <c r="Q35" s="3">
        <v>6000</v>
      </c>
      <c r="R35" s="3">
        <v>8000</v>
      </c>
      <c r="S35" s="3">
        <v>10000</v>
      </c>
      <c r="T35" s="3">
        <v>5000</v>
      </c>
      <c r="U35" s="3">
        <v>6000</v>
      </c>
      <c r="V35" s="105">
        <v>0.9</v>
      </c>
      <c r="W35" s="105">
        <v>0.3</v>
      </c>
      <c r="X35" s="3">
        <v>4</v>
      </c>
      <c r="Y35" s="105">
        <v>0.25</v>
      </c>
      <c r="Z35" s="105">
        <v>0.35</v>
      </c>
      <c r="AA35" s="105">
        <v>0.25</v>
      </c>
      <c r="AB35" s="105">
        <v>0.88</v>
      </c>
      <c r="AC35" s="105">
        <v>0.2</v>
      </c>
      <c r="AD35" s="3">
        <v>3</v>
      </c>
      <c r="AE35" s="105">
        <v>0.15</v>
      </c>
      <c r="AF35" s="105">
        <v>0.25</v>
      </c>
      <c r="AG35" s="105">
        <v>0.15</v>
      </c>
      <c r="AH35" s="105">
        <v>0</v>
      </c>
      <c r="AI35" s="108">
        <v>0</v>
      </c>
      <c r="AJ35" s="3">
        <v>1</v>
      </c>
      <c r="AK35" s="108">
        <v>0</v>
      </c>
      <c r="AL35" s="105">
        <v>0</v>
      </c>
      <c r="AM35" s="108">
        <v>0</v>
      </c>
    </row>
    <row r="36" spans="1:39" ht="18" customHeight="1">
      <c r="A36" s="3">
        <v>5</v>
      </c>
      <c r="B36" s="3">
        <v>2</v>
      </c>
      <c r="C36" s="3">
        <v>1</v>
      </c>
      <c r="D36" s="3">
        <v>2</v>
      </c>
      <c r="E36" s="3">
        <v>11</v>
      </c>
      <c r="F36" s="3">
        <v>11</v>
      </c>
      <c r="G36" s="3" t="s">
        <v>146</v>
      </c>
      <c r="H36" s="3" t="s">
        <v>149</v>
      </c>
      <c r="I36" s="3" t="s">
        <v>150</v>
      </c>
      <c r="J36" s="3" t="s">
        <v>151</v>
      </c>
      <c r="K36" s="3" t="s">
        <v>150</v>
      </c>
      <c r="L36" s="3" t="s">
        <v>150</v>
      </c>
      <c r="M36" s="3" t="s">
        <v>150</v>
      </c>
      <c r="N36" s="3">
        <v>16000</v>
      </c>
      <c r="O36" s="3">
        <v>25000</v>
      </c>
      <c r="P36" s="3">
        <v>20000</v>
      </c>
      <c r="Q36" s="3">
        <v>12000</v>
      </c>
      <c r="R36" s="3">
        <v>13000</v>
      </c>
      <c r="S36" s="3">
        <v>20000</v>
      </c>
      <c r="T36" s="3">
        <v>10000</v>
      </c>
      <c r="U36" s="3">
        <v>12000</v>
      </c>
      <c r="V36" s="105">
        <v>0.91</v>
      </c>
      <c r="W36" s="105">
        <v>0.35</v>
      </c>
      <c r="X36" s="3">
        <v>4</v>
      </c>
      <c r="Y36" s="105">
        <v>0.3</v>
      </c>
      <c r="Z36" s="105">
        <v>0.4</v>
      </c>
      <c r="AA36" s="105">
        <v>0.3</v>
      </c>
      <c r="AB36" s="105">
        <v>0.89</v>
      </c>
      <c r="AC36" s="105">
        <v>0.25</v>
      </c>
      <c r="AD36" s="3">
        <v>4</v>
      </c>
      <c r="AE36" s="105">
        <v>0.2</v>
      </c>
      <c r="AF36" s="105">
        <v>0.3</v>
      </c>
      <c r="AG36" s="105">
        <v>0.2</v>
      </c>
      <c r="AH36" s="105">
        <v>0</v>
      </c>
      <c r="AI36" s="108">
        <v>0</v>
      </c>
      <c r="AJ36" s="3">
        <v>1</v>
      </c>
      <c r="AK36" s="108">
        <v>0</v>
      </c>
      <c r="AL36" s="105">
        <v>0</v>
      </c>
      <c r="AM36" s="108">
        <v>0</v>
      </c>
    </row>
    <row r="37" spans="1:39" ht="18" customHeight="1">
      <c r="A37" s="3">
        <v>6</v>
      </c>
      <c r="B37" s="3">
        <v>3</v>
      </c>
      <c r="C37" s="3">
        <v>2</v>
      </c>
      <c r="D37" s="3">
        <v>2</v>
      </c>
      <c r="E37" s="3">
        <v>10</v>
      </c>
      <c r="F37" s="3">
        <v>10</v>
      </c>
      <c r="G37" s="3" t="s">
        <v>149</v>
      </c>
      <c r="H37" s="3" t="s">
        <v>152</v>
      </c>
      <c r="I37" s="3" t="s">
        <v>153</v>
      </c>
      <c r="J37" s="3" t="s">
        <v>154</v>
      </c>
      <c r="K37" s="3" t="s">
        <v>153</v>
      </c>
      <c r="L37" s="3" t="s">
        <v>153</v>
      </c>
      <c r="M37" s="3" t="s">
        <v>153</v>
      </c>
      <c r="N37" s="3">
        <v>32000</v>
      </c>
      <c r="O37" s="3">
        <v>50000</v>
      </c>
      <c r="P37" s="3">
        <v>35000</v>
      </c>
      <c r="Q37" s="3">
        <v>24000</v>
      </c>
      <c r="R37" s="3">
        <v>20000</v>
      </c>
      <c r="S37" s="3">
        <v>40000</v>
      </c>
      <c r="T37" s="3">
        <v>20000</v>
      </c>
      <c r="U37" s="3">
        <v>24000</v>
      </c>
      <c r="V37" s="105">
        <v>0.92</v>
      </c>
      <c r="W37" s="105">
        <v>0.4</v>
      </c>
      <c r="X37" s="3">
        <v>4</v>
      </c>
      <c r="Y37" s="105">
        <v>0.35</v>
      </c>
      <c r="Z37" s="105">
        <v>0.45</v>
      </c>
      <c r="AA37" s="105">
        <v>0.35</v>
      </c>
      <c r="AB37" s="105">
        <v>0.9</v>
      </c>
      <c r="AC37" s="105">
        <v>0.3</v>
      </c>
      <c r="AD37" s="3">
        <v>4</v>
      </c>
      <c r="AE37" s="105">
        <v>0.25</v>
      </c>
      <c r="AF37" s="105">
        <v>0.35</v>
      </c>
      <c r="AG37" s="105">
        <v>0.25</v>
      </c>
      <c r="AH37" s="105">
        <v>0</v>
      </c>
      <c r="AI37" s="108">
        <v>0</v>
      </c>
      <c r="AJ37" s="3">
        <v>1</v>
      </c>
      <c r="AK37" s="108">
        <v>0</v>
      </c>
      <c r="AL37" s="105">
        <v>0</v>
      </c>
      <c r="AM37" s="108">
        <v>0</v>
      </c>
    </row>
    <row r="38" spans="1:39" ht="18" customHeight="1">
      <c r="A38" s="3">
        <v>7</v>
      </c>
      <c r="B38" s="3">
        <v>4</v>
      </c>
      <c r="C38" s="3">
        <v>2</v>
      </c>
      <c r="D38" s="3">
        <v>3</v>
      </c>
      <c r="E38" s="3">
        <v>9</v>
      </c>
      <c r="F38" s="3">
        <v>9</v>
      </c>
      <c r="G38" s="3" t="s">
        <v>152</v>
      </c>
      <c r="H38" s="3" t="s">
        <v>155</v>
      </c>
      <c r="I38" s="3" t="s">
        <v>156</v>
      </c>
      <c r="J38" s="3" t="s">
        <v>109</v>
      </c>
      <c r="K38" s="3" t="s">
        <v>156</v>
      </c>
      <c r="L38" s="3" t="s">
        <v>156</v>
      </c>
      <c r="M38" s="3" t="s">
        <v>156</v>
      </c>
      <c r="N38" s="3">
        <v>64000</v>
      </c>
      <c r="O38" s="3">
        <v>100000</v>
      </c>
      <c r="P38" s="3">
        <v>50000</v>
      </c>
      <c r="Q38" s="3">
        <v>48000</v>
      </c>
      <c r="R38" s="3">
        <v>40000</v>
      </c>
      <c r="S38" s="3">
        <v>80000</v>
      </c>
      <c r="T38" s="3">
        <v>40000</v>
      </c>
      <c r="U38" s="3">
        <v>48000</v>
      </c>
      <c r="V38" s="105">
        <v>0.93</v>
      </c>
      <c r="W38" s="105">
        <v>0.45</v>
      </c>
      <c r="X38" s="3">
        <v>5</v>
      </c>
      <c r="Y38" s="105">
        <v>0.4</v>
      </c>
      <c r="Z38" s="105">
        <v>0.5</v>
      </c>
      <c r="AA38" s="105">
        <v>0.4</v>
      </c>
      <c r="AB38" s="105">
        <v>0.91</v>
      </c>
      <c r="AC38" s="105">
        <v>0.35</v>
      </c>
      <c r="AD38" s="3">
        <v>4</v>
      </c>
      <c r="AE38" s="105">
        <v>0.3</v>
      </c>
      <c r="AF38" s="105">
        <v>0.4</v>
      </c>
      <c r="AG38" s="105">
        <v>0.3</v>
      </c>
      <c r="AH38" s="105">
        <v>0</v>
      </c>
      <c r="AI38" s="108">
        <v>0</v>
      </c>
      <c r="AJ38" s="3">
        <v>1</v>
      </c>
      <c r="AK38" s="108">
        <v>0</v>
      </c>
      <c r="AL38" s="105">
        <v>0</v>
      </c>
      <c r="AM38" s="108">
        <v>0</v>
      </c>
    </row>
    <row r="39" spans="1:39" ht="18" customHeight="1">
      <c r="A39" s="3">
        <v>8</v>
      </c>
      <c r="B39" s="3">
        <v>5</v>
      </c>
      <c r="C39" s="3">
        <v>3</v>
      </c>
      <c r="D39" s="3">
        <v>3</v>
      </c>
      <c r="E39" s="3">
        <v>8</v>
      </c>
      <c r="F39" s="3">
        <v>8</v>
      </c>
      <c r="G39" s="3" t="s">
        <v>155</v>
      </c>
      <c r="H39" s="3" t="s">
        <v>157</v>
      </c>
      <c r="I39" s="3" t="s">
        <v>158</v>
      </c>
      <c r="J39" s="3" t="s">
        <v>159</v>
      </c>
      <c r="K39" s="3" t="s">
        <v>158</v>
      </c>
      <c r="L39" s="3" t="s">
        <v>158</v>
      </c>
      <c r="M39" s="3" t="s">
        <v>158</v>
      </c>
      <c r="N39" s="3">
        <v>128000</v>
      </c>
      <c r="O39" s="3">
        <v>175000</v>
      </c>
      <c r="P39" s="3">
        <v>75000</v>
      </c>
      <c r="Q39" s="3">
        <v>100000</v>
      </c>
      <c r="R39" s="3">
        <v>60000</v>
      </c>
      <c r="S39" s="3">
        <v>160000</v>
      </c>
      <c r="T39" s="3">
        <v>60000</v>
      </c>
      <c r="U39" s="3">
        <v>96000</v>
      </c>
      <c r="V39" s="105">
        <v>0.94</v>
      </c>
      <c r="W39" s="105">
        <v>0.5</v>
      </c>
      <c r="X39" s="3">
        <v>5</v>
      </c>
      <c r="Y39" s="105">
        <v>0.55000000000000004</v>
      </c>
      <c r="Z39" s="105">
        <v>0.6</v>
      </c>
      <c r="AA39" s="105">
        <v>0.55000000000000004</v>
      </c>
      <c r="AB39" s="105">
        <v>0.92</v>
      </c>
      <c r="AC39" s="105">
        <v>0.4</v>
      </c>
      <c r="AD39" s="3">
        <v>4</v>
      </c>
      <c r="AE39" s="105">
        <v>0.35</v>
      </c>
      <c r="AF39" s="105">
        <v>0.45</v>
      </c>
      <c r="AG39" s="105">
        <v>0.35</v>
      </c>
      <c r="AH39" s="105">
        <v>0</v>
      </c>
      <c r="AI39" s="108">
        <v>0</v>
      </c>
      <c r="AJ39" s="3">
        <v>1</v>
      </c>
      <c r="AK39" s="108">
        <v>0</v>
      </c>
      <c r="AL39" s="105">
        <v>0</v>
      </c>
      <c r="AM39" s="108">
        <v>0</v>
      </c>
    </row>
    <row r="40" spans="1:39" ht="18" customHeight="1">
      <c r="A40" s="3">
        <v>9</v>
      </c>
      <c r="B40" s="3">
        <v>6</v>
      </c>
      <c r="C40" s="3">
        <v>3</v>
      </c>
      <c r="D40" s="3">
        <v>4</v>
      </c>
      <c r="E40" s="3">
        <v>7</v>
      </c>
      <c r="F40" s="3">
        <v>7</v>
      </c>
      <c r="G40" s="3" t="s">
        <v>157</v>
      </c>
      <c r="H40" s="3" t="s">
        <v>160</v>
      </c>
      <c r="I40" s="3" t="s">
        <v>161</v>
      </c>
      <c r="J40" s="3" t="s">
        <v>162</v>
      </c>
      <c r="K40" s="3" t="s">
        <v>161</v>
      </c>
      <c r="L40" s="3" t="s">
        <v>161</v>
      </c>
      <c r="M40" s="3" t="s">
        <v>161</v>
      </c>
      <c r="N40" s="3">
        <v>256000</v>
      </c>
      <c r="O40" s="3">
        <v>275000</v>
      </c>
      <c r="P40" s="3">
        <v>100000</v>
      </c>
      <c r="Q40" s="3">
        <v>170000</v>
      </c>
      <c r="R40" s="3">
        <v>90000</v>
      </c>
      <c r="S40" s="3">
        <v>320000</v>
      </c>
      <c r="T40" s="3">
        <v>90000</v>
      </c>
      <c r="U40" s="3">
        <v>192000</v>
      </c>
      <c r="V40" s="105">
        <v>0.95</v>
      </c>
      <c r="W40" s="105">
        <v>0.6</v>
      </c>
      <c r="X40" s="3">
        <v>5</v>
      </c>
      <c r="Y40" s="105">
        <v>0.65</v>
      </c>
      <c r="Z40" s="105">
        <v>0.7</v>
      </c>
      <c r="AA40" s="105">
        <v>0.65</v>
      </c>
      <c r="AB40" s="105">
        <v>0.93</v>
      </c>
      <c r="AC40" s="105">
        <v>0.45</v>
      </c>
      <c r="AD40" s="3">
        <v>5</v>
      </c>
      <c r="AE40" s="105">
        <v>0.4</v>
      </c>
      <c r="AF40" s="105">
        <v>0.5</v>
      </c>
      <c r="AG40" s="105">
        <v>0.4</v>
      </c>
      <c r="AH40" s="105">
        <v>0</v>
      </c>
      <c r="AI40" s="108">
        <v>0</v>
      </c>
      <c r="AJ40" s="3">
        <v>1</v>
      </c>
      <c r="AK40" s="108">
        <v>0</v>
      </c>
      <c r="AL40" s="105">
        <v>0</v>
      </c>
      <c r="AM40" s="108">
        <v>0</v>
      </c>
    </row>
    <row r="41" spans="1:39" ht="18" customHeight="1">
      <c r="A41" s="3">
        <v>10</v>
      </c>
      <c r="B41" s="3">
        <v>7</v>
      </c>
      <c r="C41" s="3">
        <v>4</v>
      </c>
      <c r="D41" s="3">
        <v>5</v>
      </c>
      <c r="E41" s="3">
        <v>6</v>
      </c>
      <c r="F41" s="3">
        <v>6</v>
      </c>
      <c r="G41" s="3" t="s">
        <v>163</v>
      </c>
      <c r="H41" s="3" t="s">
        <v>164</v>
      </c>
      <c r="I41" s="3" t="s">
        <v>165</v>
      </c>
      <c r="J41" s="3" t="s">
        <v>166</v>
      </c>
      <c r="K41" s="3" t="s">
        <v>165</v>
      </c>
      <c r="L41" s="3" t="s">
        <v>165</v>
      </c>
      <c r="M41" s="3" t="s">
        <v>165</v>
      </c>
      <c r="N41" s="3">
        <v>350000</v>
      </c>
      <c r="O41" s="3">
        <v>550000</v>
      </c>
      <c r="P41" s="3">
        <v>200000</v>
      </c>
      <c r="Q41" s="3">
        <v>240000</v>
      </c>
      <c r="R41" s="3">
        <v>130000</v>
      </c>
      <c r="S41" s="3">
        <v>420000</v>
      </c>
      <c r="T41" s="3">
        <v>120000</v>
      </c>
      <c r="U41" s="3">
        <v>275000</v>
      </c>
      <c r="V41" s="105">
        <v>0.96</v>
      </c>
      <c r="W41" s="105">
        <v>0.7</v>
      </c>
      <c r="X41" s="3">
        <v>5</v>
      </c>
      <c r="Y41" s="105">
        <v>0.75</v>
      </c>
      <c r="Z41" s="105">
        <v>0.8</v>
      </c>
      <c r="AA41" s="105">
        <v>0.75</v>
      </c>
      <c r="AB41" s="105">
        <v>0.94</v>
      </c>
      <c r="AC41" s="105">
        <v>0.5</v>
      </c>
      <c r="AD41" s="3">
        <v>5</v>
      </c>
      <c r="AE41" s="105">
        <v>0.55000000000000004</v>
      </c>
      <c r="AF41" s="105">
        <v>0.6</v>
      </c>
      <c r="AG41" s="105">
        <v>0.55000000000000004</v>
      </c>
      <c r="AH41" s="105">
        <v>0</v>
      </c>
      <c r="AI41" s="108">
        <v>0</v>
      </c>
      <c r="AJ41" s="3">
        <v>1</v>
      </c>
      <c r="AK41" s="108">
        <v>0</v>
      </c>
      <c r="AL41" s="105">
        <v>0</v>
      </c>
      <c r="AM41" s="108">
        <v>0</v>
      </c>
    </row>
    <row r="42" spans="1:39" ht="18" customHeight="1">
      <c r="A42" s="3">
        <v>11</v>
      </c>
      <c r="B42" s="3">
        <v>7</v>
      </c>
      <c r="C42" s="3">
        <v>5</v>
      </c>
      <c r="D42" s="3">
        <v>5</v>
      </c>
      <c r="E42" s="3">
        <v>5</v>
      </c>
      <c r="F42" s="3">
        <v>5</v>
      </c>
      <c r="G42" s="3" t="s">
        <v>167</v>
      </c>
      <c r="H42" s="3" t="s">
        <v>168</v>
      </c>
      <c r="I42" s="3" t="s">
        <v>169</v>
      </c>
      <c r="J42" s="3" t="s">
        <v>170</v>
      </c>
      <c r="K42" s="3" t="s">
        <v>169</v>
      </c>
      <c r="L42" s="3" t="s">
        <v>171</v>
      </c>
      <c r="M42" s="3" t="s">
        <v>169</v>
      </c>
      <c r="N42" s="3">
        <v>450000</v>
      </c>
      <c r="O42" s="3">
        <v>825000</v>
      </c>
      <c r="P42" s="3">
        <v>300000</v>
      </c>
      <c r="Q42" s="3">
        <v>310000</v>
      </c>
      <c r="R42" s="3">
        <v>200000</v>
      </c>
      <c r="S42" s="3">
        <v>620000</v>
      </c>
      <c r="T42" s="3">
        <v>240000</v>
      </c>
      <c r="U42" s="3">
        <v>400000</v>
      </c>
      <c r="V42" s="105">
        <v>0.96</v>
      </c>
      <c r="W42" s="105">
        <v>0.8</v>
      </c>
      <c r="X42" s="3">
        <v>6</v>
      </c>
      <c r="Y42" s="105">
        <v>0.85</v>
      </c>
      <c r="Z42" s="105">
        <v>0.9</v>
      </c>
      <c r="AA42" s="105">
        <v>0.85</v>
      </c>
      <c r="AB42" s="105">
        <v>0.95</v>
      </c>
      <c r="AC42" s="105">
        <v>0.6</v>
      </c>
      <c r="AD42" s="3">
        <v>5</v>
      </c>
      <c r="AE42" s="105">
        <v>0.65</v>
      </c>
      <c r="AF42" s="105">
        <v>0.7</v>
      </c>
      <c r="AG42" s="105">
        <v>0.65</v>
      </c>
      <c r="AH42" s="105">
        <v>0</v>
      </c>
      <c r="AI42" s="108">
        <v>0</v>
      </c>
      <c r="AJ42" s="3">
        <v>1</v>
      </c>
      <c r="AK42" s="108">
        <v>0</v>
      </c>
      <c r="AL42" s="105">
        <v>0</v>
      </c>
      <c r="AM42" s="108">
        <v>0</v>
      </c>
    </row>
    <row r="43" spans="1:39" ht="18" customHeight="1">
      <c r="A43" s="3">
        <v>12</v>
      </c>
      <c r="B43" s="3">
        <v>8</v>
      </c>
      <c r="C43" s="3">
        <v>5</v>
      </c>
      <c r="D43" s="3">
        <v>6</v>
      </c>
      <c r="E43" s="3">
        <v>5</v>
      </c>
      <c r="F43" s="3">
        <v>4</v>
      </c>
      <c r="G43" s="3" t="s">
        <v>172</v>
      </c>
      <c r="H43" s="3" t="s">
        <v>173</v>
      </c>
      <c r="I43" s="3" t="s">
        <v>174</v>
      </c>
      <c r="J43" s="3" t="s">
        <v>175</v>
      </c>
      <c r="K43" s="3" t="s">
        <v>176</v>
      </c>
      <c r="L43" s="3" t="s">
        <v>177</v>
      </c>
      <c r="M43" s="3" t="s">
        <v>176</v>
      </c>
      <c r="N43" s="3">
        <v>550000</v>
      </c>
      <c r="O43" s="3">
        <v>1100000</v>
      </c>
      <c r="P43" s="3">
        <v>400000</v>
      </c>
      <c r="Q43" s="3">
        <v>380000</v>
      </c>
      <c r="R43" s="3">
        <v>400000</v>
      </c>
      <c r="S43" s="3">
        <v>820000</v>
      </c>
      <c r="T43" s="3">
        <v>370000</v>
      </c>
      <c r="U43" s="3">
        <v>550000</v>
      </c>
      <c r="V43" s="105">
        <v>0.96</v>
      </c>
      <c r="W43" s="105">
        <v>0.9</v>
      </c>
      <c r="X43" s="3">
        <v>6</v>
      </c>
      <c r="Y43" s="105">
        <v>0.95</v>
      </c>
      <c r="Z43" s="105">
        <v>1</v>
      </c>
      <c r="AA43" s="105">
        <v>0.95</v>
      </c>
      <c r="AB43" s="105">
        <v>0.96</v>
      </c>
      <c r="AC43" s="105">
        <v>0.7</v>
      </c>
      <c r="AD43" s="3">
        <v>5</v>
      </c>
      <c r="AE43" s="105">
        <v>0.75</v>
      </c>
      <c r="AF43" s="105">
        <v>0.8</v>
      </c>
      <c r="AG43" s="105">
        <v>0.75</v>
      </c>
      <c r="AH43" s="105">
        <v>0</v>
      </c>
      <c r="AI43" s="108">
        <v>0</v>
      </c>
      <c r="AJ43" s="3">
        <v>1</v>
      </c>
      <c r="AK43" s="108">
        <v>0</v>
      </c>
      <c r="AL43" s="105">
        <v>0</v>
      </c>
      <c r="AM43" s="108">
        <v>0</v>
      </c>
    </row>
    <row r="44" spans="1:39" ht="18" customHeight="1">
      <c r="A44" s="3">
        <v>13</v>
      </c>
      <c r="B44" s="3">
        <v>9</v>
      </c>
      <c r="C44" s="3">
        <v>5</v>
      </c>
      <c r="D44" s="3">
        <v>7</v>
      </c>
      <c r="E44" s="3">
        <v>5</v>
      </c>
      <c r="F44" s="3">
        <v>4</v>
      </c>
      <c r="G44" s="3" t="s">
        <v>178</v>
      </c>
      <c r="H44" s="3" t="s">
        <v>179</v>
      </c>
      <c r="I44" s="3" t="s">
        <v>180</v>
      </c>
      <c r="J44" s="3" t="s">
        <v>181</v>
      </c>
      <c r="K44" s="3" t="s">
        <v>182</v>
      </c>
      <c r="L44" s="3" t="s">
        <v>183</v>
      </c>
      <c r="M44" s="3" t="s">
        <v>182</v>
      </c>
      <c r="N44" s="3">
        <v>650000</v>
      </c>
      <c r="O44" s="3">
        <v>1375000</v>
      </c>
      <c r="P44" s="3">
        <v>500000</v>
      </c>
      <c r="Q44" s="3">
        <v>450000</v>
      </c>
      <c r="R44" s="3">
        <v>800000</v>
      </c>
      <c r="S44" s="3">
        <v>1020000</v>
      </c>
      <c r="T44" s="3">
        <v>500000</v>
      </c>
      <c r="U44" s="3">
        <v>700000</v>
      </c>
      <c r="V44" s="105">
        <v>0.96</v>
      </c>
      <c r="W44" s="105">
        <v>1</v>
      </c>
      <c r="X44" s="3">
        <v>6</v>
      </c>
      <c r="Y44" s="105">
        <v>1</v>
      </c>
      <c r="Z44" s="105">
        <v>1</v>
      </c>
      <c r="AA44" s="105">
        <v>1</v>
      </c>
      <c r="AB44" s="105">
        <v>0.96</v>
      </c>
      <c r="AC44" s="105">
        <v>0.8</v>
      </c>
      <c r="AD44" s="3">
        <v>6</v>
      </c>
      <c r="AE44" s="105">
        <v>0.85</v>
      </c>
      <c r="AF44" s="105">
        <v>0.9</v>
      </c>
      <c r="AG44" s="105">
        <v>0.85</v>
      </c>
      <c r="AH44" s="105">
        <v>0</v>
      </c>
      <c r="AI44" s="108">
        <v>0</v>
      </c>
      <c r="AJ44" s="3">
        <v>1</v>
      </c>
      <c r="AK44" s="108">
        <v>0</v>
      </c>
      <c r="AL44" s="105">
        <v>0</v>
      </c>
      <c r="AM44" s="108">
        <v>0</v>
      </c>
    </row>
    <row r="45" spans="1:39" ht="18" customHeight="1">
      <c r="A45" s="3">
        <v>14</v>
      </c>
      <c r="B45" s="3">
        <v>9</v>
      </c>
      <c r="C45" s="3">
        <v>6</v>
      </c>
      <c r="D45" s="3">
        <v>7</v>
      </c>
      <c r="E45" s="3">
        <v>5</v>
      </c>
      <c r="F45" s="3">
        <v>4</v>
      </c>
      <c r="G45" s="3" t="s">
        <v>184</v>
      </c>
      <c r="H45" s="3" t="s">
        <v>185</v>
      </c>
      <c r="I45" s="3" t="s">
        <v>186</v>
      </c>
      <c r="J45" s="3" t="s">
        <v>187</v>
      </c>
      <c r="K45" s="3" t="s">
        <v>188</v>
      </c>
      <c r="L45" s="3" t="s">
        <v>189</v>
      </c>
      <c r="M45" s="3" t="s">
        <v>190</v>
      </c>
      <c r="N45" s="3">
        <v>750000</v>
      </c>
      <c r="O45" s="3">
        <v>1600000</v>
      </c>
      <c r="P45" s="3">
        <v>600000</v>
      </c>
      <c r="Q45" s="3">
        <v>520000</v>
      </c>
      <c r="R45" s="3">
        <v>950000</v>
      </c>
      <c r="S45" s="3">
        <v>1320000</v>
      </c>
      <c r="T45" s="3">
        <v>630000</v>
      </c>
      <c r="U45" s="3">
        <v>850000</v>
      </c>
      <c r="V45" s="105">
        <v>0.96</v>
      </c>
      <c r="W45" s="105">
        <v>1</v>
      </c>
      <c r="X45" s="3">
        <v>6</v>
      </c>
      <c r="Y45" s="105">
        <v>1</v>
      </c>
      <c r="Z45" s="105">
        <v>1</v>
      </c>
      <c r="AA45" s="105">
        <v>1</v>
      </c>
      <c r="AB45" s="105">
        <v>0.96</v>
      </c>
      <c r="AC45" s="105">
        <v>0.8</v>
      </c>
      <c r="AD45" s="3">
        <v>6</v>
      </c>
      <c r="AE45" s="105">
        <v>0.85</v>
      </c>
      <c r="AF45" s="105">
        <v>0.9</v>
      </c>
      <c r="AG45" s="105">
        <v>0.85</v>
      </c>
      <c r="AH45" s="105">
        <v>0</v>
      </c>
      <c r="AI45" s="108">
        <v>0</v>
      </c>
      <c r="AJ45" s="3">
        <v>1</v>
      </c>
      <c r="AK45" s="108">
        <v>0</v>
      </c>
      <c r="AL45" s="105">
        <v>0</v>
      </c>
      <c r="AM45" s="108">
        <v>0</v>
      </c>
    </row>
    <row r="46" spans="1:39" ht="18" customHeight="1">
      <c r="A46" s="3">
        <v>15</v>
      </c>
      <c r="B46" s="3">
        <v>10</v>
      </c>
      <c r="C46" s="3">
        <v>6</v>
      </c>
      <c r="D46" s="3">
        <v>8</v>
      </c>
      <c r="E46" s="3">
        <v>5</v>
      </c>
      <c r="F46" s="3">
        <v>4</v>
      </c>
      <c r="G46" s="3" t="s">
        <v>191</v>
      </c>
      <c r="H46" s="3" t="s">
        <v>192</v>
      </c>
      <c r="I46" s="3" t="s">
        <v>193</v>
      </c>
      <c r="J46" s="3" t="s">
        <v>194</v>
      </c>
      <c r="K46" s="3" t="s">
        <v>195</v>
      </c>
      <c r="L46" s="3" t="s">
        <v>196</v>
      </c>
      <c r="M46" s="3" t="s">
        <v>197</v>
      </c>
      <c r="N46" s="3">
        <v>850000</v>
      </c>
      <c r="O46" s="3">
        <v>1800000</v>
      </c>
      <c r="P46" s="3">
        <v>700000</v>
      </c>
      <c r="Q46" s="3">
        <v>590000</v>
      </c>
      <c r="R46" s="3">
        <v>1100000</v>
      </c>
      <c r="S46" s="3">
        <v>1720000</v>
      </c>
      <c r="T46" s="3">
        <v>760000</v>
      </c>
      <c r="U46" s="3">
        <v>1000000</v>
      </c>
      <c r="V46" s="105">
        <v>0.96</v>
      </c>
      <c r="W46" s="105">
        <v>1</v>
      </c>
      <c r="X46" s="3">
        <v>6</v>
      </c>
      <c r="Y46" s="105">
        <v>1</v>
      </c>
      <c r="Z46" s="105">
        <v>1</v>
      </c>
      <c r="AA46" s="105">
        <v>1</v>
      </c>
      <c r="AB46" s="105">
        <v>0.96</v>
      </c>
      <c r="AC46" s="105">
        <v>0.8</v>
      </c>
      <c r="AD46" s="3">
        <v>6</v>
      </c>
      <c r="AE46" s="105">
        <v>0.85</v>
      </c>
      <c r="AF46" s="105">
        <v>0.9</v>
      </c>
      <c r="AG46" s="105">
        <v>0.85</v>
      </c>
      <c r="AH46" s="105">
        <v>0</v>
      </c>
      <c r="AI46" s="108">
        <v>0</v>
      </c>
      <c r="AJ46" s="3">
        <v>1</v>
      </c>
      <c r="AK46" s="108">
        <v>0</v>
      </c>
      <c r="AL46" s="105">
        <v>0</v>
      </c>
      <c r="AM46" s="108">
        <v>0</v>
      </c>
    </row>
    <row r="47" spans="1:39" ht="18" customHeight="1">
      <c r="A47" s="3">
        <v>16</v>
      </c>
      <c r="B47" s="3">
        <v>11</v>
      </c>
      <c r="C47" s="3">
        <v>7</v>
      </c>
      <c r="D47" s="3">
        <v>8</v>
      </c>
      <c r="E47" s="3">
        <v>5</v>
      </c>
      <c r="F47" s="3">
        <v>4</v>
      </c>
      <c r="G47" s="3" t="s">
        <v>198</v>
      </c>
      <c r="H47" s="3" t="s">
        <v>199</v>
      </c>
      <c r="I47" s="3" t="s">
        <v>200</v>
      </c>
      <c r="J47" s="3" t="s">
        <v>201</v>
      </c>
      <c r="K47" s="3" t="s">
        <v>202</v>
      </c>
      <c r="L47" s="3" t="s">
        <v>203</v>
      </c>
      <c r="M47" s="3" t="s">
        <v>204</v>
      </c>
      <c r="N47" s="3">
        <v>950000</v>
      </c>
      <c r="O47" s="3">
        <v>2000000</v>
      </c>
      <c r="P47" s="3">
        <v>800000</v>
      </c>
      <c r="Q47" s="3">
        <v>660000</v>
      </c>
      <c r="R47" s="3">
        <v>1250000</v>
      </c>
      <c r="S47" s="3">
        <v>2220000</v>
      </c>
      <c r="T47" s="3">
        <v>890000</v>
      </c>
      <c r="U47" s="3">
        <v>1150000</v>
      </c>
      <c r="V47" s="105">
        <v>0.96</v>
      </c>
      <c r="W47" s="105">
        <v>1</v>
      </c>
      <c r="X47" s="3">
        <v>6</v>
      </c>
      <c r="Y47" s="105">
        <v>1</v>
      </c>
      <c r="Z47" s="105">
        <v>1</v>
      </c>
      <c r="AA47" s="105">
        <v>1</v>
      </c>
      <c r="AB47" s="105">
        <v>0.96</v>
      </c>
      <c r="AC47" s="105">
        <v>0.8</v>
      </c>
      <c r="AD47" s="3">
        <v>6</v>
      </c>
      <c r="AE47" s="105">
        <v>0.85</v>
      </c>
      <c r="AF47" s="105">
        <v>0.9</v>
      </c>
      <c r="AG47" s="105">
        <v>0.85</v>
      </c>
      <c r="AH47" s="105">
        <v>0</v>
      </c>
      <c r="AI47" s="108">
        <v>0</v>
      </c>
      <c r="AJ47" s="3">
        <v>1</v>
      </c>
      <c r="AK47" s="108">
        <v>0</v>
      </c>
      <c r="AL47" s="105">
        <v>0</v>
      </c>
      <c r="AM47" s="108">
        <v>0</v>
      </c>
    </row>
    <row r="48" spans="1:39" ht="18" customHeight="1">
      <c r="A48" s="3">
        <v>17</v>
      </c>
      <c r="B48" s="3">
        <v>12</v>
      </c>
      <c r="C48" s="3">
        <v>7</v>
      </c>
      <c r="D48" s="3">
        <v>9</v>
      </c>
      <c r="E48" s="3">
        <v>5</v>
      </c>
      <c r="F48" s="3">
        <v>4</v>
      </c>
      <c r="G48" s="3" t="s">
        <v>205</v>
      </c>
      <c r="H48" s="3" t="s">
        <v>206</v>
      </c>
      <c r="I48" s="3" t="s">
        <v>207</v>
      </c>
      <c r="J48" s="3" t="s">
        <v>208</v>
      </c>
      <c r="K48" s="3" t="s">
        <v>209</v>
      </c>
      <c r="L48" s="3" t="s">
        <v>210</v>
      </c>
      <c r="M48" s="3" t="s">
        <v>211</v>
      </c>
      <c r="N48" s="3">
        <v>1050000</v>
      </c>
      <c r="O48" s="3">
        <v>2200000</v>
      </c>
      <c r="P48" s="3">
        <v>900000</v>
      </c>
      <c r="Q48" s="3">
        <v>730000</v>
      </c>
      <c r="R48" s="3">
        <v>1400000</v>
      </c>
      <c r="S48" s="3">
        <v>2720000</v>
      </c>
      <c r="T48" s="3">
        <v>1020000</v>
      </c>
      <c r="U48" s="3">
        <v>1300000</v>
      </c>
      <c r="V48" s="105">
        <v>0.96</v>
      </c>
      <c r="W48" s="105">
        <v>1</v>
      </c>
      <c r="X48" s="3">
        <v>6</v>
      </c>
      <c r="Y48" s="105">
        <v>1</v>
      </c>
      <c r="Z48" s="105">
        <v>1</v>
      </c>
      <c r="AA48" s="105">
        <v>1</v>
      </c>
      <c r="AB48" s="105">
        <v>0.96</v>
      </c>
      <c r="AC48" s="105">
        <v>0.8</v>
      </c>
      <c r="AD48" s="3">
        <v>6</v>
      </c>
      <c r="AE48" s="105">
        <v>0.85</v>
      </c>
      <c r="AF48" s="105">
        <v>0.9</v>
      </c>
      <c r="AG48" s="105">
        <v>0.85</v>
      </c>
      <c r="AH48" s="105">
        <v>0</v>
      </c>
      <c r="AI48" s="108">
        <v>0</v>
      </c>
      <c r="AJ48" s="3">
        <v>1</v>
      </c>
      <c r="AK48" s="108">
        <v>0</v>
      </c>
      <c r="AL48" s="105">
        <v>0</v>
      </c>
      <c r="AM48" s="108">
        <v>0</v>
      </c>
    </row>
    <row r="49" spans="1:39" ht="18" customHeight="1">
      <c r="A49" s="3">
        <v>18</v>
      </c>
      <c r="B49" s="3">
        <v>12</v>
      </c>
      <c r="C49" s="3">
        <v>7</v>
      </c>
      <c r="D49" s="3">
        <v>10</v>
      </c>
      <c r="E49" s="3">
        <v>5</v>
      </c>
      <c r="F49" s="3">
        <v>4</v>
      </c>
      <c r="G49" s="3" t="s">
        <v>212</v>
      </c>
      <c r="H49" s="3" t="s">
        <v>213</v>
      </c>
      <c r="I49" s="3" t="s">
        <v>214</v>
      </c>
      <c r="J49" s="3" t="s">
        <v>215</v>
      </c>
      <c r="K49" s="3" t="s">
        <v>216</v>
      </c>
      <c r="L49" s="3" t="s">
        <v>217</v>
      </c>
      <c r="M49" s="3" t="s">
        <v>218</v>
      </c>
      <c r="N49" s="3">
        <v>1150000</v>
      </c>
      <c r="O49" s="3">
        <v>2400000</v>
      </c>
      <c r="P49" s="3">
        <v>1000000</v>
      </c>
      <c r="Q49" s="3">
        <v>800000</v>
      </c>
      <c r="R49" s="3">
        <v>1550000</v>
      </c>
      <c r="S49" s="3">
        <v>3220000</v>
      </c>
      <c r="T49" s="3">
        <v>1150000</v>
      </c>
      <c r="U49" s="3">
        <v>1450000</v>
      </c>
      <c r="V49" s="105">
        <v>0.96</v>
      </c>
      <c r="W49" s="105">
        <v>1</v>
      </c>
      <c r="X49" s="3">
        <v>6</v>
      </c>
      <c r="Y49" s="105">
        <v>1</v>
      </c>
      <c r="Z49" s="105">
        <v>1</v>
      </c>
      <c r="AA49" s="105">
        <v>1</v>
      </c>
      <c r="AB49" s="105">
        <v>0.96</v>
      </c>
      <c r="AC49" s="105">
        <v>0.8</v>
      </c>
      <c r="AD49" s="3">
        <v>6</v>
      </c>
      <c r="AE49" s="105">
        <v>0.85</v>
      </c>
      <c r="AF49" s="105">
        <v>0.9</v>
      </c>
      <c r="AG49" s="105">
        <v>0.85</v>
      </c>
      <c r="AH49" s="105">
        <v>0</v>
      </c>
      <c r="AI49" s="108">
        <v>0</v>
      </c>
      <c r="AJ49" s="3">
        <v>1</v>
      </c>
      <c r="AK49" s="108">
        <v>0</v>
      </c>
      <c r="AL49" s="105">
        <v>0</v>
      </c>
      <c r="AM49" s="108">
        <v>0</v>
      </c>
    </row>
    <row r="50" spans="1:39" ht="18" customHeight="1">
      <c r="A50" s="3">
        <v>19</v>
      </c>
      <c r="B50" s="3">
        <v>13</v>
      </c>
      <c r="C50" s="3">
        <v>7</v>
      </c>
      <c r="D50" s="3">
        <v>10</v>
      </c>
      <c r="E50" s="3">
        <v>5</v>
      </c>
      <c r="F50" s="3">
        <v>4</v>
      </c>
      <c r="G50" s="3" t="s">
        <v>219</v>
      </c>
      <c r="H50" s="3" t="s">
        <v>220</v>
      </c>
      <c r="I50" s="3" t="s">
        <v>221</v>
      </c>
      <c r="J50" s="3" t="s">
        <v>222</v>
      </c>
      <c r="K50" s="3" t="s">
        <v>223</v>
      </c>
      <c r="L50" s="3" t="s">
        <v>224</v>
      </c>
      <c r="M50" s="3" t="s">
        <v>225</v>
      </c>
      <c r="N50" s="3">
        <v>1250000</v>
      </c>
      <c r="O50" s="3">
        <v>2600000</v>
      </c>
      <c r="P50" s="3">
        <v>1100000</v>
      </c>
      <c r="Q50" s="3">
        <v>870000</v>
      </c>
      <c r="R50" s="3">
        <v>1700000</v>
      </c>
      <c r="S50" s="3">
        <v>3720000</v>
      </c>
      <c r="T50" s="3">
        <v>1280000</v>
      </c>
      <c r="U50" s="3">
        <v>1600000</v>
      </c>
      <c r="V50" s="105">
        <v>0.96</v>
      </c>
      <c r="W50" s="105">
        <v>1</v>
      </c>
      <c r="X50" s="3">
        <v>6</v>
      </c>
      <c r="Y50" s="105">
        <v>1</v>
      </c>
      <c r="Z50" s="105">
        <v>1</v>
      </c>
      <c r="AA50" s="105">
        <v>1</v>
      </c>
      <c r="AB50" s="105">
        <v>0.96</v>
      </c>
      <c r="AC50" s="105">
        <v>0.8</v>
      </c>
      <c r="AD50" s="3">
        <v>6</v>
      </c>
      <c r="AE50" s="105">
        <v>0.85</v>
      </c>
      <c r="AF50" s="105">
        <v>0.9</v>
      </c>
      <c r="AG50" s="105">
        <v>0.85</v>
      </c>
      <c r="AH50" s="105">
        <v>0</v>
      </c>
      <c r="AI50" s="108">
        <v>0</v>
      </c>
      <c r="AJ50" s="3">
        <v>1</v>
      </c>
      <c r="AK50" s="108">
        <v>0</v>
      </c>
      <c r="AL50" s="105">
        <v>0</v>
      </c>
      <c r="AM50" s="108">
        <v>0</v>
      </c>
    </row>
    <row r="51" spans="1:39" ht="18" customHeight="1">
      <c r="A51" s="3">
        <v>20</v>
      </c>
      <c r="B51" s="3">
        <v>13</v>
      </c>
      <c r="C51" s="3">
        <v>8</v>
      </c>
      <c r="D51" s="3">
        <v>11</v>
      </c>
      <c r="E51" s="3">
        <v>5</v>
      </c>
      <c r="F51" s="3">
        <v>4</v>
      </c>
      <c r="G51" s="3" t="s">
        <v>226</v>
      </c>
      <c r="H51" s="3" t="s">
        <v>227</v>
      </c>
      <c r="I51" s="3" t="s">
        <v>228</v>
      </c>
      <c r="J51" s="3" t="s">
        <v>229</v>
      </c>
      <c r="K51" s="3" t="s">
        <v>230</v>
      </c>
      <c r="L51" s="3" t="s">
        <v>231</v>
      </c>
      <c r="M51" s="3" t="s">
        <v>232</v>
      </c>
      <c r="N51" s="3">
        <v>1350000</v>
      </c>
      <c r="O51" s="3">
        <v>2800000</v>
      </c>
      <c r="P51" s="3">
        <v>1200000</v>
      </c>
      <c r="Q51" s="3">
        <v>940000</v>
      </c>
      <c r="R51" s="3">
        <v>1850000</v>
      </c>
      <c r="S51" s="3">
        <v>4220000</v>
      </c>
      <c r="T51" s="3">
        <v>1410000</v>
      </c>
      <c r="U51" s="3">
        <v>1750000</v>
      </c>
      <c r="V51" s="105">
        <v>0.96</v>
      </c>
      <c r="W51" s="105">
        <v>1</v>
      </c>
      <c r="X51" s="3">
        <v>6</v>
      </c>
      <c r="Y51" s="105">
        <v>1</v>
      </c>
      <c r="Z51" s="105">
        <v>1</v>
      </c>
      <c r="AA51" s="105">
        <v>1</v>
      </c>
      <c r="AB51" s="105">
        <v>0.96</v>
      </c>
      <c r="AC51" s="105">
        <v>0.8</v>
      </c>
      <c r="AD51" s="3">
        <v>6</v>
      </c>
      <c r="AE51" s="105">
        <v>0.85</v>
      </c>
      <c r="AF51" s="105">
        <v>0.9</v>
      </c>
      <c r="AG51" s="105">
        <v>0.85</v>
      </c>
      <c r="AH51" s="105">
        <v>0</v>
      </c>
      <c r="AI51" s="108">
        <v>0</v>
      </c>
      <c r="AJ51" s="3">
        <v>1</v>
      </c>
      <c r="AK51" s="108">
        <v>0</v>
      </c>
      <c r="AL51" s="105">
        <v>0</v>
      </c>
      <c r="AM51" s="108">
        <v>0</v>
      </c>
    </row>
    <row r="53" spans="1:39" ht="18" customHeight="1">
      <c r="A53" s="3" t="s">
        <v>4</v>
      </c>
      <c r="B53" s="3" t="s">
        <v>136</v>
      </c>
      <c r="C53" s="3" t="s">
        <v>21</v>
      </c>
      <c r="D53" s="3" t="s">
        <v>39</v>
      </c>
      <c r="E53" s="103" t="s">
        <v>40</v>
      </c>
      <c r="F53" s="109" t="s">
        <v>43</v>
      </c>
      <c r="G53" s="109" t="s">
        <v>45</v>
      </c>
      <c r="H53" s="109" t="s">
        <v>46</v>
      </c>
      <c r="I53" s="3" t="s">
        <v>47</v>
      </c>
    </row>
    <row r="54" spans="1:39" ht="18" customHeight="1">
      <c r="A54" s="3" t="s">
        <v>5</v>
      </c>
      <c r="B54" s="3" t="s">
        <v>29</v>
      </c>
      <c r="E54" s="3">
        <v>1</v>
      </c>
      <c r="I54" s="104" t="s">
        <v>25</v>
      </c>
    </row>
    <row r="55" spans="1:39" ht="18" customHeight="1">
      <c r="A55" s="3" t="s">
        <v>110</v>
      </c>
      <c r="B55" s="3" t="s">
        <v>111</v>
      </c>
      <c r="D55" s="105">
        <v>0.15</v>
      </c>
      <c r="E55" s="3">
        <v>2</v>
      </c>
      <c r="F55" s="105">
        <v>0.05</v>
      </c>
      <c r="G55" s="105">
        <v>0.05</v>
      </c>
      <c r="H55" s="105">
        <v>0.05</v>
      </c>
      <c r="I55" s="104" t="s">
        <v>25</v>
      </c>
    </row>
    <row r="56" spans="1:39" ht="18" customHeight="1">
      <c r="A56" s="3" t="s">
        <v>61</v>
      </c>
      <c r="B56" s="3" t="s">
        <v>29</v>
      </c>
      <c r="E56" s="3">
        <v>2</v>
      </c>
      <c r="F56" s="105">
        <v>0.15</v>
      </c>
      <c r="G56" s="105">
        <v>0.1</v>
      </c>
      <c r="I56" s="104" t="s">
        <v>63</v>
      </c>
    </row>
    <row r="57" spans="1:39" ht="18" customHeight="1">
      <c r="A57" s="3" t="s">
        <v>233</v>
      </c>
      <c r="B57" s="3" t="s">
        <v>29</v>
      </c>
      <c r="E57" s="3">
        <v>2</v>
      </c>
      <c r="I57" s="104" t="s">
        <v>63</v>
      </c>
    </row>
    <row r="58" spans="1:39" ht="18" customHeight="1">
      <c r="A58" s="3" t="s">
        <v>234</v>
      </c>
      <c r="B58" s="3" t="s">
        <v>111</v>
      </c>
      <c r="C58" s="3">
        <v>1</v>
      </c>
      <c r="D58" s="105">
        <v>0.05</v>
      </c>
      <c r="E58" s="3">
        <v>2</v>
      </c>
      <c r="F58" s="105">
        <v>0.1</v>
      </c>
      <c r="G58" s="105">
        <v>0.1</v>
      </c>
      <c r="H58" s="105">
        <v>0.1</v>
      </c>
      <c r="I58" s="104" t="s">
        <v>25</v>
      </c>
    </row>
  </sheetData>
  <phoneticPr fontId="3" type="noConversion"/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角色卡模板</vt:lpstr>
      <vt:lpstr>辅助表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2025-01-31T02:49:52Z</dcterms:created>
  <dcterms:modified xsi:type="dcterms:W3CDTF">2025-01-30T19:22:53Z</dcterms:modified>
</cp:coreProperties>
</file>