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Divorce/summaries/"/>
    </mc:Choice>
  </mc:AlternateContent>
  <xr:revisionPtr revIDLastSave="424" documentId="8_{A5009F21-493F-454B-9D3F-20BC8AA1BF26}" xr6:coauthVersionLast="47" xr6:coauthVersionMax="47" xr10:uidLastSave="{DDFAFE7B-3020-4C54-B469-171FC2CF62D7}"/>
  <bookViews>
    <workbookView xWindow="-108" yWindow="-108" windowWidth="23256" windowHeight="12456" firstSheet="3" activeTab="4" xr2:uid="{B4D948D1-B6C9-4254-A1C4-A923D05E3AFD}"/>
  </bookViews>
  <sheets>
    <sheet name="summary all" sheetId="1" r:id="rId1"/>
    <sheet name="check summary all" sheetId="4" r:id="rId2"/>
    <sheet name="summary kids" sheetId="2" r:id="rId3"/>
    <sheet name="summary no kids" sheetId="3" r:id="rId4"/>
    <sheet name="formatted table" sheetId="7" r:id="rId5"/>
    <sheet name="kids chart" sheetId="5" r:id="rId6"/>
    <sheet name="who makes more chart" sheetId="6" r:id="rId7"/>
    <sheet name="mutual breakup chart" sheetId="8" r:id="rId8"/>
  </sheets>
  <externalReferences>
    <externalReference r:id="rId9"/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7" l="1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P6" i="7"/>
  <c r="P18" i="7"/>
  <c r="L24" i="7"/>
  <c r="N24" i="7" s="1"/>
  <c r="M24" i="7" s="1"/>
  <c r="L23" i="7"/>
  <c r="N23" i="7" s="1"/>
  <c r="M23" i="7" s="1"/>
  <c r="L22" i="7"/>
  <c r="O22" i="7" s="1"/>
  <c r="L21" i="7"/>
  <c r="O21" i="7" s="1"/>
  <c r="L20" i="7"/>
  <c r="N20" i="7" s="1"/>
  <c r="M20" i="7" s="1"/>
  <c r="L19" i="7"/>
  <c r="N19" i="7" s="1"/>
  <c r="M19" i="7" s="1"/>
  <c r="L18" i="7"/>
  <c r="O18" i="7" s="1"/>
  <c r="L17" i="7"/>
  <c r="N17" i="7" s="1"/>
  <c r="M17" i="7" s="1"/>
  <c r="L16" i="7"/>
  <c r="N16" i="7" s="1"/>
  <c r="M16" i="7" s="1"/>
  <c r="L15" i="7"/>
  <c r="O15" i="7" s="1"/>
  <c r="L14" i="7"/>
  <c r="O14" i="7" s="1"/>
  <c r="L13" i="7"/>
  <c r="N13" i="7" s="1"/>
  <c r="M13" i="7" s="1"/>
  <c r="L12" i="7"/>
  <c r="P12" i="7" s="1"/>
  <c r="L11" i="7"/>
  <c r="N11" i="7" s="1"/>
  <c r="M11" i="7" s="1"/>
  <c r="L10" i="7"/>
  <c r="P10" i="7" s="1"/>
  <c r="L9" i="7"/>
  <c r="N9" i="7" s="1"/>
  <c r="M9" i="7" s="1"/>
  <c r="L8" i="7"/>
  <c r="N8" i="7" s="1"/>
  <c r="M8" i="7" s="1"/>
  <c r="L7" i="7"/>
  <c r="O7" i="7" s="1"/>
  <c r="L6" i="7"/>
  <c r="N6" i="7" s="1"/>
  <c r="M6" i="7" s="1"/>
  <c r="L5" i="7"/>
  <c r="N5" i="7" s="1"/>
  <c r="M5" i="7" s="1"/>
  <c r="L4" i="7"/>
  <c r="N4" i="7" s="1"/>
  <c r="M4" i="7" s="1"/>
  <c r="O5" i="6"/>
  <c r="O4" i="6"/>
  <c r="O3" i="6"/>
  <c r="M4" i="6"/>
  <c r="M5" i="6"/>
  <c r="M3" i="6"/>
  <c r="N4" i="6"/>
  <c r="N5" i="6"/>
  <c r="N3" i="6"/>
  <c r="D24" i="7"/>
  <c r="C12" i="7"/>
  <c r="C6" i="7"/>
  <c r="D23" i="7"/>
  <c r="C23" i="7"/>
  <c r="D11" i="7"/>
  <c r="F22" i="7"/>
  <c r="K3" i="2"/>
  <c r="K2" i="2"/>
  <c r="B7" i="3"/>
  <c r="D7" i="3" s="1"/>
  <c r="C7" i="3"/>
  <c r="D21" i="7" s="1"/>
  <c r="B8" i="3"/>
  <c r="D8" i="3" s="1"/>
  <c r="C8" i="3"/>
  <c r="E8" i="3" s="1"/>
  <c r="B7" i="2"/>
  <c r="D7" i="2" s="1"/>
  <c r="C7" i="2"/>
  <c r="D20" i="7" s="1"/>
  <c r="B8" i="2"/>
  <c r="K8" i="2" s="1"/>
  <c r="C8" i="2"/>
  <c r="E8" i="2" s="1"/>
  <c r="L2" i="1"/>
  <c r="B7" i="1"/>
  <c r="D7" i="1" s="1"/>
  <c r="C7" i="1"/>
  <c r="E7" i="1" s="1"/>
  <c r="B8" i="1"/>
  <c r="D8" i="1" s="1"/>
  <c r="C8" i="1"/>
  <c r="G8" i="1" s="1"/>
  <c r="C6" i="3"/>
  <c r="J6" i="3" s="1"/>
  <c r="B6" i="3"/>
  <c r="D6" i="3" s="1"/>
  <c r="C5" i="3"/>
  <c r="E5" i="3" s="1"/>
  <c r="B5" i="3"/>
  <c r="D5" i="3" s="1"/>
  <c r="C4" i="3"/>
  <c r="L4" i="3" s="1"/>
  <c r="B4" i="3"/>
  <c r="D4" i="3" s="1"/>
  <c r="C3" i="3"/>
  <c r="J3" i="3" s="1"/>
  <c r="B3" i="3"/>
  <c r="D3" i="3" s="1"/>
  <c r="C2" i="3"/>
  <c r="E2" i="3" s="1"/>
  <c r="B2" i="3"/>
  <c r="D2" i="3" s="1"/>
  <c r="C6" i="2"/>
  <c r="J6" i="2" s="1"/>
  <c r="B6" i="2"/>
  <c r="D6" i="2" s="1"/>
  <c r="C5" i="2"/>
  <c r="G5" i="2" s="1"/>
  <c r="F14" i="7" s="1"/>
  <c r="B5" i="2"/>
  <c r="D5" i="2" s="1"/>
  <c r="C4" i="2"/>
  <c r="E4" i="2" s="1"/>
  <c r="B4" i="2"/>
  <c r="D4" i="2" s="1"/>
  <c r="C3" i="2"/>
  <c r="J3" i="2" s="1"/>
  <c r="B3" i="2"/>
  <c r="D3" i="2" s="1"/>
  <c r="C2" i="2"/>
  <c r="D5" i="7" s="1"/>
  <c r="B2" i="2"/>
  <c r="D2" i="2" s="1"/>
  <c r="B3" i="1"/>
  <c r="D3" i="1" s="1"/>
  <c r="C3" i="1"/>
  <c r="E3" i="1" s="1"/>
  <c r="B4" i="1"/>
  <c r="D4" i="1" s="1"/>
  <c r="C4" i="1"/>
  <c r="J4" i="1" s="1"/>
  <c r="B5" i="1"/>
  <c r="D5" i="1" s="1"/>
  <c r="C5" i="1"/>
  <c r="H5" i="1" s="1"/>
  <c r="B6" i="1"/>
  <c r="D6" i="1" s="1"/>
  <c r="C6" i="1"/>
  <c r="H6" i="1" s="1"/>
  <c r="C2" i="1"/>
  <c r="E2" i="1" s="1"/>
  <c r="B2" i="1"/>
  <c r="D2" i="1" s="1"/>
  <c r="O4" i="7" l="1"/>
  <c r="Q4" i="7" s="1"/>
  <c r="J4" i="7" s="1"/>
  <c r="P4" i="7"/>
  <c r="P19" i="7"/>
  <c r="O6" i="7"/>
  <c r="Q6" i="7" s="1"/>
  <c r="J6" i="7" s="1"/>
  <c r="N18" i="7"/>
  <c r="M18" i="7" s="1"/>
  <c r="Q18" i="7" s="1"/>
  <c r="J18" i="7" s="1"/>
  <c r="P8" i="7"/>
  <c r="O8" i="7"/>
  <c r="Q8" i="7" s="1"/>
  <c r="J8" i="7" s="1"/>
  <c r="P17" i="7"/>
  <c r="O17" i="7"/>
  <c r="P15" i="7"/>
  <c r="N7" i="7"/>
  <c r="M7" i="7" s="1"/>
  <c r="N15" i="7"/>
  <c r="M15" i="7" s="1"/>
  <c r="Q15" i="7" s="1"/>
  <c r="J15" i="7" s="1"/>
  <c r="O12" i="7"/>
  <c r="Q12" i="7" s="1"/>
  <c r="J12" i="7" s="1"/>
  <c r="O19" i="7"/>
  <c r="Q19" i="7" s="1"/>
  <c r="J19" i="7" s="1"/>
  <c r="P7" i="7"/>
  <c r="P23" i="7"/>
  <c r="P22" i="7"/>
  <c r="O23" i="7"/>
  <c r="N12" i="7"/>
  <c r="M12" i="7" s="1"/>
  <c r="O11" i="7"/>
  <c r="P11" i="7"/>
  <c r="N22" i="7"/>
  <c r="M22" i="7" s="1"/>
  <c r="P14" i="7"/>
  <c r="N14" i="7"/>
  <c r="M14" i="7" s="1"/>
  <c r="O10" i="7"/>
  <c r="P24" i="7"/>
  <c r="N21" i="7"/>
  <c r="M21" i="7" s="1"/>
  <c r="P13" i="7"/>
  <c r="N10" i="7"/>
  <c r="M10" i="7" s="1"/>
  <c r="O24" i="7"/>
  <c r="P20" i="7"/>
  <c r="P16" i="7"/>
  <c r="O13" i="7"/>
  <c r="P9" i="7"/>
  <c r="P5" i="7"/>
  <c r="O20" i="7"/>
  <c r="Q20" i="7" s="1"/>
  <c r="J20" i="7" s="1"/>
  <c r="O16" i="7"/>
  <c r="Q16" i="7" s="1"/>
  <c r="J16" i="7" s="1"/>
  <c r="O9" i="7"/>
  <c r="Q9" i="7" s="1"/>
  <c r="J9" i="7" s="1"/>
  <c r="O5" i="7"/>
  <c r="P21" i="7"/>
  <c r="C18" i="7"/>
  <c r="C17" i="7"/>
  <c r="D18" i="7"/>
  <c r="D17" i="7"/>
  <c r="L6" i="1"/>
  <c r="L2" i="2"/>
  <c r="C11" i="7"/>
  <c r="D12" i="7"/>
  <c r="D8" i="2"/>
  <c r="L3" i="2"/>
  <c r="C5" i="7"/>
  <c r="D6" i="7"/>
  <c r="C21" i="7"/>
  <c r="C10" i="7"/>
  <c r="C20" i="7"/>
  <c r="D10" i="7"/>
  <c r="C15" i="7"/>
  <c r="C22" i="7"/>
  <c r="C14" i="7"/>
  <c r="D15" i="7"/>
  <c r="D13" i="7"/>
  <c r="D14" i="7"/>
  <c r="C9" i="7"/>
  <c r="D16" i="7"/>
  <c r="C8" i="7"/>
  <c r="D9" i="7"/>
  <c r="C24" i="7"/>
  <c r="D22" i="7"/>
  <c r="D8" i="7"/>
  <c r="D7" i="7"/>
  <c r="D4" i="7"/>
  <c r="C13" i="7"/>
  <c r="D19" i="7"/>
  <c r="C16" i="7"/>
  <c r="C4" i="7"/>
  <c r="F7" i="3"/>
  <c r="E21" i="7" s="1"/>
  <c r="C7" i="7"/>
  <c r="C19" i="7"/>
  <c r="K7" i="3"/>
  <c r="K8" i="3"/>
  <c r="F7" i="2"/>
  <c r="E20" i="7" s="1"/>
  <c r="L7" i="3"/>
  <c r="L6" i="2"/>
  <c r="K8" i="1"/>
  <c r="K5" i="1"/>
  <c r="K2" i="3"/>
  <c r="L8" i="1"/>
  <c r="J7" i="3"/>
  <c r="L2" i="3"/>
  <c r="I4" i="1"/>
  <c r="H4" i="1"/>
  <c r="C2" i="4"/>
  <c r="K7" i="1"/>
  <c r="L8" i="2"/>
  <c r="L7" i="1"/>
  <c r="K3" i="3"/>
  <c r="K4" i="1"/>
  <c r="C7" i="4"/>
  <c r="K3" i="1"/>
  <c r="G3" i="1"/>
  <c r="F7" i="7" s="1"/>
  <c r="L4" i="2"/>
  <c r="L5" i="1"/>
  <c r="I7" i="3"/>
  <c r="K4" i="3"/>
  <c r="I3" i="1"/>
  <c r="L4" i="1"/>
  <c r="I7" i="2"/>
  <c r="H7" i="3"/>
  <c r="L5" i="2"/>
  <c r="B7" i="4"/>
  <c r="D7" i="4" s="1"/>
  <c r="L8" i="3"/>
  <c r="K4" i="2"/>
  <c r="L3" i="3"/>
  <c r="J3" i="1"/>
  <c r="J7" i="2"/>
  <c r="K5" i="2"/>
  <c r="K2" i="1"/>
  <c r="L3" i="1"/>
  <c r="H7" i="2"/>
  <c r="E7" i="3"/>
  <c r="K6" i="2"/>
  <c r="K5" i="3"/>
  <c r="G7" i="2"/>
  <c r="F20" i="7" s="1"/>
  <c r="L5" i="3"/>
  <c r="E7" i="2"/>
  <c r="K7" i="2"/>
  <c r="K6" i="3"/>
  <c r="K6" i="1"/>
  <c r="L7" i="2"/>
  <c r="L6" i="3"/>
  <c r="J8" i="3"/>
  <c r="G7" i="3"/>
  <c r="F21" i="7" s="1"/>
  <c r="I8" i="3"/>
  <c r="H8" i="3"/>
  <c r="B8" i="4"/>
  <c r="G8" i="3"/>
  <c r="F24" i="7" s="1"/>
  <c r="F8" i="3"/>
  <c r="E24" i="7" s="1"/>
  <c r="J8" i="2"/>
  <c r="C8" i="4"/>
  <c r="E8" i="4" s="1"/>
  <c r="I8" i="2"/>
  <c r="H8" i="2"/>
  <c r="F8" i="2"/>
  <c r="E23" i="7" s="1"/>
  <c r="G8" i="2"/>
  <c r="F23" i="7" s="1"/>
  <c r="I5" i="2"/>
  <c r="J5" i="2"/>
  <c r="E5" i="2"/>
  <c r="E5" i="4" s="1"/>
  <c r="H5" i="2"/>
  <c r="B2" i="4"/>
  <c r="G4" i="1"/>
  <c r="F10" i="7" s="1"/>
  <c r="H2" i="1"/>
  <c r="I2" i="2"/>
  <c r="J2" i="2"/>
  <c r="B6" i="4"/>
  <c r="D6" i="4" s="1"/>
  <c r="B5" i="4"/>
  <c r="D5" i="4" s="1"/>
  <c r="C4" i="4"/>
  <c r="F3" i="1"/>
  <c r="E7" i="7" s="1"/>
  <c r="H3" i="1"/>
  <c r="C6" i="4"/>
  <c r="J6" i="4" s="1"/>
  <c r="C5" i="4"/>
  <c r="E2" i="2"/>
  <c r="G2" i="2"/>
  <c r="F5" i="7" s="1"/>
  <c r="G5" i="1"/>
  <c r="F13" i="7" s="1"/>
  <c r="H2" i="2"/>
  <c r="H5" i="3"/>
  <c r="F8" i="1"/>
  <c r="E22" i="7" s="1"/>
  <c r="E8" i="1"/>
  <c r="J7" i="1"/>
  <c r="I7" i="1"/>
  <c r="H7" i="1"/>
  <c r="J8" i="1"/>
  <c r="G7" i="1"/>
  <c r="F19" i="7" s="1"/>
  <c r="I8" i="1"/>
  <c r="F7" i="1"/>
  <c r="E19" i="7" s="1"/>
  <c r="H8" i="1"/>
  <c r="G6" i="1"/>
  <c r="F16" i="7" s="1"/>
  <c r="J2" i="1"/>
  <c r="B3" i="4"/>
  <c r="D3" i="4" s="1"/>
  <c r="I6" i="1"/>
  <c r="I2" i="1"/>
  <c r="G5" i="3"/>
  <c r="F15" i="7" s="1"/>
  <c r="F4" i="3"/>
  <c r="E12" i="7" s="1"/>
  <c r="F2" i="1"/>
  <c r="E4" i="7" s="1"/>
  <c r="F6" i="1"/>
  <c r="E16" i="7" s="1"/>
  <c r="G2" i="3"/>
  <c r="F6" i="7" s="1"/>
  <c r="I5" i="3"/>
  <c r="E6" i="1"/>
  <c r="F5" i="1"/>
  <c r="E13" i="7" s="1"/>
  <c r="I5" i="1"/>
  <c r="H2" i="3"/>
  <c r="J5" i="3"/>
  <c r="C3" i="4"/>
  <c r="J3" i="4" s="1"/>
  <c r="J6" i="1"/>
  <c r="J5" i="1"/>
  <c r="E5" i="1"/>
  <c r="F4" i="1"/>
  <c r="E10" i="7" s="1"/>
  <c r="I2" i="3"/>
  <c r="G2" i="1"/>
  <c r="F4" i="7" s="1"/>
  <c r="B4" i="4"/>
  <c r="D4" i="4" s="1"/>
  <c r="E4" i="1"/>
  <c r="J2" i="3"/>
  <c r="E4" i="3"/>
  <c r="J4" i="3"/>
  <c r="H4" i="3"/>
  <c r="I4" i="3"/>
  <c r="E3" i="3"/>
  <c r="I6" i="3"/>
  <c r="G4" i="3"/>
  <c r="F12" i="7" s="1"/>
  <c r="E6" i="3"/>
  <c r="G3" i="3"/>
  <c r="F9" i="7" s="1"/>
  <c r="G6" i="3"/>
  <c r="F18" i="7" s="1"/>
  <c r="H3" i="3"/>
  <c r="H6" i="3"/>
  <c r="I3" i="3"/>
  <c r="F3" i="3"/>
  <c r="E9" i="7" s="1"/>
  <c r="F2" i="3"/>
  <c r="E6" i="7" s="1"/>
  <c r="F6" i="3"/>
  <c r="E18" i="7" s="1"/>
  <c r="F5" i="3"/>
  <c r="E15" i="7" s="1"/>
  <c r="G4" i="2"/>
  <c r="F11" i="7" s="1"/>
  <c r="H4" i="2"/>
  <c r="F6" i="2"/>
  <c r="E17" i="7" s="1"/>
  <c r="E3" i="2"/>
  <c r="J4" i="2"/>
  <c r="E6" i="2"/>
  <c r="G3" i="2"/>
  <c r="F8" i="7" s="1"/>
  <c r="G6" i="2"/>
  <c r="F17" i="7" s="1"/>
  <c r="H3" i="2"/>
  <c r="H6" i="2"/>
  <c r="F4" i="2"/>
  <c r="E11" i="7" s="1"/>
  <c r="I4" i="2"/>
  <c r="I3" i="2"/>
  <c r="I6" i="2"/>
  <c r="F3" i="2"/>
  <c r="E8" i="7" s="1"/>
  <c r="F2" i="2"/>
  <c r="E5" i="7" s="1"/>
  <c r="F5" i="2"/>
  <c r="E14" i="7" s="1"/>
  <c r="Q21" i="7" l="1"/>
  <c r="J21" i="7" s="1"/>
  <c r="Q23" i="7"/>
  <c r="J23" i="7" s="1"/>
  <c r="Q7" i="7"/>
  <c r="J7" i="7" s="1"/>
  <c r="Q10" i="7"/>
  <c r="J10" i="7" s="1"/>
  <c r="Q14" i="7"/>
  <c r="J14" i="7" s="1"/>
  <c r="Q22" i="7"/>
  <c r="J22" i="7" s="1"/>
  <c r="Q13" i="7"/>
  <c r="J13" i="7" s="1"/>
  <c r="Q17" i="7"/>
  <c r="J17" i="7" s="1"/>
  <c r="Q11" i="7"/>
  <c r="J11" i="7" s="1"/>
  <c r="Q24" i="7"/>
  <c r="J24" i="7" s="1"/>
  <c r="Q5" i="7"/>
  <c r="J5" i="7" s="1"/>
  <c r="I6" i="4"/>
  <c r="D8" i="4"/>
  <c r="L7" i="4"/>
  <c r="L8" i="4"/>
  <c r="I7" i="4"/>
  <c r="K2" i="4"/>
  <c r="L2" i="4"/>
  <c r="J7" i="4"/>
  <c r="K7" i="4"/>
  <c r="K8" i="4"/>
  <c r="L4" i="4"/>
  <c r="H7" i="4"/>
  <c r="L3" i="4"/>
  <c r="K4" i="4"/>
  <c r="J2" i="4"/>
  <c r="G2" i="4"/>
  <c r="E2" i="4"/>
  <c r="E4" i="4"/>
  <c r="K3" i="4"/>
  <c r="H5" i="4"/>
  <c r="E7" i="4"/>
  <c r="F7" i="4"/>
  <c r="H4" i="4"/>
  <c r="L5" i="4"/>
  <c r="D2" i="4"/>
  <c r="F2" i="4"/>
  <c r="K5" i="4"/>
  <c r="G7" i="4"/>
  <c r="K6" i="4"/>
  <c r="I2" i="4"/>
  <c r="L6" i="4"/>
  <c r="G8" i="4"/>
  <c r="H8" i="4"/>
  <c r="I8" i="4"/>
  <c r="J8" i="4"/>
  <c r="F8" i="4"/>
  <c r="G5" i="4"/>
  <c r="J5" i="4"/>
  <c r="J4" i="4"/>
  <c r="H2" i="4"/>
  <c r="F6" i="4"/>
  <c r="G6" i="4"/>
  <c r="F4" i="4"/>
  <c r="G4" i="4"/>
  <c r="F5" i="4"/>
  <c r="I3" i="4"/>
  <c r="I4" i="4"/>
  <c r="I5" i="4"/>
  <c r="G3" i="4"/>
  <c r="H6" i="4"/>
  <c r="F3" i="4"/>
  <c r="E6" i="4"/>
  <c r="H3" i="4"/>
  <c r="E3" i="4"/>
</calcChain>
</file>

<file path=xl/sharedStrings.xml><?xml version="1.0" encoding="utf-8"?>
<sst xmlns="http://schemas.openxmlformats.org/spreadsheetml/2006/main" count="123" uniqueCount="33">
  <si>
    <t># obs</t>
  </si>
  <si>
    <t># breakups</t>
  </si>
  <si>
    <t>avg. relationship quality (all)</t>
  </si>
  <si>
    <t>avg. relationship quality (breakups)</t>
  </si>
  <si>
    <t>prob. of breakup</t>
  </si>
  <si>
    <t>% of breakups initiated by woman</t>
  </si>
  <si>
    <t>% of breakups initiated by woman only</t>
  </si>
  <si>
    <t>% of breakups initiated by man only</t>
  </si>
  <si>
    <t>% of breakups initiated by both</t>
  </si>
  <si>
    <t>all hetero marriages</t>
  </si>
  <si>
    <t>wife has a degree</t>
  </si>
  <si>
    <t>wife more educated</t>
  </si>
  <si>
    <t>wife has a degree, husband does not</t>
  </si>
  <si>
    <t>wife makes more</t>
  </si>
  <si>
    <t>wife makes same</t>
  </si>
  <si>
    <t>wife makes less</t>
  </si>
  <si>
    <t>avg. hh income (all)</t>
  </si>
  <si>
    <t>avg. hh income (breakups)</t>
  </si>
  <si>
    <t xml:space="preserve">     no kids</t>
  </si>
  <si>
    <t xml:space="preserve">     kids</t>
  </si>
  <si>
    <t>hh income code 11</t>
  </si>
  <si>
    <t>hh income code 12</t>
  </si>
  <si>
    <t>hh income code 13</t>
  </si>
  <si>
    <t>est. avg. hh income ($)</t>
  </si>
  <si>
    <t>low weight</t>
  </si>
  <si>
    <t>high weight</t>
  </si>
  <si>
    <t>avg. hh income (breakups) - coded</t>
  </si>
  <si>
    <t>hh income code 14</t>
  </si>
  <si>
    <t>hh income code 15</t>
  </si>
  <si>
    <t>low bucket</t>
  </si>
  <si>
    <t>high bucket</t>
  </si>
  <si>
    <t>hh income code 10</t>
  </si>
  <si>
    <t>% of breakups that were mutual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</si>
</sst>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3" fontId="0" fillId="0" borderId="0" xfId="0" applyNumberFormat="1"/>
    <xf numFmtId="44" fontId="0" fillId="0" borderId="0" xfId="2" applyFont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0" fontId="3" fillId="0" borderId="8" xfId="0" applyFont="1" applyBorder="1" applyAlignment="1">
      <alignment wrapText="1"/>
    </xf>
    <xf numFmtId="0" fontId="4" fillId="0" borderId="2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/>
    </xf>
    <xf numFmtId="0" fontId="5" fillId="0" borderId="0" xfId="0" applyFont="1"/>
    <xf numFmtId="164" fontId="5" fillId="0" borderId="0" xfId="1" applyNumberFormat="1" applyFont="1"/>
    <xf numFmtId="165" fontId="5" fillId="0" borderId="3" xfId="0" applyNumberFormat="1" applyFont="1" applyBorder="1"/>
    <xf numFmtId="0" fontId="6" fillId="0" borderId="7" xfId="0" applyFont="1" applyBorder="1" applyAlignment="1">
      <alignment horizontal="left" vertical="top"/>
    </xf>
    <xf numFmtId="0" fontId="3" fillId="0" borderId="0" xfId="0" applyFont="1"/>
    <xf numFmtId="164" fontId="3" fillId="0" borderId="0" xfId="1" applyNumberFormat="1" applyFont="1"/>
    <xf numFmtId="165" fontId="3" fillId="0" borderId="3" xfId="0" applyNumberFormat="1" applyFont="1" applyBorder="1"/>
    <xf numFmtId="0" fontId="6" fillId="0" borderId="6" xfId="0" applyFont="1" applyBorder="1" applyAlignment="1">
      <alignment horizontal="left" vertical="top"/>
    </xf>
    <xf numFmtId="0" fontId="3" fillId="0" borderId="4" xfId="0" applyFont="1" applyBorder="1"/>
    <xf numFmtId="164" fontId="3" fillId="0" borderId="4" xfId="1" applyNumberFormat="1" applyFont="1" applyBorder="1"/>
    <xf numFmtId="165" fontId="3" fillId="0" borderId="5" xfId="0" applyNumberFormat="1" applyFont="1" applyBorder="1"/>
    <xf numFmtId="0" fontId="4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 wrapText="1"/>
    </xf>
    <xf numFmtId="9" fontId="5" fillId="0" borderId="0" xfId="1" applyFont="1" applyBorder="1"/>
    <xf numFmtId="0" fontId="5" fillId="0" borderId="0" xfId="1" applyNumberFormat="1" applyFont="1" applyBorder="1"/>
    <xf numFmtId="44" fontId="5" fillId="0" borderId="0" xfId="2" applyFont="1" applyBorder="1"/>
    <xf numFmtId="44" fontId="5" fillId="0" borderId="3" xfId="2" applyFont="1" applyBorder="1"/>
    <xf numFmtId="44" fontId="3" fillId="0" borderId="3" xfId="2" applyFont="1" applyBorder="1"/>
    <xf numFmtId="44" fontId="3" fillId="0" borderId="5" xfId="2" applyFont="1" applyBorder="1"/>
    <xf numFmtId="44" fontId="3" fillId="0" borderId="0" xfId="2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Women are more likely to initiate breakup regardless of whether the couple has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all'!$A$2:$A$8</c:f>
              <c:strCache>
                <c:ptCount val="7"/>
                <c:pt idx="0">
                  <c:v>all hetero marriages</c:v>
                </c:pt>
                <c:pt idx="1">
                  <c:v>wife has a degree</c:v>
                </c:pt>
                <c:pt idx="2">
                  <c:v>wife more educated</c:v>
                </c:pt>
                <c:pt idx="3">
                  <c:v>wife has a degree, husband does not</c:v>
                </c:pt>
                <c:pt idx="4">
                  <c:v>wife makes more</c:v>
                </c:pt>
                <c:pt idx="5">
                  <c:v>wife makes same</c:v>
                </c:pt>
                <c:pt idx="6">
                  <c:v>wife makes less</c:v>
                </c:pt>
              </c:strCache>
            </c:strRef>
          </c:cat>
          <c:val>
            <c:numRef>
              <c:f>'summary all'!$G$2:$G$8</c:f>
              <c:numCache>
                <c:formatCode>0.0%</c:formatCode>
                <c:ptCount val="7"/>
                <c:pt idx="0">
                  <c:v>0.65306122448979587</c:v>
                </c:pt>
                <c:pt idx="1">
                  <c:v>0.70833333333333337</c:v>
                </c:pt>
                <c:pt idx="2">
                  <c:v>0.73913043478260865</c:v>
                </c:pt>
                <c:pt idx="3">
                  <c:v>0.83333333333333337</c:v>
                </c:pt>
                <c:pt idx="4">
                  <c:v>0.79268292682926833</c:v>
                </c:pt>
                <c:pt idx="5">
                  <c:v>0.5</c:v>
                </c:pt>
                <c:pt idx="6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9-4DCC-B7AE-4DAC68D1A3D8}"/>
            </c:ext>
          </c:extLst>
        </c:ser>
        <c:ser>
          <c:idx val="1"/>
          <c:order val="1"/>
          <c:tx>
            <c:v>kids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all'!$A$2:$A$8</c:f>
              <c:strCache>
                <c:ptCount val="7"/>
                <c:pt idx="0">
                  <c:v>all hetero marriages</c:v>
                </c:pt>
                <c:pt idx="1">
                  <c:v>wife has a degree</c:v>
                </c:pt>
                <c:pt idx="2">
                  <c:v>wife more educated</c:v>
                </c:pt>
                <c:pt idx="3">
                  <c:v>wife has a degree, husband does not</c:v>
                </c:pt>
                <c:pt idx="4">
                  <c:v>wife makes more</c:v>
                </c:pt>
                <c:pt idx="5">
                  <c:v>wife makes same</c:v>
                </c:pt>
                <c:pt idx="6">
                  <c:v>wife makes less</c:v>
                </c:pt>
              </c:strCache>
            </c:strRef>
          </c:cat>
          <c:val>
            <c:numRef>
              <c:f>'summary kids'!$G$2:$G$8</c:f>
              <c:numCache>
                <c:formatCode>0.0%</c:formatCode>
                <c:ptCount val="7"/>
                <c:pt idx="0">
                  <c:v>0.6742424242424242</c:v>
                </c:pt>
                <c:pt idx="1">
                  <c:v>0.69047619047619047</c:v>
                </c:pt>
                <c:pt idx="2">
                  <c:v>0.77272727272727271</c:v>
                </c:pt>
                <c:pt idx="3">
                  <c:v>0.8125</c:v>
                </c:pt>
                <c:pt idx="4">
                  <c:v>0.8928571428571429</c:v>
                </c:pt>
                <c:pt idx="5">
                  <c:v>0.5</c:v>
                </c:pt>
                <c:pt idx="6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9-4DCC-B7AE-4DAC68D1A3D8}"/>
            </c:ext>
          </c:extLst>
        </c:ser>
        <c:ser>
          <c:idx val="2"/>
          <c:order val="2"/>
          <c:tx>
            <c:v>no kids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all'!$A$2:$A$8</c:f>
              <c:strCache>
                <c:ptCount val="7"/>
                <c:pt idx="0">
                  <c:v>all hetero marriages</c:v>
                </c:pt>
                <c:pt idx="1">
                  <c:v>wife has a degree</c:v>
                </c:pt>
                <c:pt idx="2">
                  <c:v>wife more educated</c:v>
                </c:pt>
                <c:pt idx="3">
                  <c:v>wife has a degree, husband does not</c:v>
                </c:pt>
                <c:pt idx="4">
                  <c:v>wife makes more</c:v>
                </c:pt>
                <c:pt idx="5">
                  <c:v>wife makes same</c:v>
                </c:pt>
                <c:pt idx="6">
                  <c:v>wife makes less</c:v>
                </c:pt>
              </c:strCache>
            </c:strRef>
          </c:cat>
          <c:val>
            <c:numRef>
              <c:f>'summary no kids'!$G$2:$G$8</c:f>
              <c:numCache>
                <c:formatCode>0.0%</c:formatCode>
                <c:ptCount val="7"/>
                <c:pt idx="0">
                  <c:v>0.63580246913580252</c:v>
                </c:pt>
                <c:pt idx="1">
                  <c:v>0.72222222222222221</c:v>
                </c:pt>
                <c:pt idx="2">
                  <c:v>0.70833333333333337</c:v>
                </c:pt>
                <c:pt idx="3">
                  <c:v>0.8571428571428571</c:v>
                </c:pt>
                <c:pt idx="4">
                  <c:v>0.7407407407407407</c:v>
                </c:pt>
                <c:pt idx="5">
                  <c:v>0.5</c:v>
                </c:pt>
                <c:pt idx="6">
                  <c:v>0.5957446808510638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9-4DCC-B7AE-4DAC68D1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826560"/>
        <c:axId val="1159353952"/>
      </c:barChart>
      <c:catAx>
        <c:axId val="10808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9353952"/>
        <c:crosses val="autoZero"/>
        <c:auto val="1"/>
        <c:lblAlgn val="ctr"/>
        <c:lblOffset val="100"/>
        <c:noMultiLvlLbl val="0"/>
      </c:catAx>
      <c:valAx>
        <c:axId val="115935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08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It's unclear whether wife's absolute earning power makes her more likely to initiate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all'!$G$1</c:f>
              <c:strCache>
                <c:ptCount val="1"/>
                <c:pt idx="0">
                  <c:v>% of breakups initiated by woman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est. avg HH inc:</a:t>
                    </a:r>
                    <a:fld id="{14D41951-FB46-499F-A13C-063F99411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425-424F-9DE0-A936946CADD7}"/>
                </c:ext>
              </c:extLst>
            </c:dLbl>
            <c:dLbl>
              <c:idx val="1"/>
              <c:layout>
                <c:manualLayout>
                  <c:x val="5.1785714285714213E-2"/>
                  <c:y val="-3.4722222222223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est. avg HH inc:</a:t>
                    </a:r>
                    <a:fld id="{6C8B2701-B306-44FE-8A38-A78CDAD8D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85523684539434"/>
                      <c:h val="8.09838874307378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425-424F-9DE0-A936946CAD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est. avg HH inc:</a:t>
                    </a:r>
                    <a:fld id="{12EE2C63-9FA0-4A6C-A108-B33355D4E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80761779777527"/>
                      <c:h val="7.17246281714785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425-424F-9DE0-A936946CA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all'!$A$6:$A$8</c:f>
              <c:strCache>
                <c:ptCount val="3"/>
                <c:pt idx="0">
                  <c:v>wife makes more</c:v>
                </c:pt>
                <c:pt idx="1">
                  <c:v>wife makes same</c:v>
                </c:pt>
                <c:pt idx="2">
                  <c:v>wife makes less</c:v>
                </c:pt>
              </c:strCache>
            </c:strRef>
          </c:cat>
          <c:val>
            <c:numRef>
              <c:f>'summary all'!$G$6:$G$8</c:f>
              <c:numCache>
                <c:formatCode>0.0%</c:formatCode>
                <c:ptCount val="3"/>
                <c:pt idx="0">
                  <c:v>0.79268292682926833</c:v>
                </c:pt>
                <c:pt idx="1">
                  <c:v>0.5</c:v>
                </c:pt>
                <c:pt idx="2">
                  <c:v>0.61111111111111116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'who makes more chart'!$O$3:$O$5</c15:f>
                <c15:dlblRangeCache>
                  <c:ptCount val="3"/>
                  <c:pt idx="0">
                    <c:v> $49,146.34 </c:v>
                  </c:pt>
                  <c:pt idx="1">
                    <c:v> $53,571.43 </c:v>
                  </c:pt>
                  <c:pt idx="2">
                    <c:v> $65,555.56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25-424F-9DE0-A936946C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8866176"/>
        <c:axId val="582642496"/>
      </c:barChart>
      <c:lineChart>
        <c:grouping val="standard"/>
        <c:varyColors val="0"/>
        <c:ser>
          <c:idx val="1"/>
          <c:order val="1"/>
          <c:tx>
            <c:strRef>
              <c:f>'summary all'!$F$1</c:f>
              <c:strCache>
                <c:ptCount val="1"/>
                <c:pt idx="0">
                  <c:v>prob. of breakup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all'!$A$6:$A$8</c:f>
              <c:strCache>
                <c:ptCount val="3"/>
                <c:pt idx="0">
                  <c:v>wife makes more</c:v>
                </c:pt>
                <c:pt idx="1">
                  <c:v>wife makes same</c:v>
                </c:pt>
                <c:pt idx="2">
                  <c:v>wife makes less</c:v>
                </c:pt>
              </c:strCache>
            </c:strRef>
          </c:cat>
          <c:val>
            <c:numRef>
              <c:f>'summary all'!$F$6:$F$8</c:f>
              <c:numCache>
                <c:formatCode>0.0%</c:formatCode>
                <c:ptCount val="3"/>
                <c:pt idx="0">
                  <c:v>5.1898734177215189E-2</c:v>
                </c:pt>
                <c:pt idx="1">
                  <c:v>3.5443037974683546E-2</c:v>
                </c:pt>
                <c:pt idx="2">
                  <c:v>3.6600244001626675E-2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5-424F-9DE0-A936946C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72416"/>
        <c:axId val="1239532256"/>
      </c:lineChart>
      <c:catAx>
        <c:axId val="10588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2642496"/>
        <c:crosses val="autoZero"/>
        <c:auto val="1"/>
        <c:lblAlgn val="ctr"/>
        <c:lblOffset val="100"/>
        <c:noMultiLvlLbl val="0"/>
      </c:catAx>
      <c:valAx>
        <c:axId val="5826424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of breakups initiated by woman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866176"/>
        <c:crosses val="autoZero"/>
        <c:crossBetween val="between"/>
      </c:valAx>
      <c:valAx>
        <c:axId val="1239532256"/>
        <c:scaling>
          <c:orientation val="minMax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prob. of breakup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8872416"/>
        <c:crosses val="max"/>
        <c:crossBetween val="between"/>
      </c:valAx>
      <c:catAx>
        <c:axId val="10588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953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Breakups in Couples Without Kids were more likely to be mututal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all'!$A$2:$A$8</c:f>
              <c:strCache>
                <c:ptCount val="7"/>
                <c:pt idx="0">
                  <c:v>all hetero marriages</c:v>
                </c:pt>
                <c:pt idx="1">
                  <c:v>wife has a degree</c:v>
                </c:pt>
                <c:pt idx="2">
                  <c:v>wife more educated</c:v>
                </c:pt>
                <c:pt idx="3">
                  <c:v>wife has a degree, husband does not</c:v>
                </c:pt>
                <c:pt idx="4">
                  <c:v>wife makes more</c:v>
                </c:pt>
                <c:pt idx="5">
                  <c:v>wife makes same</c:v>
                </c:pt>
                <c:pt idx="6">
                  <c:v>wife makes less</c:v>
                </c:pt>
              </c:strCache>
            </c:strRef>
          </c:cat>
          <c:val>
            <c:numRef>
              <c:f>'summary all'!$J$2:$J$8</c:f>
              <c:numCache>
                <c:formatCode>0.0%</c:formatCode>
                <c:ptCount val="7"/>
                <c:pt idx="0">
                  <c:v>0.23129251700680273</c:v>
                </c:pt>
                <c:pt idx="1">
                  <c:v>0.25000000000000006</c:v>
                </c:pt>
                <c:pt idx="2">
                  <c:v>0.13043478260869565</c:v>
                </c:pt>
                <c:pt idx="3">
                  <c:v>0.2</c:v>
                </c:pt>
                <c:pt idx="4">
                  <c:v>0.21951219512195122</c:v>
                </c:pt>
                <c:pt idx="5">
                  <c:v>0.42857142857142855</c:v>
                </c:pt>
                <c:pt idx="6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0-44EA-BDED-F10C38A73FEA}"/>
            </c:ext>
          </c:extLst>
        </c:ser>
        <c:ser>
          <c:idx val="1"/>
          <c:order val="1"/>
          <c:tx>
            <c:v>kids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'summary kids'!$J$2:$J$8</c:f>
              <c:numCache>
                <c:formatCode>0.0%</c:formatCode>
                <c:ptCount val="7"/>
                <c:pt idx="0">
                  <c:v>0.16666666666666669</c:v>
                </c:pt>
                <c:pt idx="1">
                  <c:v>0.14285714285714279</c:v>
                </c:pt>
                <c:pt idx="2">
                  <c:v>9.0909090909090912E-2</c:v>
                </c:pt>
                <c:pt idx="3">
                  <c:v>0.125</c:v>
                </c:pt>
                <c:pt idx="4">
                  <c:v>7.1428571428571425E-2</c:v>
                </c:pt>
                <c:pt idx="5">
                  <c:v>0.14285714285714285</c:v>
                </c:pt>
                <c:pt idx="6">
                  <c:v>0.18604651162790697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0-44EA-BDED-F10C38A73FEA}"/>
            </c:ext>
          </c:extLst>
        </c:ser>
        <c:ser>
          <c:idx val="2"/>
          <c:order val="2"/>
          <c:tx>
            <c:v>no kids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'summary no kids'!$J$2:$J$8</c:f>
              <c:numCache>
                <c:formatCode>0.0%</c:formatCode>
                <c:ptCount val="7"/>
                <c:pt idx="0">
                  <c:v>0.2839506172839506</c:v>
                </c:pt>
                <c:pt idx="1">
                  <c:v>0.33333333333333331</c:v>
                </c:pt>
                <c:pt idx="2">
                  <c:v>0.16666666666666663</c:v>
                </c:pt>
                <c:pt idx="3">
                  <c:v>0.2857142857142857</c:v>
                </c:pt>
                <c:pt idx="4">
                  <c:v>0.29629629629629628</c:v>
                </c:pt>
                <c:pt idx="5">
                  <c:v>0.7142857142857143</c:v>
                </c:pt>
                <c:pt idx="6">
                  <c:v>0.21276595744680851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0-44EA-BDED-F10C38A7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66144"/>
        <c:axId val="1243652896"/>
      </c:barChart>
      <c:catAx>
        <c:axId val="10719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3652896"/>
        <c:crosses val="autoZero"/>
        <c:auto val="1"/>
        <c:lblAlgn val="ctr"/>
        <c:lblOffset val="100"/>
        <c:noMultiLvlLbl val="0"/>
      </c:catAx>
      <c:valAx>
        <c:axId val="12436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19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87630</xdr:rowOff>
    </xdr:from>
    <xdr:to>
      <xdr:col>11</xdr:col>
      <xdr:colOff>472440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F2EBC-5012-B7E7-8AB4-6F0ED2F3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179070</xdr:rowOff>
    </xdr:from>
    <xdr:to>
      <xdr:col>11</xdr:col>
      <xdr:colOff>571500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DF9B-DC61-1CD1-42DD-F3DCBAF8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2</xdr:row>
      <xdr:rowOff>11430</xdr:rowOff>
    </xdr:from>
    <xdr:to>
      <xdr:col>12</xdr:col>
      <xdr:colOff>125730</xdr:colOff>
      <xdr:row>32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5D85E-452C-193C-2584-22C330CE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summaries/HCMST%20-%20hetero%20marriage%20break%20up%20analysis%20-%20with%20or%20without%20kids%20-%202017-2022.xlsx" TargetMode="External"/><Relationship Id="rId1" Type="http://schemas.openxmlformats.org/officeDocument/2006/relationships/externalLinkPath" Target="HCMST%20-%20hetero%20marriage%20break%20up%20analysis%20-%20with%20or%20without%20kids%20-%202017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Divorce/summaries/HCMST%20-%20hetero%20marriage%20break%20up%20analysis%20-%20with%20or%20without%20kids%20-%202009-2015.xlsx" TargetMode="External"/><Relationship Id="rId1" Type="http://schemas.openxmlformats.org/officeDocument/2006/relationships/externalLinkPath" Target="HCMST%20-%20hetero%20marriage%20break%20up%20analysis%20-%20with%20or%20without%20kids%20-%202009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all"/>
      <sheetName val="summary kids"/>
      <sheetName val="summary no kids"/>
      <sheetName val="data"/>
    </sheetNames>
    <sheetDataSet>
      <sheetData sheetId="0">
        <row r="2">
          <cell r="B2">
            <v>1983</v>
          </cell>
          <cell r="C2">
            <v>61</v>
          </cell>
          <cell r="D2">
            <v>1.4550050556117291</v>
          </cell>
          <cell r="E2">
            <v>2.4754098360655741</v>
          </cell>
          <cell r="G2">
            <v>0.59836065573770492</v>
          </cell>
          <cell r="H2">
            <v>0.45901639344262302</v>
          </cell>
          <cell r="I2">
            <v>0.26229508196721307</v>
          </cell>
          <cell r="J2">
            <v>0.27868852459016391</v>
          </cell>
          <cell r="K2">
            <v>14.00453857791225</v>
          </cell>
          <cell r="L2">
            <v>12.73770491803279</v>
          </cell>
        </row>
        <row r="3">
          <cell r="B3">
            <v>780</v>
          </cell>
          <cell r="C3">
            <v>18</v>
          </cell>
          <cell r="D3">
            <v>1.4249037227214381</v>
          </cell>
          <cell r="E3">
            <v>2.3888888888888888</v>
          </cell>
          <cell r="G3">
            <v>0.69444444444444442</v>
          </cell>
          <cell r="H3">
            <v>0.5</v>
          </cell>
          <cell r="I3">
            <v>0.1111111111111111</v>
          </cell>
          <cell r="J3">
            <v>0.3888888888888889</v>
          </cell>
          <cell r="K3">
            <v>16.078205128205131</v>
          </cell>
          <cell r="L3">
            <v>15.72222222222222</v>
          </cell>
        </row>
        <row r="4">
          <cell r="B4">
            <v>651</v>
          </cell>
          <cell r="C4">
            <v>18</v>
          </cell>
          <cell r="D4">
            <v>1.4846153846153849</v>
          </cell>
          <cell r="E4">
            <v>2.5</v>
          </cell>
          <cell r="G4">
            <v>0.63888888888888884</v>
          </cell>
          <cell r="H4">
            <v>0.55555555555555558</v>
          </cell>
          <cell r="I4">
            <v>0.27777777777777779</v>
          </cell>
          <cell r="J4">
            <v>0.16666666666666671</v>
          </cell>
          <cell r="K4">
            <v>13.894009216589859</v>
          </cell>
          <cell r="L4">
            <v>13.055555555555561</v>
          </cell>
        </row>
        <row r="5">
          <cell r="B5">
            <v>226</v>
          </cell>
          <cell r="C5">
            <v>6</v>
          </cell>
          <cell r="D5">
            <v>1.5</v>
          </cell>
          <cell r="E5">
            <v>3</v>
          </cell>
          <cell r="G5">
            <v>0.83333333333333337</v>
          </cell>
          <cell r="H5">
            <v>0.66666666666666663</v>
          </cell>
          <cell r="I5">
            <v>0</v>
          </cell>
          <cell r="J5">
            <v>0.33333333333333331</v>
          </cell>
          <cell r="K5">
            <v>14.929203539823011</v>
          </cell>
          <cell r="L5">
            <v>15.66666666666667</v>
          </cell>
        </row>
        <row r="6">
          <cell r="B6">
            <v>411</v>
          </cell>
          <cell r="C6">
            <v>14</v>
          </cell>
          <cell r="D6">
            <v>1.525547445255474</v>
          </cell>
          <cell r="E6">
            <v>2.285714285714286</v>
          </cell>
          <cell r="G6">
            <v>0.7142857142857143</v>
          </cell>
          <cell r="H6">
            <v>0.5</v>
          </cell>
          <cell r="I6">
            <v>7.1428571428571425E-2</v>
          </cell>
          <cell r="J6">
            <v>0.42857142857142849</v>
          </cell>
          <cell r="K6">
            <v>14.143552311435521</v>
          </cell>
          <cell r="L6">
            <v>10.428571428571431</v>
          </cell>
        </row>
        <row r="7">
          <cell r="B7">
            <v>214</v>
          </cell>
          <cell r="C7">
            <v>6</v>
          </cell>
          <cell r="D7">
            <v>1.3364485981308409</v>
          </cell>
          <cell r="E7">
            <v>2</v>
          </cell>
          <cell r="G7">
            <v>0.33333333333333331</v>
          </cell>
          <cell r="H7">
            <v>0.16666666666666671</v>
          </cell>
          <cell r="I7">
            <v>0.5</v>
          </cell>
          <cell r="J7">
            <v>0.33333333333333331</v>
          </cell>
          <cell r="K7">
            <v>13.640186915887851</v>
          </cell>
          <cell r="L7">
            <v>13.66666666666667</v>
          </cell>
        </row>
        <row r="8">
          <cell r="B8">
            <v>1219</v>
          </cell>
          <cell r="C8">
            <v>39</v>
          </cell>
          <cell r="D8">
            <v>1.4547697368421051</v>
          </cell>
          <cell r="E8">
            <v>2.5384615384615379</v>
          </cell>
          <cell r="G8">
            <v>0.58974358974358976</v>
          </cell>
          <cell r="H8">
            <v>0.48717948717948723</v>
          </cell>
          <cell r="I8">
            <v>0.30769230769230771</v>
          </cell>
          <cell r="J8">
            <v>0.20512820512820509</v>
          </cell>
          <cell r="K8">
            <v>14.17637407711239</v>
          </cell>
          <cell r="L8">
            <v>13.46153846153846</v>
          </cell>
        </row>
      </sheetData>
      <sheetData sheetId="1">
        <row r="2">
          <cell r="B2">
            <v>545</v>
          </cell>
          <cell r="C2">
            <v>25</v>
          </cell>
          <cell r="D2">
            <v>1.5559633027522941</v>
          </cell>
          <cell r="E2">
            <v>2.44</v>
          </cell>
          <cell r="G2">
            <v>0.64</v>
          </cell>
          <cell r="H2">
            <v>0.56000000000000005</v>
          </cell>
          <cell r="I2">
            <v>0.28000000000000003</v>
          </cell>
          <cell r="J2">
            <v>0.16</v>
          </cell>
          <cell r="K2">
            <v>13.928440366972479</v>
          </cell>
          <cell r="L2">
            <v>12.52</v>
          </cell>
        </row>
        <row r="3">
          <cell r="B3">
            <v>255</v>
          </cell>
          <cell r="C3">
            <v>7</v>
          </cell>
          <cell r="D3">
            <v>1.498039215686275</v>
          </cell>
          <cell r="E3">
            <v>2.714285714285714</v>
          </cell>
          <cell r="G3">
            <v>0.6428571428571429</v>
          </cell>
          <cell r="H3">
            <v>0.5714285714285714</v>
          </cell>
          <cell r="I3">
            <v>0.2857142857142857</v>
          </cell>
          <cell r="J3">
            <v>0.14285714285714279</v>
          </cell>
          <cell r="K3">
            <v>16.109803921568631</v>
          </cell>
          <cell r="L3">
            <v>15.28571428571429</v>
          </cell>
        </row>
        <row r="4">
          <cell r="B4">
            <v>187</v>
          </cell>
          <cell r="C4">
            <v>8</v>
          </cell>
          <cell r="D4">
            <v>1.5668449197860961</v>
          </cell>
          <cell r="E4">
            <v>3</v>
          </cell>
          <cell r="G4">
            <v>0.8125</v>
          </cell>
          <cell r="H4">
            <v>0.75</v>
          </cell>
          <cell r="I4">
            <v>0.125</v>
          </cell>
          <cell r="J4">
            <v>0.125</v>
          </cell>
          <cell r="K4">
            <v>13.86631016042781</v>
          </cell>
          <cell r="L4">
            <v>15</v>
          </cell>
        </row>
        <row r="5">
          <cell r="B5">
            <v>63</v>
          </cell>
          <cell r="C5">
            <v>4</v>
          </cell>
          <cell r="D5">
            <v>1.555555555555556</v>
          </cell>
          <cell r="E5">
            <v>3.25</v>
          </cell>
          <cell r="G5">
            <v>0.875</v>
          </cell>
          <cell r="H5">
            <v>0.75</v>
          </cell>
          <cell r="I5">
            <v>0</v>
          </cell>
          <cell r="J5">
            <v>0.25</v>
          </cell>
          <cell r="K5">
            <v>15.206349206349209</v>
          </cell>
          <cell r="L5">
            <v>15</v>
          </cell>
        </row>
        <row r="6">
          <cell r="B6">
            <v>102</v>
          </cell>
          <cell r="C6">
            <v>5</v>
          </cell>
          <cell r="D6">
            <v>1.696078431372549</v>
          </cell>
          <cell r="E6">
            <v>2</v>
          </cell>
          <cell r="G6">
            <v>0.9</v>
          </cell>
          <cell r="H6">
            <v>0.8</v>
          </cell>
          <cell r="I6">
            <v>0</v>
          </cell>
          <cell r="J6">
            <v>0.2</v>
          </cell>
          <cell r="K6">
            <v>14</v>
          </cell>
          <cell r="L6">
            <v>12.8</v>
          </cell>
        </row>
        <row r="7">
          <cell r="B7">
            <v>52</v>
          </cell>
          <cell r="C7">
            <v>3</v>
          </cell>
          <cell r="D7">
            <v>1.346153846153846</v>
          </cell>
          <cell r="E7">
            <v>1.333333333333333</v>
          </cell>
          <cell r="G7">
            <v>0.33333333333333331</v>
          </cell>
          <cell r="H7">
            <v>0.33333333333333331</v>
          </cell>
          <cell r="I7">
            <v>0.66666666666666663</v>
          </cell>
          <cell r="J7">
            <v>0</v>
          </cell>
          <cell r="K7">
            <v>13.75</v>
          </cell>
          <cell r="L7">
            <v>15.33333333333333</v>
          </cell>
        </row>
        <row r="8">
          <cell r="B8">
            <v>367</v>
          </cell>
          <cell r="C8">
            <v>15</v>
          </cell>
          <cell r="D8">
            <v>1.5258855585831059</v>
          </cell>
          <cell r="E8">
            <v>2.6</v>
          </cell>
          <cell r="G8">
            <v>0.6</v>
          </cell>
          <cell r="H8">
            <v>0.53333333333333333</v>
          </cell>
          <cell r="I8">
            <v>0.33333333333333331</v>
          </cell>
          <cell r="J8">
            <v>0.1333333333333333</v>
          </cell>
          <cell r="K8">
            <v>14.0299727520436</v>
          </cell>
          <cell r="L8">
            <v>11.93333333333333</v>
          </cell>
        </row>
      </sheetData>
      <sheetData sheetId="2">
        <row r="2">
          <cell r="B2">
            <v>1438</v>
          </cell>
          <cell r="C2">
            <v>36</v>
          </cell>
          <cell r="D2">
            <v>1.4166085136078159</v>
          </cell>
          <cell r="E2">
            <v>2.5</v>
          </cell>
          <cell r="G2">
            <v>0.56944444444444442</v>
          </cell>
          <cell r="H2">
            <v>0.3888888888888889</v>
          </cell>
          <cell r="I2">
            <v>0.25</v>
          </cell>
          <cell r="J2">
            <v>0.3611111111111111</v>
          </cell>
          <cell r="K2">
            <v>14.033379694019469</v>
          </cell>
          <cell r="L2">
            <v>12.888888888888889</v>
          </cell>
        </row>
        <row r="3">
          <cell r="B3">
            <v>525</v>
          </cell>
          <cell r="C3">
            <v>11</v>
          </cell>
          <cell r="D3">
            <v>1.389312977099237</v>
          </cell>
          <cell r="E3">
            <v>2.1818181818181821</v>
          </cell>
          <cell r="G3">
            <v>0.72727272727272729</v>
          </cell>
          <cell r="H3">
            <v>0.45454545454545447</v>
          </cell>
          <cell r="I3">
            <v>0</v>
          </cell>
          <cell r="J3">
            <v>0.54545454545454541</v>
          </cell>
          <cell r="K3">
            <v>16.062857142857141</v>
          </cell>
          <cell r="L3">
            <v>16</v>
          </cell>
        </row>
        <row r="4">
          <cell r="B4">
            <v>464</v>
          </cell>
          <cell r="C4">
            <v>10</v>
          </cell>
          <cell r="D4">
            <v>1.451403887688985</v>
          </cell>
          <cell r="E4">
            <v>2.1</v>
          </cell>
          <cell r="G4">
            <v>0.5</v>
          </cell>
          <cell r="H4">
            <v>0.4</v>
          </cell>
          <cell r="I4">
            <v>0.4</v>
          </cell>
          <cell r="J4">
            <v>0.2</v>
          </cell>
          <cell r="K4">
            <v>13.9051724137931</v>
          </cell>
          <cell r="L4">
            <v>11.5</v>
          </cell>
        </row>
        <row r="5">
          <cell r="B5">
            <v>163</v>
          </cell>
          <cell r="C5">
            <v>2</v>
          </cell>
          <cell r="D5">
            <v>1.4785276073619631</v>
          </cell>
          <cell r="E5">
            <v>2.5</v>
          </cell>
          <cell r="G5">
            <v>0.75</v>
          </cell>
          <cell r="H5">
            <v>0.5</v>
          </cell>
          <cell r="I5">
            <v>0</v>
          </cell>
          <cell r="J5">
            <v>0.5</v>
          </cell>
          <cell r="K5">
            <v>14.82208588957055</v>
          </cell>
          <cell r="L5">
            <v>17</v>
          </cell>
        </row>
        <row r="6">
          <cell r="B6">
            <v>309</v>
          </cell>
          <cell r="C6">
            <v>9</v>
          </cell>
          <cell r="D6">
            <v>1.469255663430421</v>
          </cell>
          <cell r="E6">
            <v>2.4444444444444451</v>
          </cell>
          <cell r="G6">
            <v>0.61111111111111116</v>
          </cell>
          <cell r="H6">
            <v>0.33333333333333331</v>
          </cell>
          <cell r="I6">
            <v>0.1111111111111111</v>
          </cell>
          <cell r="J6">
            <v>0.55555555555555558</v>
          </cell>
          <cell r="K6">
            <v>14.190938511326859</v>
          </cell>
          <cell r="L6">
            <v>9.1111111111111107</v>
          </cell>
        </row>
        <row r="7">
          <cell r="B7">
            <v>162</v>
          </cell>
          <cell r="C7">
            <v>3</v>
          </cell>
          <cell r="D7">
            <v>1.333333333333333</v>
          </cell>
          <cell r="E7">
            <v>2.666666666666667</v>
          </cell>
          <cell r="G7">
            <v>0.33333333333333331</v>
          </cell>
          <cell r="H7">
            <v>0</v>
          </cell>
          <cell r="I7">
            <v>0.33333333333333331</v>
          </cell>
          <cell r="J7">
            <v>0.66666666666666663</v>
          </cell>
          <cell r="K7">
            <v>13.60493827160494</v>
          </cell>
          <cell r="L7">
            <v>12</v>
          </cell>
        </row>
        <row r="8">
          <cell r="B8">
            <v>852</v>
          </cell>
          <cell r="C8">
            <v>24</v>
          </cell>
          <cell r="D8">
            <v>1.4240282685512371</v>
          </cell>
          <cell r="E8">
            <v>2.5</v>
          </cell>
          <cell r="G8">
            <v>0.58333333333333337</v>
          </cell>
          <cell r="H8">
            <v>0.45833333333333331</v>
          </cell>
          <cell r="I8">
            <v>0.29166666666666669</v>
          </cell>
          <cell r="J8">
            <v>0.25</v>
          </cell>
          <cell r="K8">
            <v>14.23943661971831</v>
          </cell>
          <cell r="L8">
            <v>14.41666666666667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all"/>
      <sheetName val="summary kids"/>
      <sheetName val="summary no kids"/>
      <sheetName val="data"/>
    </sheetNames>
    <sheetDataSet>
      <sheetData sheetId="0">
        <row r="2">
          <cell r="B2">
            <v>1821</v>
          </cell>
          <cell r="C2">
            <v>86</v>
          </cell>
          <cell r="D2">
            <v>1.464030752333882</v>
          </cell>
          <cell r="E2">
            <v>2.441860465116279</v>
          </cell>
          <cell r="G2">
            <v>0.69186046511627908</v>
          </cell>
          <cell r="H2">
            <v>0.59302325581395354</v>
          </cell>
          <cell r="I2">
            <v>0.20930232558139539</v>
          </cell>
          <cell r="J2">
            <v>0.19767441860465121</v>
          </cell>
          <cell r="K2">
            <v>12.25919824272378</v>
          </cell>
          <cell r="L2">
            <v>12.05813953488372</v>
          </cell>
        </row>
        <row r="3">
          <cell r="B3">
            <v>606</v>
          </cell>
          <cell r="C3">
            <v>30</v>
          </cell>
          <cell r="D3">
            <v>1.4323432343234319</v>
          </cell>
          <cell r="E3">
            <v>2.5666666666666669</v>
          </cell>
          <cell r="G3">
            <v>0.71666666666666667</v>
          </cell>
          <cell r="H3">
            <v>0.6333333333333333</v>
          </cell>
          <cell r="I3">
            <v>0.2</v>
          </cell>
          <cell r="J3">
            <v>0.16666666666666671</v>
          </cell>
          <cell r="K3">
            <v>14.044554455445541</v>
          </cell>
          <cell r="L3">
            <v>13.53333333333333</v>
          </cell>
        </row>
        <row r="4">
          <cell r="B4">
            <v>636</v>
          </cell>
          <cell r="C4">
            <v>28</v>
          </cell>
          <cell r="D4">
            <v>1.465408805031446</v>
          </cell>
          <cell r="E4">
            <v>2.714285714285714</v>
          </cell>
          <cell r="G4">
            <v>0.8035714285714286</v>
          </cell>
          <cell r="H4">
            <v>0.75</v>
          </cell>
          <cell r="I4">
            <v>0.14285714285714279</v>
          </cell>
          <cell r="J4">
            <v>0.1071428571428571</v>
          </cell>
          <cell r="K4">
            <v>12.17295597484277</v>
          </cell>
          <cell r="L4">
            <v>12.03571428571429</v>
          </cell>
        </row>
        <row r="5">
          <cell r="B5">
            <v>213</v>
          </cell>
          <cell r="C5">
            <v>9</v>
          </cell>
          <cell r="D5">
            <v>1.455399061032864</v>
          </cell>
          <cell r="E5">
            <v>2.4444444444444451</v>
          </cell>
          <cell r="G5">
            <v>0.83333333333333337</v>
          </cell>
          <cell r="H5">
            <v>0.77777777777777779</v>
          </cell>
          <cell r="I5">
            <v>0.1111111111111111</v>
          </cell>
          <cell r="J5">
            <v>0.1111111111111111</v>
          </cell>
          <cell r="K5">
            <v>13.50234741784038</v>
          </cell>
          <cell r="L5">
            <v>12.888888888888889</v>
          </cell>
        </row>
        <row r="6">
          <cell r="B6">
            <v>379</v>
          </cell>
          <cell r="C6">
            <v>27</v>
          </cell>
          <cell r="D6">
            <v>1.6121372031662271</v>
          </cell>
          <cell r="E6">
            <v>2.8888888888888888</v>
          </cell>
          <cell r="G6">
            <v>0.83333333333333337</v>
          </cell>
          <cell r="H6">
            <v>0.77777777777777779</v>
          </cell>
          <cell r="I6">
            <v>0.1111111111111111</v>
          </cell>
          <cell r="J6">
            <v>0.1111111111111111</v>
          </cell>
          <cell r="K6">
            <v>12.36147757255937</v>
          </cell>
          <cell r="L6">
            <v>11.925925925925929</v>
          </cell>
        </row>
        <row r="7">
          <cell r="B7">
            <v>181</v>
          </cell>
          <cell r="C7">
            <v>8</v>
          </cell>
          <cell r="D7">
            <v>1.4530386740331489</v>
          </cell>
          <cell r="E7">
            <v>2.25</v>
          </cell>
          <cell r="G7">
            <v>0.625</v>
          </cell>
          <cell r="H7">
            <v>0.375</v>
          </cell>
          <cell r="I7">
            <v>0.125</v>
          </cell>
          <cell r="J7">
            <v>0.5</v>
          </cell>
          <cell r="K7">
            <v>12.016574585635359</v>
          </cell>
          <cell r="L7">
            <v>10.5</v>
          </cell>
        </row>
        <row r="8">
          <cell r="B8">
            <v>1240</v>
          </cell>
          <cell r="C8">
            <v>51</v>
          </cell>
          <cell r="D8">
            <v>1.4322580645161289</v>
          </cell>
          <cell r="E8">
            <v>2.2352941176470589</v>
          </cell>
          <cell r="G8">
            <v>0.62745098039215685</v>
          </cell>
          <cell r="H8">
            <v>0.52941176470588236</v>
          </cell>
          <cell r="I8">
            <v>0.27450980392156871</v>
          </cell>
          <cell r="J8">
            <v>0.19607843137254899</v>
          </cell>
          <cell r="K8">
            <v>12.296774193548391</v>
          </cell>
          <cell r="L8">
            <v>12.37254901960784</v>
          </cell>
        </row>
      </sheetData>
      <sheetData sheetId="1">
        <row r="2">
          <cell r="B2">
            <v>778</v>
          </cell>
          <cell r="C2">
            <v>41</v>
          </cell>
          <cell r="D2">
            <v>1.480719794344473</v>
          </cell>
          <cell r="E2">
            <v>2.48780487804878</v>
          </cell>
          <cell r="G2">
            <v>0.69512195121951215</v>
          </cell>
          <cell r="H2">
            <v>0.6097560975609756</v>
          </cell>
          <cell r="I2">
            <v>0.21951219512195119</v>
          </cell>
          <cell r="J2">
            <v>0.17073170731707321</v>
          </cell>
          <cell r="K2">
            <v>12.72107969151671</v>
          </cell>
          <cell r="L2">
            <v>12.853658536585369</v>
          </cell>
        </row>
        <row r="3">
          <cell r="B3">
            <v>327</v>
          </cell>
          <cell r="C3">
            <v>14</v>
          </cell>
          <cell r="D3">
            <v>1.4587155963302749</v>
          </cell>
          <cell r="E3">
            <v>2.8571428571428572</v>
          </cell>
          <cell r="G3">
            <v>0.7142857142857143</v>
          </cell>
          <cell r="H3">
            <v>0.6428571428571429</v>
          </cell>
          <cell r="I3">
            <v>0.2142857142857143</v>
          </cell>
          <cell r="J3">
            <v>0.14285714285714279</v>
          </cell>
          <cell r="K3">
            <v>14.168195718654429</v>
          </cell>
          <cell r="L3">
            <v>14.571428571428569</v>
          </cell>
        </row>
        <row r="4">
          <cell r="B4">
            <v>277</v>
          </cell>
          <cell r="C4">
            <v>14</v>
          </cell>
          <cell r="D4">
            <v>1.4801444043321299</v>
          </cell>
          <cell r="E4">
            <v>3</v>
          </cell>
          <cell r="G4">
            <v>0.75</v>
          </cell>
          <cell r="H4">
            <v>0.7142857142857143</v>
          </cell>
          <cell r="I4">
            <v>0.2142857142857143</v>
          </cell>
          <cell r="J4">
            <v>7.1428571428571425E-2</v>
          </cell>
          <cell r="K4">
            <v>12.57039711191336</v>
          </cell>
          <cell r="L4">
            <v>12.571428571428569</v>
          </cell>
        </row>
        <row r="5">
          <cell r="B5">
            <v>109</v>
          </cell>
          <cell r="C5">
            <v>4</v>
          </cell>
          <cell r="D5">
            <v>1.467889908256881</v>
          </cell>
          <cell r="E5">
            <v>2</v>
          </cell>
          <cell r="G5">
            <v>0.75</v>
          </cell>
          <cell r="H5">
            <v>0.75</v>
          </cell>
          <cell r="I5">
            <v>0.25</v>
          </cell>
          <cell r="J5">
            <v>0</v>
          </cell>
          <cell r="K5">
            <v>13.577981651376151</v>
          </cell>
          <cell r="L5">
            <v>13</v>
          </cell>
        </row>
        <row r="6">
          <cell r="B6">
            <v>153</v>
          </cell>
          <cell r="C6">
            <v>9</v>
          </cell>
          <cell r="D6">
            <v>1.594771241830065</v>
          </cell>
          <cell r="E6">
            <v>3.1111111111111112</v>
          </cell>
          <cell r="G6">
            <v>0.88888888888888884</v>
          </cell>
          <cell r="H6">
            <v>0.88888888888888884</v>
          </cell>
          <cell r="I6">
            <v>0.1111111111111111</v>
          </cell>
          <cell r="J6">
            <v>0</v>
          </cell>
          <cell r="K6">
            <v>12.86274509803922</v>
          </cell>
          <cell r="L6">
            <v>14.22222222222222</v>
          </cell>
        </row>
        <row r="7">
          <cell r="B7">
            <v>56</v>
          </cell>
          <cell r="C7">
            <v>4</v>
          </cell>
          <cell r="D7">
            <v>1.553571428571429</v>
          </cell>
          <cell r="E7">
            <v>1.5</v>
          </cell>
          <cell r="G7">
            <v>0.625</v>
          </cell>
          <cell r="H7">
            <v>0.5</v>
          </cell>
          <cell r="I7">
            <v>0.25</v>
          </cell>
          <cell r="J7">
            <v>0.25</v>
          </cell>
          <cell r="K7">
            <v>12.053571428571431</v>
          </cell>
          <cell r="L7">
            <v>12.25</v>
          </cell>
        </row>
        <row r="8">
          <cell r="B8">
            <v>562</v>
          </cell>
          <cell r="C8">
            <v>28</v>
          </cell>
          <cell r="D8">
            <v>1.4537366548042709</v>
          </cell>
          <cell r="E8">
            <v>2.4285714285714279</v>
          </cell>
          <cell r="G8">
            <v>0.6428571428571429</v>
          </cell>
          <cell r="H8">
            <v>0.5357142857142857</v>
          </cell>
          <cell r="I8">
            <v>0.25</v>
          </cell>
          <cell r="J8">
            <v>0.2142857142857143</v>
          </cell>
          <cell r="K8">
            <v>12.768683274021351</v>
          </cell>
          <cell r="L8">
            <v>12.5</v>
          </cell>
        </row>
      </sheetData>
      <sheetData sheetId="2">
        <row r="2">
          <cell r="B2">
            <v>1043</v>
          </cell>
          <cell r="C2">
            <v>45</v>
          </cell>
          <cell r="D2">
            <v>1.4515819750719079</v>
          </cell>
          <cell r="E2">
            <v>2.4</v>
          </cell>
          <cell r="G2">
            <v>0.68888888888888888</v>
          </cell>
          <cell r="H2">
            <v>0.57777777777777772</v>
          </cell>
          <cell r="I2">
            <v>0.2</v>
          </cell>
          <cell r="J2">
            <v>0.22222222222222221</v>
          </cell>
          <cell r="K2">
            <v>11.914669223394061</v>
          </cell>
          <cell r="L2">
            <v>11.33333333333333</v>
          </cell>
        </row>
        <row r="3">
          <cell r="B3">
            <v>279</v>
          </cell>
          <cell r="C3">
            <v>16</v>
          </cell>
          <cell r="D3">
            <v>1.401433691756272</v>
          </cell>
          <cell r="E3">
            <v>2.3125</v>
          </cell>
          <cell r="G3">
            <v>0.71875</v>
          </cell>
          <cell r="H3">
            <v>0.625</v>
          </cell>
          <cell r="I3">
            <v>0.1875</v>
          </cell>
          <cell r="J3">
            <v>0.1875</v>
          </cell>
          <cell r="K3">
            <v>13.89964157706093</v>
          </cell>
          <cell r="L3">
            <v>12.625</v>
          </cell>
        </row>
        <row r="4">
          <cell r="B4">
            <v>359</v>
          </cell>
          <cell r="C4">
            <v>14</v>
          </cell>
          <cell r="D4">
            <v>1.4540389972144849</v>
          </cell>
          <cell r="E4">
            <v>2.4285714285714279</v>
          </cell>
          <cell r="G4">
            <v>0.8571428571428571</v>
          </cell>
          <cell r="H4">
            <v>0.7857142857142857</v>
          </cell>
          <cell r="I4">
            <v>7.1428571428571425E-2</v>
          </cell>
          <cell r="J4">
            <v>0.14285714285714279</v>
          </cell>
          <cell r="K4">
            <v>11.866295264623959</v>
          </cell>
          <cell r="L4">
            <v>11.5</v>
          </cell>
        </row>
        <row r="5">
          <cell r="B5">
            <v>104</v>
          </cell>
          <cell r="C5">
            <v>5</v>
          </cell>
          <cell r="D5">
            <v>1.4423076923076921</v>
          </cell>
          <cell r="E5">
            <v>2.8</v>
          </cell>
          <cell r="G5">
            <v>0.9</v>
          </cell>
          <cell r="H5">
            <v>0.8</v>
          </cell>
          <cell r="I5">
            <v>0</v>
          </cell>
          <cell r="J5">
            <v>0.2</v>
          </cell>
          <cell r="K5">
            <v>13.42307692307692</v>
          </cell>
          <cell r="L5">
            <v>12.8</v>
          </cell>
        </row>
        <row r="6">
          <cell r="B6">
            <v>226</v>
          </cell>
          <cell r="C6">
            <v>18</v>
          </cell>
          <cell r="D6">
            <v>1.623893805309734</v>
          </cell>
          <cell r="E6">
            <v>2.7777777777777781</v>
          </cell>
          <cell r="G6">
            <v>0.80555555555555558</v>
          </cell>
          <cell r="H6">
            <v>0.72222222222222221</v>
          </cell>
          <cell r="I6">
            <v>0.1111111111111111</v>
          </cell>
          <cell r="J6">
            <v>0.16666666666666671</v>
          </cell>
          <cell r="K6">
            <v>12.022123893805309</v>
          </cell>
          <cell r="L6">
            <v>10.77777777777778</v>
          </cell>
        </row>
        <row r="7">
          <cell r="B7">
            <v>125</v>
          </cell>
          <cell r="C7">
            <v>4</v>
          </cell>
          <cell r="D7">
            <v>1.4079999999999999</v>
          </cell>
          <cell r="E7">
            <v>3</v>
          </cell>
          <cell r="G7">
            <v>0.625</v>
          </cell>
          <cell r="H7">
            <v>0.25</v>
          </cell>
          <cell r="I7">
            <v>0</v>
          </cell>
          <cell r="J7">
            <v>0.75</v>
          </cell>
          <cell r="K7">
            <v>12</v>
          </cell>
          <cell r="L7">
            <v>8.75</v>
          </cell>
        </row>
        <row r="8">
          <cell r="B8">
            <v>678</v>
          </cell>
          <cell r="C8">
            <v>23</v>
          </cell>
          <cell r="D8">
            <v>1.4144542772861359</v>
          </cell>
          <cell r="E8">
            <v>2</v>
          </cell>
          <cell r="G8">
            <v>0.60869565217391308</v>
          </cell>
          <cell r="H8">
            <v>0.52173913043478259</v>
          </cell>
          <cell r="I8">
            <v>0.30434782608695649</v>
          </cell>
          <cell r="J8">
            <v>0.17391304347826089</v>
          </cell>
          <cell r="K8">
            <v>11.90560471976401</v>
          </cell>
          <cell r="L8">
            <v>12.21739130434783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D330-0630-4FD4-B824-4BE38342FA05}">
  <dimension ref="A1:L8"/>
  <sheetViews>
    <sheetView workbookViewId="0">
      <selection activeCell="J1" sqref="J1"/>
    </sheetView>
  </sheetViews>
  <sheetFormatPr defaultRowHeight="14.4" x14ac:dyDescent="0.3"/>
  <cols>
    <col min="1" max="1" width="32.21875" bestFit="1" customWidth="1"/>
  </cols>
  <sheetData>
    <row r="1" spans="1:12" ht="86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</row>
    <row r="2" spans="1:12" x14ac:dyDescent="0.3">
      <c r="A2" s="3" t="s">
        <v>9</v>
      </c>
      <c r="B2">
        <f>'[1]summary all'!B2+'[2]summary all'!B2</f>
        <v>3804</v>
      </c>
      <c r="C2">
        <f>'[1]summary all'!C2+'[2]summary all'!C2</f>
        <v>147</v>
      </c>
      <c r="D2" s="4">
        <f>('[1]summary all'!D2*'[1]summary all'!$B2+'[2]summary all'!D2*'[2]summary all'!$B2)/$B2</f>
        <v>1.4593257164243054</v>
      </c>
      <c r="E2" s="4">
        <f>('[1]summary all'!E2*'[1]summary all'!$C2+'[2]summary all'!E2*'[2]summary all'!$C2)/$C2</f>
        <v>2.4557823129251699</v>
      </c>
      <c r="F2" s="5">
        <f>C2/B2</f>
        <v>3.8643533123028394E-2</v>
      </c>
      <c r="G2" s="5">
        <f>('[1]summary all'!G2*'[1]summary all'!$C2+'[2]summary all'!G2*'[2]summary all'!$C2)/$C2</f>
        <v>0.65306122448979587</v>
      </c>
      <c r="H2" s="5">
        <f>('[1]summary all'!H2*'[1]summary all'!$C2+'[2]summary all'!H2*'[2]summary all'!$C2)/$C2</f>
        <v>0.5374149659863946</v>
      </c>
      <c r="I2" s="5">
        <f>('[1]summary all'!I2*'[1]summary all'!$C2+'[2]summary all'!I2*'[2]summary all'!$C2)/$C2</f>
        <v>0.23129251700680273</v>
      </c>
      <c r="J2" s="5">
        <f>('[1]summary all'!J2*'[1]summary all'!$C2+'[2]summary all'!J2*'[2]summary all'!$C2)/$C2</f>
        <v>0.23129251700680273</v>
      </c>
      <c r="K2">
        <f>('[1]summary all'!K2*'[1]summary all'!B2+'[2]summary all'!K2*'[2]summary all'!B2)/B2</f>
        <v>13.169032597266035</v>
      </c>
      <c r="L2">
        <f>('[1]summary all'!L2*'[1]summary all'!C2+'[2]summary all'!L2*'[2]summary all'!C2)/C2</f>
        <v>12.34013605442177</v>
      </c>
    </row>
    <row r="3" spans="1:12" x14ac:dyDescent="0.3">
      <c r="A3" s="3" t="s">
        <v>10</v>
      </c>
      <c r="B3">
        <f>'[1]summary all'!B3+'[2]summary all'!B3</f>
        <v>1386</v>
      </c>
      <c r="C3">
        <f>'[1]summary all'!C3+'[2]summary all'!C3</f>
        <v>48</v>
      </c>
      <c r="D3" s="4">
        <f>('[1]summary all'!D3*'[1]summary all'!$B3+'[2]summary all'!D3*'[2]summary all'!$B3)/$B3</f>
        <v>1.4281564961924398</v>
      </c>
      <c r="E3" s="4">
        <f>('[1]summary all'!E3*'[1]summary all'!$C3+'[2]summary all'!E3*'[2]summary all'!$C3)/$C3</f>
        <v>2.5</v>
      </c>
      <c r="F3" s="5">
        <f t="shared" ref="F3:F6" si="0">C3/B3</f>
        <v>3.4632034632034632E-2</v>
      </c>
      <c r="G3" s="5">
        <f>('[1]summary all'!G3*'[1]summary all'!$C3+'[2]summary all'!G3*'[2]summary all'!$C3)/$C3</f>
        <v>0.70833333333333337</v>
      </c>
      <c r="H3" s="5">
        <f>('[1]summary all'!H3*'[1]summary all'!$C3+'[2]summary all'!H3*'[2]summary all'!$C3)/$C3</f>
        <v>0.58333333333333337</v>
      </c>
      <c r="I3" s="5">
        <f>('[1]summary all'!I3*'[1]summary all'!$C3+'[2]summary all'!I3*'[2]summary all'!$C3)/$C3</f>
        <v>0.16666666666666666</v>
      </c>
      <c r="J3" s="5">
        <f>('[1]summary all'!J3*'[1]summary all'!$C3+'[2]summary all'!J3*'[2]summary all'!$C3)/$C3</f>
        <v>0.25000000000000006</v>
      </c>
      <c r="K3">
        <f>('[1]summary all'!K3*'[1]summary all'!B3+'[2]summary all'!K3*'[2]summary all'!B3)/B3</f>
        <v>15.189033189033189</v>
      </c>
      <c r="L3">
        <f>('[1]summary all'!L3*'[1]summary all'!C3+'[2]summary all'!L3*'[2]summary all'!C3)/C3</f>
        <v>14.354166666666663</v>
      </c>
    </row>
    <row r="4" spans="1:12" x14ac:dyDescent="0.3">
      <c r="A4" s="3" t="s">
        <v>11</v>
      </c>
      <c r="B4">
        <f>'[1]summary all'!B4+'[2]summary all'!B4</f>
        <v>1287</v>
      </c>
      <c r="C4">
        <f>'[1]summary all'!C4+'[2]summary all'!C4</f>
        <v>46</v>
      </c>
      <c r="D4" s="4">
        <f>('[1]summary all'!D4*'[1]summary all'!$B4+'[2]summary all'!D4*'[2]summary all'!$B4)/$B4</f>
        <v>1.4751240212778673</v>
      </c>
      <c r="E4" s="4">
        <f>('[1]summary all'!E4*'[1]summary all'!$C4+'[2]summary all'!E4*'[2]summary all'!$C4)/$C4</f>
        <v>2.6304347826086953</v>
      </c>
      <c r="F4" s="5">
        <f t="shared" si="0"/>
        <v>3.5742035742035744E-2</v>
      </c>
      <c r="G4" s="5">
        <f>('[1]summary all'!G4*'[1]summary all'!$C4+'[2]summary all'!G4*'[2]summary all'!$C4)/$C4</f>
        <v>0.73913043478260865</v>
      </c>
      <c r="H4" s="5">
        <f>('[1]summary all'!H4*'[1]summary all'!$C4+'[2]summary all'!H4*'[2]summary all'!$C4)/$C4</f>
        <v>0.67391304347826086</v>
      </c>
      <c r="I4" s="5">
        <f>('[1]summary all'!I4*'[1]summary all'!$C4+'[2]summary all'!I4*'[2]summary all'!$C4)/$C4</f>
        <v>0.19565217391304343</v>
      </c>
      <c r="J4" s="5">
        <f>('[1]summary all'!J4*'[1]summary all'!$C4+'[2]summary all'!J4*'[2]summary all'!$C4)/$C4</f>
        <v>0.13043478260869565</v>
      </c>
      <c r="K4">
        <f>('[1]summary all'!K4*'[1]summary all'!B4+'[2]summary all'!K4*'[2]summary all'!B4)/B4</f>
        <v>13.043512043512044</v>
      </c>
      <c r="L4">
        <f>('[1]summary all'!L4*'[1]summary all'!C4+'[2]summary all'!L4*'[2]summary all'!C4)/C4</f>
        <v>12.434782608695658</v>
      </c>
    </row>
    <row r="5" spans="1:12" x14ac:dyDescent="0.3">
      <c r="A5" s="3" t="s">
        <v>12</v>
      </c>
      <c r="B5">
        <f>'[1]summary all'!B5+'[2]summary all'!B5</f>
        <v>439</v>
      </c>
      <c r="C5">
        <f>'[1]summary all'!C5+'[2]summary all'!C5</f>
        <v>15</v>
      </c>
      <c r="D5" s="4">
        <f>('[1]summary all'!D5*'[1]summary all'!$B5+'[2]summary all'!D5*'[2]summary all'!$B5)/$B5</f>
        <v>1.4783599088838268</v>
      </c>
      <c r="E5" s="4">
        <f>('[1]summary all'!E5*'[1]summary all'!$C5+'[2]summary all'!E5*'[2]summary all'!$C5)/$C5</f>
        <v>2.666666666666667</v>
      </c>
      <c r="F5" s="5">
        <f t="shared" si="0"/>
        <v>3.4168564920273349E-2</v>
      </c>
      <c r="G5" s="5">
        <f>('[1]summary all'!G5*'[1]summary all'!$C5+'[2]summary all'!G5*'[2]summary all'!$C5)/$C5</f>
        <v>0.83333333333333337</v>
      </c>
      <c r="H5" s="5">
        <f>('[1]summary all'!H5*'[1]summary all'!$C5+'[2]summary all'!H5*'[2]summary all'!$C5)/$C5</f>
        <v>0.73333333333333328</v>
      </c>
      <c r="I5" s="5">
        <f>('[1]summary all'!I5*'[1]summary all'!$C5+'[2]summary all'!I5*'[2]summary all'!$C5)/$C5</f>
        <v>6.6666666666666666E-2</v>
      </c>
      <c r="J5" s="5">
        <f>('[1]summary all'!J5*'[1]summary all'!$C5+'[2]summary all'!J5*'[2]summary all'!$C5)/$C5</f>
        <v>0.2</v>
      </c>
      <c r="K5">
        <f>('[1]summary all'!K5*'[1]summary all'!B5+'[2]summary all'!K5*'[2]summary all'!B5)/B5</f>
        <v>14.236902050113899</v>
      </c>
      <c r="L5">
        <f>('[1]summary all'!L5*'[1]summary all'!C5+'[2]summary all'!L5*'[2]summary all'!C5)/C5</f>
        <v>14</v>
      </c>
    </row>
    <row r="6" spans="1:12" x14ac:dyDescent="0.3">
      <c r="A6" s="3" t="s">
        <v>13</v>
      </c>
      <c r="B6">
        <f>'[1]summary all'!B6+'[2]summary all'!B6</f>
        <v>790</v>
      </c>
      <c r="C6">
        <f>'[1]summary all'!C6+'[2]summary all'!C6</f>
        <v>41</v>
      </c>
      <c r="D6" s="4">
        <f>('[1]summary all'!D6*'[1]summary all'!$B6+'[2]summary all'!D6*'[2]summary all'!$B6)/$B6</f>
        <v>1.5670886075949366</v>
      </c>
      <c r="E6" s="4">
        <f>('[1]summary all'!E6*'[1]summary all'!$C6+'[2]summary all'!E6*'[2]summary all'!$C6)/$C6</f>
        <v>2.6829268292682928</v>
      </c>
      <c r="F6" s="5">
        <f t="shared" si="0"/>
        <v>5.1898734177215189E-2</v>
      </c>
      <c r="G6" s="5">
        <f>('[1]summary all'!G6*'[1]summary all'!$C6+'[2]summary all'!G6*'[2]summary all'!$C6)/$C6</f>
        <v>0.79268292682926833</v>
      </c>
      <c r="H6" s="5">
        <f>('[1]summary all'!H6*'[1]summary all'!$C6+'[2]summary all'!H6*'[2]summary all'!$C6)/$C6</f>
        <v>0.68292682926829273</v>
      </c>
      <c r="I6" s="5">
        <f>('[1]summary all'!I6*'[1]summary all'!$C6+'[2]summary all'!I6*'[2]summary all'!$C6)/$C6</f>
        <v>9.7560975609756101E-2</v>
      </c>
      <c r="J6" s="5">
        <f>('[1]summary all'!J6*'[1]summary all'!$C6+'[2]summary all'!J6*'[2]summary all'!$C6)/$C6</f>
        <v>0.21951219512195122</v>
      </c>
      <c r="K6">
        <f>('[1]summary all'!K6*'[1]summary all'!B6+'[2]summary all'!K6*'[2]summary all'!B6)/B6</f>
        <v>13.288607594936709</v>
      </c>
      <c r="L6">
        <f>('[1]summary all'!L6*'[1]summary all'!C6+'[2]summary all'!L6*'[2]summary all'!C6)/C6</f>
        <v>11.414634146341466</v>
      </c>
    </row>
    <row r="7" spans="1:12" x14ac:dyDescent="0.3">
      <c r="A7" s="3" t="s">
        <v>14</v>
      </c>
      <c r="B7">
        <f>'[1]summary all'!B7+'[2]summary all'!B7</f>
        <v>395</v>
      </c>
      <c r="C7">
        <f>'[1]summary all'!C7+'[2]summary all'!C7</f>
        <v>14</v>
      </c>
      <c r="D7" s="4">
        <f>('[1]summary all'!D7*'[1]summary all'!$B7+'[2]summary all'!D7*'[2]summary all'!$B7)/$B7</f>
        <v>1.3898734177215186</v>
      </c>
      <c r="E7" s="4">
        <f>('[1]summary all'!E7*'[1]summary all'!$C7+'[2]summary all'!E7*'[2]summary all'!$C7)/$C7</f>
        <v>2.1428571428571428</v>
      </c>
      <c r="F7" s="5">
        <f t="shared" ref="F7:F8" si="1">C7/B7</f>
        <v>3.5443037974683546E-2</v>
      </c>
      <c r="G7" s="5">
        <f>('[1]summary all'!G7*'[1]summary all'!$C7+'[2]summary all'!G7*'[2]summary all'!$C7)/$C7</f>
        <v>0.5</v>
      </c>
      <c r="H7" s="5">
        <f>('[1]summary all'!H7*'[1]summary all'!$C7+'[2]summary all'!H7*'[2]summary all'!$C7)/$C7</f>
        <v>0.2857142857142857</v>
      </c>
      <c r="I7" s="5">
        <f>('[1]summary all'!I7*'[1]summary all'!$C7+'[2]summary all'!I7*'[2]summary all'!$C7)/$C7</f>
        <v>0.2857142857142857</v>
      </c>
      <c r="J7" s="5">
        <f>('[1]summary all'!J7*'[1]summary all'!$C7+'[2]summary all'!J7*'[2]summary all'!$C7)/$C7</f>
        <v>0.42857142857142855</v>
      </c>
      <c r="K7">
        <f>('[1]summary all'!K7*'[1]summary all'!B7+'[2]summary all'!K7*'[2]summary all'!B7)/B7</f>
        <v>12.896202531645569</v>
      </c>
      <c r="L7">
        <f>('[1]summary all'!L7*'[1]summary all'!C7+'[2]summary all'!L7*'[2]summary all'!C7)/C7</f>
        <v>11.857142857142858</v>
      </c>
    </row>
    <row r="8" spans="1:12" x14ac:dyDescent="0.3">
      <c r="A8" s="3" t="s">
        <v>15</v>
      </c>
      <c r="B8">
        <f>'[1]summary all'!B8+'[2]summary all'!B8</f>
        <v>2459</v>
      </c>
      <c r="C8">
        <f>'[1]summary all'!C8+'[2]summary all'!C8</f>
        <v>90</v>
      </c>
      <c r="D8" s="4">
        <f>('[1]summary all'!D8*'[1]summary all'!$B8+'[2]summary all'!D8*'[2]summary all'!$B8)/$B8</f>
        <v>1.4434177751974484</v>
      </c>
      <c r="E8" s="4">
        <f>('[1]summary all'!E8*'[1]summary all'!$C8+'[2]summary all'!E8*'[2]summary all'!$C8)/$C8</f>
        <v>2.3666666666666663</v>
      </c>
      <c r="F8" s="5">
        <f t="shared" si="1"/>
        <v>3.6600244001626675E-2</v>
      </c>
      <c r="G8" s="5">
        <f>('[1]summary all'!G8*'[1]summary all'!$C8+'[2]summary all'!G8*'[2]summary all'!$C8)/$C8</f>
        <v>0.61111111111111116</v>
      </c>
      <c r="H8" s="5">
        <f>('[1]summary all'!H8*'[1]summary all'!$C8+'[2]summary all'!H8*'[2]summary all'!$C8)/$C8</f>
        <v>0.51111111111111107</v>
      </c>
      <c r="I8" s="5">
        <f>('[1]summary all'!I8*'[1]summary all'!$C8+'[2]summary all'!I8*'[2]summary all'!$C8)/$C8</f>
        <v>0.28888888888888892</v>
      </c>
      <c r="J8" s="5">
        <f>('[1]summary all'!J8*'[1]summary all'!$C8+'[2]summary all'!J8*'[2]summary all'!$C8)/$C8</f>
        <v>0.19999999999999996</v>
      </c>
      <c r="K8">
        <f>('[1]summary all'!K8*'[1]summary all'!B8+'[2]summary all'!K8*'[2]summary all'!B8)/B8</f>
        <v>13.228548190321272</v>
      </c>
      <c r="L8">
        <f>('[1]summary all'!L8*'[1]summary all'!C8+'[2]summary all'!L8*'[2]summary all'!C8)/C8</f>
        <v>12.844444444444441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902C-4FCC-4FD4-9095-44E939901DA5}">
  <dimension ref="A1:L8"/>
  <sheetViews>
    <sheetView workbookViewId="0">
      <selection activeCell="F2" sqref="F2"/>
    </sheetView>
  </sheetViews>
  <sheetFormatPr defaultRowHeight="14.4" x14ac:dyDescent="0.3"/>
  <cols>
    <col min="1" max="1" width="32.21875" bestFit="1" customWidth="1"/>
  </cols>
  <sheetData>
    <row r="1" spans="1:12" ht="86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</row>
    <row r="2" spans="1:12" x14ac:dyDescent="0.3">
      <c r="A2" s="3" t="s">
        <v>9</v>
      </c>
      <c r="B2">
        <f>'summary kids'!B2+'summary no kids'!B2</f>
        <v>3804</v>
      </c>
      <c r="C2">
        <f>'summary kids'!C2+'summary no kids'!C2</f>
        <v>147</v>
      </c>
      <c r="D2" s="4">
        <f>('summary kids'!D2*'summary kids'!$B2+'summary no kids'!D2*'summary no kids'!$B2)/$B2</f>
        <v>1.4592752477833963</v>
      </c>
      <c r="E2" s="4">
        <f>('summary kids'!E2*'summary kids'!$C2+'summary no kids'!E2*'summary no kids'!$C2)/$C2</f>
        <v>2.4557823129251699</v>
      </c>
      <c r="F2" s="5">
        <f>C2/B2</f>
        <v>3.8643533123028394E-2</v>
      </c>
      <c r="G2" s="5">
        <f>('summary kids'!G2*'summary kids'!$C2+'summary no kids'!G2*'summary no kids'!$C2)/$C2</f>
        <v>0.65306122448979587</v>
      </c>
      <c r="H2" s="5">
        <f>('summary kids'!H2*'summary kids'!$C2+'summary no kids'!H2*'summary no kids'!$C2)/$C2</f>
        <v>0.5374149659863946</v>
      </c>
      <c r="I2" s="5">
        <f>('summary kids'!I2*'summary kids'!$C2+'summary no kids'!I2*'summary no kids'!$C2)/$C2</f>
        <v>0.23129251700680273</v>
      </c>
      <c r="J2" s="5">
        <f>('summary kids'!J2*'summary kids'!$C2+'summary no kids'!J2*'summary no kids'!$C2)/$C2</f>
        <v>0.23129251700680273</v>
      </c>
      <c r="K2">
        <f>('summary kids'!K2*'summary kids'!B2+'summary no kids'!K2*'summary no kids'!B2)/B2</f>
        <v>13.169032597266035</v>
      </c>
      <c r="L2">
        <f>('summary kids'!L2*'summary kids'!C2+'summary no kids'!L2*'summary no kids'!C2)/C2</f>
        <v>12.34013605442177</v>
      </c>
    </row>
    <row r="3" spans="1:12" x14ac:dyDescent="0.3">
      <c r="A3" s="3" t="s">
        <v>10</v>
      </c>
      <c r="B3">
        <f>'summary kids'!B3+'summary no kids'!B3</f>
        <v>1386</v>
      </c>
      <c r="C3">
        <f>'summary kids'!C3+'summary no kids'!C3</f>
        <v>48</v>
      </c>
      <c r="D3" s="4">
        <f>('summary kids'!D3*'summary kids'!$B3+'summary no kids'!D3*'summary no kids'!$B3)/$B3</f>
        <v>1.4281308174437946</v>
      </c>
      <c r="E3" s="4">
        <f>('summary kids'!E3*'summary kids'!$C3+'summary no kids'!E3*'summary no kids'!$C3)/$C3</f>
        <v>2.4999999999999996</v>
      </c>
      <c r="F3" s="5">
        <f t="shared" ref="F3:F6" si="0">C3/B3</f>
        <v>3.4632034632034632E-2</v>
      </c>
      <c r="G3" s="5">
        <f>('summary kids'!G3*'summary kids'!$C3+'summary no kids'!G3*'summary no kids'!$C3)/$C3</f>
        <v>0.70833333333333337</v>
      </c>
      <c r="H3" s="5">
        <f>('summary kids'!H3*'summary kids'!$C3+'summary no kids'!H3*'summary no kids'!$C3)/$C3</f>
        <v>0.58333333333333337</v>
      </c>
      <c r="I3" s="5">
        <f>('summary kids'!I3*'summary kids'!$C3+'summary no kids'!I3*'summary no kids'!$C3)/$C3</f>
        <v>0.16666666666666666</v>
      </c>
      <c r="J3" s="5">
        <f>('summary kids'!J3*'summary kids'!$C3+'summary no kids'!J3*'summary no kids'!$C3)/$C3</f>
        <v>0.24999999999999997</v>
      </c>
      <c r="K3">
        <f>('summary kids'!K3*'summary kids'!B3+'summary no kids'!K3*'summary no kids'!B3)/B3</f>
        <v>15.189033189033189</v>
      </c>
      <c r="L3">
        <f>('summary kids'!L3*'summary kids'!C3+'summary no kids'!L3*'summary no kids'!C3)/C3</f>
        <v>14.354166666666666</v>
      </c>
    </row>
    <row r="4" spans="1:12" x14ac:dyDescent="0.3">
      <c r="A4" s="3" t="s">
        <v>11</v>
      </c>
      <c r="B4">
        <f>'summary kids'!B4+'summary no kids'!B4</f>
        <v>1287</v>
      </c>
      <c r="C4">
        <f>'summary kids'!C4+'summary no kids'!C4</f>
        <v>46</v>
      </c>
      <c r="D4" s="4">
        <f>('summary kids'!D4*'summary kids'!$B4+'summary no kids'!D4*'summary no kids'!$B4)/$B4</f>
        <v>1.4750982159189503</v>
      </c>
      <c r="E4" s="4">
        <f>('summary kids'!E4*'summary kids'!$C4+'summary no kids'!E4*'summary no kids'!$C4)/$C4</f>
        <v>2.6304347826086958</v>
      </c>
      <c r="F4" s="5">
        <f t="shared" si="0"/>
        <v>3.5742035742035744E-2</v>
      </c>
      <c r="G4" s="5">
        <f>('summary kids'!G4*'summary kids'!$C4+'summary no kids'!G4*'summary no kids'!$C4)/$C4</f>
        <v>0.73913043478260865</v>
      </c>
      <c r="H4" s="5">
        <f>('summary kids'!H4*'summary kids'!$C4+'summary no kids'!H4*'summary no kids'!$C4)/$C4</f>
        <v>0.67391304347826086</v>
      </c>
      <c r="I4" s="5">
        <f>('summary kids'!I4*'summary kids'!$C4+'summary no kids'!I4*'summary no kids'!$C4)/$C4</f>
        <v>0.19565217391304349</v>
      </c>
      <c r="J4" s="5">
        <f>('summary kids'!J4*'summary kids'!$C4+'summary no kids'!J4*'summary no kids'!$C4)/$C4</f>
        <v>0.13043478260869562</v>
      </c>
      <c r="K4">
        <f>('summary kids'!K4*'summary kids'!B4+'summary no kids'!K4*'summary no kids'!B4)/B4</f>
        <v>13.043512043512044</v>
      </c>
      <c r="L4">
        <f>('summary kids'!L4*'summary kids'!C4+'summary no kids'!L4*'summary no kids'!C4)/C4</f>
        <v>12.434782608695652</v>
      </c>
    </row>
    <row r="5" spans="1:12" x14ac:dyDescent="0.3">
      <c r="A5" s="3" t="s">
        <v>12</v>
      </c>
      <c r="B5">
        <f>'summary kids'!B5+'summary no kids'!B5</f>
        <v>439</v>
      </c>
      <c r="C5">
        <f>'summary kids'!C5+'summary no kids'!C5</f>
        <v>15</v>
      </c>
      <c r="D5" s="4">
        <f>('summary kids'!D5*'summary kids'!$B5+'summary no kids'!D5*'summary no kids'!$B5)/$B5</f>
        <v>1.4783599088838268</v>
      </c>
      <c r="E5" s="4">
        <f>('summary kids'!E5*'summary kids'!$C5+'summary no kids'!E5*'summary no kids'!$C5)/$C5</f>
        <v>2.6666666666666665</v>
      </c>
      <c r="F5" s="5">
        <f t="shared" si="0"/>
        <v>3.4168564920273349E-2</v>
      </c>
      <c r="G5" s="5">
        <f>('summary kids'!G5*'summary kids'!$C5+'summary no kids'!G5*'summary no kids'!$C5)/$C5</f>
        <v>0.83333333333333337</v>
      </c>
      <c r="H5" s="5">
        <f>('summary kids'!H5*'summary kids'!$C5+'summary no kids'!H5*'summary no kids'!$C5)/$C5</f>
        <v>0.73333333333333328</v>
      </c>
      <c r="I5" s="5">
        <f>('summary kids'!I5*'summary kids'!$C5+'summary no kids'!I5*'summary no kids'!$C5)/$C5</f>
        <v>6.6666666666666666E-2</v>
      </c>
      <c r="J5" s="5">
        <f>('summary kids'!J5*'summary kids'!$C5+'summary no kids'!J5*'summary no kids'!$C5)/$C5</f>
        <v>0.2</v>
      </c>
      <c r="K5">
        <f>('summary kids'!K5*'summary kids'!B5+'summary no kids'!K5*'summary no kids'!B5)/B5</f>
        <v>14.236902050113896</v>
      </c>
      <c r="L5">
        <f>('summary kids'!L5*'summary kids'!C5+'summary no kids'!L5*'summary no kids'!C5)/C5</f>
        <v>14</v>
      </c>
    </row>
    <row r="6" spans="1:12" x14ac:dyDescent="0.3">
      <c r="A6" s="3" t="s">
        <v>13</v>
      </c>
      <c r="B6">
        <f>'summary kids'!B6+'summary no kids'!B6</f>
        <v>790</v>
      </c>
      <c r="C6">
        <f>'summary kids'!C6+'summary no kids'!C6</f>
        <v>41</v>
      </c>
      <c r="D6" s="4">
        <f>('summary kids'!D6*'summary kids'!$B6+'summary no kids'!D6*'summary no kids'!$B6)/$B6</f>
        <v>1.5670886075949366</v>
      </c>
      <c r="E6" s="4">
        <f>('summary kids'!E6*'summary kids'!$C6+'summary no kids'!E6*'summary no kids'!$C6)/$C6</f>
        <v>2.6829268292682928</v>
      </c>
      <c r="F6" s="5">
        <f t="shared" si="0"/>
        <v>5.1898734177215189E-2</v>
      </c>
      <c r="G6" s="5">
        <f>('summary kids'!G6*'summary kids'!$C6+'summary no kids'!G6*'summary no kids'!$C6)/$C6</f>
        <v>0.79268292682926833</v>
      </c>
      <c r="H6" s="5">
        <f>('summary kids'!H6*'summary kids'!$C6+'summary no kids'!H6*'summary no kids'!$C6)/$C6</f>
        <v>0.68292682926829273</v>
      </c>
      <c r="I6" s="5">
        <f>('summary kids'!I6*'summary kids'!$C6+'summary no kids'!I6*'summary no kids'!$C6)/$C6</f>
        <v>9.7560975609756101E-2</v>
      </c>
      <c r="J6" s="5">
        <f>('summary kids'!J6*'summary kids'!$C6+'summary no kids'!J6*'summary no kids'!$C6)/$C6</f>
        <v>0.21951219512195122</v>
      </c>
      <c r="K6">
        <f>('summary kids'!K6*'summary kids'!B6+'summary no kids'!K6*'summary no kids'!B6)/B6</f>
        <v>13.288607594936709</v>
      </c>
      <c r="L6">
        <f>('summary kids'!L6*'summary kids'!C6+'summary no kids'!L6*'summary no kids'!C6)/C6</f>
        <v>11.414634146341463</v>
      </c>
    </row>
    <row r="7" spans="1:12" x14ac:dyDescent="0.3">
      <c r="A7" s="3" t="s">
        <v>14</v>
      </c>
      <c r="B7">
        <f>'summary kids'!B7+'summary no kids'!B7</f>
        <v>395</v>
      </c>
      <c r="C7">
        <f>'summary kids'!C7+'summary no kids'!C7</f>
        <v>14</v>
      </c>
      <c r="D7" s="4">
        <f>('summary kids'!D7*'summary kids'!$B7+'summary no kids'!D7*'summary no kids'!$B7)/$B7</f>
        <v>1.3898734177215191</v>
      </c>
      <c r="E7" s="4">
        <f>('summary kids'!E7*'summary kids'!$C7+'summary no kids'!E7*'summary no kids'!$C7)/$C7</f>
        <v>2.1428571428571428</v>
      </c>
      <c r="F7" s="5">
        <f t="shared" ref="F7:F8" si="1">C7/B7</f>
        <v>3.5443037974683546E-2</v>
      </c>
      <c r="G7" s="5">
        <f>('summary kids'!G7*'summary kids'!$C7+'summary no kids'!G7*'summary no kids'!$C7)/$C7</f>
        <v>0.5</v>
      </c>
      <c r="H7" s="5">
        <f>('summary kids'!H7*'summary kids'!$C7+'summary no kids'!H7*'summary no kids'!$C7)/$C7</f>
        <v>0.2857142857142857</v>
      </c>
      <c r="I7" s="5">
        <f>('summary kids'!I7*'summary kids'!$C7+'summary no kids'!I7*'summary no kids'!$C7)/$C7</f>
        <v>0.2857142857142857</v>
      </c>
      <c r="J7" s="5">
        <f>('summary kids'!J7*'summary kids'!$C7+'summary no kids'!J7*'summary no kids'!$C7)/$C7</f>
        <v>0.42857142857142855</v>
      </c>
      <c r="K7">
        <f>('summary kids'!K7*'summary kids'!B7+'summary no kids'!K7*'summary no kids'!B7)/B7</f>
        <v>12.896202531645569</v>
      </c>
      <c r="L7">
        <f>('summary kids'!L7*'summary kids'!C7+'summary no kids'!L7*'summary no kids'!C7)/C7</f>
        <v>11.857142857142858</v>
      </c>
    </row>
    <row r="8" spans="1:12" x14ac:dyDescent="0.3">
      <c r="A8" s="3" t="s">
        <v>15</v>
      </c>
      <c r="B8">
        <f>'summary kids'!B8+'summary no kids'!B8</f>
        <v>2459</v>
      </c>
      <c r="C8">
        <f>'summary kids'!C8+'summary no kids'!C8</f>
        <v>90</v>
      </c>
      <c r="D8" s="4">
        <f>('summary kids'!D8*'summary kids'!$B8+'summary no kids'!D8*'summary no kids'!$B8)/$B8</f>
        <v>1.4433802703561018</v>
      </c>
      <c r="E8" s="4">
        <f>('summary kids'!E8*'summary kids'!$C8+'summary no kids'!E8*'summary no kids'!$C8)/$C8</f>
        <v>2.3666666666666667</v>
      </c>
      <c r="F8" s="5">
        <f t="shared" si="1"/>
        <v>3.6600244001626675E-2</v>
      </c>
      <c r="G8" s="5">
        <f>('summary kids'!G8*'summary kids'!$C8+'summary no kids'!G8*'summary no kids'!$C8)/$C8</f>
        <v>0.61111111111111116</v>
      </c>
      <c r="H8" s="5">
        <f>('summary kids'!H8*'summary kids'!$C8+'summary no kids'!H8*'summary no kids'!$C8)/$C8</f>
        <v>0.51111111111111107</v>
      </c>
      <c r="I8" s="5">
        <f>('summary kids'!I8*'summary kids'!$C8+'summary no kids'!I8*'summary no kids'!$C8)/$C8</f>
        <v>0.28888888888888886</v>
      </c>
      <c r="J8" s="5">
        <f>('summary kids'!J8*'summary kids'!$C8+'summary no kids'!J8*'summary no kids'!$C8)/$C8</f>
        <v>0.2</v>
      </c>
      <c r="K8">
        <f>('summary kids'!K8*'summary kids'!B8+'summary no kids'!K8*'summary no kids'!B8)/B8</f>
        <v>13.228548190321268</v>
      </c>
      <c r="L8">
        <f>('summary kids'!L8*'summary kids'!C8+'summary no kids'!L8*'summary no kids'!C8)/C8</f>
        <v>12.844444444444445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32C0-4B00-4305-A1F4-9455954B095F}">
  <dimension ref="A1:L8"/>
  <sheetViews>
    <sheetView workbookViewId="0">
      <selection activeCell="J7" sqref="J7"/>
    </sheetView>
  </sheetViews>
  <sheetFormatPr defaultRowHeight="14.4" x14ac:dyDescent="0.3"/>
  <cols>
    <col min="1" max="1" width="32.21875" bestFit="1" customWidth="1"/>
  </cols>
  <sheetData>
    <row r="1" spans="1:12" ht="86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</row>
    <row r="2" spans="1:12" x14ac:dyDescent="0.3">
      <c r="A2" s="3" t="s">
        <v>9</v>
      </c>
      <c r="B2">
        <f>'[1]summary kids'!B2+'[2]summary kids'!B2</f>
        <v>1323</v>
      </c>
      <c r="C2">
        <f>'[1]summary kids'!C2+'[2]summary kids'!C2</f>
        <v>66</v>
      </c>
      <c r="D2" s="4">
        <f>('[1]summary kids'!D2*'[1]summary kids'!$B2+'[2]summary kids'!D2*'[2]summary kids'!$B2)/$B2</f>
        <v>1.5117157974300834</v>
      </c>
      <c r="E2" s="4">
        <f>('[1]summary kids'!E2*'[1]summary kids'!$C2+'[2]summary kids'!E2*'[2]summary kids'!$C2)/$C2</f>
        <v>2.4696969696969697</v>
      </c>
      <c r="F2" s="5">
        <f>C2/B2</f>
        <v>4.9886621315192746E-2</v>
      </c>
      <c r="G2" s="6">
        <f>('[1]summary kids'!G2*'[1]summary kids'!$C2+'[2]summary kids'!G2*'[2]summary kids'!$C2)/$C2</f>
        <v>0.6742424242424242</v>
      </c>
      <c r="H2" s="5">
        <f>('[1]summary kids'!H2*'[1]summary kids'!$C2+'[2]summary kids'!H2*'[2]summary kids'!$C2)/$C2</f>
        <v>0.59090909090909094</v>
      </c>
      <c r="I2" s="5">
        <f>('[1]summary kids'!I2*'[1]summary kids'!$C2+'[2]summary kids'!I2*'[2]summary kids'!$C2)/$C2</f>
        <v>0.24242424242424243</v>
      </c>
      <c r="J2" s="5">
        <f>('[1]summary kids'!J2*'[1]summary kids'!$C2+'[2]summary kids'!J2*'[2]summary kids'!$C2)/$C2</f>
        <v>0.16666666666666669</v>
      </c>
      <c r="K2">
        <f>('[1]summary kids'!K2*'[1]summary kids'!B2+'[2]summary kids'!K2*'[2]summary kids'!B2)/B2</f>
        <v>13.218442932728648</v>
      </c>
      <c r="L2">
        <f>('[1]summary kids'!L2*'[1]summary kids'!C2+'[2]summary kids'!L2*'[2]summary kids'!C2)/C2</f>
        <v>12.727272727272728</v>
      </c>
    </row>
    <row r="3" spans="1:12" x14ac:dyDescent="0.3">
      <c r="A3" s="3" t="s">
        <v>10</v>
      </c>
      <c r="B3">
        <f>'[1]summary kids'!B3+'[2]summary kids'!B3</f>
        <v>582</v>
      </c>
      <c r="C3">
        <f>'[1]summary kids'!C3+'[2]summary kids'!C3</f>
        <v>21</v>
      </c>
      <c r="D3" s="4">
        <f>('[1]summary kids'!D3*'[1]summary kids'!$B3+'[2]summary kids'!D3*'[2]summary kids'!$B3)/$B3</f>
        <v>1.4759450171821307</v>
      </c>
      <c r="E3" s="4">
        <f>('[1]summary kids'!E3*'[1]summary kids'!$C3+'[2]summary kids'!E3*'[2]summary kids'!$C3)/$C3</f>
        <v>2.8095238095238093</v>
      </c>
      <c r="F3" s="5">
        <f t="shared" ref="F3:F6" si="0">C3/B3</f>
        <v>3.608247422680412E-2</v>
      </c>
      <c r="G3" s="6">
        <f>('[1]summary kids'!G3*'[1]summary kids'!$C3+'[2]summary kids'!G3*'[2]summary kids'!$C3)/$C3</f>
        <v>0.69047619047619047</v>
      </c>
      <c r="H3" s="5">
        <f>('[1]summary kids'!H3*'[1]summary kids'!$C3+'[2]summary kids'!H3*'[2]summary kids'!$C3)/$C3</f>
        <v>0.61904761904761907</v>
      </c>
      <c r="I3" s="5">
        <f>('[1]summary kids'!I3*'[1]summary kids'!$C3+'[2]summary kids'!I3*'[2]summary kids'!$C3)/$C3</f>
        <v>0.23809523809523808</v>
      </c>
      <c r="J3" s="5">
        <f>('[1]summary kids'!J3*'[1]summary kids'!$C3+'[2]summary kids'!J3*'[2]summary kids'!$C3)/$C3</f>
        <v>0.14285714285714279</v>
      </c>
      <c r="K3">
        <f>('[1]summary kids'!K3*'[1]summary kids'!B3+'[2]summary kids'!K3*'[2]summary kids'!B3)/B3</f>
        <v>15.018900343642612</v>
      </c>
      <c r="L3">
        <f>('[1]summary kids'!L3*'[1]summary kids'!C3+'[2]summary kids'!L3*'[2]summary kids'!C3)/C3</f>
        <v>14.80952380952381</v>
      </c>
    </row>
    <row r="4" spans="1:12" x14ac:dyDescent="0.3">
      <c r="A4" s="3" t="s">
        <v>11</v>
      </c>
      <c r="B4">
        <f>'[1]summary kids'!B4+'[2]summary kids'!B4</f>
        <v>464</v>
      </c>
      <c r="C4">
        <f>'[1]summary kids'!C4+'[2]summary kids'!C4</f>
        <v>22</v>
      </c>
      <c r="D4" s="4">
        <f>('[1]summary kids'!D4*'[1]summary kids'!$B4+'[2]summary kids'!D4*'[2]summary kids'!$B4)/$B4</f>
        <v>1.5150862068965518</v>
      </c>
      <c r="E4" s="4">
        <f>('[1]summary kids'!E4*'[1]summary kids'!$C4+'[2]summary kids'!E4*'[2]summary kids'!$C4)/$C4</f>
        <v>3</v>
      </c>
      <c r="F4" s="5">
        <f t="shared" si="0"/>
        <v>4.7413793103448273E-2</v>
      </c>
      <c r="G4" s="6">
        <f>('[1]summary kids'!G4*'[1]summary kids'!$C4+'[2]summary kids'!G4*'[2]summary kids'!$C4)/$C4</f>
        <v>0.77272727272727271</v>
      </c>
      <c r="H4" s="5">
        <f>('[1]summary kids'!H4*'[1]summary kids'!$C4+'[2]summary kids'!H4*'[2]summary kids'!$C4)/$C4</f>
        <v>0.72727272727272729</v>
      </c>
      <c r="I4" s="5">
        <f>('[1]summary kids'!I4*'[1]summary kids'!$C4+'[2]summary kids'!I4*'[2]summary kids'!$C4)/$C4</f>
        <v>0.18181818181818182</v>
      </c>
      <c r="J4" s="5">
        <f>('[1]summary kids'!J4*'[1]summary kids'!$C4+'[2]summary kids'!J4*'[2]summary kids'!$C4)/$C4</f>
        <v>9.0909090909090912E-2</v>
      </c>
      <c r="K4">
        <f>('[1]summary kids'!K4*'[1]summary kids'!B4+'[2]summary kids'!K4*'[2]summary kids'!B4)/B4</f>
        <v>13.092672413793107</v>
      </c>
      <c r="L4">
        <f>('[1]summary kids'!L4*'[1]summary kids'!C4+'[2]summary kids'!L4*'[2]summary kids'!C4)/C4</f>
        <v>13.454545454545455</v>
      </c>
    </row>
    <row r="5" spans="1:12" x14ac:dyDescent="0.3">
      <c r="A5" s="3" t="s">
        <v>12</v>
      </c>
      <c r="B5">
        <f>'[1]summary kids'!B5+'[2]summary kids'!B5</f>
        <v>172</v>
      </c>
      <c r="C5">
        <f>'[1]summary kids'!C5+'[2]summary kids'!C5</f>
        <v>8</v>
      </c>
      <c r="D5" s="4">
        <f>('[1]summary kids'!D5*'[1]summary kids'!$B5+'[2]summary kids'!D5*'[2]summary kids'!$B5)/$B5</f>
        <v>1.5000000000000002</v>
      </c>
      <c r="E5" s="4">
        <f>('[1]summary kids'!E5*'[1]summary kids'!$C5+'[2]summary kids'!E5*'[2]summary kids'!$C5)/$C5</f>
        <v>2.625</v>
      </c>
      <c r="F5" s="5">
        <f t="shared" si="0"/>
        <v>4.6511627906976744E-2</v>
      </c>
      <c r="G5" s="6">
        <f>('[1]summary kids'!G5*'[1]summary kids'!$C5+'[2]summary kids'!G5*'[2]summary kids'!$C5)/$C5</f>
        <v>0.8125</v>
      </c>
      <c r="H5" s="5">
        <f>('[1]summary kids'!H5*'[1]summary kids'!$C5+'[2]summary kids'!H5*'[2]summary kids'!$C5)/$C5</f>
        <v>0.75</v>
      </c>
      <c r="I5" s="5">
        <f>('[1]summary kids'!I5*'[1]summary kids'!$C5+'[2]summary kids'!I5*'[2]summary kids'!$C5)/$C5</f>
        <v>0.125</v>
      </c>
      <c r="J5" s="5">
        <f>('[1]summary kids'!J5*'[1]summary kids'!$C5+'[2]summary kids'!J5*'[2]summary kids'!$C5)/$C5</f>
        <v>0.125</v>
      </c>
      <c r="K5">
        <f>('[1]summary kids'!K5*'[1]summary kids'!B5+'[2]summary kids'!K5*'[2]summary kids'!B5)/B5</f>
        <v>14.174418604651168</v>
      </c>
      <c r="L5">
        <f>('[1]summary kids'!L5*'[1]summary kids'!C5+'[2]summary kids'!L5*'[2]summary kids'!C5)/C5</f>
        <v>14</v>
      </c>
    </row>
    <row r="6" spans="1:12" x14ac:dyDescent="0.3">
      <c r="A6" s="3" t="s">
        <v>13</v>
      </c>
      <c r="B6">
        <f>'[1]summary kids'!B6+'[2]summary kids'!B6</f>
        <v>255</v>
      </c>
      <c r="C6">
        <f>'[1]summary kids'!C6+'[2]summary kids'!C6</f>
        <v>14</v>
      </c>
      <c r="D6" s="4">
        <f>('[1]summary kids'!D6*'[1]summary kids'!$B6+'[2]summary kids'!D6*'[2]summary kids'!$B6)/$B6</f>
        <v>1.6352941176470586</v>
      </c>
      <c r="E6" s="4">
        <f>('[1]summary kids'!E6*'[1]summary kids'!$C6+'[2]summary kids'!E6*'[2]summary kids'!$C6)/$C6</f>
        <v>2.7142857142857144</v>
      </c>
      <c r="F6" s="5">
        <f t="shared" si="0"/>
        <v>5.4901960784313725E-2</v>
      </c>
      <c r="G6" s="6">
        <f>('[1]summary kids'!G6*'[1]summary kids'!$C6+'[2]summary kids'!G6*'[2]summary kids'!$C6)/$C6</f>
        <v>0.8928571428571429</v>
      </c>
      <c r="H6" s="5">
        <f>('[1]summary kids'!H6*'[1]summary kids'!$C6+'[2]summary kids'!H6*'[2]summary kids'!$C6)/$C6</f>
        <v>0.8571428571428571</v>
      </c>
      <c r="I6" s="5">
        <f>('[1]summary kids'!I6*'[1]summary kids'!$C6+'[2]summary kids'!I6*'[2]summary kids'!$C6)/$C6</f>
        <v>7.1428571428571425E-2</v>
      </c>
      <c r="J6" s="5">
        <f>('[1]summary kids'!J6*'[1]summary kids'!$C6+'[2]summary kids'!J6*'[2]summary kids'!$C6)/$C6</f>
        <v>7.1428571428571425E-2</v>
      </c>
      <c r="K6">
        <f>('[1]summary kids'!K6*'[1]summary kids'!B6+'[2]summary kids'!K6*'[2]summary kids'!B6)/B6</f>
        <v>13.317647058823534</v>
      </c>
      <c r="L6">
        <f>('[1]summary kids'!L6*'[1]summary kids'!C6+'[2]summary kids'!L6*'[2]summary kids'!C6)/C6</f>
        <v>13.714285714285712</v>
      </c>
    </row>
    <row r="7" spans="1:12" x14ac:dyDescent="0.3">
      <c r="A7" s="3" t="s">
        <v>14</v>
      </c>
      <c r="B7">
        <f>'[1]summary kids'!B7+'[2]summary kids'!B7</f>
        <v>108</v>
      </c>
      <c r="C7">
        <f>'[1]summary kids'!C7+'[2]summary kids'!C7</f>
        <v>7</v>
      </c>
      <c r="D7" s="4">
        <f>('[1]summary kids'!D7*'[1]summary kids'!$B7+'[2]summary kids'!D7*'[2]summary kids'!$B7)/$B7</f>
        <v>1.4537037037037039</v>
      </c>
      <c r="E7" s="4">
        <f>('[1]summary kids'!E7*'[1]summary kids'!$C7+'[2]summary kids'!E7*'[2]summary kids'!$C7)/$C7</f>
        <v>1.4285714285714286</v>
      </c>
      <c r="F7" s="5">
        <f t="shared" ref="F7:F8" si="1">C7/B7</f>
        <v>6.4814814814814811E-2</v>
      </c>
      <c r="G7" s="6">
        <f>('[1]summary kids'!G7*'[1]summary kids'!$C7+'[2]summary kids'!G7*'[2]summary kids'!$C7)/$C7</f>
        <v>0.5</v>
      </c>
      <c r="H7" s="5">
        <f>('[1]summary kids'!H7*'[1]summary kids'!$C7+'[2]summary kids'!H7*'[2]summary kids'!$C7)/$C7</f>
        <v>0.42857142857142855</v>
      </c>
      <c r="I7" s="5">
        <f>('[1]summary kids'!I7*'[1]summary kids'!$C7+'[2]summary kids'!I7*'[2]summary kids'!$C7)/$C7</f>
        <v>0.42857142857142855</v>
      </c>
      <c r="J7" s="5">
        <f>('[1]summary kids'!J7*'[1]summary kids'!$C7+'[2]summary kids'!J7*'[2]summary kids'!$C7)/$C7</f>
        <v>0.14285714285714285</v>
      </c>
      <c r="K7">
        <f>('[1]summary kids'!K7*'[1]summary kids'!B7+'[2]summary kids'!K7*'[2]summary kids'!B7)/B7</f>
        <v>12.87037037037037</v>
      </c>
      <c r="L7">
        <f>('[1]summary kids'!L7*'[1]summary kids'!C7+'[2]summary kids'!L7*'[2]summary kids'!C7)/C7</f>
        <v>13.571428571428571</v>
      </c>
    </row>
    <row r="8" spans="1:12" x14ac:dyDescent="0.3">
      <c r="A8" s="3" t="s">
        <v>15</v>
      </c>
      <c r="B8">
        <f>'[1]summary kids'!B8+'[2]summary kids'!B8</f>
        <v>929</v>
      </c>
      <c r="C8">
        <f>'[1]summary kids'!C8+'[2]summary kids'!C8</f>
        <v>43</v>
      </c>
      <c r="D8" s="4">
        <f>('[1]summary kids'!D8*'[1]summary kids'!$B8+'[2]summary kids'!D8*'[2]summary kids'!$B8)/$B8</f>
        <v>1.4822389666307858</v>
      </c>
      <c r="E8" s="4">
        <f>('[1]summary kids'!E8*'[1]summary kids'!$C8+'[2]summary kids'!E8*'[2]summary kids'!$C8)/$C8</f>
        <v>2.4883720930232553</v>
      </c>
      <c r="F8" s="5">
        <f t="shared" si="1"/>
        <v>4.6286329386437029E-2</v>
      </c>
      <c r="G8" s="6">
        <f>('[1]summary kids'!G8*'[1]summary kids'!$C8+'[2]summary kids'!G8*'[2]summary kids'!$C8)/$C8</f>
        <v>0.62790697674418605</v>
      </c>
      <c r="H8" s="5">
        <f>('[1]summary kids'!H8*'[1]summary kids'!$C8+'[2]summary kids'!H8*'[2]summary kids'!$C8)/$C8</f>
        <v>0.53488372093023251</v>
      </c>
      <c r="I8" s="5">
        <f>('[1]summary kids'!I8*'[1]summary kids'!$C8+'[2]summary kids'!I8*'[2]summary kids'!$C8)/$C8</f>
        <v>0.27906976744186046</v>
      </c>
      <c r="J8" s="5">
        <f>('[1]summary kids'!J8*'[1]summary kids'!$C8+'[2]summary kids'!J8*'[2]summary kids'!$C8)/$C8</f>
        <v>0.18604651162790697</v>
      </c>
      <c r="K8">
        <f>('[1]summary kids'!K8*'[1]summary kids'!B8+'[2]summary kids'!K8*'[2]summary kids'!B8)/B8</f>
        <v>13.266953713670613</v>
      </c>
      <c r="L8">
        <f>('[1]summary kids'!L8*'[1]summary kids'!C8+'[2]summary kids'!L8*'[2]summary kids'!C8)/C8</f>
        <v>12.302325581395349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2316-13F3-4122-9A68-4F3F0CBA1151}">
  <dimension ref="A1:L8"/>
  <sheetViews>
    <sheetView workbookViewId="0">
      <selection activeCell="L1" sqref="L1"/>
    </sheetView>
  </sheetViews>
  <sheetFormatPr defaultRowHeight="14.4" x14ac:dyDescent="0.3"/>
  <cols>
    <col min="1" max="1" width="32.21875" bestFit="1" customWidth="1"/>
  </cols>
  <sheetData>
    <row r="1" spans="1:12" ht="86.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</row>
    <row r="2" spans="1:12" x14ac:dyDescent="0.3">
      <c r="A2" s="3" t="s">
        <v>9</v>
      </c>
      <c r="B2">
        <f>'[1]summary no kids'!B2+'[2]summary no kids'!B2</f>
        <v>2481</v>
      </c>
      <c r="C2">
        <f>'[1]summary no kids'!C2+'[2]summary no kids'!C2</f>
        <v>81</v>
      </c>
      <c r="D2" s="4">
        <f>('[1]summary no kids'!D2*'[1]summary no kids'!$B2+'[2]summary no kids'!D2*'[2]summary no kids'!$B2)/$B2</f>
        <v>1.4313111820104953</v>
      </c>
      <c r="E2" s="4">
        <f>('[1]summary no kids'!E2*'[1]summary no kids'!$C2+'[2]summary no kids'!E2*'[2]summary no kids'!$C2)/$C2</f>
        <v>2.4444444444444446</v>
      </c>
      <c r="F2" s="5">
        <f>C2/B2</f>
        <v>3.2648125755743655E-2</v>
      </c>
      <c r="G2" s="6">
        <f>('[1]summary no kids'!G2*'[1]summary no kids'!$C2+'[2]summary no kids'!G2*'[2]summary no kids'!$C2)/$C2</f>
        <v>0.63580246913580252</v>
      </c>
      <c r="H2" s="5">
        <f>('[1]summary no kids'!H2*'[1]summary no kids'!$C2+'[2]summary no kids'!H2*'[2]summary no kids'!$C2)/$C2</f>
        <v>0.49382716049382713</v>
      </c>
      <c r="I2" s="5">
        <f>('[1]summary no kids'!I2*'[1]summary no kids'!$C2+'[2]summary no kids'!I2*'[2]summary no kids'!$C2)/$C2</f>
        <v>0.22222222222222221</v>
      </c>
      <c r="J2" s="5">
        <f>('[1]summary no kids'!J2*'[1]summary no kids'!$C2+'[2]summary no kids'!J2*'[2]summary no kids'!$C2)/$C2</f>
        <v>0.2839506172839506</v>
      </c>
      <c r="K2">
        <f>('[1]summary no kids'!K2*'[1]summary no kids'!B2+'[2]summary no kids'!K2*'[2]summary no kids'!B2)/B2</f>
        <v>13.142684401451028</v>
      </c>
      <c r="L2">
        <f>('[1]summary no kids'!L2*'[1]summary no kids'!C2+'[2]summary no kids'!L2*'[2]summary no kids'!C2)/C2</f>
        <v>12.02469135802469</v>
      </c>
    </row>
    <row r="3" spans="1:12" x14ac:dyDescent="0.3">
      <c r="A3" s="3" t="s">
        <v>10</v>
      </c>
      <c r="B3">
        <f>'[1]summary no kids'!B3+'[2]summary no kids'!B3</f>
        <v>804</v>
      </c>
      <c r="C3">
        <f>'[1]summary no kids'!C3+'[2]summary no kids'!C3</f>
        <v>27</v>
      </c>
      <c r="D3" s="4">
        <f>('[1]summary no kids'!D3*'[1]summary no kids'!$B3+'[2]summary no kids'!D3*'[2]summary no kids'!$B3)/$B3</f>
        <v>1.3935190459914171</v>
      </c>
      <c r="E3" s="4">
        <f>('[1]summary no kids'!E3*'[1]summary no kids'!$C3+'[2]summary no kids'!E3*'[2]summary no kids'!$C3)/$C3</f>
        <v>2.2592592592592591</v>
      </c>
      <c r="F3" s="5">
        <f t="shared" ref="F3:F6" si="0">C3/B3</f>
        <v>3.3582089552238806E-2</v>
      </c>
      <c r="G3" s="6">
        <f>('[1]summary no kids'!G3*'[1]summary no kids'!$C3+'[2]summary no kids'!G3*'[2]summary no kids'!$C3)/$C3</f>
        <v>0.72222222222222221</v>
      </c>
      <c r="H3" s="5">
        <f>('[1]summary no kids'!H3*'[1]summary no kids'!$C3+'[2]summary no kids'!H3*'[2]summary no kids'!$C3)/$C3</f>
        <v>0.55555555555555558</v>
      </c>
      <c r="I3" s="5">
        <f>('[1]summary no kids'!I3*'[1]summary no kids'!$C3+'[2]summary no kids'!I3*'[2]summary no kids'!$C3)/$C3</f>
        <v>0.1111111111111111</v>
      </c>
      <c r="J3" s="5">
        <f>('[1]summary no kids'!J3*'[1]summary no kids'!$C3+'[2]summary no kids'!J3*'[2]summary no kids'!$C3)/$C3</f>
        <v>0.33333333333333331</v>
      </c>
      <c r="K3">
        <f>('[1]summary no kids'!K3*'[1]summary no kids'!B3+'[2]summary no kids'!K3*'[2]summary no kids'!B3)/B3</f>
        <v>15.312189054726366</v>
      </c>
      <c r="L3">
        <f>('[1]summary no kids'!L3*'[1]summary no kids'!C3+'[2]summary no kids'!L3*'[2]summary no kids'!C3)/C3</f>
        <v>14</v>
      </c>
    </row>
    <row r="4" spans="1:12" x14ac:dyDescent="0.3">
      <c r="A4" s="3" t="s">
        <v>11</v>
      </c>
      <c r="B4">
        <f>'[1]summary no kids'!B4+'[2]summary no kids'!B4</f>
        <v>823</v>
      </c>
      <c r="C4">
        <f>'[1]summary no kids'!C4+'[2]summary no kids'!C4</f>
        <v>24</v>
      </c>
      <c r="D4" s="4">
        <f>('[1]summary no kids'!D4*'[1]summary no kids'!$B4+'[2]summary no kids'!D4*'[2]summary no kids'!$B4)/$B4</f>
        <v>1.452553346157581</v>
      </c>
      <c r="E4" s="4">
        <f>('[1]summary no kids'!E4*'[1]summary no kids'!$C4+'[2]summary no kids'!E4*'[2]summary no kids'!$C4)/$C4</f>
        <v>2.2916666666666665</v>
      </c>
      <c r="F4" s="5">
        <f t="shared" si="0"/>
        <v>2.9161603888213851E-2</v>
      </c>
      <c r="G4" s="6">
        <f>('[1]summary no kids'!G4*'[1]summary no kids'!$C4+'[2]summary no kids'!G4*'[2]summary no kids'!$C4)/$C4</f>
        <v>0.70833333333333337</v>
      </c>
      <c r="H4" s="5">
        <f>('[1]summary no kids'!H4*'[1]summary no kids'!$C4+'[2]summary no kids'!H4*'[2]summary no kids'!$C4)/$C4</f>
        <v>0.625</v>
      </c>
      <c r="I4" s="5">
        <f>('[1]summary no kids'!I4*'[1]summary no kids'!$C4+'[2]summary no kids'!I4*'[2]summary no kids'!$C4)/$C4</f>
        <v>0.20833333333333334</v>
      </c>
      <c r="J4" s="5">
        <f>('[1]summary no kids'!J4*'[1]summary no kids'!$C4+'[2]summary no kids'!J4*'[2]summary no kids'!$C4)/$C4</f>
        <v>0.16666666666666663</v>
      </c>
      <c r="K4">
        <f>('[1]summary no kids'!K4*'[1]summary no kids'!B4+'[2]summary no kids'!K4*'[2]summary no kids'!B4)/B4</f>
        <v>13.015795868772782</v>
      </c>
      <c r="L4">
        <f>('[1]summary no kids'!L4*'[1]summary no kids'!C4+'[2]summary no kids'!L4*'[2]summary no kids'!C4)/C4</f>
        <v>11.5</v>
      </c>
    </row>
    <row r="5" spans="1:12" x14ac:dyDescent="0.3">
      <c r="A5" s="3" t="s">
        <v>12</v>
      </c>
      <c r="B5">
        <f>'[1]summary no kids'!B5+'[2]summary no kids'!B5</f>
        <v>267</v>
      </c>
      <c r="C5">
        <f>'[1]summary no kids'!C5+'[2]summary no kids'!C5</f>
        <v>7</v>
      </c>
      <c r="D5" s="4">
        <f>('[1]summary no kids'!D5*'[1]summary no kids'!$B5+'[2]summary no kids'!D5*'[2]summary no kids'!$B5)/$B5</f>
        <v>1.4644194756554305</v>
      </c>
      <c r="E5" s="4">
        <f>('[1]summary no kids'!E5*'[1]summary no kids'!$C5+'[2]summary no kids'!E5*'[2]summary no kids'!$C5)/$C5</f>
        <v>2.7142857142857144</v>
      </c>
      <c r="F5" s="5">
        <f t="shared" si="0"/>
        <v>2.6217228464419477E-2</v>
      </c>
      <c r="G5" s="6">
        <f>('[1]summary no kids'!G5*'[1]summary no kids'!$C5+'[2]summary no kids'!G5*'[2]summary no kids'!$C5)/$C5</f>
        <v>0.8571428571428571</v>
      </c>
      <c r="H5" s="5">
        <f>('[1]summary no kids'!H5*'[1]summary no kids'!$C5+'[2]summary no kids'!H5*'[2]summary no kids'!$C5)/$C5</f>
        <v>0.7142857142857143</v>
      </c>
      <c r="I5" s="5">
        <f>('[1]summary no kids'!I5*'[1]summary no kids'!$C5+'[2]summary no kids'!I5*'[2]summary no kids'!$C5)/$C5</f>
        <v>0</v>
      </c>
      <c r="J5" s="5">
        <f>('[1]summary no kids'!J5*'[1]summary no kids'!$C5+'[2]summary no kids'!J5*'[2]summary no kids'!$C5)/$C5</f>
        <v>0.2857142857142857</v>
      </c>
      <c r="K5">
        <f>('[1]summary no kids'!K5*'[1]summary no kids'!B5+'[2]summary no kids'!K5*'[2]summary no kids'!B5)/B5</f>
        <v>14.277153558052431</v>
      </c>
      <c r="L5">
        <f>('[1]summary no kids'!L5*'[1]summary no kids'!C5+'[2]summary no kids'!L5*'[2]summary no kids'!C5)/C5</f>
        <v>14</v>
      </c>
    </row>
    <row r="6" spans="1:12" x14ac:dyDescent="0.3">
      <c r="A6" s="3" t="s">
        <v>13</v>
      </c>
      <c r="B6">
        <f>'[1]summary no kids'!B6+'[2]summary no kids'!B6</f>
        <v>535</v>
      </c>
      <c r="C6">
        <f>'[1]summary no kids'!C6+'[2]summary no kids'!C6</f>
        <v>27</v>
      </c>
      <c r="D6" s="4">
        <f>('[1]summary no kids'!D6*'[1]summary no kids'!$B6+'[2]summary no kids'!D6*'[2]summary no kids'!$B6)/$B6</f>
        <v>1.5345794392523364</v>
      </c>
      <c r="E6" s="4">
        <f>('[1]summary no kids'!E6*'[1]summary no kids'!$C6+'[2]summary no kids'!E6*'[2]summary no kids'!$C6)/$C6</f>
        <v>2.6666666666666674</v>
      </c>
      <c r="F6" s="5">
        <f t="shared" si="0"/>
        <v>5.046728971962617E-2</v>
      </c>
      <c r="G6" s="6">
        <f>('[1]summary no kids'!G6*'[1]summary no kids'!$C6+'[2]summary no kids'!G6*'[2]summary no kids'!$C6)/$C6</f>
        <v>0.7407407407407407</v>
      </c>
      <c r="H6" s="5">
        <f>('[1]summary no kids'!H6*'[1]summary no kids'!$C6+'[2]summary no kids'!H6*'[2]summary no kids'!$C6)/$C6</f>
        <v>0.59259259259259256</v>
      </c>
      <c r="I6" s="5">
        <f>('[1]summary no kids'!I6*'[1]summary no kids'!$C6+'[2]summary no kids'!I6*'[2]summary no kids'!$C6)/$C6</f>
        <v>0.1111111111111111</v>
      </c>
      <c r="J6" s="5">
        <f>('[1]summary no kids'!J6*'[1]summary no kids'!$C6+'[2]summary no kids'!J6*'[2]summary no kids'!$C6)/$C6</f>
        <v>0.29629629629629628</v>
      </c>
      <c r="K6">
        <f>('[1]summary no kids'!K6*'[1]summary no kids'!B6+'[2]summary no kids'!K6*'[2]summary no kids'!B6)/B6</f>
        <v>13.274766355140185</v>
      </c>
      <c r="L6">
        <f>('[1]summary no kids'!L6*'[1]summary no kids'!C6+'[2]summary no kids'!L6*'[2]summary no kids'!C6)/C6</f>
        <v>10.222222222222225</v>
      </c>
    </row>
    <row r="7" spans="1:12" x14ac:dyDescent="0.3">
      <c r="A7" s="3" t="s">
        <v>14</v>
      </c>
      <c r="B7">
        <f>'[1]summary no kids'!B7+'[2]summary no kids'!B7</f>
        <v>287</v>
      </c>
      <c r="C7">
        <f>'[1]summary no kids'!C7+'[2]summary no kids'!C7</f>
        <v>7</v>
      </c>
      <c r="D7" s="4">
        <f>('[1]summary no kids'!D7*'[1]summary no kids'!$B7+'[2]summary no kids'!D7*'[2]summary no kids'!$B7)/$B7</f>
        <v>1.3658536585365852</v>
      </c>
      <c r="E7" s="4">
        <f>('[1]summary no kids'!E7*'[1]summary no kids'!$C7+'[2]summary no kids'!E7*'[2]summary no kids'!$C7)/$C7</f>
        <v>2.8571428571428572</v>
      </c>
      <c r="F7" s="5">
        <f t="shared" ref="F7:F8" si="1">C7/B7</f>
        <v>2.4390243902439025E-2</v>
      </c>
      <c r="G7" s="6">
        <f>('[1]summary no kids'!G7*'[1]summary no kids'!$C7+'[2]summary no kids'!G7*'[2]summary no kids'!$C7)/$C7</f>
        <v>0.5</v>
      </c>
      <c r="H7" s="5">
        <f>('[1]summary no kids'!H7*'[1]summary no kids'!$C7+'[2]summary no kids'!H7*'[2]summary no kids'!$C7)/$C7</f>
        <v>0.14285714285714285</v>
      </c>
      <c r="I7" s="5">
        <f>('[1]summary no kids'!I7*'[1]summary no kids'!$C7+'[2]summary no kids'!I7*'[2]summary no kids'!$C7)/$C7</f>
        <v>0.14285714285714285</v>
      </c>
      <c r="J7" s="5">
        <f>('[1]summary no kids'!J7*'[1]summary no kids'!$C7+'[2]summary no kids'!J7*'[2]summary no kids'!$C7)/$C7</f>
        <v>0.7142857142857143</v>
      </c>
      <c r="K7">
        <f>('[1]summary no kids'!K7*'[1]summary no kids'!B7+'[2]summary no kids'!K7*'[2]summary no kids'!B7)/B7</f>
        <v>12.905923344947738</v>
      </c>
      <c r="L7">
        <f>('[1]summary no kids'!L7*'[1]summary no kids'!C7+'[2]summary no kids'!L7*'[2]summary no kids'!C7)/C7</f>
        <v>10.142857142857142</v>
      </c>
    </row>
    <row r="8" spans="1:12" x14ac:dyDescent="0.3">
      <c r="A8" s="3" t="s">
        <v>15</v>
      </c>
      <c r="B8">
        <f>'[1]summary no kids'!B8+'[2]summary no kids'!B8</f>
        <v>1530</v>
      </c>
      <c r="C8">
        <f>'[1]summary no kids'!C8+'[2]summary no kids'!C8</f>
        <v>47</v>
      </c>
      <c r="D8" s="4">
        <f>('[1]summary no kids'!D8*'[1]summary no kids'!$B8+'[2]summary no kids'!D8*'[2]summary no kids'!$B8)/$B8</f>
        <v>1.4197856763435648</v>
      </c>
      <c r="E8" s="4">
        <f>('[1]summary no kids'!E8*'[1]summary no kids'!$C8+'[2]summary no kids'!E8*'[2]summary no kids'!$C8)/$C8</f>
        <v>2.2553191489361701</v>
      </c>
      <c r="F8" s="5">
        <f t="shared" si="1"/>
        <v>3.0718954248366011E-2</v>
      </c>
      <c r="G8" s="6">
        <f>('[1]summary no kids'!G8*'[1]summary no kids'!$C8+'[2]summary no kids'!G8*'[2]summary no kids'!$C8)/$C8</f>
        <v>0.5957446808510638</v>
      </c>
      <c r="H8" s="5">
        <f>('[1]summary no kids'!H8*'[1]summary no kids'!$C8+'[2]summary no kids'!H8*'[2]summary no kids'!$C8)/$C8</f>
        <v>0.48936170212765956</v>
      </c>
      <c r="I8" s="5">
        <f>('[1]summary no kids'!I8*'[1]summary no kids'!$C8+'[2]summary no kids'!I8*'[2]summary no kids'!$C8)/$C8</f>
        <v>0.2978723404255319</v>
      </c>
      <c r="J8" s="5">
        <f>('[1]summary no kids'!J8*'[1]summary no kids'!$C8+'[2]summary no kids'!J8*'[2]summary no kids'!$C8)/$C8</f>
        <v>0.21276595744680851</v>
      </c>
      <c r="K8">
        <f>('[1]summary no kids'!K8*'[1]summary no kids'!B8+'[2]summary no kids'!K8*'[2]summary no kids'!B8)/B8</f>
        <v>13.205228758169934</v>
      </c>
      <c r="L8">
        <f>('[1]summary no kids'!L8*'[1]summary no kids'!C8+'[2]summary no kids'!L8*'[2]summary no kids'!C8)/C8</f>
        <v>13.340425531914896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1F3C-A1CF-459F-A56F-B0501D1D2F75}">
  <dimension ref="A1:X28"/>
  <sheetViews>
    <sheetView tabSelected="1" topLeftCell="A2" zoomScale="90" zoomScaleNormal="90" workbookViewId="0">
      <selection activeCell="I6" sqref="I6"/>
    </sheetView>
  </sheetViews>
  <sheetFormatPr defaultRowHeight="14.4" x14ac:dyDescent="0.3"/>
  <cols>
    <col min="1" max="1" width="8.88671875" style="11"/>
    <col min="2" max="2" width="32.21875" style="9" bestFit="1" customWidth="1"/>
    <col min="3" max="3" width="10.33203125" style="9" customWidth="1"/>
    <col min="4" max="4" width="10" style="9" customWidth="1"/>
    <col min="5" max="5" width="8.88671875" style="9"/>
    <col min="6" max="9" width="10.44140625" style="9" customWidth="1"/>
    <col min="10" max="10" width="12.44140625" style="9" bestFit="1" customWidth="1"/>
    <col min="11" max="11" width="12.44140625" style="9" customWidth="1"/>
    <col min="12" max="16" width="11.33203125" style="9" customWidth="1"/>
    <col min="17" max="17" width="12.44140625" style="9" bestFit="1" customWidth="1"/>
    <col min="18" max="16384" width="8.88671875" style="9"/>
  </cols>
  <sheetData>
    <row r="1" spans="1:24" s="11" customFormat="1" x14ac:dyDescent="0.3"/>
    <row r="2" spans="1:24" s="11" customFormat="1" x14ac:dyDescent="0.3">
      <c r="S2" s="11">
        <v>10</v>
      </c>
      <c r="T2" s="11">
        <v>11</v>
      </c>
      <c r="U2" s="11">
        <v>12</v>
      </c>
      <c r="V2" s="11">
        <v>13</v>
      </c>
      <c r="W2" s="11">
        <v>14</v>
      </c>
      <c r="X2" s="11">
        <v>15</v>
      </c>
    </row>
    <row r="3" spans="1:24" customFormat="1" ht="69" x14ac:dyDescent="0.3">
      <c r="A3" s="10"/>
      <c r="B3" s="12"/>
      <c r="C3" s="13" t="s">
        <v>0</v>
      </c>
      <c r="D3" s="14" t="s">
        <v>1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32</v>
      </c>
      <c r="J3" s="14" t="s">
        <v>17</v>
      </c>
      <c r="K3" s="28"/>
      <c r="L3" s="14" t="s">
        <v>26</v>
      </c>
      <c r="M3" s="2" t="s">
        <v>24</v>
      </c>
      <c r="N3" s="2" t="s">
        <v>25</v>
      </c>
      <c r="O3" s="2" t="s">
        <v>29</v>
      </c>
      <c r="P3" s="2" t="s">
        <v>30</v>
      </c>
      <c r="Q3" s="2" t="s">
        <v>23</v>
      </c>
      <c r="S3" s="2" t="s">
        <v>31</v>
      </c>
      <c r="T3" s="2" t="s">
        <v>20</v>
      </c>
      <c r="U3" s="2" t="s">
        <v>21</v>
      </c>
      <c r="V3" s="2" t="s">
        <v>22</v>
      </c>
      <c r="W3" s="2" t="s">
        <v>27</v>
      </c>
      <c r="X3" s="2" t="s">
        <v>28</v>
      </c>
    </row>
    <row r="4" spans="1:24" customFormat="1" x14ac:dyDescent="0.3">
      <c r="A4" s="10"/>
      <c r="B4" s="15" t="s">
        <v>9</v>
      </c>
      <c r="C4" s="16">
        <f>'summary all'!$B$2</f>
        <v>3804</v>
      </c>
      <c r="D4" s="16">
        <f>'summary all'!$C$2</f>
        <v>147</v>
      </c>
      <c r="E4" s="17">
        <f>'summary all'!$F$2</f>
        <v>3.8643533123028394E-2</v>
      </c>
      <c r="F4" s="17">
        <f>'summary all'!$G$2</f>
        <v>0.65306122448979587</v>
      </c>
      <c r="G4" s="17">
        <f>'summary all'!$H$2</f>
        <v>0.5374149659863946</v>
      </c>
      <c r="H4" s="17">
        <f>'summary all'!$I$2</f>
        <v>0.23129251700680273</v>
      </c>
      <c r="I4" s="17">
        <f>'summary all'!$J$2</f>
        <v>0.23129251700680273</v>
      </c>
      <c r="J4" s="32">
        <f>Q4</f>
        <v>59251.700680272123</v>
      </c>
      <c r="K4" s="31"/>
      <c r="L4" s="18">
        <f>'summary all'!$L$2</f>
        <v>12.34013605442177</v>
      </c>
      <c r="M4" s="29">
        <f>1-N4</f>
        <v>0.65986394557823047</v>
      </c>
      <c r="N4" s="29">
        <f>L4-_xlfn.FLOOR.MATH(L4)</f>
        <v>0.34013605442176953</v>
      </c>
      <c r="O4" s="30">
        <f>_xlfn.FLOOR.MATH(L4)</f>
        <v>12</v>
      </c>
      <c r="P4" s="30">
        <f>_xlfn.CEILING.MATH(L4)</f>
        <v>13</v>
      </c>
      <c r="Q4" s="31">
        <f>HLOOKUP(O4,$S$2:$X$4,3,0)*M4+HLOOKUP(P4,$S$2:$X$4,3,0)*N4</f>
        <v>59251.700680272123</v>
      </c>
      <c r="S4" s="7">
        <v>37500</v>
      </c>
      <c r="T4" s="7">
        <v>45000</v>
      </c>
      <c r="U4" s="7">
        <v>55000</v>
      </c>
      <c r="V4" s="7">
        <v>67500</v>
      </c>
      <c r="W4" s="7">
        <v>80000</v>
      </c>
      <c r="X4" s="7">
        <v>92500</v>
      </c>
    </row>
    <row r="5" spans="1:24" customFormat="1" x14ac:dyDescent="0.3">
      <c r="A5" s="10"/>
      <c r="B5" s="19" t="s">
        <v>19</v>
      </c>
      <c r="C5" s="20">
        <f>'summary kids'!$B$2</f>
        <v>1323</v>
      </c>
      <c r="D5" s="20">
        <f>'summary kids'!$C$2</f>
        <v>66</v>
      </c>
      <c r="E5" s="21">
        <f>'summary kids'!$F$2</f>
        <v>4.9886621315192746E-2</v>
      </c>
      <c r="F5" s="21">
        <f>'summary kids'!$G$2</f>
        <v>0.6742424242424242</v>
      </c>
      <c r="G5" s="21">
        <f>'summary kids'!$H$2</f>
        <v>0.59090909090909094</v>
      </c>
      <c r="H5" s="21">
        <f>'summary kids'!$I$2</f>
        <v>0.24242424242424243</v>
      </c>
      <c r="I5" s="21">
        <f>'summary kids'!$J$2</f>
        <v>0.16666666666666669</v>
      </c>
      <c r="J5" s="33">
        <f t="shared" ref="J5:J24" si="0">Q5</f>
        <v>64090.909090909103</v>
      </c>
      <c r="K5" s="35"/>
      <c r="L5" s="22">
        <f>'summary kids'!$L$2</f>
        <v>12.727272727272728</v>
      </c>
      <c r="M5" s="29">
        <f t="shared" ref="M5:M24" si="1">1-N5</f>
        <v>0.2727272727272716</v>
      </c>
      <c r="N5" s="29">
        <f t="shared" ref="N5:N24" si="2">L5-_xlfn.FLOOR.MATH(L5)</f>
        <v>0.7272727272727284</v>
      </c>
      <c r="O5" s="30">
        <f t="shared" ref="O5:O24" si="3">_xlfn.FLOOR.MATH(L5)</f>
        <v>12</v>
      </c>
      <c r="P5" s="30">
        <f t="shared" ref="P5:P24" si="4">_xlfn.CEILING.MATH(L5)</f>
        <v>13</v>
      </c>
      <c r="Q5" s="31">
        <f t="shared" ref="Q5:Q24" si="5">HLOOKUP(O5,$S$2:$X$4,3,0)*M5+HLOOKUP(P5,$S$2:$X$4,3,0)*N5</f>
        <v>64090.909090909103</v>
      </c>
      <c r="T5" s="7"/>
      <c r="U5" s="7"/>
      <c r="V5" s="7"/>
    </row>
    <row r="6" spans="1:24" customFormat="1" x14ac:dyDescent="0.3">
      <c r="A6" s="10"/>
      <c r="B6" s="23" t="s">
        <v>18</v>
      </c>
      <c r="C6" s="24">
        <f>'summary no kids'!$B$2</f>
        <v>2481</v>
      </c>
      <c r="D6" s="24">
        <f>'summary no kids'!$C$2</f>
        <v>81</v>
      </c>
      <c r="E6" s="25">
        <f>'summary no kids'!$F$2</f>
        <v>3.2648125755743655E-2</v>
      </c>
      <c r="F6" s="25">
        <f>'summary no kids'!$G$2</f>
        <v>0.63580246913580252</v>
      </c>
      <c r="G6" s="25">
        <f>'summary no kids'!$H$2</f>
        <v>0.49382716049382713</v>
      </c>
      <c r="H6" s="25">
        <f>'summary no kids'!$I$2</f>
        <v>0.22222222222222221</v>
      </c>
      <c r="I6" s="25">
        <f>'summary no kids'!$J$2</f>
        <v>0.2839506172839506</v>
      </c>
      <c r="J6" s="34">
        <f t="shared" si="0"/>
        <v>55308.641975308623</v>
      </c>
      <c r="K6" s="35"/>
      <c r="L6" s="26">
        <f>'summary no kids'!$L$2</f>
        <v>12.02469135802469</v>
      </c>
      <c r="M6" s="29">
        <f t="shared" si="1"/>
        <v>0.97530864197531031</v>
      </c>
      <c r="N6" s="29">
        <f t="shared" si="2"/>
        <v>2.4691358024689691E-2</v>
      </c>
      <c r="O6" s="30">
        <f t="shared" si="3"/>
        <v>12</v>
      </c>
      <c r="P6" s="30">
        <f t="shared" si="4"/>
        <v>13</v>
      </c>
      <c r="Q6" s="31">
        <f t="shared" si="5"/>
        <v>55308.641975308623</v>
      </c>
      <c r="T6" s="7"/>
      <c r="U6" s="7"/>
      <c r="V6" s="7"/>
    </row>
    <row r="7" spans="1:24" customFormat="1" x14ac:dyDescent="0.3">
      <c r="A7" s="10"/>
      <c r="B7" s="27" t="s">
        <v>10</v>
      </c>
      <c r="C7" s="16">
        <f>'summary all'!$B$3</f>
        <v>1386</v>
      </c>
      <c r="D7" s="16">
        <f>'summary all'!$C$3</f>
        <v>48</v>
      </c>
      <c r="E7" s="17">
        <f>'summary all'!$F$3</f>
        <v>3.4632034632034632E-2</v>
      </c>
      <c r="F7" s="17">
        <f>'summary all'!$G$3</f>
        <v>0.70833333333333337</v>
      </c>
      <c r="G7" s="17">
        <f>'summary all'!$H$3</f>
        <v>0.58333333333333337</v>
      </c>
      <c r="H7" s="17">
        <f>'summary all'!$I$3</f>
        <v>0.16666666666666666</v>
      </c>
      <c r="I7" s="17">
        <f>'summary all'!$J$3</f>
        <v>0.25000000000000006</v>
      </c>
      <c r="J7" s="32">
        <f t="shared" si="0"/>
        <v>84427.083333333285</v>
      </c>
      <c r="K7" s="31"/>
      <c r="L7" s="18">
        <f>'summary all'!$L$3</f>
        <v>14.354166666666663</v>
      </c>
      <c r="M7" s="29">
        <f t="shared" si="1"/>
        <v>0.64583333333333748</v>
      </c>
      <c r="N7" s="29">
        <f t="shared" si="2"/>
        <v>0.35416666666666252</v>
      </c>
      <c r="O7" s="30">
        <f t="shared" si="3"/>
        <v>14</v>
      </c>
      <c r="P7" s="30">
        <f t="shared" si="4"/>
        <v>15</v>
      </c>
      <c r="Q7" s="31">
        <f t="shared" si="5"/>
        <v>84427.083333333285</v>
      </c>
    </row>
    <row r="8" spans="1:24" customFormat="1" x14ac:dyDescent="0.3">
      <c r="A8" s="10"/>
      <c r="B8" s="19" t="s">
        <v>19</v>
      </c>
      <c r="C8" s="20">
        <f>'summary kids'!$B$3</f>
        <v>582</v>
      </c>
      <c r="D8" s="20">
        <f>'summary kids'!$C$3</f>
        <v>21</v>
      </c>
      <c r="E8" s="21">
        <f>'summary kids'!$F$3</f>
        <v>3.608247422680412E-2</v>
      </c>
      <c r="F8" s="21">
        <f>'summary kids'!$G$3</f>
        <v>0.69047619047619047</v>
      </c>
      <c r="G8" s="21">
        <f>'summary kids'!$H$3</f>
        <v>0.61904761904761907</v>
      </c>
      <c r="H8" s="21">
        <f>'summary kids'!$I$3</f>
        <v>0.23809523809523808</v>
      </c>
      <c r="I8" s="21">
        <f>'summary kids'!$J$3</f>
        <v>0.14285714285714279</v>
      </c>
      <c r="J8" s="33">
        <f t="shared" si="0"/>
        <v>90119.047619047618</v>
      </c>
      <c r="K8" s="35"/>
      <c r="L8" s="22">
        <f>'summary kids'!$L$3</f>
        <v>14.80952380952381</v>
      </c>
      <c r="M8" s="29">
        <f t="shared" si="1"/>
        <v>0.1904761904761898</v>
      </c>
      <c r="N8" s="29">
        <f t="shared" si="2"/>
        <v>0.8095238095238102</v>
      </c>
      <c r="O8" s="30">
        <f t="shared" si="3"/>
        <v>14</v>
      </c>
      <c r="P8" s="30">
        <f t="shared" si="4"/>
        <v>15</v>
      </c>
      <c r="Q8" s="31">
        <f t="shared" si="5"/>
        <v>90119.047619047618</v>
      </c>
    </row>
    <row r="9" spans="1:24" customFormat="1" x14ac:dyDescent="0.3">
      <c r="A9" s="10"/>
      <c r="B9" s="23" t="s">
        <v>18</v>
      </c>
      <c r="C9" s="24">
        <f>'summary no kids'!$B$3</f>
        <v>804</v>
      </c>
      <c r="D9" s="24">
        <f>'summary no kids'!$C$3</f>
        <v>27</v>
      </c>
      <c r="E9" s="25">
        <f>'summary no kids'!$F$3</f>
        <v>3.3582089552238806E-2</v>
      </c>
      <c r="F9" s="25">
        <f>'summary no kids'!$G$3</f>
        <v>0.72222222222222221</v>
      </c>
      <c r="G9" s="25">
        <f>'summary no kids'!$H$3</f>
        <v>0.55555555555555558</v>
      </c>
      <c r="H9" s="25">
        <f>'summary no kids'!$I$3</f>
        <v>0.1111111111111111</v>
      </c>
      <c r="I9" s="25">
        <f>'summary no kids'!$J$3</f>
        <v>0.33333333333333331</v>
      </c>
      <c r="J9" s="34">
        <f t="shared" si="0"/>
        <v>80000</v>
      </c>
      <c r="K9" s="35"/>
      <c r="L9" s="26">
        <f>'summary no kids'!$L$3</f>
        <v>14</v>
      </c>
      <c r="M9" s="29">
        <f t="shared" si="1"/>
        <v>1</v>
      </c>
      <c r="N9" s="29">
        <f t="shared" si="2"/>
        <v>0</v>
      </c>
      <c r="O9" s="30">
        <f t="shared" si="3"/>
        <v>14</v>
      </c>
      <c r="P9" s="30">
        <f t="shared" si="4"/>
        <v>14</v>
      </c>
      <c r="Q9" s="31">
        <f t="shared" si="5"/>
        <v>80000</v>
      </c>
    </row>
    <row r="10" spans="1:24" customFormat="1" x14ac:dyDescent="0.3">
      <c r="A10" s="10"/>
      <c r="B10" s="27" t="s">
        <v>11</v>
      </c>
      <c r="C10" s="16">
        <f>'summary all'!$B$4</f>
        <v>1287</v>
      </c>
      <c r="D10" s="16">
        <f>'summary all'!$C$4</f>
        <v>46</v>
      </c>
      <c r="E10" s="17">
        <f>'summary all'!$F$4</f>
        <v>3.5742035742035744E-2</v>
      </c>
      <c r="F10" s="17">
        <f>'summary all'!$G$4</f>
        <v>0.73913043478260865</v>
      </c>
      <c r="G10" s="17">
        <f>'summary all'!$H$4</f>
        <v>0.67391304347826086</v>
      </c>
      <c r="H10" s="17">
        <f>'summary all'!$I$4</f>
        <v>0.19565217391304343</v>
      </c>
      <c r="I10" s="17">
        <f>'summary all'!$J$4</f>
        <v>0.13043478260869565</v>
      </c>
      <c r="J10" s="32">
        <f t="shared" si="0"/>
        <v>60434.782608695721</v>
      </c>
      <c r="K10" s="31"/>
      <c r="L10" s="18">
        <f>'summary all'!$L$4</f>
        <v>12.434782608695658</v>
      </c>
      <c r="M10" s="29">
        <f t="shared" si="1"/>
        <v>0.56521739130434234</v>
      </c>
      <c r="N10" s="29">
        <f t="shared" si="2"/>
        <v>0.43478260869565766</v>
      </c>
      <c r="O10" s="30">
        <f t="shared" si="3"/>
        <v>12</v>
      </c>
      <c r="P10" s="30">
        <f t="shared" si="4"/>
        <v>13</v>
      </c>
      <c r="Q10" s="31">
        <f t="shared" si="5"/>
        <v>60434.782608695721</v>
      </c>
    </row>
    <row r="11" spans="1:24" customFormat="1" x14ac:dyDescent="0.3">
      <c r="A11" s="10"/>
      <c r="B11" s="19" t="s">
        <v>19</v>
      </c>
      <c r="C11" s="20">
        <f>'summary kids'!$B$4</f>
        <v>464</v>
      </c>
      <c r="D11" s="20">
        <f>'summary kids'!$C$4</f>
        <v>22</v>
      </c>
      <c r="E11" s="21">
        <f>'summary kids'!$F$4</f>
        <v>4.7413793103448273E-2</v>
      </c>
      <c r="F11" s="21">
        <f>'summary kids'!$G$4</f>
        <v>0.77272727272727271</v>
      </c>
      <c r="G11" s="21">
        <f>'summary kids'!$H$4</f>
        <v>0.72727272727272729</v>
      </c>
      <c r="H11" s="21">
        <f>'summary kids'!$I$4</f>
        <v>0.18181818181818182</v>
      </c>
      <c r="I11" s="21">
        <f>'summary kids'!$J$4</f>
        <v>9.0909090909090912E-2</v>
      </c>
      <c r="J11" s="33">
        <f t="shared" si="0"/>
        <v>73181.818181818191</v>
      </c>
      <c r="K11" s="35"/>
      <c r="L11" s="22">
        <f>'summary kids'!$L$4</f>
        <v>13.454545454545455</v>
      </c>
      <c r="M11" s="29">
        <f t="shared" si="1"/>
        <v>0.54545454545454497</v>
      </c>
      <c r="N11" s="29">
        <f t="shared" si="2"/>
        <v>0.45454545454545503</v>
      </c>
      <c r="O11" s="30">
        <f t="shared" si="3"/>
        <v>13</v>
      </c>
      <c r="P11" s="30">
        <f t="shared" si="4"/>
        <v>14</v>
      </c>
      <c r="Q11" s="31">
        <f t="shared" si="5"/>
        <v>73181.818181818191</v>
      </c>
    </row>
    <row r="12" spans="1:24" customFormat="1" x14ac:dyDescent="0.3">
      <c r="A12" s="10"/>
      <c r="B12" s="23" t="s">
        <v>18</v>
      </c>
      <c r="C12" s="24">
        <f>'summary no kids'!$B$4</f>
        <v>823</v>
      </c>
      <c r="D12" s="24">
        <f>'summary no kids'!$C$4</f>
        <v>24</v>
      </c>
      <c r="E12" s="25">
        <f>'summary no kids'!$F$4</f>
        <v>2.9161603888213851E-2</v>
      </c>
      <c r="F12" s="25">
        <f>'summary no kids'!$G$4</f>
        <v>0.70833333333333337</v>
      </c>
      <c r="G12" s="25">
        <f>'summary no kids'!$H$4</f>
        <v>0.625</v>
      </c>
      <c r="H12" s="25">
        <f>'summary no kids'!$I$4</f>
        <v>0.20833333333333334</v>
      </c>
      <c r="I12" s="25">
        <f>'summary no kids'!$J$4</f>
        <v>0.16666666666666663</v>
      </c>
      <c r="J12" s="34">
        <f t="shared" si="0"/>
        <v>50000</v>
      </c>
      <c r="K12" s="35"/>
      <c r="L12" s="26">
        <f>'summary no kids'!$L$4</f>
        <v>11.5</v>
      </c>
      <c r="M12" s="29">
        <f t="shared" si="1"/>
        <v>0.5</v>
      </c>
      <c r="N12" s="29">
        <f t="shared" si="2"/>
        <v>0.5</v>
      </c>
      <c r="O12" s="30">
        <f t="shared" si="3"/>
        <v>11</v>
      </c>
      <c r="P12" s="30">
        <f t="shared" si="4"/>
        <v>12</v>
      </c>
      <c r="Q12" s="31">
        <f t="shared" si="5"/>
        <v>50000</v>
      </c>
    </row>
    <row r="13" spans="1:24" customFormat="1" x14ac:dyDescent="0.3">
      <c r="A13" s="10"/>
      <c r="B13" s="27" t="s">
        <v>12</v>
      </c>
      <c r="C13" s="16">
        <f>'summary all'!$B$5</f>
        <v>439</v>
      </c>
      <c r="D13" s="16">
        <f>'summary all'!$C$5</f>
        <v>15</v>
      </c>
      <c r="E13" s="17">
        <f>'summary all'!$F$5</f>
        <v>3.4168564920273349E-2</v>
      </c>
      <c r="F13" s="17">
        <f>'summary all'!$G$5</f>
        <v>0.83333333333333337</v>
      </c>
      <c r="G13" s="17">
        <f>'summary all'!$H$5</f>
        <v>0.73333333333333328</v>
      </c>
      <c r="H13" s="17">
        <f>'summary all'!$I$5</f>
        <v>6.6666666666666666E-2</v>
      </c>
      <c r="I13" s="17">
        <f>'summary all'!$J$5</f>
        <v>0.2</v>
      </c>
      <c r="J13" s="32">
        <f t="shared" si="0"/>
        <v>80000</v>
      </c>
      <c r="K13" s="31"/>
      <c r="L13" s="18">
        <f>'summary all'!$L$5</f>
        <v>14</v>
      </c>
      <c r="M13" s="29">
        <f t="shared" si="1"/>
        <v>1</v>
      </c>
      <c r="N13" s="29">
        <f t="shared" si="2"/>
        <v>0</v>
      </c>
      <c r="O13" s="30">
        <f t="shared" si="3"/>
        <v>14</v>
      </c>
      <c r="P13" s="30">
        <f t="shared" si="4"/>
        <v>14</v>
      </c>
      <c r="Q13" s="31">
        <f t="shared" si="5"/>
        <v>80000</v>
      </c>
    </row>
    <row r="14" spans="1:24" customFormat="1" x14ac:dyDescent="0.3">
      <c r="A14" s="10"/>
      <c r="B14" s="19" t="s">
        <v>19</v>
      </c>
      <c r="C14" s="20">
        <f>'summary kids'!$B$5</f>
        <v>172</v>
      </c>
      <c r="D14" s="20">
        <f>'summary kids'!$C$5</f>
        <v>8</v>
      </c>
      <c r="E14" s="21">
        <f>'summary kids'!$F$5</f>
        <v>4.6511627906976744E-2</v>
      </c>
      <c r="F14" s="21">
        <f>'summary kids'!$G$5</f>
        <v>0.8125</v>
      </c>
      <c r="G14" s="21">
        <f>'summary kids'!$H$5</f>
        <v>0.75</v>
      </c>
      <c r="H14" s="21">
        <f>'summary kids'!$I$5</f>
        <v>0.125</v>
      </c>
      <c r="I14" s="21">
        <f>'summary kids'!$J$5</f>
        <v>0.125</v>
      </c>
      <c r="J14" s="33">
        <f t="shared" si="0"/>
        <v>80000</v>
      </c>
      <c r="K14" s="35"/>
      <c r="L14" s="22">
        <f>'summary kids'!$L$5</f>
        <v>14</v>
      </c>
      <c r="M14" s="29">
        <f t="shared" si="1"/>
        <v>1</v>
      </c>
      <c r="N14" s="29">
        <f t="shared" si="2"/>
        <v>0</v>
      </c>
      <c r="O14" s="30">
        <f t="shared" si="3"/>
        <v>14</v>
      </c>
      <c r="P14" s="30">
        <f t="shared" si="4"/>
        <v>14</v>
      </c>
      <c r="Q14" s="31">
        <f t="shared" si="5"/>
        <v>80000</v>
      </c>
    </row>
    <row r="15" spans="1:24" customFormat="1" x14ac:dyDescent="0.3">
      <c r="A15" s="10"/>
      <c r="B15" s="23" t="s">
        <v>18</v>
      </c>
      <c r="C15" s="24">
        <f>'summary no kids'!$B$5</f>
        <v>267</v>
      </c>
      <c r="D15" s="24">
        <f>'summary no kids'!$C$5</f>
        <v>7</v>
      </c>
      <c r="E15" s="25">
        <f>'summary no kids'!$F$5</f>
        <v>2.6217228464419477E-2</v>
      </c>
      <c r="F15" s="25">
        <f>'summary no kids'!$G$5</f>
        <v>0.8571428571428571</v>
      </c>
      <c r="G15" s="25">
        <f>'summary no kids'!$H$5</f>
        <v>0.7142857142857143</v>
      </c>
      <c r="H15" s="25">
        <f>'summary no kids'!$I$5</f>
        <v>0</v>
      </c>
      <c r="I15" s="25">
        <f>'summary no kids'!$J$5</f>
        <v>0.2857142857142857</v>
      </c>
      <c r="J15" s="34">
        <f t="shared" si="0"/>
        <v>80000</v>
      </c>
      <c r="K15" s="35"/>
      <c r="L15" s="26">
        <f>'summary no kids'!$L$5</f>
        <v>14</v>
      </c>
      <c r="M15" s="29">
        <f t="shared" si="1"/>
        <v>1</v>
      </c>
      <c r="N15" s="29">
        <f t="shared" si="2"/>
        <v>0</v>
      </c>
      <c r="O15" s="30">
        <f t="shared" si="3"/>
        <v>14</v>
      </c>
      <c r="P15" s="30">
        <f t="shared" si="4"/>
        <v>14</v>
      </c>
      <c r="Q15" s="31">
        <f t="shared" si="5"/>
        <v>80000</v>
      </c>
    </row>
    <row r="16" spans="1:24" customFormat="1" x14ac:dyDescent="0.3">
      <c r="A16" s="10"/>
      <c r="B16" s="27" t="s">
        <v>13</v>
      </c>
      <c r="C16" s="16">
        <f>'summary all'!$B$6</f>
        <v>790</v>
      </c>
      <c r="D16" s="16">
        <f>'summary all'!$C$6</f>
        <v>41</v>
      </c>
      <c r="E16" s="17">
        <f>'summary all'!$F$6</f>
        <v>5.1898734177215189E-2</v>
      </c>
      <c r="F16" s="17">
        <f>'summary all'!$G$6</f>
        <v>0.79268292682926833</v>
      </c>
      <c r="G16" s="17">
        <f>'summary all'!$H$6</f>
        <v>0.68292682926829273</v>
      </c>
      <c r="H16" s="17">
        <f>'summary all'!$I$6</f>
        <v>9.7560975609756101E-2</v>
      </c>
      <c r="I16" s="17">
        <f>'summary all'!$J$6</f>
        <v>0.21951219512195122</v>
      </c>
      <c r="J16" s="32">
        <f t="shared" si="0"/>
        <v>49146.341463414661</v>
      </c>
      <c r="K16" s="31"/>
      <c r="L16" s="18">
        <f>'summary all'!$L$6</f>
        <v>11.414634146341466</v>
      </c>
      <c r="M16" s="29">
        <f t="shared" si="1"/>
        <v>0.58536585365853355</v>
      </c>
      <c r="N16" s="29">
        <f t="shared" si="2"/>
        <v>0.41463414634146645</v>
      </c>
      <c r="O16" s="30">
        <f t="shared" si="3"/>
        <v>11</v>
      </c>
      <c r="P16" s="30">
        <f t="shared" si="4"/>
        <v>12</v>
      </c>
      <c r="Q16" s="31">
        <f t="shared" si="5"/>
        <v>49146.341463414661</v>
      </c>
    </row>
    <row r="17" spans="1:17" customFormat="1" x14ac:dyDescent="0.3">
      <c r="A17" s="10"/>
      <c r="B17" s="19" t="s">
        <v>19</v>
      </c>
      <c r="C17" s="20">
        <f>'summary kids'!$B$6</f>
        <v>255</v>
      </c>
      <c r="D17" s="20">
        <f>'summary kids'!$C$6</f>
        <v>14</v>
      </c>
      <c r="E17" s="21">
        <f>'summary kids'!$F$6</f>
        <v>5.4901960784313725E-2</v>
      </c>
      <c r="F17" s="21">
        <f>'summary kids'!$G$6</f>
        <v>0.8928571428571429</v>
      </c>
      <c r="G17" s="21">
        <f>'summary kids'!$H$6</f>
        <v>0.8571428571428571</v>
      </c>
      <c r="H17" s="21">
        <f>'summary kids'!$I$6</f>
        <v>7.1428571428571425E-2</v>
      </c>
      <c r="I17" s="21">
        <f>'summary kids'!$J$6</f>
        <v>7.1428571428571425E-2</v>
      </c>
      <c r="J17" s="33">
        <f t="shared" si="0"/>
        <v>76428.571428571391</v>
      </c>
      <c r="K17" s="35"/>
      <c r="L17" s="22">
        <f>'summary kids'!$L$6</f>
        <v>13.714285714285712</v>
      </c>
      <c r="M17" s="29">
        <f t="shared" si="1"/>
        <v>0.28571428571428825</v>
      </c>
      <c r="N17" s="29">
        <f t="shared" si="2"/>
        <v>0.71428571428571175</v>
      </c>
      <c r="O17" s="30">
        <f t="shared" si="3"/>
        <v>13</v>
      </c>
      <c r="P17" s="30">
        <f t="shared" si="4"/>
        <v>14</v>
      </c>
      <c r="Q17" s="31">
        <f t="shared" si="5"/>
        <v>76428.571428571391</v>
      </c>
    </row>
    <row r="18" spans="1:17" customFormat="1" x14ac:dyDescent="0.3">
      <c r="A18" s="10"/>
      <c r="B18" s="23" t="s">
        <v>18</v>
      </c>
      <c r="C18" s="24">
        <f>'summary no kids'!$B$6</f>
        <v>535</v>
      </c>
      <c r="D18" s="24">
        <f>'summary no kids'!$C$6</f>
        <v>27</v>
      </c>
      <c r="E18" s="25">
        <f>'summary no kids'!$F$6</f>
        <v>5.046728971962617E-2</v>
      </c>
      <c r="F18" s="25">
        <f>'summary no kids'!$G$6</f>
        <v>0.7407407407407407</v>
      </c>
      <c r="G18" s="25">
        <f>'summary no kids'!$H$6</f>
        <v>0.59259259259259256</v>
      </c>
      <c r="H18" s="25">
        <f>'summary no kids'!$I$6</f>
        <v>0.1111111111111111</v>
      </c>
      <c r="I18" s="25">
        <f>'summary no kids'!$J$6</f>
        <v>0.29629629629629628</v>
      </c>
      <c r="J18" s="34">
        <f t="shared" si="0"/>
        <v>39166.666666666686</v>
      </c>
      <c r="K18" s="35"/>
      <c r="L18" s="26">
        <f>'summary no kids'!$L$6</f>
        <v>10.222222222222225</v>
      </c>
      <c r="M18" s="29">
        <f t="shared" si="1"/>
        <v>0.77777777777777501</v>
      </c>
      <c r="N18" s="29">
        <f t="shared" si="2"/>
        <v>0.22222222222222499</v>
      </c>
      <c r="O18" s="30">
        <f t="shared" si="3"/>
        <v>10</v>
      </c>
      <c r="P18" s="30">
        <f t="shared" si="4"/>
        <v>11</v>
      </c>
      <c r="Q18" s="31">
        <f t="shared" si="5"/>
        <v>39166.666666666686</v>
      </c>
    </row>
    <row r="19" spans="1:17" customFormat="1" x14ac:dyDescent="0.3">
      <c r="A19" s="10"/>
      <c r="B19" s="27" t="s">
        <v>14</v>
      </c>
      <c r="C19" s="16">
        <f>'summary all'!$B$7</f>
        <v>395</v>
      </c>
      <c r="D19" s="16">
        <f>'summary all'!$C$7</f>
        <v>14</v>
      </c>
      <c r="E19" s="17">
        <f>'summary all'!$F$7</f>
        <v>3.5443037974683546E-2</v>
      </c>
      <c r="F19" s="17">
        <f>'summary all'!$G$7</f>
        <v>0.5</v>
      </c>
      <c r="G19" s="17">
        <f>'summary all'!$H$7</f>
        <v>0.2857142857142857</v>
      </c>
      <c r="H19" s="17">
        <f>'summary all'!$I$7</f>
        <v>0.2857142857142857</v>
      </c>
      <c r="I19" s="17">
        <f>'summary all'!$J$7</f>
        <v>0.42857142857142855</v>
      </c>
      <c r="J19" s="32">
        <f t="shared" si="0"/>
        <v>53571.42857142858</v>
      </c>
      <c r="K19" s="31"/>
      <c r="L19" s="18">
        <f>'summary all'!$L$7</f>
        <v>11.857142857142858</v>
      </c>
      <c r="M19" s="29">
        <f t="shared" si="1"/>
        <v>0.14285714285714235</v>
      </c>
      <c r="N19" s="29">
        <f t="shared" si="2"/>
        <v>0.85714285714285765</v>
      </c>
      <c r="O19" s="30">
        <f t="shared" si="3"/>
        <v>11</v>
      </c>
      <c r="P19" s="30">
        <f t="shared" si="4"/>
        <v>12</v>
      </c>
      <c r="Q19" s="31">
        <f t="shared" si="5"/>
        <v>53571.42857142858</v>
      </c>
    </row>
    <row r="20" spans="1:17" customFormat="1" x14ac:dyDescent="0.3">
      <c r="A20" s="10"/>
      <c r="B20" s="19" t="s">
        <v>19</v>
      </c>
      <c r="C20" s="20">
        <f>'summary kids'!$B$7</f>
        <v>108</v>
      </c>
      <c r="D20" s="20">
        <f>'summary kids'!$C$7</f>
        <v>7</v>
      </c>
      <c r="E20" s="21">
        <f>'summary kids'!$F$7</f>
        <v>6.4814814814814811E-2</v>
      </c>
      <c r="F20" s="21">
        <f>'summary kids'!$G$7</f>
        <v>0.5</v>
      </c>
      <c r="G20" s="21">
        <f>'summary kids'!$H$7</f>
        <v>0.42857142857142855</v>
      </c>
      <c r="H20" s="21">
        <f>'summary kids'!$I$7</f>
        <v>0.42857142857142855</v>
      </c>
      <c r="I20" s="21">
        <f>'summary kids'!$J$7</f>
        <v>0.14285714285714285</v>
      </c>
      <c r="J20" s="33">
        <f t="shared" si="0"/>
        <v>74642.857142857145</v>
      </c>
      <c r="K20" s="35"/>
      <c r="L20" s="22">
        <f>'summary kids'!$L$7</f>
        <v>13.571428571428571</v>
      </c>
      <c r="M20" s="29">
        <f t="shared" si="1"/>
        <v>0.42857142857142883</v>
      </c>
      <c r="N20" s="29">
        <f t="shared" si="2"/>
        <v>0.57142857142857117</v>
      </c>
      <c r="O20" s="30">
        <f t="shared" si="3"/>
        <v>13</v>
      </c>
      <c r="P20" s="30">
        <f t="shared" si="4"/>
        <v>14</v>
      </c>
      <c r="Q20" s="31">
        <f t="shared" si="5"/>
        <v>74642.857142857145</v>
      </c>
    </row>
    <row r="21" spans="1:17" customFormat="1" x14ac:dyDescent="0.3">
      <c r="A21" s="10"/>
      <c r="B21" s="23" t="s">
        <v>18</v>
      </c>
      <c r="C21" s="24">
        <f>'summary no kids'!$B$7</f>
        <v>287</v>
      </c>
      <c r="D21" s="24">
        <f>'summary no kids'!$C$7</f>
        <v>7</v>
      </c>
      <c r="E21" s="25">
        <f>'summary no kids'!$F$7</f>
        <v>2.4390243902439025E-2</v>
      </c>
      <c r="F21" s="25">
        <f>'summary no kids'!$G$7</f>
        <v>0.5</v>
      </c>
      <c r="G21" s="25">
        <f>'summary no kids'!$H$7</f>
        <v>0.14285714285714285</v>
      </c>
      <c r="H21" s="25">
        <f>'summary no kids'!$I$7</f>
        <v>0.14285714285714285</v>
      </c>
      <c r="I21" s="25">
        <f>'summary no kids'!$J$7</f>
        <v>0.7142857142857143</v>
      </c>
      <c r="J21" s="34">
        <f t="shared" si="0"/>
        <v>38571.428571428565</v>
      </c>
      <c r="K21" s="35"/>
      <c r="L21" s="26">
        <f>'summary no kids'!$L$7</f>
        <v>10.142857142857142</v>
      </c>
      <c r="M21" s="29">
        <f t="shared" si="1"/>
        <v>0.85714285714285765</v>
      </c>
      <c r="N21" s="29">
        <f t="shared" si="2"/>
        <v>0.14285714285714235</v>
      </c>
      <c r="O21" s="30">
        <f t="shared" si="3"/>
        <v>10</v>
      </c>
      <c r="P21" s="30">
        <f t="shared" si="4"/>
        <v>11</v>
      </c>
      <c r="Q21" s="31">
        <f t="shared" si="5"/>
        <v>38571.428571428565</v>
      </c>
    </row>
    <row r="22" spans="1:17" customFormat="1" x14ac:dyDescent="0.3">
      <c r="A22" s="10"/>
      <c r="B22" s="27" t="s">
        <v>15</v>
      </c>
      <c r="C22" s="16">
        <f>'summary all'!$B$8</f>
        <v>2459</v>
      </c>
      <c r="D22" s="16">
        <f>'summary all'!$C$8</f>
        <v>90</v>
      </c>
      <c r="E22" s="17">
        <f>'summary all'!$F$8</f>
        <v>3.6600244001626675E-2</v>
      </c>
      <c r="F22" s="17">
        <f>'summary all'!$G$8</f>
        <v>0.61111111111111116</v>
      </c>
      <c r="G22" s="17">
        <f>'summary all'!$H$8</f>
        <v>0.51111111111111107</v>
      </c>
      <c r="H22" s="17">
        <f>'summary all'!$I$8</f>
        <v>0.28888888888888892</v>
      </c>
      <c r="I22" s="17">
        <f>'summary all'!$J$8</f>
        <v>0.19999999999999996</v>
      </c>
      <c r="J22" s="32">
        <f t="shared" si="0"/>
        <v>65555.555555555518</v>
      </c>
      <c r="K22" s="31"/>
      <c r="L22" s="18">
        <f>'summary all'!$L$8</f>
        <v>12.844444444444441</v>
      </c>
      <c r="M22" s="29">
        <f t="shared" si="1"/>
        <v>0.15555555555555856</v>
      </c>
      <c r="N22" s="29">
        <f t="shared" si="2"/>
        <v>0.84444444444444144</v>
      </c>
      <c r="O22" s="30">
        <f t="shared" si="3"/>
        <v>12</v>
      </c>
      <c r="P22" s="30">
        <f t="shared" si="4"/>
        <v>13</v>
      </c>
      <c r="Q22" s="31">
        <f t="shared" si="5"/>
        <v>65555.555555555518</v>
      </c>
    </row>
    <row r="23" spans="1:17" customFormat="1" x14ac:dyDescent="0.3">
      <c r="A23" s="10"/>
      <c r="B23" s="19" t="s">
        <v>19</v>
      </c>
      <c r="C23" s="20">
        <f>'summary kids'!$B$8</f>
        <v>929</v>
      </c>
      <c r="D23" s="20">
        <f>'summary kids'!$C$8</f>
        <v>43</v>
      </c>
      <c r="E23" s="21">
        <f>'summary kids'!$F$8</f>
        <v>4.6286329386437029E-2</v>
      </c>
      <c r="F23" s="21">
        <f>'summary kids'!$G$8</f>
        <v>0.62790697674418605</v>
      </c>
      <c r="G23" s="21">
        <f>'summary kids'!$H$8</f>
        <v>0.53488372093023251</v>
      </c>
      <c r="H23" s="21">
        <f>'summary kids'!$I$8</f>
        <v>0.27906976744186046</v>
      </c>
      <c r="I23" s="21">
        <f>'summary kids'!$J$8</f>
        <v>0.18604651162790697</v>
      </c>
      <c r="J23" s="33">
        <f t="shared" si="0"/>
        <v>58779.06976744187</v>
      </c>
      <c r="K23" s="35"/>
      <c r="L23" s="22">
        <f>'summary kids'!$L$8</f>
        <v>12.302325581395349</v>
      </c>
      <c r="M23" s="29">
        <f t="shared" si="1"/>
        <v>0.69767441860465063</v>
      </c>
      <c r="N23" s="29">
        <f t="shared" si="2"/>
        <v>0.30232558139534937</v>
      </c>
      <c r="O23" s="30">
        <f t="shared" si="3"/>
        <v>12</v>
      </c>
      <c r="P23" s="30">
        <f t="shared" si="4"/>
        <v>13</v>
      </c>
      <c r="Q23" s="31">
        <f t="shared" si="5"/>
        <v>58779.06976744187</v>
      </c>
    </row>
    <row r="24" spans="1:17" customFormat="1" x14ac:dyDescent="0.3">
      <c r="A24" s="10"/>
      <c r="B24" s="23" t="s">
        <v>18</v>
      </c>
      <c r="C24" s="24">
        <f>'summary no kids'!$B$8</f>
        <v>1530</v>
      </c>
      <c r="D24" s="24">
        <f>'summary no kids'!$C$8</f>
        <v>47</v>
      </c>
      <c r="E24" s="25">
        <f>'summary no kids'!$F$8</f>
        <v>3.0718954248366011E-2</v>
      </c>
      <c r="F24" s="25">
        <f>'summary no kids'!$G$8</f>
        <v>0.5957446808510638</v>
      </c>
      <c r="G24" s="25">
        <f>'summary no kids'!$H$8</f>
        <v>0.48936170212765956</v>
      </c>
      <c r="H24" s="25">
        <f>'summary no kids'!$I$8</f>
        <v>0.2978723404255319</v>
      </c>
      <c r="I24" s="25">
        <f>'summary no kids'!$J$8</f>
        <v>0.21276595744680851</v>
      </c>
      <c r="J24" s="34">
        <f t="shared" si="0"/>
        <v>71755.319148936193</v>
      </c>
      <c r="K24" s="35"/>
      <c r="L24" s="26">
        <f>'summary no kids'!$L$8</f>
        <v>13.340425531914896</v>
      </c>
      <c r="M24" s="29">
        <f t="shared" si="1"/>
        <v>0.65957446808510412</v>
      </c>
      <c r="N24" s="29">
        <f t="shared" si="2"/>
        <v>0.34042553191489588</v>
      </c>
      <c r="O24" s="30">
        <f t="shared" si="3"/>
        <v>13</v>
      </c>
      <c r="P24" s="30">
        <f t="shared" si="4"/>
        <v>14</v>
      </c>
      <c r="Q24" s="31">
        <f t="shared" si="5"/>
        <v>71755.319148936193</v>
      </c>
    </row>
    <row r="25" spans="1:17" s="11" customFormat="1" x14ac:dyDescent="0.3"/>
    <row r="26" spans="1:17" s="11" customFormat="1" x14ac:dyDescent="0.3"/>
    <row r="27" spans="1:17" s="11" customFormat="1" x14ac:dyDescent="0.3"/>
    <row r="28" spans="1:17" s="11" customFormat="1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E318-609D-4F13-9768-B1208BD04321}">
  <dimension ref="A1"/>
  <sheetViews>
    <sheetView workbookViewId="0">
      <selection activeCell="R19" sqref="R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10E8-DA8C-40B9-B06D-C7EA62F8E60A}">
  <dimension ref="K2:S5"/>
  <sheetViews>
    <sheetView topLeftCell="B1" workbookViewId="0">
      <selection activeCell="N3" sqref="N3"/>
    </sheetView>
  </sheetViews>
  <sheetFormatPr defaultRowHeight="14.4" x14ac:dyDescent="0.3"/>
  <cols>
    <col min="15" max="15" width="11.109375" bestFit="1" customWidth="1"/>
  </cols>
  <sheetData>
    <row r="2" spans="11:19" ht="57.6" x14ac:dyDescent="0.3">
      <c r="L2" s="2" t="s">
        <v>17</v>
      </c>
      <c r="M2" s="2" t="s">
        <v>24</v>
      </c>
      <c r="N2" s="2" t="s">
        <v>25</v>
      </c>
      <c r="O2" s="2" t="s">
        <v>23</v>
      </c>
      <c r="P2" s="2"/>
      <c r="Q2" s="2" t="s">
        <v>20</v>
      </c>
      <c r="R2" s="2" t="s">
        <v>21</v>
      </c>
      <c r="S2" s="2" t="s">
        <v>22</v>
      </c>
    </row>
    <row r="3" spans="11:19" x14ac:dyDescent="0.3">
      <c r="K3" s="3" t="s">
        <v>13</v>
      </c>
      <c r="L3">
        <v>11.414634146341466</v>
      </c>
      <c r="M3">
        <f>(1-N3)</f>
        <v>0.58536585365853355</v>
      </c>
      <c r="N3">
        <f>L3-_xlfn.FLOOR.MATH(L3)</f>
        <v>0.41463414634146645</v>
      </c>
      <c r="O3" s="8">
        <f>M3*Q3+N3*R3</f>
        <v>49146.341463414661</v>
      </c>
      <c r="Q3" s="7">
        <v>45000</v>
      </c>
      <c r="R3" s="7">
        <v>55000</v>
      </c>
      <c r="S3" s="7">
        <v>67500</v>
      </c>
    </row>
    <row r="4" spans="11:19" x14ac:dyDescent="0.3">
      <c r="K4" s="3" t="s">
        <v>14</v>
      </c>
      <c r="L4">
        <v>11.857142857142858</v>
      </c>
      <c r="M4">
        <f t="shared" ref="M4:M5" si="0">(1-N4)</f>
        <v>0.14285714285714235</v>
      </c>
      <c r="N4">
        <f t="shared" ref="N4:N5" si="1">L4-_xlfn.FLOOR.MATH(L4)</f>
        <v>0.85714285714285765</v>
      </c>
      <c r="O4" s="8">
        <f>M4*Q4+N4*R4</f>
        <v>53571.42857142858</v>
      </c>
      <c r="Q4" s="7">
        <v>45000</v>
      </c>
      <c r="R4" s="7">
        <v>55000</v>
      </c>
      <c r="S4" s="7">
        <v>67500</v>
      </c>
    </row>
    <row r="5" spans="11:19" x14ac:dyDescent="0.3">
      <c r="K5" s="3" t="s">
        <v>15</v>
      </c>
      <c r="L5">
        <v>12.844444444444441</v>
      </c>
      <c r="M5">
        <f t="shared" si="0"/>
        <v>0.15555555555555856</v>
      </c>
      <c r="N5">
        <f t="shared" si="1"/>
        <v>0.84444444444444144</v>
      </c>
      <c r="O5" s="8">
        <f>M5*R5+N5*S5</f>
        <v>65555.555555555518</v>
      </c>
      <c r="Q5" s="7">
        <v>45000</v>
      </c>
      <c r="R5" s="7">
        <v>55000</v>
      </c>
      <c r="S5" s="7">
        <v>67500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5315-A319-4803-BAC3-CA63EFFDAC9A}">
  <dimension ref="A1"/>
  <sheetViews>
    <sheetView topLeftCell="A2"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all</vt:lpstr>
      <vt:lpstr>check summary all</vt:lpstr>
      <vt:lpstr>summary kids</vt:lpstr>
      <vt:lpstr>summary no kids</vt:lpstr>
      <vt:lpstr>formatted table</vt:lpstr>
      <vt:lpstr>kids chart</vt:lpstr>
      <vt:lpstr>who makes more chart</vt:lpstr>
      <vt:lpstr>mutual breakup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2024-02-14T10:16:45Z</dcterms:created>
  <dcterms:modified xsi:type="dcterms:W3CDTF">2024-02-16T14:55:54Z</dcterms:modified>
</cp:coreProperties>
</file>