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egan\Downloads\"/>
    </mc:Choice>
  </mc:AlternateContent>
  <xr:revisionPtr revIDLastSave="0" documentId="13_ncr:1_{B91EC214-AE96-4E11-9E84-B9E516C78C2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pay per baby - start with 2" sheetId="9" r:id="rId1"/>
    <sheet name="pay per baby" sheetId="5" r:id="rId2"/>
    <sheet name="distribution of # of kids" sheetId="6" r:id="rId3"/>
    <sheet name="distribution chart" sheetId="8" r:id="rId4"/>
    <sheet name="tax bills by percentile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'[1]Time series'!#REF!</definedName>
    <definedName name="\b">'[1]Time series'!#REF!</definedName>
    <definedName name="_282Y">[2]EAT12_1!#REF!,[2]EAT12_1!#REF!,[2]EAT12_1!#REF!,[2]EAT12_1!#REF!,[2]EAT12_1!#REF!,[2]EAT12_1!#REF!,[2]EAT12_1!#REF!,[2]EAT12_1!#REF!,[2]EAT12_1!#REF!,[2]EAT12_1!#REF!</definedName>
    <definedName name="_aus2">#REF!</definedName>
    <definedName name="_TAB3">#N/A</definedName>
    <definedName name="anberd">#REF!</definedName>
    <definedName name="BEL">#N/A</definedName>
    <definedName name="Champ">#REF!</definedName>
    <definedName name="chart_id">#REF!</definedName>
    <definedName name="CodePays">#REF!</definedName>
    <definedName name="Col">#REF!</definedName>
    <definedName name="Corresp">#REF!</definedName>
    <definedName name="Country_Mean" localSheetId="0">[3]!Country_Mean</definedName>
    <definedName name="Country_Mean">[3]!Country_Mean</definedName>
    <definedName name="DATE">[4]A11!#REF!</definedName>
    <definedName name="FRA">#N/A</definedName>
    <definedName name="Full">#REF!</definedName>
    <definedName name="GER">#N/A</definedName>
    <definedName name="Glossary">#REF!</definedName>
    <definedName name="Graph">#REF!</definedName>
    <definedName name="Introduction">#REF!</definedName>
    <definedName name="ITA">#N/A</definedName>
    <definedName name="Label">#REF!</definedName>
    <definedName name="Length">#REF!</definedName>
    <definedName name="LevelsUS">'[5]%US'!$A$3:$Q$42</definedName>
    <definedName name="NFBS79X89">'[6]NFBS79-89'!$A$3:$M$49</definedName>
    <definedName name="NFBS79X89T">'[6]NFBS79-89'!$A$3:$M$3</definedName>
    <definedName name="NFBS90X97">'[6]NFBS90-97'!$A$3:$M$49</definedName>
    <definedName name="NFBS90X97T">'[6]NFBS90-97'!$A$3:$M$3</definedName>
    <definedName name="NOR">#N/A</definedName>
    <definedName name="OrderTable">#REF!</definedName>
    <definedName name="percent">#REF!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int1">#REF!</definedName>
    <definedName name="Print2">#REF!</definedName>
    <definedName name="_xlnm.Recorder">#REF!</definedName>
    <definedName name="Row">#REF!</definedName>
    <definedName name="scope">#REF!</definedName>
    <definedName name="series_id">#REF!</definedName>
    <definedName name="SPA">#N/A</definedName>
    <definedName name="SWI">#N/A</definedName>
    <definedName name="TAB">#REF!</definedName>
    <definedName name="TABACT">#N/A</definedName>
    <definedName name="table1">[7]Contents!#REF!</definedName>
    <definedName name="TableOrder">#REF!</definedName>
    <definedName name="test">[3]!Country_Mean</definedName>
    <definedName name="toto">'[8]Fig15(data)'!$N$4:$O$19</definedName>
    <definedName name="toto1">'[9]OldFig5(data)'!$N$8:$O$27</definedName>
    <definedName name="TRANSP">#N/A</definedName>
    <definedName name="Win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5" l="1"/>
  <c r="D9" i="8"/>
  <c r="D7" i="8"/>
  <c r="C9" i="8"/>
  <c r="B9" i="8"/>
  <c r="D6" i="8"/>
  <c r="D5" i="8"/>
  <c r="D4" i="8"/>
  <c r="D3" i="8"/>
  <c r="D2" i="8"/>
  <c r="D15" i="9"/>
  <c r="D12" i="9"/>
  <c r="E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4" i="9"/>
  <c r="G4" i="9"/>
  <c r="G9" i="9" s="1"/>
  <c r="F4" i="9"/>
  <c r="F9" i="9" s="1"/>
  <c r="E4" i="9"/>
  <c r="D4" i="9"/>
  <c r="C4" i="8"/>
  <c r="C5" i="8"/>
  <c r="C6" i="8"/>
  <c r="C7" i="8"/>
  <c r="C3" i="8"/>
  <c r="H9" i="9" l="1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E4" i="5"/>
  <c r="F4" i="5"/>
  <c r="F9" i="5" s="1"/>
  <c r="G4" i="5"/>
  <c r="H4" i="5"/>
  <c r="D4" i="5"/>
  <c r="E13" i="7"/>
  <c r="B17" i="7"/>
  <c r="B16" i="7"/>
  <c r="B15" i="7"/>
  <c r="B12" i="7"/>
  <c r="B13" i="7" s="1"/>
  <c r="B11" i="7"/>
  <c r="E9" i="7"/>
  <c r="E8" i="7"/>
  <c r="E3" i="7"/>
  <c r="E4" i="7"/>
  <c r="E5" i="7"/>
  <c r="E6" i="7"/>
  <c r="E2" i="7"/>
  <c r="G9" i="5" l="1"/>
  <c r="H9" i="5"/>
  <c r="D8" i="6" l="1"/>
  <c r="D6" i="6"/>
  <c r="G6" i="6" s="1"/>
  <c r="G7" i="6" s="1"/>
  <c r="F11" i="5" l="1"/>
  <c r="F11" i="9"/>
  <c r="D10" i="5"/>
  <c r="D10" i="9"/>
  <c r="E6" i="6"/>
  <c r="E7" i="6" s="1"/>
  <c r="J6" i="6"/>
  <c r="J7" i="6" s="1"/>
  <c r="I6" i="6"/>
  <c r="I7" i="6" s="1"/>
  <c r="H6" i="6"/>
  <c r="F6" i="6"/>
  <c r="F7" i="6" s="1"/>
  <c r="G11" i="5" l="1"/>
  <c r="G11" i="9"/>
  <c r="D11" i="9"/>
  <c r="H11" i="5"/>
  <c r="H11" i="9"/>
  <c r="G12" i="9"/>
  <c r="E11" i="5"/>
  <c r="E11" i="9"/>
  <c r="G12" i="5"/>
  <c r="D11" i="5"/>
  <c r="E8" i="6"/>
  <c r="G8" i="6"/>
  <c r="F8" i="6"/>
  <c r="M7" i="6"/>
  <c r="F12" i="5" l="1"/>
  <c r="E13" i="5"/>
  <c r="I12" i="5"/>
  <c r="J11" i="9"/>
  <c r="E12" i="9"/>
  <c r="I12" i="9"/>
  <c r="H13" i="9"/>
  <c r="H14" i="9" s="1"/>
  <c r="H15" i="9" s="1"/>
  <c r="F10" i="5"/>
  <c r="F10" i="9"/>
  <c r="G10" i="9"/>
  <c r="E10" i="5"/>
  <c r="E10" i="9"/>
  <c r="J11" i="5"/>
  <c r="D13" i="5"/>
  <c r="H12" i="9"/>
  <c r="G13" i="9"/>
  <c r="G14" i="9" s="1"/>
  <c r="G15" i="9" s="1"/>
  <c r="F12" i="9"/>
  <c r="F13" i="9" s="1"/>
  <c r="F14" i="9" s="1"/>
  <c r="F15" i="9" s="1"/>
  <c r="H12" i="5"/>
  <c r="G13" i="5"/>
  <c r="G14" i="5" s="1"/>
  <c r="G15" i="5" s="1"/>
  <c r="G10" i="5"/>
  <c r="I8" i="6"/>
  <c r="H10" i="9" l="1"/>
  <c r="E13" i="9"/>
  <c r="E14" i="9" s="1"/>
  <c r="E15" i="9" s="1"/>
  <c r="H14" i="5"/>
  <c r="H15" i="5" s="1"/>
  <c r="J12" i="5"/>
  <c r="D13" i="9"/>
  <c r="D14" i="9" s="1"/>
  <c r="J12" i="9"/>
  <c r="D17" i="9"/>
  <c r="F13" i="5"/>
  <c r="F14" i="5" s="1"/>
  <c r="F15" i="5" s="1"/>
  <c r="D17" i="5" s="1"/>
  <c r="H10" i="5"/>
  <c r="J8" i="6"/>
</calcChain>
</file>

<file path=xl/sharedStrings.xml><?xml version="1.0" encoding="utf-8"?>
<sst xmlns="http://schemas.openxmlformats.org/spreadsheetml/2006/main" count="282" uniqueCount="110">
  <si>
    <t>Year</t>
  </si>
  <si>
    <t>2022</t>
  </si>
  <si>
    <t>tax refund for 1st baby</t>
  </si>
  <si>
    <t>tax refund for 2nd baby</t>
  </si>
  <si>
    <t>assume this is the median # of years of tax refund needed to have the baby</t>
  </si>
  <si>
    <t>Historical Table 2.  Distribution of Women Age 40 to 50 by Number of Children Ever Born and Marital Status:  Selected Years, 1970 to 2022</t>
  </si>
  <si>
    <t>(leading dots indicate sub-parts)</t>
  </si>
  <si>
    <t>(Column B is in persons, Columns B,C,D,E,F,G,I,J,K are in percents, Column L is in Children per 1,000 women)</t>
  </si>
  <si>
    <t>(Years ending in June.  Numbers in thousands.)</t>
  </si>
  <si>
    <t>Total</t>
  </si>
  <si>
    <t>Women by Number of Children Ever Born</t>
  </si>
  <si>
    <t>Children ever born per 1,000 women</t>
  </si>
  <si>
    <t>None</t>
  </si>
  <si>
    <t>One</t>
  </si>
  <si>
    <t>Two</t>
  </si>
  <si>
    <t>Three</t>
  </si>
  <si>
    <t>Four</t>
  </si>
  <si>
    <t>Five and six</t>
  </si>
  <si>
    <t>Seven or more</t>
  </si>
  <si>
    <t>All Marital Classes</t>
  </si>
  <si>
    <r>
      <rPr>
        <sz val="10"/>
        <color indexed="9"/>
        <rFont val="Times New Roman"/>
        <family val="1"/>
      </rPr>
      <t>.</t>
    </r>
    <r>
      <rPr>
        <sz val="10"/>
        <rFont val="Times New Roman"/>
        <family val="1"/>
      </rPr>
      <t>Women 45-50</t>
    </r>
  </si>
  <si>
    <r>
      <t>.</t>
    </r>
    <r>
      <rPr>
        <sz val="10"/>
        <rFont val="Times New Roman"/>
        <family val="1"/>
      </rPr>
      <t>2022</t>
    </r>
  </si>
  <si>
    <t>/1</t>
  </si>
  <si>
    <t>N</t>
  </si>
  <si>
    <r>
      <rPr>
        <sz val="10"/>
        <color theme="0"/>
        <rFont val="Times New Roman"/>
        <family val="1"/>
      </rPr>
      <t>.</t>
    </r>
    <r>
      <rPr>
        <sz val="10"/>
        <rFont val="Times New Roman"/>
        <family val="1"/>
      </rPr>
      <t>2020 /2</t>
    </r>
  </si>
  <si>
    <r>
      <t>.</t>
    </r>
    <r>
      <rPr>
        <sz val="10"/>
        <rFont val="Times New Roman"/>
        <family val="1"/>
      </rPr>
      <t>2018</t>
    </r>
  </si>
  <si>
    <r>
      <t>.</t>
    </r>
    <r>
      <rPr>
        <sz val="10"/>
        <rFont val="Times New Roman"/>
        <family val="1"/>
      </rPr>
      <t>2016</t>
    </r>
  </si>
  <si>
    <r>
      <t>.</t>
    </r>
    <r>
      <rPr>
        <sz val="10"/>
        <rFont val="Times New Roman"/>
        <family val="1"/>
      </rPr>
      <t>2014</t>
    </r>
  </si>
  <si>
    <r>
      <t>.</t>
    </r>
    <r>
      <rPr>
        <sz val="10"/>
        <rFont val="Times New Roman"/>
        <family val="1"/>
      </rPr>
      <t>2012</t>
    </r>
  </si>
  <si>
    <r>
      <rPr>
        <sz val="10"/>
        <color indexed="9"/>
        <rFont val="Times New Roman"/>
        <family val="1"/>
      </rPr>
      <t>.</t>
    </r>
    <r>
      <rPr>
        <sz val="10"/>
        <rFont val="Times New Roman"/>
        <family val="1"/>
      </rPr>
      <t>Women 40-44</t>
    </r>
  </si>
  <si>
    <r>
      <t>.</t>
    </r>
    <r>
      <rPr>
        <sz val="10"/>
        <rFont val="Times New Roman"/>
        <family val="1"/>
      </rPr>
      <t>2020</t>
    </r>
  </si>
  <si>
    <r>
      <t>.</t>
    </r>
    <r>
      <rPr>
        <sz val="10"/>
        <rFont val="Times New Roman"/>
        <family val="1"/>
      </rPr>
      <t>2010</t>
    </r>
  </si>
  <si>
    <r>
      <t>.</t>
    </r>
    <r>
      <rPr>
        <sz val="10"/>
        <rFont val="Times New Roman"/>
        <family val="1"/>
      </rPr>
      <t>2008</t>
    </r>
  </si>
  <si>
    <r>
      <t>.</t>
    </r>
    <r>
      <rPr>
        <sz val="10"/>
        <rFont val="Times New Roman"/>
        <family val="1"/>
      </rPr>
      <t>2006</t>
    </r>
  </si>
  <si>
    <r>
      <t>.</t>
    </r>
    <r>
      <rPr>
        <sz val="10"/>
        <rFont val="Times New Roman"/>
        <family val="1"/>
      </rPr>
      <t>2004</t>
    </r>
  </si>
  <si>
    <r>
      <t>.</t>
    </r>
    <r>
      <rPr>
        <sz val="10"/>
        <rFont val="Times New Roman"/>
        <family val="1"/>
      </rPr>
      <t>2002</t>
    </r>
  </si>
  <si>
    <r>
      <t>.</t>
    </r>
    <r>
      <rPr>
        <sz val="10"/>
        <rFont val="Times New Roman"/>
        <family val="1"/>
      </rPr>
      <t>2000</t>
    </r>
  </si>
  <si>
    <r>
      <t>.</t>
    </r>
    <r>
      <rPr>
        <sz val="10"/>
        <rFont val="Times New Roman"/>
        <family val="1"/>
      </rPr>
      <t>1998</t>
    </r>
  </si>
  <si>
    <r>
      <t>.</t>
    </r>
    <r>
      <rPr>
        <sz val="10"/>
        <rFont val="Times New Roman"/>
        <family val="1"/>
      </rPr>
      <t>1995</t>
    </r>
  </si>
  <si>
    <r>
      <t>.</t>
    </r>
    <r>
      <rPr>
        <sz val="10"/>
        <rFont val="Times New Roman"/>
        <family val="1"/>
      </rPr>
      <t>1994</t>
    </r>
  </si>
  <si>
    <r>
      <t>.</t>
    </r>
    <r>
      <rPr>
        <sz val="10"/>
        <rFont val="Times New Roman"/>
        <family val="1"/>
      </rPr>
      <t>1992</t>
    </r>
  </si>
  <si>
    <r>
      <t>.</t>
    </r>
    <r>
      <rPr>
        <sz val="10"/>
        <rFont val="Times New Roman"/>
        <family val="1"/>
      </rPr>
      <t>1990</t>
    </r>
  </si>
  <si>
    <r>
      <t>.</t>
    </r>
    <r>
      <rPr>
        <sz val="10"/>
        <rFont val="Times New Roman"/>
        <family val="1"/>
      </rPr>
      <t>1988</t>
    </r>
  </si>
  <si>
    <r>
      <t>.</t>
    </r>
    <r>
      <rPr>
        <sz val="10"/>
        <rFont val="Times New Roman"/>
        <family val="1"/>
      </rPr>
      <t>1987</t>
    </r>
  </si>
  <si>
    <r>
      <t>.</t>
    </r>
    <r>
      <rPr>
        <sz val="10"/>
        <rFont val="Times New Roman"/>
        <family val="1"/>
      </rPr>
      <t>1986</t>
    </r>
  </si>
  <si>
    <r>
      <t>.</t>
    </r>
    <r>
      <rPr>
        <sz val="10"/>
        <rFont val="Times New Roman"/>
        <family val="1"/>
      </rPr>
      <t>1985</t>
    </r>
  </si>
  <si>
    <r>
      <t>.</t>
    </r>
    <r>
      <rPr>
        <sz val="10"/>
        <rFont val="Times New Roman"/>
        <family val="1"/>
      </rPr>
      <t>1984</t>
    </r>
  </si>
  <si>
    <r>
      <t>.</t>
    </r>
    <r>
      <rPr>
        <sz val="10"/>
        <rFont val="Times New Roman"/>
        <family val="1"/>
      </rPr>
      <t>1983</t>
    </r>
  </si>
  <si>
    <r>
      <t>.</t>
    </r>
    <r>
      <rPr>
        <sz val="10"/>
        <rFont val="Times New Roman"/>
        <family val="1"/>
      </rPr>
      <t>1982</t>
    </r>
  </si>
  <si>
    <r>
      <t>.</t>
    </r>
    <r>
      <rPr>
        <sz val="10"/>
        <rFont val="Times New Roman"/>
        <family val="1"/>
      </rPr>
      <t>1981</t>
    </r>
  </si>
  <si>
    <r>
      <t>.</t>
    </r>
    <r>
      <rPr>
        <sz val="10"/>
        <rFont val="Times New Roman"/>
        <family val="1"/>
      </rPr>
      <t>1980</t>
    </r>
  </si>
  <si>
    <r>
      <t>.</t>
    </r>
    <r>
      <rPr>
        <sz val="10"/>
        <rFont val="Times New Roman"/>
        <family val="1"/>
      </rPr>
      <t>1979</t>
    </r>
  </si>
  <si>
    <r>
      <t>.</t>
    </r>
    <r>
      <rPr>
        <sz val="10"/>
        <rFont val="Times New Roman"/>
        <family val="1"/>
      </rPr>
      <t>1978 /3</t>
    </r>
  </si>
  <si>
    <r>
      <t>.</t>
    </r>
    <r>
      <rPr>
        <sz val="10"/>
        <rFont val="Times New Roman"/>
        <family val="1"/>
      </rPr>
      <t>1977</t>
    </r>
  </si>
  <si>
    <r>
      <t>.</t>
    </r>
    <r>
      <rPr>
        <sz val="10"/>
        <rFont val="Times New Roman"/>
        <family val="1"/>
      </rPr>
      <t>1976</t>
    </r>
  </si>
  <si>
    <r>
      <t>.</t>
    </r>
    <r>
      <rPr>
        <sz val="10"/>
        <rFont val="Times New Roman"/>
        <family val="1"/>
      </rPr>
      <t>1970</t>
    </r>
  </si>
  <si>
    <t>Women Ever Married</t>
  </si>
  <si>
    <r>
      <t>.</t>
    </r>
    <r>
      <rPr>
        <sz val="10"/>
        <rFont val="Times New Roman"/>
        <family val="1"/>
      </rPr>
      <t>1978</t>
    </r>
  </si>
  <si>
    <t>Women Never Married</t>
  </si>
  <si>
    <t>-</t>
  </si>
  <si>
    <r>
      <t>/4</t>
    </r>
    <r>
      <rPr>
        <sz val="10"/>
        <color indexed="9"/>
        <rFont val="Times New Roman"/>
        <family val="1"/>
      </rPr>
      <t>/</t>
    </r>
  </si>
  <si>
    <t>/4</t>
  </si>
  <si>
    <t>Footnotes:</t>
  </si>
  <si>
    <t xml:space="preserve">1/ Represents 5 or more children ever born. </t>
  </si>
  <si>
    <t>2/ For more information on the data collected in 2020, see &lt;https://www.census.gov/library/working-papers/2023/demo/SEHSD-WP2023-04.html&gt;.</t>
  </si>
  <si>
    <t>3/ Data were not tabulated to produce this distribution in 1978.</t>
  </si>
  <si>
    <t xml:space="preserve">4/ Represents 3 or more children ever born. </t>
  </si>
  <si>
    <t>N = Not available</t>
  </si>
  <si>
    <t>The U.S. Census Bureau has reviewed this data product for unauthorized disclosure of confidential information and approved the disclosure avoidance practices applied to this release. DRB #CBDRB-[FY24 0039].</t>
  </si>
  <si>
    <t>Source: U.S. Census Bureau, Current Population Survey, June 1976-2022.  For information on confidentiality protection, sampling error, nonsampling error, and definitions, see the technical documentation available at http://www.census.gov/programs-surveys/cps/technical-documentation/methodology.html.</t>
  </si>
  <si>
    <t>Internet release date: January 3, 2024</t>
  </si>
  <si>
    <t>table h2</t>
  </si>
  <si>
    <t>https://www.census.gov/data/tables/2022/demo/fertility/women-fertility.html#par_list_58</t>
  </si>
  <si>
    <t>Children ever born by age</t>
  </si>
  <si>
    <t>assumed future distribution (no intervention)</t>
  </si>
  <si>
    <t>adjustment</t>
  </si>
  <si>
    <t>% of people expected to have this many children or more</t>
  </si>
  <si>
    <t>cumulative (no intervention)</t>
  </si>
  <si>
    <t>tax refund for 3rd baby +</t>
  </si>
  <si>
    <t>0-20%</t>
  </si>
  <si>
    <t>20-40%</t>
  </si>
  <si>
    <t>40-60%</t>
  </si>
  <si>
    <t>60-80%</t>
  </si>
  <si>
    <t>80-100%</t>
  </si>
  <si>
    <t>Federal</t>
  </si>
  <si>
    <t>All</t>
  </si>
  <si>
    <t>National debt</t>
  </si>
  <si>
    <t>population</t>
  </si>
  <si>
    <t>Avg debt</t>
  </si>
  <si>
    <t>top 20% pay 72%</t>
  </si>
  <si>
    <t>top 20% pop</t>
  </si>
  <si>
    <t>Avg debt top 20%</t>
  </si>
  <si>
    <t>avg. gross tax bill</t>
  </si>
  <si>
    <t>num yrs tax</t>
  </si>
  <si>
    <t>tax refund for 4th baby +</t>
  </si>
  <si>
    <t>tax refund for 5th baby +</t>
  </si>
  <si>
    <t>% of people expected to have this many kids</t>
  </si>
  <si>
    <t>% of people having this many kids with incentive</t>
  </si>
  <si>
    <t>additional % of people having this # of babies with incentive (assume incentive gets median person to have 1 more baby)</t>
  </si>
  <si>
    <t>% of these babies that are marginal</t>
  </si>
  <si>
    <t>cost per marginal baby</t>
  </si>
  <si>
    <t>avg cost per marginal baby</t>
  </si>
  <si>
    <t>avg cost per baby</t>
  </si>
  <si>
    <t>govt transfers</t>
  </si>
  <si>
    <t>total</t>
  </si>
  <si>
    <t>Five or more</t>
  </si>
  <si>
    <t>2039 assumptions</t>
  </si>
  <si>
    <t>2039 assumptions with subsidy</t>
  </si>
  <si>
    <t>https://usafacts.org/articles/average-taxes-paid-income-payroll-government-transfers-2018/#:~:text=In%202021%2C%20the%20average%20American,went%20to%20federal%20income%20tax.</t>
  </si>
  <si>
    <t>https://www.census.gov/data/tables/2022/demo/fertility/women-fertility.html#par_list_57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</si>
</sst>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_(* #,##0.0_);_(* \(#,##0.0\);_(* &quot;-&quot;??_);_(@_)"/>
    <numFmt numFmtId="168" formatCode="_(* #,##0.0_);_(* \(#,##0.0\);_(* &quot;-&quot;?_);_(@_)"/>
  </numFmts>
  <fonts count="13" x14ac:knownFonts="1">
    <font>
      <sz val="8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MS Sans Serif"/>
      <family val="2"/>
    </font>
    <font>
      <b/>
      <sz val="8"/>
      <name val="MS Sans Serif"/>
    </font>
    <font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201F1E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/>
    <xf numFmtId="3" fontId="0" fillId="0" borderId="0" xfId="0" applyNumberFormat="1"/>
    <xf numFmtId="44" fontId="0" fillId="0" borderId="0" xfId="5" applyFont="1"/>
    <xf numFmtId="164" fontId="0" fillId="0" borderId="0" xfId="5" applyNumberFormat="1" applyFont="1"/>
    <xf numFmtId="165" fontId="0" fillId="0" borderId="0" xfId="5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5" applyNumberFormat="1" applyFont="1" applyAlignment="1">
      <alignment horizontal="center" wrapText="1"/>
    </xf>
    <xf numFmtId="9" fontId="0" fillId="0" borderId="0" xfId="6" applyFont="1"/>
    <xf numFmtId="164" fontId="0" fillId="0" borderId="0" xfId="0" applyNumberFormat="1"/>
    <xf numFmtId="0" fontId="6" fillId="0" borderId="0" xfId="0" applyFont="1" applyProtection="1">
      <protection locked="0"/>
    </xf>
    <xf numFmtId="166" fontId="7" fillId="0" borderId="0" xfId="4" applyNumberFormat="1" applyFont="1" applyFill="1" applyAlignment="1" applyProtection="1">
      <alignment horizontal="right"/>
      <protection locked="0"/>
    </xf>
    <xf numFmtId="167" fontId="7" fillId="0" borderId="0" xfId="4" applyNumberFormat="1" applyFont="1" applyFill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166" fontId="7" fillId="0" borderId="0" xfId="4" applyNumberFormat="1" applyFont="1" applyFill="1" applyBorder="1" applyAlignment="1" applyProtection="1">
      <alignment horizontal="right"/>
      <protection locked="0"/>
    </xf>
    <xf numFmtId="167" fontId="7" fillId="0" borderId="0" xfId="4" applyNumberFormat="1" applyFont="1" applyFill="1" applyBorder="1" applyAlignment="1" applyProtection="1">
      <alignment horizontal="right"/>
      <protection locked="0"/>
    </xf>
    <xf numFmtId="167" fontId="7" fillId="0" borderId="4" xfId="4" applyNumberFormat="1" applyFont="1" applyFill="1" applyBorder="1" applyAlignment="1" applyProtection="1">
      <alignment horizontal="center"/>
      <protection locked="0"/>
    </xf>
    <xf numFmtId="167" fontId="7" fillId="0" borderId="2" xfId="4" applyNumberFormat="1" applyFont="1" applyFill="1" applyBorder="1" applyAlignment="1" applyProtection="1">
      <alignment horizontal="center"/>
      <protection locked="0"/>
    </xf>
    <xf numFmtId="167" fontId="9" fillId="0" borderId="6" xfId="4" applyNumberFormat="1" applyFont="1" applyFill="1" applyBorder="1" applyAlignment="1" applyProtection="1">
      <protection locked="0"/>
    </xf>
    <xf numFmtId="167" fontId="7" fillId="0" borderId="2" xfId="4" applyNumberFormat="1" applyFont="1" applyFill="1" applyBorder="1" applyAlignment="1" applyProtection="1">
      <alignment horizontal="center" wrapText="1"/>
      <protection locked="0"/>
    </xf>
    <xf numFmtId="166" fontId="9" fillId="0" borderId="0" xfId="0" applyNumberFormat="1" applyFont="1" applyAlignment="1">
      <alignment horizontal="right"/>
    </xf>
    <xf numFmtId="0" fontId="7" fillId="0" borderId="0" xfId="0" applyFont="1" applyAlignment="1" applyProtection="1">
      <alignment horizontal="right"/>
      <protection locked="0"/>
    </xf>
    <xf numFmtId="49" fontId="6" fillId="0" borderId="0" xfId="0" applyNumberFormat="1" applyFont="1" applyAlignment="1" applyProtection="1">
      <alignment horizontal="left" indent="2"/>
      <protection locked="0"/>
    </xf>
    <xf numFmtId="166" fontId="9" fillId="0" borderId="0" xfId="4" applyNumberFormat="1" applyFont="1" applyFill="1"/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167" fontId="7" fillId="0" borderId="0" xfId="4" applyNumberFormat="1" applyFont="1" applyFill="1" applyProtection="1">
      <protection locked="0"/>
    </xf>
    <xf numFmtId="49" fontId="6" fillId="0" borderId="1" xfId="0" applyNumberFormat="1" applyFont="1" applyBorder="1" applyAlignment="1" applyProtection="1">
      <alignment horizontal="left" indent="2"/>
      <protection locked="0"/>
    </xf>
    <xf numFmtId="166" fontId="7" fillId="0" borderId="1" xfId="4" applyNumberFormat="1" applyFont="1" applyFill="1" applyBorder="1" applyAlignment="1" applyProtection="1">
      <alignment horizontal="right"/>
      <protection locked="0"/>
    </xf>
    <xf numFmtId="167" fontId="7" fillId="0" borderId="1" xfId="4" applyNumberFormat="1" applyFont="1" applyFill="1" applyBorder="1" applyAlignment="1" applyProtection="1">
      <alignment horizontal="right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Protection="1">
      <protection locked="0"/>
    </xf>
    <xf numFmtId="166" fontId="12" fillId="0" borderId="0" xfId="4" applyNumberFormat="1" applyFont="1" applyFill="1" applyAlignment="1" applyProtection="1">
      <alignment horizontal="right" wrapText="1"/>
      <protection locked="0"/>
    </xf>
    <xf numFmtId="167" fontId="7" fillId="0" borderId="0" xfId="4" applyNumberFormat="1" applyFont="1" applyFill="1" applyAlignment="1" applyProtection="1">
      <alignment horizontal="right" wrapText="1"/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wrapText="1"/>
      <protection locked="0"/>
    </xf>
    <xf numFmtId="168" fontId="7" fillId="0" borderId="0" xfId="0" applyNumberFormat="1" applyFont="1" applyProtection="1">
      <protection locked="0"/>
    </xf>
    <xf numFmtId="9" fontId="0" fillId="0" borderId="0" xfId="0" applyNumberFormat="1"/>
    <xf numFmtId="49" fontId="9" fillId="0" borderId="0" xfId="0" applyNumberFormat="1" applyFont="1" applyAlignment="1" applyProtection="1">
      <alignment horizontal="left" indent="2"/>
      <protection locked="0"/>
    </xf>
    <xf numFmtId="43" fontId="0" fillId="0" borderId="0" xfId="0" applyNumberFormat="1"/>
    <xf numFmtId="167" fontId="0" fillId="0" borderId="0" xfId="0" applyNumberFormat="1"/>
    <xf numFmtId="0" fontId="9" fillId="0" borderId="0" xfId="0" applyFont="1" applyAlignment="1">
      <alignment horizontal="left" wrapText="1"/>
    </xf>
    <xf numFmtId="0" fontId="8" fillId="0" borderId="0" xfId="0" applyFont="1" applyAlignment="1" applyProtection="1">
      <alignment horizontal="left" vertical="top" wrapText="1"/>
      <protection locked="0"/>
    </xf>
    <xf numFmtId="0" fontId="7" fillId="0" borderId="3" xfId="0" applyFont="1" applyBorder="1" applyProtection="1">
      <protection locked="0"/>
    </xf>
    <xf numFmtId="0" fontId="7" fillId="0" borderId="7" xfId="0" applyFont="1" applyBorder="1" applyProtection="1">
      <protection locked="0"/>
    </xf>
    <xf numFmtId="166" fontId="7" fillId="0" borderId="3" xfId="4" applyNumberFormat="1" applyFont="1" applyFill="1" applyBorder="1" applyAlignment="1" applyProtection="1">
      <alignment horizontal="center" wrapText="1"/>
      <protection locked="0"/>
    </xf>
    <xf numFmtId="166" fontId="9" fillId="0" borderId="7" xfId="4" applyNumberFormat="1" applyFont="1" applyFill="1" applyBorder="1" applyAlignment="1" applyProtection="1">
      <protection locked="0"/>
    </xf>
    <xf numFmtId="167" fontId="7" fillId="0" borderId="4" xfId="4" applyNumberFormat="1" applyFont="1" applyFill="1" applyBorder="1" applyAlignment="1" applyProtection="1">
      <alignment horizontal="center"/>
      <protection locked="0"/>
    </xf>
    <xf numFmtId="167" fontId="7" fillId="0" borderId="5" xfId="4" applyNumberFormat="1" applyFont="1" applyFill="1" applyBorder="1" applyAlignment="1" applyProtection="1">
      <alignment horizontal="center"/>
      <protection locked="0"/>
    </xf>
    <xf numFmtId="167" fontId="7" fillId="0" borderId="6" xfId="4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left" vertical="center" wrapText="1"/>
    </xf>
  </cellXfs>
  <cellStyles count="7">
    <cellStyle name="Comma" xfId="4" builtinId="3"/>
    <cellStyle name="Currency" xfId="5" builtinId="4"/>
    <cellStyle name="Hyperlink 2" xfId="3" xr:uid="{EA16FDED-3C5C-4FBB-8E6B-BFD7391AA8B4}"/>
    <cellStyle name="Normal" xfId="0" builtinId="0"/>
    <cellStyle name="Normal 2" xfId="1" xr:uid="{00000000-0005-0000-0000-000002000000}"/>
    <cellStyle name="Normal 3" xfId="2" xr:uid="{38FBA21F-C98D-435E-82B6-79B9036BFC83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5.xml"/><Relationship Id="rId10" Type="http://schemas.openxmlformats.org/officeDocument/2006/relationships/externalLink" Target="externalLinks/externalLink5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% of Women having X #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chart'!$B$1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'distribution chart'!$A$2:$A$7</c:f>
              <c:strCache>
                <c:ptCount val="6"/>
                <c:pt idx="0">
                  <c:v> None </c:v>
                </c:pt>
                <c:pt idx="1">
                  <c:v> One </c:v>
                </c:pt>
                <c:pt idx="2">
                  <c:v> Two </c:v>
                </c:pt>
                <c:pt idx="3">
                  <c:v> Three </c:v>
                </c:pt>
                <c:pt idx="4">
                  <c:v> Four </c:v>
                </c:pt>
                <c:pt idx="5">
                  <c:v> Five or more </c:v>
                </c:pt>
              </c:strCache>
            </c:strRef>
          </c:cat>
          <c:val>
            <c:numRef>
              <c:f>'distribution chart'!$B$2:$B$7</c:f>
              <c:numCache>
                <c:formatCode>_(* #,##0.0_);_(* \(#,##0.0\);_(* "-"??_);_(@_)</c:formatCode>
                <c:ptCount val="6"/>
                <c:pt idx="0">
                  <c:v>16.5</c:v>
                </c:pt>
                <c:pt idx="1">
                  <c:v>19.3</c:v>
                </c:pt>
                <c:pt idx="2">
                  <c:v>35.700000000000003</c:v>
                </c:pt>
                <c:pt idx="3">
                  <c:v>17.3</c:v>
                </c:pt>
                <c:pt idx="4">
                  <c:v>6.8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F-4059-8EE7-E0FC5997F9AB}"/>
            </c:ext>
          </c:extLst>
        </c:ser>
        <c:ser>
          <c:idx val="1"/>
          <c:order val="1"/>
          <c:tx>
            <c:strRef>
              <c:f>'distribution chart'!$C$1</c:f>
              <c:strCache>
                <c:ptCount val="1"/>
                <c:pt idx="0">
                  <c:v>2039 assumptions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'distribution chart'!$A$2:$A$7</c:f>
              <c:strCache>
                <c:ptCount val="6"/>
                <c:pt idx="0">
                  <c:v> None </c:v>
                </c:pt>
                <c:pt idx="1">
                  <c:v> One </c:v>
                </c:pt>
                <c:pt idx="2">
                  <c:v> Two </c:v>
                </c:pt>
                <c:pt idx="3">
                  <c:v> Three </c:v>
                </c:pt>
                <c:pt idx="4">
                  <c:v> Four </c:v>
                </c:pt>
                <c:pt idx="5">
                  <c:v> Five or more </c:v>
                </c:pt>
              </c:strCache>
            </c:strRef>
          </c:cat>
          <c:val>
            <c:numRef>
              <c:f>'distribution chart'!$C$2:$C$7</c:f>
              <c:numCache>
                <c:formatCode>_(* #,##0.0_);_(* \(#,##0.0\);_(* "-"??_);_(@_)</c:formatCode>
                <c:ptCount val="6"/>
                <c:pt idx="0">
                  <c:v>25</c:v>
                </c:pt>
                <c:pt idx="1">
                  <c:v>17.335329341317365</c:v>
                </c:pt>
                <c:pt idx="2">
                  <c:v>32.065868263473057</c:v>
                </c:pt>
                <c:pt idx="3">
                  <c:v>15.538922155688622</c:v>
                </c:pt>
                <c:pt idx="4">
                  <c:v>6.1077844311377243</c:v>
                </c:pt>
                <c:pt idx="5">
                  <c:v>3.9520958083832336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F-4059-8EE7-E0FC5997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050016"/>
        <c:axId val="1817119264"/>
      </c:barChart>
      <c:catAx>
        <c:axId val="1866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7119264"/>
        <c:crosses val="autoZero"/>
        <c:auto val="1"/>
        <c:lblAlgn val="ctr"/>
        <c:lblOffset val="100"/>
        <c:noMultiLvlLbl val="0"/>
      </c:catAx>
      <c:valAx>
        <c:axId val="18171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60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% of Women having X #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chart'!$B$1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'distribution chart'!$A$2:$A$7</c:f>
              <c:strCache>
                <c:ptCount val="6"/>
                <c:pt idx="0">
                  <c:v> None </c:v>
                </c:pt>
                <c:pt idx="1">
                  <c:v> One </c:v>
                </c:pt>
                <c:pt idx="2">
                  <c:v> Two </c:v>
                </c:pt>
                <c:pt idx="3">
                  <c:v> Three </c:v>
                </c:pt>
                <c:pt idx="4">
                  <c:v> Four </c:v>
                </c:pt>
                <c:pt idx="5">
                  <c:v> Five or more </c:v>
                </c:pt>
              </c:strCache>
            </c:strRef>
          </c:cat>
          <c:val>
            <c:numRef>
              <c:f>'distribution chart'!$B$2:$B$7</c:f>
              <c:numCache>
                <c:formatCode>_(* #,##0.0_);_(* \(#,##0.0\);_(* "-"??_);_(@_)</c:formatCode>
                <c:ptCount val="6"/>
                <c:pt idx="0">
                  <c:v>16.5</c:v>
                </c:pt>
                <c:pt idx="1">
                  <c:v>19.3</c:v>
                </c:pt>
                <c:pt idx="2">
                  <c:v>35.700000000000003</c:v>
                </c:pt>
                <c:pt idx="3">
                  <c:v>17.3</c:v>
                </c:pt>
                <c:pt idx="4">
                  <c:v>6.8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4-45B3-B1E2-701EDA0D3EBA}"/>
            </c:ext>
          </c:extLst>
        </c:ser>
        <c:ser>
          <c:idx val="1"/>
          <c:order val="1"/>
          <c:tx>
            <c:strRef>
              <c:f>'distribution chart'!$C$1</c:f>
              <c:strCache>
                <c:ptCount val="1"/>
                <c:pt idx="0">
                  <c:v>2039 assumptions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'distribution chart'!$A$2:$A$7</c:f>
              <c:strCache>
                <c:ptCount val="6"/>
                <c:pt idx="0">
                  <c:v> None </c:v>
                </c:pt>
                <c:pt idx="1">
                  <c:v> One </c:v>
                </c:pt>
                <c:pt idx="2">
                  <c:v> Two </c:v>
                </c:pt>
                <c:pt idx="3">
                  <c:v> Three </c:v>
                </c:pt>
                <c:pt idx="4">
                  <c:v> Four </c:v>
                </c:pt>
                <c:pt idx="5">
                  <c:v> Five or more </c:v>
                </c:pt>
              </c:strCache>
            </c:strRef>
          </c:cat>
          <c:val>
            <c:numRef>
              <c:f>'distribution chart'!$C$2:$C$7</c:f>
              <c:numCache>
                <c:formatCode>_(* #,##0.0_);_(* \(#,##0.0\);_(* "-"??_);_(@_)</c:formatCode>
                <c:ptCount val="6"/>
                <c:pt idx="0">
                  <c:v>25</c:v>
                </c:pt>
                <c:pt idx="1">
                  <c:v>17.335329341317365</c:v>
                </c:pt>
                <c:pt idx="2">
                  <c:v>32.065868263473057</c:v>
                </c:pt>
                <c:pt idx="3">
                  <c:v>15.538922155688622</c:v>
                </c:pt>
                <c:pt idx="4">
                  <c:v>6.1077844311377243</c:v>
                </c:pt>
                <c:pt idx="5">
                  <c:v>3.9520958083832336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4-45B3-B1E2-701EDA0D3EBA}"/>
            </c:ext>
          </c:extLst>
        </c:ser>
        <c:ser>
          <c:idx val="2"/>
          <c:order val="2"/>
          <c:tx>
            <c:strRef>
              <c:f>'distribution chart'!$D$1</c:f>
              <c:strCache>
                <c:ptCount val="1"/>
                <c:pt idx="0">
                  <c:v>2039 assumptions with subsidy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'distribution chart'!$A$2:$A$7</c:f>
              <c:strCache>
                <c:ptCount val="6"/>
                <c:pt idx="0">
                  <c:v> None </c:v>
                </c:pt>
                <c:pt idx="1">
                  <c:v> One </c:v>
                </c:pt>
                <c:pt idx="2">
                  <c:v> Two </c:v>
                </c:pt>
                <c:pt idx="3">
                  <c:v> Three </c:v>
                </c:pt>
                <c:pt idx="4">
                  <c:v> Four </c:v>
                </c:pt>
                <c:pt idx="5">
                  <c:v> Five or more </c:v>
                </c:pt>
              </c:strCache>
            </c:strRef>
          </c:cat>
          <c:val>
            <c:numRef>
              <c:f>'distribution chart'!$D$2:$D$7</c:f>
              <c:numCache>
                <c:formatCode>_(* #,##0.0_);_(* \(#,##0.0\);_(* "-"??_);_(@_)</c:formatCode>
                <c:ptCount val="6"/>
                <c:pt idx="0">
                  <c:v>25</c:v>
                </c:pt>
                <c:pt idx="1">
                  <c:v>17.335329341317365</c:v>
                </c:pt>
                <c:pt idx="2" formatCode="_(* #,##0.00_);_(* \(#,##0.00\);_(* &quot;-&quot;??_);_(@_)">
                  <c:v>16.032934131736528</c:v>
                </c:pt>
                <c:pt idx="3" formatCode="_(* #,##0.00_);_(* \(#,##0.00\);_(* &quot;-&quot;??_);_(@_)">
                  <c:v>23.80239520958084</c:v>
                </c:pt>
                <c:pt idx="4" formatCode="_(* #,##0.00_);_(* \(#,##0.00\);_(* &quot;-&quot;??_);_(@_)">
                  <c:v>10.823353293413174</c:v>
                </c:pt>
                <c:pt idx="5" formatCode="_(* #,##0.00_);_(* \(#,##0.00\);_(* &quot;-&quot;??_);_(@_)">
                  <c:v>5.0299401197604787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4-45B3-B1E2-701EDA0D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050016"/>
        <c:axId val="1817119264"/>
      </c:barChart>
      <c:catAx>
        <c:axId val="1866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7119264"/>
        <c:crosses val="autoZero"/>
        <c:auto val="1"/>
        <c:lblAlgn val="ctr"/>
        <c:lblOffset val="100"/>
        <c:noMultiLvlLbl val="0"/>
      </c:catAx>
      <c:valAx>
        <c:axId val="18171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60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68580</xdr:rowOff>
    </xdr:from>
    <xdr:to>
      <xdr:col>18</xdr:col>
      <xdr:colOff>99060</xdr:colOff>
      <xdr:row>39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8128D-C225-4D20-CC6C-F29E98FBC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32</xdr:col>
      <xdr:colOff>60960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4FD11-2D9E-472D-8C76-3B0130447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0</xdr:row>
      <xdr:rowOff>106680</xdr:rowOff>
    </xdr:from>
    <xdr:to>
      <xdr:col>18</xdr:col>
      <xdr:colOff>121920</xdr:colOff>
      <xdr:row>29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4A9F39-9A7A-7ECC-EB4D-472DFFA69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6160" y="106680"/>
          <a:ext cx="5943600" cy="3665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480060</xdr:colOff>
      <xdr:row>30</xdr:row>
      <xdr:rowOff>53340</xdr:rowOff>
    </xdr:from>
    <xdr:to>
      <xdr:col>19</xdr:col>
      <xdr:colOff>244411</xdr:colOff>
      <xdr:row>48</xdr:row>
      <xdr:rowOff>122128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8AC1A5-B6CB-B617-DB8F-3484C3A2A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8060" y="3939540"/>
          <a:ext cx="6591871" cy="2400508"/>
        </a:xfrm>
        <a:prstGeom prst="rect">
          <a:avLst/>
        </a:prstGeom>
      </xdr:spPr>
    </xdr:pic>
    <xdr:clientData/>
  </xdr:twoCellAnchor>
  <xdr:twoCellAnchor editAs="oneCell">
    <xdr:from>
      <xdr:col>11</xdr:col>
      <xdr:colOff>480060</xdr:colOff>
      <xdr:row>49</xdr:row>
      <xdr:rowOff>0</xdr:rowOff>
    </xdr:from>
    <xdr:to>
      <xdr:col>25</xdr:col>
      <xdr:colOff>373962</xdr:colOff>
      <xdr:row>70</xdr:row>
      <xdr:rowOff>76442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FA77BE-A6C7-1930-A758-BC4063CB0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0760" y="6347460"/>
          <a:ext cx="6721422" cy="27967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rod%20levels%20manufactur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AT12_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ELS\APPLIC\SID\EDUCAT\EAG\IND\1997\DATA\ENGLISH\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ELS\Applic\APW94\SOPTABLE\ANNEXE\Restruct\ANXA01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R1\Chapuis_C$\Growth\GrowthDo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utputContri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usstats.abs.gov.au/Ausstats/subscriber.nsf/0/D15AA24359739174CA25749B00176F62/$File/3105065001ds0005_20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rowth/GrowthDo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R1\Chapuis_C$\Growth\WP24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P per hour"/>
      <sheetName val="GDP per person"/>
      <sheetName val="Time series"/>
      <sheetName val="table with hist comp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T12_1"/>
      <sheetName val="Data C_C2.1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2"/>
      <sheetName val="E2.XLS"/>
    </sheetNames>
    <definedNames>
      <definedName name="Country_Mean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1"/>
      <sheetName val="A12"/>
      <sheetName val="A13"/>
      <sheetName val="A14"/>
      <sheetName val="A15"/>
      <sheetName val="A16"/>
      <sheetName val="A21"/>
      <sheetName val="A22"/>
      <sheetName val="A23"/>
      <sheetName val="A24"/>
      <sheetName val="A13old"/>
      <sheetName val="A13 old"/>
      <sheetName val="A14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1"/>
      <sheetName val="Tab2"/>
      <sheetName val="Tab3"/>
      <sheetName val="Tab4"/>
      <sheetName val="Tab5"/>
      <sheetName val="Tab6"/>
      <sheetName val="Tab7"/>
      <sheetName val="Tab9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1"/>
      <sheetName val="Sheet22"/>
      <sheetName val="Sheet2"/>
      <sheetName val="Sheet3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Table1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Graf2.4b (2)"/>
      <sheetName val="Graf2.6b"/>
      <sheetName val="Table1a"/>
      <sheetName val="Table1b"/>
      <sheetName val="Graf2.6b (2)"/>
      <sheetName val="Graf2.6d"/>
      <sheetName val="Graf2.6d (2)"/>
      <sheetName val="Fig5b"/>
      <sheetName val="Fig5b(2)"/>
      <sheetName val="Fig5d"/>
      <sheetName val="Fig5d(2)"/>
      <sheetName val="GdpvHp 1"/>
      <sheetName val="GdpbvHp 2"/>
      <sheetName val="GdpvHp_Pop 3"/>
      <sheetName val="GdpbvHp_Pop 2.4b"/>
      <sheetName val="GdpvHp_EtHp 2.6b"/>
      <sheetName val="GdpbvHp_EtbHp 2.6d"/>
      <sheetName val="Fig5ab(data)"/>
      <sheetName val="Fig5cd(data)"/>
      <sheetName val="TableTfp"/>
      <sheetName val="TableTfp_nt"/>
      <sheetName val="TableTfp_hrs"/>
      <sheetName val="TableTfp_all2"/>
      <sheetName val="AnnexTab2"/>
      <sheetName val="Test"/>
      <sheetName val="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3">
          <cell r="B3" t="str">
            <v>GDP per head of population              (as % of US)</v>
          </cell>
          <cell r="D3" t="str">
            <v>GDP</v>
          </cell>
          <cell r="F3" t="str">
            <v>WAP</v>
          </cell>
          <cell r="H3" t="str">
            <v>LF</v>
          </cell>
          <cell r="J3" t="str">
            <v>GDP per WAP</v>
          </cell>
          <cell r="L3" t="str">
            <v>GDP per LF</v>
          </cell>
          <cell r="N3" t="str">
            <v>GDP per person employed                (as % of US)</v>
          </cell>
          <cell r="P3" t="str">
            <v>GDP per hour worked                  (as % of US)</v>
          </cell>
        </row>
        <row r="5">
          <cell r="B5" t="str">
            <v>(1)</v>
          </cell>
          <cell r="D5" t="str">
            <v>(3)</v>
          </cell>
          <cell r="H5" t="str">
            <v>(4)</v>
          </cell>
          <cell r="N5" t="str">
            <v>(6)</v>
          </cell>
          <cell r="P5" t="str">
            <v>(8)</v>
          </cell>
        </row>
        <row r="6">
          <cell r="N6" t="str">
            <v>[ (1) - (2) ]</v>
          </cell>
          <cell r="P6" t="str">
            <v>[ (6) - (7) ]</v>
          </cell>
        </row>
        <row r="7">
          <cell r="B7">
            <v>1985</v>
          </cell>
          <cell r="C7">
            <v>1998</v>
          </cell>
          <cell r="D7">
            <v>1985</v>
          </cell>
          <cell r="E7">
            <v>1998</v>
          </cell>
          <cell r="F7">
            <v>1985</v>
          </cell>
          <cell r="G7">
            <v>1998</v>
          </cell>
          <cell r="H7">
            <v>1985</v>
          </cell>
          <cell r="I7">
            <v>1998</v>
          </cell>
          <cell r="J7">
            <v>1985</v>
          </cell>
          <cell r="K7">
            <v>1998</v>
          </cell>
          <cell r="L7">
            <v>1985</v>
          </cell>
          <cell r="M7">
            <v>1998</v>
          </cell>
          <cell r="N7">
            <v>1985</v>
          </cell>
          <cell r="O7">
            <v>1998</v>
          </cell>
          <cell r="P7">
            <v>1985</v>
          </cell>
          <cell r="Q7">
            <v>1998</v>
          </cell>
        </row>
        <row r="8">
          <cell r="A8" t="str">
            <v>Australia</v>
          </cell>
          <cell r="B8">
            <v>72.636190454563689</v>
          </cell>
          <cell r="C8">
            <v>72.321935514326441</v>
          </cell>
          <cell r="D8">
            <v>4.8089881781748822</v>
          </cell>
          <cell r="E8">
            <v>5.0339319016036219</v>
          </cell>
          <cell r="F8">
            <v>6.5873060933527627</v>
          </cell>
          <cell r="G8">
            <v>7.0640913478656389</v>
          </cell>
          <cell r="H8">
            <v>6.2186159140150385</v>
          </cell>
          <cell r="I8">
            <v>6.7395355262863985</v>
          </cell>
          <cell r="J8">
            <v>73.003866983312378</v>
          </cell>
          <cell r="K8">
            <v>71.260855129295379</v>
          </cell>
          <cell r="L8">
            <v>77.332130568423665</v>
          </cell>
          <cell r="M8">
            <v>74.692564227455094</v>
          </cell>
          <cell r="N8">
            <v>77.184404327657077</v>
          </cell>
          <cell r="O8">
            <v>77.077448735357294</v>
          </cell>
          <cell r="P8">
            <v>82.329452688346478</v>
          </cell>
          <cell r="Q8">
            <v>82.463946128514394</v>
          </cell>
        </row>
        <row r="9">
          <cell r="A9" t="str">
            <v>Austria</v>
          </cell>
          <cell r="B9">
            <v>72.498112811771463</v>
          </cell>
          <cell r="C9">
            <v>71.012804024046488</v>
          </cell>
          <cell r="D9">
            <v>2.2977730017334488</v>
          </cell>
          <cell r="E9">
            <v>2.1429735343720542</v>
          </cell>
          <cell r="F9">
            <v>3.2166896925881767</v>
          </cell>
          <cell r="G9">
            <v>3.0997945273531191</v>
          </cell>
          <cell r="H9">
            <v>2.8505883852330176</v>
          </cell>
          <cell r="I9">
            <v>2.8158738224518345</v>
          </cell>
          <cell r="J9">
            <v>71.432846227844891</v>
          </cell>
          <cell r="K9">
            <v>69.132760751142953</v>
          </cell>
          <cell r="L9">
            <v>80.606972709096354</v>
          </cell>
          <cell r="M9">
            <v>76.103322431760333</v>
          </cell>
          <cell r="N9">
            <v>76.130605174934786</v>
          </cell>
          <cell r="O9">
            <v>75.956302716356589</v>
          </cell>
          <cell r="P9" t="str">
            <v>-</v>
          </cell>
          <cell r="Q9">
            <v>96.376380608469631</v>
          </cell>
        </row>
        <row r="10">
          <cell r="A10" t="str">
            <v>Belgium</v>
          </cell>
          <cell r="B10">
            <v>75.045647115879149</v>
          </cell>
          <cell r="C10">
            <v>73.958859762376463</v>
          </cell>
          <cell r="D10">
            <v>3.1023290081954515</v>
          </cell>
          <cell r="E10">
            <v>2.8100415716887652</v>
          </cell>
          <cell r="F10">
            <v>4.1863017846666288</v>
          </cell>
          <cell r="G10">
            <v>3.7859682438812556</v>
          </cell>
          <cell r="H10">
            <v>3.4937762861633885</v>
          </cell>
          <cell r="I10">
            <v>3.1420535574063191</v>
          </cell>
          <cell r="J10">
            <v>74.106673808336112</v>
          </cell>
          <cell r="K10">
            <v>74.222534122684522</v>
          </cell>
          <cell r="L10">
            <v>88.795868827714898</v>
          </cell>
          <cell r="M10">
            <v>89.43328050742646</v>
          </cell>
          <cell r="N10">
            <v>94.51650646236638</v>
          </cell>
          <cell r="O10">
            <v>96.865279211785605</v>
          </cell>
          <cell r="P10">
            <v>109.10349417698842</v>
          </cell>
          <cell r="Q10">
            <v>116.91897616109368</v>
          </cell>
        </row>
        <row r="11">
          <cell r="A11" t="str">
            <v>Canada</v>
          </cell>
          <cell r="B11">
            <v>83.950430398952093</v>
          </cell>
          <cell r="C11">
            <v>74.159667351855703</v>
          </cell>
          <cell r="D11">
            <v>9.132715210594446</v>
          </cell>
          <cell r="E11">
            <v>8.4168305609688669</v>
          </cell>
          <cell r="F11">
            <v>11.212046657456298</v>
          </cell>
          <cell r="G11">
            <v>11.739132148872434</v>
          </cell>
          <cell r="H11">
            <v>11.215429712392201</v>
          </cell>
          <cell r="I11">
            <v>11.29920970548449</v>
          </cell>
          <cell r="J11">
            <v>81.454488102053674</v>
          </cell>
          <cell r="K11">
            <v>71.698916531724365</v>
          </cell>
          <cell r="L11">
            <v>81.42991793264494</v>
          </cell>
          <cell r="M11">
            <v>74.490435883170193</v>
          </cell>
          <cell r="N11">
            <v>83.339331869800276</v>
          </cell>
          <cell r="O11">
            <v>77.212292752257767</v>
          </cell>
          <cell r="P11">
            <v>84.932183935582003</v>
          </cell>
          <cell r="Q11">
            <v>80.078544260011057</v>
          </cell>
        </row>
        <row r="12">
          <cell r="A12" t="str">
            <v>Czech Republic</v>
          </cell>
          <cell r="B12" t="str">
            <v>-</v>
          </cell>
          <cell r="C12">
            <v>52.026177313929836</v>
          </cell>
          <cell r="D12" t="str">
            <v>-</v>
          </cell>
          <cell r="E12">
            <v>1.9894482091054395</v>
          </cell>
          <cell r="F12">
            <v>4.2247834617107314</v>
          </cell>
          <cell r="G12">
            <v>4.0094568378975053</v>
          </cell>
          <cell r="H12" t="str">
            <v>-</v>
          </cell>
          <cell r="I12">
            <v>3.7463221070257182</v>
          </cell>
          <cell r="J12" t="str">
            <v>-</v>
          </cell>
          <cell r="K12">
            <v>49.618895764162261</v>
          </cell>
          <cell r="L12" t="str">
            <v>-</v>
          </cell>
          <cell r="M12">
            <v>53.104035164902122</v>
          </cell>
          <cell r="N12" t="str">
            <v>-</v>
          </cell>
          <cell r="O12">
            <v>54.222122724773456</v>
          </cell>
          <cell r="P12" t="str">
            <v>-</v>
          </cell>
          <cell r="Q12">
            <v>52.156724128799084</v>
          </cell>
        </row>
        <row r="13">
          <cell r="A13" t="str">
            <v>Denmark</v>
          </cell>
          <cell r="B13">
            <v>80.036693125643765</v>
          </cell>
          <cell r="C13">
            <v>77.523261038567739</v>
          </cell>
          <cell r="D13">
            <v>1.7164193161479717</v>
          </cell>
          <cell r="E13">
            <v>1.5251789791030714</v>
          </cell>
          <cell r="F13">
            <v>2.144249512670565</v>
          </cell>
          <cell r="G13">
            <v>2.0004747453011689</v>
          </cell>
          <cell r="H13">
            <v>2.339096818046646</v>
          </cell>
          <cell r="I13">
            <v>2.0695764909750909</v>
          </cell>
          <cell r="J13">
            <v>80.047555380355419</v>
          </cell>
          <cell r="K13">
            <v>76.240851462159185</v>
          </cell>
          <cell r="L13">
            <v>73.379575522715413</v>
          </cell>
          <cell r="M13">
            <v>73.695221498407932</v>
          </cell>
          <cell r="N13">
            <v>72.924000684082145</v>
          </cell>
          <cell r="O13">
            <v>74.129285676653382</v>
          </cell>
          <cell r="P13">
            <v>89.983976503346781</v>
          </cell>
          <cell r="Q13">
            <v>91.709907294074767</v>
          </cell>
        </row>
        <row r="14">
          <cell r="A14" t="str">
            <v>Finland</v>
          </cell>
          <cell r="B14">
            <v>68.633049960465783</v>
          </cell>
          <cell r="C14">
            <v>65.918691727198706</v>
          </cell>
          <cell r="D14">
            <v>1.4108477137462081</v>
          </cell>
          <cell r="E14">
            <v>1.26255919243791</v>
          </cell>
          <cell r="F14">
            <v>2.1063986827911201</v>
          </cell>
          <cell r="G14">
            <v>1.9412027224650952</v>
          </cell>
          <cell r="H14">
            <v>2.2057011767704662</v>
          </cell>
          <cell r="I14">
            <v>1.861601842011916</v>
          </cell>
          <cell r="J14">
            <v>66.979139574695324</v>
          </cell>
          <cell r="K14">
            <v>65.040048513563335</v>
          </cell>
          <cell r="L14">
            <v>63.963683231648673</v>
          </cell>
          <cell r="M14">
            <v>67.821118562786026</v>
          </cell>
          <cell r="N14">
            <v>62.287734869347432</v>
          </cell>
          <cell r="O14">
            <v>74.910935231922252</v>
          </cell>
          <cell r="P14">
            <v>70.502041695323285</v>
          </cell>
          <cell r="Q14">
            <v>88.439933273741147</v>
          </cell>
        </row>
        <row r="15">
          <cell r="A15" t="str">
            <v>France</v>
          </cell>
          <cell r="B15">
            <v>74.145339019659744</v>
          </cell>
          <cell r="C15">
            <v>69.342433484948373</v>
          </cell>
          <cell r="D15">
            <v>17.189246778840044</v>
          </cell>
          <cell r="E15">
            <v>15.151995147260807</v>
          </cell>
          <cell r="F15">
            <v>22.965991029353319</v>
          </cell>
          <cell r="G15">
            <v>21.6843456040896</v>
          </cell>
          <cell r="H15">
            <v>20.321169123582138</v>
          </cell>
          <cell r="I15">
            <v>18.611784962240709</v>
          </cell>
          <cell r="J15">
            <v>74.846527445169258</v>
          </cell>
          <cell r="K15">
            <v>69.875270501145252</v>
          </cell>
          <cell r="L15">
            <v>84.587883080469098</v>
          </cell>
          <cell r="M15">
            <v>81.410757635556891</v>
          </cell>
          <cell r="N15">
            <v>88.062528919565423</v>
          </cell>
          <cell r="O15">
            <v>89.16481372549174</v>
          </cell>
          <cell r="P15">
            <v>95.388920709037052</v>
          </cell>
          <cell r="Q15">
            <v>100.10986057678424</v>
          </cell>
        </row>
        <row r="16">
          <cell r="A16" t="str">
            <v>West Germany</v>
          </cell>
          <cell r="B16">
            <v>79.454873087757903</v>
          </cell>
          <cell r="C16">
            <v>75.989852752861509</v>
          </cell>
          <cell r="D16">
            <v>20.332685478463759</v>
          </cell>
          <cell r="E16">
            <v>18.5350863291787</v>
          </cell>
          <cell r="F16">
            <v>26.962407817458061</v>
          </cell>
          <cell r="G16">
            <v>25.195660234310047</v>
          </cell>
          <cell r="H16">
            <v>24.552444878711924</v>
          </cell>
          <cell r="I16">
            <v>22.004860937752849</v>
          </cell>
          <cell r="J16">
            <v>75.411237809771649</v>
          </cell>
          <cell r="K16">
            <v>73.564598652345097</v>
          </cell>
          <cell r="L16">
            <v>82.813282257251359</v>
          </cell>
          <cell r="M16">
            <v>84.231781248745833</v>
          </cell>
          <cell r="N16">
            <v>83.594783555267895</v>
          </cell>
          <cell r="O16">
            <v>90.109561637450867</v>
          </cell>
          <cell r="P16">
            <v>90.112510329807378</v>
          </cell>
          <cell r="Q16">
            <v>105.76371261980333</v>
          </cell>
        </row>
        <row r="17">
          <cell r="A17" t="str">
            <v>Germany</v>
          </cell>
          <cell r="B17" t="str">
            <v>-</v>
          </cell>
          <cell r="C17">
            <v>68.314591855151193</v>
          </cell>
          <cell r="D17" t="str">
            <v>-</v>
          </cell>
          <cell r="E17">
            <v>20.88637149097395</v>
          </cell>
          <cell r="F17" t="str">
            <v>-</v>
          </cell>
          <cell r="G17">
            <v>31.511994546288236</v>
          </cell>
          <cell r="H17" t="str">
            <v>-</v>
          </cell>
          <cell r="I17">
            <v>28.454761508699832</v>
          </cell>
          <cell r="J17" t="str">
            <v>-</v>
          </cell>
          <cell r="K17">
            <v>66.280702925020435</v>
          </cell>
          <cell r="L17" t="str">
            <v>-</v>
          </cell>
          <cell r="M17">
            <v>73.402026176139614</v>
          </cell>
          <cell r="N17" t="str">
            <v>-</v>
          </cell>
          <cell r="O17">
            <v>77.391085397360484</v>
          </cell>
          <cell r="P17" t="str">
            <v>-</v>
          </cell>
          <cell r="Q17">
            <v>89.789600732105342</v>
          </cell>
        </row>
        <row r="18">
          <cell r="A18" t="str">
            <v>Greece</v>
          </cell>
          <cell r="B18">
            <v>46.178477993239369</v>
          </cell>
          <cell r="C18">
            <v>42.388000246356214</v>
          </cell>
          <cell r="D18">
            <v>1.9236998162624437</v>
          </cell>
          <cell r="E18">
            <v>1.6582272038902657</v>
          </cell>
          <cell r="F18">
            <v>4.1200628323776005</v>
          </cell>
          <cell r="G18">
            <v>4.0128524569503643</v>
          </cell>
          <cell r="H18">
            <v>3.3068524576235188</v>
          </cell>
          <cell r="I18">
            <v>3.0737695510453218</v>
          </cell>
          <cell r="J18">
            <v>46.691031047997818</v>
          </cell>
          <cell r="K18">
            <v>41.32290488323769</v>
          </cell>
          <cell r="L18">
            <v>58.173137172407067</v>
          </cell>
          <cell r="M18">
            <v>53.947674877784479</v>
          </cell>
          <cell r="N18">
            <v>57.448281859676932</v>
          </cell>
          <cell r="O18">
            <v>56.819034340287686</v>
          </cell>
          <cell r="P18">
            <v>57.860438407235328</v>
          </cell>
          <cell r="Q18">
            <v>56.37239994487507</v>
          </cell>
        </row>
        <row r="19">
          <cell r="A19" t="str">
            <v>Hungary</v>
          </cell>
          <cell r="B19" t="str">
            <v>-</v>
          </cell>
          <cell r="C19">
            <v>40.237207215118445</v>
          </cell>
          <cell r="D19" t="str">
            <v>-</v>
          </cell>
          <cell r="E19">
            <v>1.5093526828250852</v>
          </cell>
          <cell r="F19" t="str">
            <v>-</v>
          </cell>
          <cell r="G19">
            <v>3.8799518460225606</v>
          </cell>
          <cell r="H19" t="str">
            <v>-</v>
          </cell>
          <cell r="I19">
            <v>2.8357424018699695</v>
          </cell>
          <cell r="J19" t="str">
            <v>-</v>
          </cell>
          <cell r="K19">
            <v>38.901325138155045</v>
          </cell>
          <cell r="L19" t="str">
            <v>-</v>
          </cell>
          <cell r="M19">
            <v>53.226015234309543</v>
          </cell>
          <cell r="N19" t="str">
            <v>-</v>
          </cell>
          <cell r="O19">
            <v>54.805696674945047</v>
          </cell>
          <cell r="P19" t="str">
            <v>-</v>
          </cell>
          <cell r="Q19">
            <v>61.029715231207327</v>
          </cell>
        </row>
        <row r="20">
          <cell r="A20" t="str">
            <v>Iceland</v>
          </cell>
          <cell r="B20">
            <v>78.714608225267838</v>
          </cell>
          <cell r="C20">
            <v>71.661378023351574</v>
          </cell>
          <cell r="D20">
            <v>7.9683084488269412E-2</v>
          </cell>
          <cell r="E20">
            <v>7.3419792250976126E-2</v>
          </cell>
          <cell r="F20">
            <v>9.6961209207845206E-2</v>
          </cell>
          <cell r="G20">
            <v>0.10044632436634958</v>
          </cell>
          <cell r="H20">
            <v>0.10357279408640979</v>
          </cell>
          <cell r="I20">
            <v>0.10788512676247301</v>
          </cell>
          <cell r="J20">
            <v>82.180374130299299</v>
          </cell>
          <cell r="K20">
            <v>73.093557891872862</v>
          </cell>
          <cell r="L20">
            <v>76.934377595134279</v>
          </cell>
          <cell r="M20">
            <v>68.053673804936949</v>
          </cell>
          <cell r="N20">
            <v>70.679159792368125</v>
          </cell>
          <cell r="O20">
            <v>66.63155602865875</v>
          </cell>
          <cell r="P20" t="str">
            <v>-</v>
          </cell>
          <cell r="Q20">
            <v>70.022597742339372</v>
          </cell>
        </row>
        <row r="21">
          <cell r="A21" t="str">
            <v>Ireland</v>
          </cell>
          <cell r="B21">
            <v>47.525029226669751</v>
          </cell>
          <cell r="C21">
            <v>71.301436066662646</v>
          </cell>
          <cell r="D21">
            <v>0.70550352445384623</v>
          </cell>
          <cell r="E21">
            <v>0.97141974500175887</v>
          </cell>
          <cell r="F21">
            <v>1.3392254458512336</v>
          </cell>
          <cell r="G21">
            <v>1.3840311048660605</v>
          </cell>
          <cell r="H21">
            <v>1.1222226942520923</v>
          </cell>
          <cell r="I21">
            <v>1.1843871006329294</v>
          </cell>
          <cell r="J21">
            <v>52.679967113783199</v>
          </cell>
          <cell r="K21">
            <v>70.187710491937821</v>
          </cell>
          <cell r="L21">
            <v>62.866624250905076</v>
          </cell>
          <cell r="M21">
            <v>82.018771099637775</v>
          </cell>
          <cell r="N21">
            <v>68.77247329442288</v>
          </cell>
          <cell r="O21">
            <v>83.985315281991859</v>
          </cell>
          <cell r="P21">
            <v>72.717128483384556</v>
          </cell>
          <cell r="Q21">
            <v>92.706111943887919</v>
          </cell>
        </row>
        <row r="22">
          <cell r="A22" t="str">
            <v>Italy</v>
          </cell>
          <cell r="B22">
            <v>68.102147494880626</v>
          </cell>
          <cell r="C22">
            <v>65.613978373875185</v>
          </cell>
          <cell r="D22">
            <v>16.134942210486045</v>
          </cell>
          <cell r="E22">
            <v>13.867120841265928</v>
          </cell>
          <cell r="F22">
            <v>24.783461710731341</v>
          </cell>
          <cell r="G22">
            <v>22.097421192199707</v>
          </cell>
          <cell r="H22">
            <v>19.962615234292024</v>
          </cell>
          <cell r="I22">
            <v>17.068447859159722</v>
          </cell>
          <cell r="J22">
            <v>65.103666302998946</v>
          </cell>
          <cell r="K22">
            <v>62.754475830695398</v>
          </cell>
          <cell r="L22">
            <v>80.825793720500329</v>
          </cell>
          <cell r="M22">
            <v>81.244181988253757</v>
          </cell>
          <cell r="N22">
            <v>84.301689967504387</v>
          </cell>
          <cell r="O22">
            <v>90.007632397676275</v>
          </cell>
          <cell r="P22">
            <v>95.797374963073153</v>
          </cell>
          <cell r="Q22">
            <v>104.44722210189224</v>
          </cell>
        </row>
        <row r="23">
          <cell r="A23" t="str">
            <v>Japan</v>
          </cell>
          <cell r="B23">
            <v>71.478289746415342</v>
          </cell>
          <cell r="C23">
            <v>72.495551290015243</v>
          </cell>
          <cell r="D23">
            <v>36.283476451627614</v>
          </cell>
          <cell r="E23">
            <v>34.066428527738118</v>
          </cell>
          <cell r="F23">
            <v>52.066970735000027</v>
          </cell>
          <cell r="G23">
            <v>49.034106392122396</v>
          </cell>
          <cell r="H23">
            <v>50.664854071965671</v>
          </cell>
          <cell r="I23">
            <v>48.89188742758288</v>
          </cell>
          <cell r="J23">
            <v>69.686167525082141</v>
          </cell>
          <cell r="K23">
            <v>69.474965558281454</v>
          </cell>
          <cell r="L23">
            <v>71.61468658350347</v>
          </cell>
          <cell r="M23">
            <v>69.677057524515163</v>
          </cell>
          <cell r="N23">
            <v>66.949793383707586</v>
          </cell>
          <cell r="O23">
            <v>68.744172701718583</v>
          </cell>
          <cell r="P23">
            <v>58.377149032616515</v>
          </cell>
          <cell r="Q23">
            <v>68.42596120999184</v>
          </cell>
        </row>
        <row r="24">
          <cell r="A24" t="str">
            <v>Korea</v>
          </cell>
          <cell r="B24">
            <v>26.34479190201613</v>
          </cell>
          <cell r="C24">
            <v>42.269193551732705</v>
          </cell>
          <cell r="D24">
            <v>4.5080874353311176</v>
          </cell>
          <cell r="E24">
            <v>7.2871971198484768</v>
          </cell>
          <cell r="F24">
            <v>16.88083927906786</v>
          </cell>
          <cell r="G24">
            <v>18.716314009124019</v>
          </cell>
          <cell r="H24">
            <v>13.247801520880243</v>
          </cell>
          <cell r="I24">
            <v>15.751133744292197</v>
          </cell>
          <cell r="J24">
            <v>26.705351320541975</v>
          </cell>
          <cell r="K24">
            <v>38.935001391278426</v>
          </cell>
          <cell r="L24">
            <v>34.028947582176485</v>
          </cell>
          <cell r="M24">
            <v>46.264587922054616</v>
          </cell>
          <cell r="N24">
            <v>32.267305858098148</v>
          </cell>
          <cell r="O24">
            <v>44.898592026473359</v>
          </cell>
          <cell r="P24">
            <v>23.632316512387852</v>
          </cell>
          <cell r="Q24">
            <v>37.397734775733149</v>
          </cell>
        </row>
        <row r="25">
          <cell r="A25" t="str">
            <v>Luxembourg</v>
          </cell>
          <cell r="B25">
            <v>87.457599590699374</v>
          </cell>
          <cell r="C25">
            <v>117.4336807099841</v>
          </cell>
          <cell r="D25">
            <v>0.13467089886904132</v>
          </cell>
          <cell r="E25">
            <v>0.1871228168841986</v>
          </cell>
          <cell r="F25">
            <v>0.16149687415229913</v>
          </cell>
          <cell r="G25">
            <v>0.16138921287315983</v>
          </cell>
          <cell r="H25">
            <v>0.13900335613237605</v>
          </cell>
          <cell r="I25">
            <v>0.17273258585251261</v>
          </cell>
          <cell r="J25">
            <v>83.389167484468047</v>
          </cell>
          <cell r="K25">
            <v>115.94505825569861</v>
          </cell>
          <cell r="L25">
            <v>96.883199525622359</v>
          </cell>
          <cell r="M25">
            <v>108.33093012569907</v>
          </cell>
          <cell r="N25">
            <v>90.018632650142081</v>
          </cell>
          <cell r="O25">
            <v>105.30029306277295</v>
          </cell>
          <cell r="P25">
            <v>99.747422335464066</v>
          </cell>
          <cell r="Q25">
            <v>120.14019872774844</v>
          </cell>
        </row>
        <row r="26">
          <cell r="A26" t="str">
            <v>Mexico</v>
          </cell>
          <cell r="B26">
            <v>41.139705199408155</v>
          </cell>
          <cell r="C26">
            <v>31.798758262667931</v>
          </cell>
          <cell r="D26">
            <v>12.712855580147636</v>
          </cell>
          <cell r="E26">
            <v>11.352373660961081</v>
          </cell>
          <cell r="F26">
            <v>25.558311898596138</v>
          </cell>
          <cell r="G26">
            <v>32.560026884444518</v>
          </cell>
          <cell r="H26">
            <v>19.579734560738707</v>
          </cell>
          <cell r="I26">
            <v>27.937812649735523</v>
          </cell>
          <cell r="J26">
            <v>49.740591751859505</v>
          </cell>
          <cell r="K26">
            <v>34.865983683768562</v>
          </cell>
          <cell r="L26">
            <v>64.92864109424373</v>
          </cell>
          <cell r="M26">
            <v>40.634439794156719</v>
          </cell>
          <cell r="N26">
            <v>60.876311449284771</v>
          </cell>
          <cell r="O26">
            <v>39.623969449609007</v>
          </cell>
          <cell r="P26" t="str">
            <v>-</v>
          </cell>
          <cell r="Q26">
            <v>33.864366825487565</v>
          </cell>
        </row>
        <row r="27">
          <cell r="A27" t="str">
            <v>Netherlands</v>
          </cell>
          <cell r="B27">
            <v>70.702745847792912</v>
          </cell>
          <cell r="C27">
            <v>72.697595079090192</v>
          </cell>
          <cell r="D27">
            <v>4.2964342509220055</v>
          </cell>
          <cell r="E27">
            <v>4.147773017117502</v>
          </cell>
          <cell r="F27">
            <v>6.259265567730905</v>
          </cell>
          <cell r="G27">
            <v>5.9843506275150853</v>
          </cell>
          <cell r="H27">
            <v>4.9381876885169289</v>
          </cell>
          <cell r="I27">
            <v>5.607373263869448</v>
          </cell>
          <cell r="J27">
            <v>68.641188082382953</v>
          </cell>
          <cell r="K27">
            <v>69.310327473906796</v>
          </cell>
          <cell r="L27">
            <v>87.004272051318907</v>
          </cell>
          <cell r="M27">
            <v>73.969982413035794</v>
          </cell>
          <cell r="N27">
            <v>90.694036640325649</v>
          </cell>
          <cell r="O27">
            <v>73.451467522404499</v>
          </cell>
          <cell r="P27">
            <v>105.29046874592511</v>
          </cell>
          <cell r="Q27">
            <v>103.03850112486892</v>
          </cell>
        </row>
        <row r="28">
          <cell r="A28" t="str">
            <v>New Zealand</v>
          </cell>
          <cell r="B28">
            <v>66.234158935264247</v>
          </cell>
          <cell r="C28">
            <v>53.189385011020065</v>
          </cell>
          <cell r="D28">
            <v>0.90880112064690399</v>
          </cell>
          <cell r="E28">
            <v>0.75137139198390823</v>
          </cell>
          <cell r="F28">
            <v>1.3437044607203013</v>
          </cell>
          <cell r="G28">
            <v>1.4057369543918063</v>
          </cell>
          <cell r="H28">
            <v>1.188665618760355</v>
          </cell>
          <cell r="I28">
            <v>1.3116943481095833</v>
          </cell>
          <cell r="J28">
            <v>67.634003399805295</v>
          </cell>
          <cell r="K28">
            <v>53.450354964097102</v>
          </cell>
          <cell r="L28">
            <v>76.455573906031006</v>
          </cell>
          <cell r="M28">
            <v>57.28250587240742</v>
          </cell>
          <cell r="N28">
            <v>73.271662962615324</v>
          </cell>
          <cell r="O28">
            <v>58.818159006440105</v>
          </cell>
          <cell r="P28">
            <v>77.55913765355119</v>
          </cell>
          <cell r="Q28">
            <v>64.155890297765666</v>
          </cell>
        </row>
        <row r="29">
          <cell r="A29" t="str">
            <v>Norway</v>
          </cell>
          <cell r="B29">
            <v>82.539229877804701</v>
          </cell>
          <cell r="C29">
            <v>85.731532271318883</v>
          </cell>
          <cell r="D29">
            <v>1.4374603577974341</v>
          </cell>
          <cell r="E29">
            <v>1.4075193218355919</v>
          </cell>
          <cell r="F29">
            <v>1.68373108247065</v>
          </cell>
          <cell r="G29">
            <v>1.6102095260139588</v>
          </cell>
          <cell r="H29">
            <v>1.757083988274778</v>
          </cell>
          <cell r="I29">
            <v>1.6779327448052397</v>
          </cell>
          <cell r="J29">
            <v>85.37351200336299</v>
          </cell>
          <cell r="K29">
            <v>87.412184507433494</v>
          </cell>
          <cell r="L29">
            <v>81.809427858302229</v>
          </cell>
          <cell r="M29">
            <v>83.884132197382257</v>
          </cell>
          <cell r="N29">
            <v>77.633002690521707</v>
          </cell>
          <cell r="O29">
            <v>83.097831277307534</v>
          </cell>
          <cell r="P29">
            <v>96.184813245215295</v>
          </cell>
          <cell r="Q29">
            <v>108.7647583620867</v>
          </cell>
        </row>
        <row r="30">
          <cell r="A30" t="str">
            <v>Poland</v>
          </cell>
          <cell r="B30" t="str">
            <v>-</v>
          </cell>
          <cell r="C30">
            <v>33.760550514959576</v>
          </cell>
          <cell r="D30" t="str">
            <v>-</v>
          </cell>
          <cell r="E30">
            <v>4.8527073026534335</v>
          </cell>
          <cell r="F30">
            <v>15.267132231874184</v>
          </cell>
          <cell r="G30">
            <v>14.713718319963032</v>
          </cell>
          <cell r="H30" t="str">
            <v>-</v>
          </cell>
          <cell r="I30">
            <v>12.450107595515046</v>
          </cell>
          <cell r="J30" t="str">
            <v>-</v>
          </cell>
          <cell r="K30">
            <v>32.980835959523972</v>
          </cell>
          <cell r="L30" t="str">
            <v>-</v>
          </cell>
          <cell r="M30">
            <v>38.977231846586967</v>
          </cell>
          <cell r="N30" t="str">
            <v>-</v>
          </cell>
          <cell r="O30">
            <v>41.524999068632312</v>
          </cell>
          <cell r="P30" t="str">
            <v>-</v>
          </cell>
          <cell r="Q30" t="str">
            <v>-</v>
          </cell>
        </row>
        <row r="31">
          <cell r="A31" t="str">
            <v>Portugal</v>
          </cell>
          <cell r="B31">
            <v>38.346934376341672</v>
          </cell>
          <cell r="C31">
            <v>44.986057761939087</v>
          </cell>
          <cell r="D31">
            <v>1.610318455648543</v>
          </cell>
          <cell r="E31">
            <v>1.6627347283814007</v>
          </cell>
          <cell r="F31">
            <v>4.0828428496628124</v>
          </cell>
          <cell r="G31">
            <v>3.8129986131973839</v>
          </cell>
          <cell r="H31">
            <v>3.8353371001316963</v>
          </cell>
          <cell r="I31">
            <v>3.6876418502730601</v>
          </cell>
          <cell r="J31">
            <v>39.441107947163175</v>
          </cell>
          <cell r="K31">
            <v>43.607011096894084</v>
          </cell>
          <cell r="L31">
            <v>41.98636035391123</v>
          </cell>
          <cell r="M31">
            <v>45.089376785825323</v>
          </cell>
          <cell r="N31">
            <v>42.530348169273196</v>
          </cell>
          <cell r="O31">
            <v>46.851208416765914</v>
          </cell>
          <cell r="P31">
            <v>44.070515611959266</v>
          </cell>
          <cell r="Q31">
            <v>49.913102951613965</v>
          </cell>
        </row>
        <row r="32">
          <cell r="A32" t="str">
            <v>Spain</v>
          </cell>
          <cell r="B32">
            <v>49.311092307286899</v>
          </cell>
          <cell r="C32">
            <v>53.793510710863679</v>
          </cell>
          <cell r="D32">
            <v>7.9444568842252359</v>
          </cell>
          <cell r="E32">
            <v>7.8682860762883609</v>
          </cell>
          <cell r="F32">
            <v>15.686014749206709</v>
          </cell>
          <cell r="G32">
            <v>15.11654335976805</v>
          </cell>
          <cell r="H32">
            <v>11.874761034878286</v>
          </cell>
          <cell r="I32">
            <v>11.861742489920015</v>
          </cell>
          <cell r="J32">
            <v>50.646751333872174</v>
          </cell>
          <cell r="K32">
            <v>52.050828612243613</v>
          </cell>
          <cell r="L32">
            <v>66.902035846371575</v>
          </cell>
          <cell r="M32">
            <v>66.33330712561623</v>
          </cell>
          <cell r="N32">
            <v>80.027127493159171</v>
          </cell>
          <cell r="O32">
            <v>78.352042879329744</v>
          </cell>
          <cell r="P32">
            <v>85.794112887669939</v>
          </cell>
          <cell r="Q32">
            <v>87.011748114730409</v>
          </cell>
        </row>
        <row r="33">
          <cell r="A33" t="str">
            <v>Sweden</v>
          </cell>
          <cell r="B33">
            <v>75.512489136468645</v>
          </cell>
          <cell r="C33">
            <v>65.543719758113298</v>
          </cell>
          <cell r="D33">
            <v>2.6441055927868677</v>
          </cell>
          <cell r="E33">
            <v>2.1597696190833342</v>
          </cell>
          <cell r="F33">
            <v>3.4027896061621146</v>
          </cell>
          <cell r="G33">
            <v>3.1339842019970714</v>
          </cell>
          <cell r="H33">
            <v>3.7588682611835678</v>
          </cell>
          <cell r="I33">
            <v>3.0634041349280818</v>
          </cell>
          <cell r="J33">
            <v>77.704057517945131</v>
          </cell>
          <cell r="K33">
            <v>68.914502431348012</v>
          </cell>
          <cell r="L33">
            <v>70.343130140834177</v>
          </cell>
          <cell r="M33">
            <v>70.502275375887947</v>
          </cell>
          <cell r="N33">
            <v>65.902748143082775</v>
          </cell>
          <cell r="O33">
            <v>71.35401396529339</v>
          </cell>
          <cell r="P33">
            <v>82.434897437372229</v>
          </cell>
          <cell r="Q33">
            <v>87.027067654325492</v>
          </cell>
        </row>
        <row r="34">
          <cell r="A34" t="str">
            <v>Switzerland</v>
          </cell>
          <cell r="B34">
            <v>98.546176996394237</v>
          </cell>
          <cell r="C34">
            <v>81.242428250881375</v>
          </cell>
          <cell r="D34">
            <v>2.6997650579849686</v>
          </cell>
          <cell r="E34">
            <v>2.1540683537178249</v>
          </cell>
          <cell r="F34">
            <v>2.8274569919945494</v>
          </cell>
          <cell r="G34">
            <v>2.6985514831211717</v>
          </cell>
          <cell r="H34">
            <v>2.8735290369174562</v>
          </cell>
          <cell r="I34">
            <v>2.8559169307465719</v>
          </cell>
          <cell r="J34">
            <v>95.483859370058738</v>
          </cell>
          <cell r="K34">
            <v>79.823133528896321</v>
          </cell>
          <cell r="L34">
            <v>93.952941602466254</v>
          </cell>
          <cell r="M34">
            <v>75.424755199540243</v>
          </cell>
          <cell r="N34">
            <v>86.300664070134061</v>
          </cell>
          <cell r="O34">
            <v>73.559491057388058</v>
          </cell>
          <cell r="P34" t="str">
            <v>-</v>
          </cell>
          <cell r="Q34">
            <v>85.414426384749348</v>
          </cell>
        </row>
        <row r="35">
          <cell r="A35" t="str">
            <v>Turkey</v>
          </cell>
          <cell r="B35">
            <v>19.179574149716579</v>
          </cell>
          <cell r="C35">
            <v>20.55159829052317</v>
          </cell>
          <cell r="D35">
            <v>4.046059636072405</v>
          </cell>
          <cell r="E35">
            <v>4.9451546789131138</v>
          </cell>
          <cell r="F35">
            <v>18.471204981169212</v>
          </cell>
          <cell r="G35">
            <v>23.475176593553375</v>
          </cell>
          <cell r="H35">
            <v>15.779769743829389</v>
          </cell>
          <cell r="I35">
            <v>16.551764518686308</v>
          </cell>
          <cell r="J35">
            <v>21.90468699901945</v>
          </cell>
          <cell r="K35">
            <v>21.065463167894229</v>
          </cell>
          <cell r="L35">
            <v>25.640802760475001</v>
          </cell>
          <cell r="M35">
            <v>29.876903295296543</v>
          </cell>
          <cell r="N35">
            <v>25.833350614060198</v>
          </cell>
          <cell r="O35">
            <v>30.842855074514496</v>
          </cell>
          <cell r="P35" t="str">
            <v>-</v>
          </cell>
          <cell r="Q35" t="str">
            <v>-</v>
          </cell>
        </row>
        <row r="36">
          <cell r="A36" t="str">
            <v>United Kingdom</v>
          </cell>
          <cell r="B36">
            <v>65.738105594507871</v>
          </cell>
          <cell r="C36">
            <v>67.292701840956767</v>
          </cell>
          <cell r="D36">
            <v>15.626397539375336</v>
          </cell>
          <cell r="E36">
            <v>14.542737801937944</v>
          </cell>
          <cell r="F36">
            <v>23.466252830926653</v>
          </cell>
          <cell r="G36">
            <v>21.391897354207053</v>
          </cell>
          <cell r="H36">
            <v>23.547304473427076</v>
          </cell>
          <cell r="I36">
            <v>20.77720158894407</v>
          </cell>
          <cell r="J36">
            <v>66.590936575868596</v>
          </cell>
          <cell r="K36">
            <v>67.982458783993209</v>
          </cell>
          <cell r="L36">
            <v>66.36172542385728</v>
          </cell>
          <cell r="M36">
            <v>69.993727209521822</v>
          </cell>
          <cell r="N36">
            <v>69.160202244695057</v>
          </cell>
          <cell r="O36">
            <v>71.1169203868442</v>
          </cell>
          <cell r="P36">
            <v>80.701642644864762</v>
          </cell>
          <cell r="Q36">
            <v>83.104519189044836</v>
          </cell>
        </row>
        <row r="37">
          <cell r="A37" t="str">
            <v>United States</v>
          </cell>
          <cell r="B37">
            <v>100</v>
          </cell>
          <cell r="C37">
            <v>100</v>
          </cell>
          <cell r="D37">
            <v>100</v>
          </cell>
          <cell r="E37">
            <v>100</v>
          </cell>
          <cell r="F37">
            <v>100</v>
          </cell>
          <cell r="G37">
            <v>100</v>
          </cell>
          <cell r="H37">
            <v>100</v>
          </cell>
          <cell r="I37">
            <v>100</v>
          </cell>
          <cell r="J37">
            <v>100</v>
          </cell>
          <cell r="K37">
            <v>100</v>
          </cell>
          <cell r="L37">
            <v>100</v>
          </cell>
          <cell r="M37">
            <v>100</v>
          </cell>
          <cell r="N37">
            <v>100</v>
          </cell>
          <cell r="O37">
            <v>100</v>
          </cell>
          <cell r="P37">
            <v>100</v>
          </cell>
          <cell r="Q37">
            <v>100</v>
          </cell>
        </row>
        <row r="38">
          <cell r="A38" t="str">
            <v>Total OECD</v>
          </cell>
          <cell r="B38">
            <v>70.764727365361409</v>
          </cell>
          <cell r="C38">
            <v>67.211069935769231</v>
          </cell>
          <cell r="D38">
            <v>273.68772258302198</v>
          </cell>
          <cell r="E38">
            <v>274.68411527009278</v>
          </cell>
          <cell r="F38">
            <v>381.61198437536513</v>
          </cell>
          <cell r="G38">
            <v>412.12616718071109</v>
          </cell>
          <cell r="H38">
            <v>350.8769859308054</v>
          </cell>
          <cell r="I38">
            <v>375.60929743531329</v>
          </cell>
          <cell r="J38">
            <v>71.71884893264108</v>
          </cell>
          <cell r="K38">
            <v>66.65049131657004</v>
          </cell>
          <cell r="L38">
            <v>78.001046964361038</v>
          </cell>
          <cell r="M38">
            <v>73.130275833334053</v>
          </cell>
          <cell r="N38">
            <v>77.815009879147681</v>
          </cell>
          <cell r="O38">
            <v>74.674828012158983</v>
          </cell>
          <cell r="P38">
            <v>77.877469966669764</v>
          </cell>
          <cell r="Q38">
            <v>76.800700424348662</v>
          </cell>
        </row>
        <row r="39">
          <cell r="A39" t="str">
            <v>North America</v>
          </cell>
          <cell r="B39">
            <v>85.93966273979251</v>
          </cell>
          <cell r="C39">
            <v>81.447785689972662</v>
          </cell>
          <cell r="D39">
            <v>121.84557079074207</v>
          </cell>
          <cell r="E39">
            <v>119.76920422192995</v>
          </cell>
          <cell r="F39">
            <v>136.77035855605243</v>
          </cell>
          <cell r="G39">
            <v>144.29915903331695</v>
          </cell>
          <cell r="H39">
            <v>130.79516427313089</v>
          </cell>
          <cell r="I39">
            <v>139.23702235522001</v>
          </cell>
          <cell r="J39">
            <v>89.087702976815891</v>
          </cell>
          <cell r="K39">
            <v>83.000625245692987</v>
          </cell>
          <cell r="L39">
            <v>93.157550179989855</v>
          </cell>
          <cell r="M39">
            <v>86.018217135077791</v>
          </cell>
          <cell r="N39">
            <v>92.41818004362004</v>
          </cell>
          <cell r="O39">
            <v>85.82458333644874</v>
          </cell>
          <cell r="P39">
            <v>92.589676504250676</v>
          </cell>
          <cell r="Q39">
            <v>83.153549960137283</v>
          </cell>
        </row>
        <row r="40">
          <cell r="A40" t="str">
            <v>European Union</v>
          </cell>
          <cell r="B40">
            <v>67.676225032456259</v>
          </cell>
          <cell r="C40">
            <v>65.531166498689103</v>
          </cell>
          <cell r="D40">
            <v>97.069830470156248</v>
          </cell>
          <cell r="E40">
            <v>90.844311765687252</v>
          </cell>
          <cell r="F40">
            <v>144.88345098632954</v>
          </cell>
          <cell r="G40">
            <v>141.11924851295242</v>
          </cell>
          <cell r="H40">
            <v>128.24792896894516</v>
          </cell>
          <cell r="I40">
            <v>123.45235260841085</v>
          </cell>
          <cell r="J40">
            <v>66.998563196368963</v>
          </cell>
          <cell r="K40">
            <v>64.374146491680932</v>
          </cell>
          <cell r="L40">
            <v>75.689199233510749</v>
          </cell>
          <cell r="M40">
            <v>73.586537515282629</v>
          </cell>
          <cell r="N40">
            <v>78.610191365657883</v>
          </cell>
          <cell r="O40">
            <v>78.435810636046014</v>
          </cell>
          <cell r="P40">
            <v>87.541775038194601</v>
          </cell>
          <cell r="Q40">
            <v>90.919940772733682</v>
          </cell>
        </row>
        <row r="41">
          <cell r="A41" t="str">
            <v>G7</v>
          </cell>
          <cell r="B41">
            <v>83.256669349902921</v>
          </cell>
          <cell r="C41">
            <v>81.626230927646361</v>
          </cell>
          <cell r="D41">
            <v>214.69946366938726</v>
          </cell>
          <cell r="E41">
            <v>206.93148437014563</v>
          </cell>
          <cell r="F41">
            <v>261.4571307809257</v>
          </cell>
          <cell r="G41">
            <v>257.45889723777947</v>
          </cell>
          <cell r="H41">
            <v>250.26381749437104</v>
          </cell>
          <cell r="I41">
            <v>245.10329305211172</v>
          </cell>
          <cell r="J41">
            <v>82.116507217882472</v>
          </cell>
          <cell r="K41">
            <v>80.374571083100463</v>
          </cell>
          <cell r="L41">
            <v>85.789254642939454</v>
          </cell>
          <cell r="M41">
            <v>84.42623589155518</v>
          </cell>
          <cell r="N41">
            <v>85.629808760519353</v>
          </cell>
          <cell r="O41">
            <v>86.116227503806087</v>
          </cell>
          <cell r="P41">
            <v>85.984239266835743</v>
          </cell>
          <cell r="Q41">
            <v>90.178255228051214</v>
          </cell>
        </row>
        <row r="42">
          <cell r="A42" t="str">
            <v>Euro area</v>
          </cell>
          <cell r="B42">
            <v>68.419774617769392</v>
          </cell>
          <cell r="C42">
            <v>65.798532890624159</v>
          </cell>
          <cell r="D42">
            <v>75.159208205583624</v>
          </cell>
          <cell r="E42">
            <v>70.958398161672633</v>
          </cell>
          <cell r="F42">
            <v>111.7500962041926</v>
          </cell>
          <cell r="G42">
            <v>110.58003975449677</v>
          </cell>
          <cell r="H42">
            <v>95.295806958664357</v>
          </cell>
          <cell r="I42">
            <v>94.468400842518292</v>
          </cell>
          <cell r="J42">
            <v>67.256504252355015</v>
          </cell>
          <cell r="K42">
            <v>64.169264470523117</v>
          </cell>
          <cell r="L42">
            <v>78.869375898338092</v>
          </cell>
          <cell r="M42">
            <v>75.113368627846739</v>
          </cell>
          <cell r="N42">
            <v>82.435285812404075</v>
          </cell>
          <cell r="O42">
            <v>81.21768802252646</v>
          </cell>
          <cell r="P42">
            <v>90.419757094116491</v>
          </cell>
          <cell r="Q42">
            <v>94.19528636738066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OutputGr"/>
      <sheetName val="NFBS79-97"/>
      <sheetName val="NFBS79-89"/>
      <sheetName val="NFBS90-97"/>
      <sheetName val="Man79-97"/>
      <sheetName val="Man79-89"/>
      <sheetName val="Man90-97"/>
    </sheetNames>
    <sheetDataSet>
      <sheetData sheetId="0" refreshError="1"/>
      <sheetData sheetId="1" refreshError="1"/>
      <sheetData sheetId="2"/>
      <sheetData sheetId="3">
        <row r="3">
          <cell r="A3" t="str">
            <v>1979-89</v>
          </cell>
          <cell r="B3" t="str">
            <v>Australia</v>
          </cell>
          <cell r="C3" t="str">
            <v>Canada</v>
          </cell>
          <cell r="D3" t="str">
            <v>Finland</v>
          </cell>
          <cell r="E3" t="str">
            <v>France</v>
          </cell>
          <cell r="F3" t="str">
            <v>Italy</v>
          </cell>
          <cell r="G3" t="str">
            <v>Japan</v>
          </cell>
          <cell r="H3" t="str">
            <v>Netherlands</v>
          </cell>
          <cell r="I3" t="str">
            <v>Norway</v>
          </cell>
          <cell r="J3" t="str">
            <v>Sweden</v>
          </cell>
          <cell r="K3" t="str">
            <v>United Kingdom</v>
          </cell>
          <cell r="L3" t="str">
            <v>United States</v>
          </cell>
          <cell r="M3" t="str">
            <v>West Germany</v>
          </cell>
        </row>
        <row r="5">
          <cell r="A5" t="str">
            <v>2000 Mining and quarrying</v>
          </cell>
          <cell r="B5">
            <v>0.20920508421857431</v>
          </cell>
          <cell r="C5">
            <v>5.3335603723071244E-2</v>
          </cell>
          <cell r="D5">
            <v>2.7124177280843088E-2</v>
          </cell>
          <cell r="E5">
            <v>-2.320677352675923E-2</v>
          </cell>
          <cell r="F5" t="e">
            <v>#DIV/0!</v>
          </cell>
          <cell r="G5">
            <v>-3.4060094282692757E-3</v>
          </cell>
          <cell r="H5" t="str">
            <v>-</v>
          </cell>
          <cell r="I5">
            <v>1.2296758296313977</v>
          </cell>
          <cell r="J5">
            <v>-1.9917635627534382E-2</v>
          </cell>
          <cell r="K5">
            <v>-2.5712713658998007E-2</v>
          </cell>
          <cell r="L5">
            <v>6.4155602994230496E-2</v>
          </cell>
          <cell r="M5">
            <v>-4.0694071336074472E-2</v>
          </cell>
        </row>
        <row r="6">
          <cell r="A6" t="str">
            <v>3000 Total manufacturing industry</v>
          </cell>
          <cell r="B6">
            <v>0.40055682538323284</v>
          </cell>
          <cell r="C6">
            <v>0.44379544987157771</v>
          </cell>
          <cell r="D6">
            <v>1.128575469994437</v>
          </cell>
          <cell r="E6">
            <v>0.27274530650875223</v>
          </cell>
          <cell r="F6">
            <v>0.9214723286414308</v>
          </cell>
          <cell r="G6">
            <v>1.6474793178064138</v>
          </cell>
          <cell r="H6" t="str">
            <v>-</v>
          </cell>
          <cell r="I6">
            <v>2.9043998910629837E-2</v>
          </cell>
          <cell r="J6">
            <v>0.58824632559410628</v>
          </cell>
          <cell r="K6">
            <v>0.30528850952646608</v>
          </cell>
          <cell r="L6">
            <v>0.52027823870179279</v>
          </cell>
          <cell r="M6">
            <v>0.55801085844954512</v>
          </cell>
        </row>
        <row r="7">
          <cell r="A7" t="str">
            <v>3100 Food, drink &amp; tobacco</v>
          </cell>
          <cell r="B7">
            <v>5.0396804063370167E-2</v>
          </cell>
          <cell r="C7">
            <v>5.030202827795708E-3</v>
          </cell>
          <cell r="D7">
            <v>9.1357656324339537E-2</v>
          </cell>
          <cell r="E7">
            <v>2.2961435226066043E-2</v>
          </cell>
          <cell r="F7">
            <v>7.9960208355303694E-2</v>
          </cell>
          <cell r="G7">
            <v>2.7050422530142067E-2</v>
          </cell>
          <cell r="H7" t="str">
            <v>-</v>
          </cell>
          <cell r="I7">
            <v>-5.8713110522709888E-2</v>
          </cell>
          <cell r="J7">
            <v>1.9439371135427572E-2</v>
          </cell>
          <cell r="K7">
            <v>2.8309721746732075E-2</v>
          </cell>
          <cell r="L7">
            <v>-2.4803934693655529E-3</v>
          </cell>
          <cell r="M7">
            <v>1.4792301392185792E-3</v>
          </cell>
        </row>
        <row r="8">
          <cell r="A8" t="str">
            <v>3200 Textiles, footwear &amp; leather</v>
          </cell>
          <cell r="B8">
            <v>9.6665022375140974E-3</v>
          </cell>
          <cell r="C8">
            <v>-6.502333750740396E-3</v>
          </cell>
          <cell r="D8">
            <v>-6.1564760242084175E-2</v>
          </cell>
          <cell r="E8">
            <v>-2.8038993262380824E-2</v>
          </cell>
          <cell r="F8">
            <v>9.3147900750987916E-2</v>
          </cell>
          <cell r="G8">
            <v>1.0479836517728347E-2</v>
          </cell>
          <cell r="H8" t="str">
            <v>-</v>
          </cell>
          <cell r="I8">
            <v>-1.7647885259093159E-2</v>
          </cell>
          <cell r="J8">
            <v>-3.4831918352475073E-2</v>
          </cell>
          <cell r="K8">
            <v>-3.9720632587195069E-2</v>
          </cell>
          <cell r="L8">
            <v>1.9178274363549252E-2</v>
          </cell>
          <cell r="M8">
            <v>-2.5390468440958779E-2</v>
          </cell>
        </row>
        <row r="9">
          <cell r="A9" t="str">
            <v>3300 Wood, cork &amp; furniture</v>
          </cell>
          <cell r="B9">
            <v>1.4639541602851372E-2</v>
          </cell>
          <cell r="C9">
            <v>3.7484179918965604E-2</v>
          </cell>
          <cell r="D9">
            <v>5.1108790901867006E-2</v>
          </cell>
          <cell r="E9">
            <v>8.7575108916261302E-3</v>
          </cell>
          <cell r="F9">
            <v>3.369149032062603E-2</v>
          </cell>
          <cell r="G9">
            <v>9.7824828664978755E-3</v>
          </cell>
          <cell r="H9" t="str">
            <v>-</v>
          </cell>
          <cell r="I9">
            <v>-3.6296310054682125E-2</v>
          </cell>
          <cell r="J9">
            <v>2.4996858549752289E-2</v>
          </cell>
          <cell r="K9">
            <v>-7.5625957807056157E-3</v>
          </cell>
          <cell r="L9">
            <v>2.9278259849722321E-2</v>
          </cell>
          <cell r="M9">
            <v>-2.2390742802233292E-2</v>
          </cell>
        </row>
        <row r="10">
          <cell r="A10" t="str">
            <v>3400 Paper &amp; printing</v>
          </cell>
          <cell r="B10">
            <v>5.815512946007876E-2</v>
          </cell>
          <cell r="C10">
            <v>3.8231608333881346E-2</v>
          </cell>
          <cell r="D10">
            <v>0.25150796108672158</v>
          </cell>
          <cell r="E10">
            <v>2.9752041652876402E-2</v>
          </cell>
          <cell r="F10">
            <v>6.3437525012198903E-2</v>
          </cell>
          <cell r="G10">
            <v>0.11513346611173947</v>
          </cell>
          <cell r="H10" t="str">
            <v>-</v>
          </cell>
          <cell r="I10">
            <v>3.8602805205042744E-2</v>
          </cell>
          <cell r="J10">
            <v>6.0039167984886149E-2</v>
          </cell>
          <cell r="K10">
            <v>5.4555501608588498E-2</v>
          </cell>
          <cell r="L10">
            <v>4.455368309157736E-2</v>
          </cell>
          <cell r="M10">
            <v>3.5002153167178432E-2</v>
          </cell>
        </row>
        <row r="11">
          <cell r="A11" t="str">
            <v>3500 Chemical products</v>
          </cell>
          <cell r="B11">
            <v>6.6558717567059569E-2</v>
          </cell>
          <cell r="C11">
            <v>9.1831089841899388E-2</v>
          </cell>
          <cell r="D11">
            <v>0.13716139714155123</v>
          </cell>
          <cell r="E11">
            <v>9.2412762413798449E-2</v>
          </cell>
          <cell r="F11">
            <v>0.22909153151772435</v>
          </cell>
          <cell r="G11">
            <v>8.5770840831666958E-2</v>
          </cell>
          <cell r="H11" t="str">
            <v>-</v>
          </cell>
          <cell r="I11">
            <v>8.6860569127012399E-2</v>
          </cell>
          <cell r="J11">
            <v>0.10607085517445693</v>
          </cell>
          <cell r="K11">
            <v>0.10437085127422206</v>
          </cell>
          <cell r="L11">
            <v>0.14159453579735454</v>
          </cell>
          <cell r="M11">
            <v>5.5232132438491073E-2</v>
          </cell>
        </row>
        <row r="12">
          <cell r="A12" t="str">
            <v>3510 Industrial chemicals</v>
          </cell>
          <cell r="B12">
            <v>1.242950094347646E-2</v>
          </cell>
          <cell r="C12">
            <v>2.4305857624118833E-2</v>
          </cell>
          <cell r="D12">
            <v>6.3122046422613459E-2</v>
          </cell>
          <cell r="E12">
            <v>2.5342702158283454E-2</v>
          </cell>
          <cell r="F12">
            <v>6.5317550991757178E-2</v>
          </cell>
          <cell r="G12">
            <v>1.3160749842013856E-2</v>
          </cell>
          <cell r="H12" t="str">
            <v>-</v>
          </cell>
          <cell r="I12">
            <v>4.7648523162531972E-2</v>
          </cell>
          <cell r="J12">
            <v>3.7200970006929443E-2</v>
          </cell>
          <cell r="K12">
            <v>2.3263983994757039E-2</v>
          </cell>
          <cell r="L12">
            <v>4.7022901698280231E-2</v>
          </cell>
          <cell r="M12">
            <v>1.4015313703438035E-2</v>
          </cell>
        </row>
        <row r="13">
          <cell r="A13" t="str">
            <v>3520 Other chemicals</v>
          </cell>
          <cell r="B13">
            <v>1.7149775406255206E-2</v>
          </cell>
          <cell r="C13">
            <v>4.0401068123203411E-2</v>
          </cell>
          <cell r="D13">
            <v>3.3893472569140541E-2</v>
          </cell>
          <cell r="E13">
            <v>6.4235128956693241E-2</v>
          </cell>
          <cell r="F13">
            <v>6.2548454518614405E-2</v>
          </cell>
          <cell r="G13">
            <v>4.941026921326544E-2</v>
          </cell>
          <cell r="H13" t="str">
            <v>-</v>
          </cell>
          <cell r="I13">
            <v>1.7511983083082366E-2</v>
          </cell>
          <cell r="J13">
            <v>4.0598692629779227E-2</v>
          </cell>
          <cell r="K13">
            <v>5.9784811090139313E-2</v>
          </cell>
          <cell r="L13">
            <v>5.3539534285569602E-2</v>
          </cell>
          <cell r="M13">
            <v>4.0133213991431979E-2</v>
          </cell>
        </row>
        <row r="14">
          <cell r="A14" t="str">
            <v>3512X Chemicals excl. drugs</v>
          </cell>
          <cell r="B14">
            <v>2.4449771951496457E-2</v>
          </cell>
          <cell r="C14">
            <v>4.3085944491756512E-2</v>
          </cell>
          <cell r="D14">
            <v>8.3251468140348034E-2</v>
          </cell>
          <cell r="E14">
            <v>5.605045326827017E-2</v>
          </cell>
          <cell r="F14" t="str">
            <v>-</v>
          </cell>
          <cell r="G14">
            <v>3.6750560724438705E-2</v>
          </cell>
          <cell r="H14" t="str">
            <v>-</v>
          </cell>
          <cell r="I14">
            <v>4.961148154311474E-2</v>
          </cell>
          <cell r="J14">
            <v>5.3695037320217673E-2</v>
          </cell>
          <cell r="K14">
            <v>5.1301197197894888E-2</v>
          </cell>
          <cell r="L14">
            <v>7.5517953143495853E-2</v>
          </cell>
          <cell r="M14">
            <v>3.4760456534551273E-2</v>
          </cell>
        </row>
        <row r="15">
          <cell r="A15" t="str">
            <v>3522 Drugs and medicines</v>
          </cell>
          <cell r="B15">
            <v>5.1296760396692615E-3</v>
          </cell>
          <cell r="C15">
            <v>2.1250547900619882E-2</v>
          </cell>
          <cell r="D15">
            <v>1.3767953421447363E-2</v>
          </cell>
          <cell r="E15">
            <v>3.3742456972068291E-2</v>
          </cell>
          <cell r="F15" t="str">
            <v>-</v>
          </cell>
          <cell r="G15">
            <v>2.6044070291581314E-2</v>
          </cell>
          <cell r="H15" t="str">
            <v>-</v>
          </cell>
          <cell r="I15">
            <v>1.629930538744144E-2</v>
          </cell>
          <cell r="J15">
            <v>2.4104625316498585E-2</v>
          </cell>
          <cell r="K15">
            <v>3.2037368714635098E-2</v>
          </cell>
          <cell r="L15">
            <v>2.5044163448078995E-2</v>
          </cell>
          <cell r="M15">
            <v>1.9539043604847369E-2</v>
          </cell>
        </row>
        <row r="16">
          <cell r="A16" t="str">
            <v>3534A Petrol refineries &amp; products</v>
          </cell>
          <cell r="B16">
            <v>1.2675281243415619E-2</v>
          </cell>
          <cell r="C16">
            <v>9.4827961048602541E-3</v>
          </cell>
          <cell r="D16">
            <v>1.4191264171541335E-2</v>
          </cell>
          <cell r="E16">
            <v>-2.0687436427276908E-2</v>
          </cell>
          <cell r="F16">
            <v>9.7641857419940616E-3</v>
          </cell>
          <cell r="G16">
            <v>-7.0845804250194199E-3</v>
          </cell>
          <cell r="H16" t="str">
            <v>-</v>
          </cell>
          <cell r="I16">
            <v>1.7175482373586872E-2</v>
          </cell>
          <cell r="J16">
            <v>1.9867136204695688E-2</v>
          </cell>
          <cell r="K16">
            <v>-2.1648213434685934E-4</v>
          </cell>
          <cell r="L16">
            <v>7.0222763965060954E-3</v>
          </cell>
          <cell r="M16">
            <v>-7.2978558328591528E-2</v>
          </cell>
        </row>
        <row r="17">
          <cell r="A17" t="str">
            <v>3556A Rubber &amp; plastics products</v>
          </cell>
          <cell r="B17">
            <v>2.4142492466247511E-2</v>
          </cell>
          <cell r="C17">
            <v>1.7535786580020907E-2</v>
          </cell>
          <cell r="D17">
            <v>2.7461872732436002E-2</v>
          </cell>
          <cell r="E17">
            <v>2.2175690904833234E-2</v>
          </cell>
          <cell r="F17">
            <v>9.348933988567186E-2</v>
          </cell>
          <cell r="G17">
            <v>2.949817983590565E-2</v>
          </cell>
          <cell r="H17" t="str">
            <v>-</v>
          </cell>
          <cell r="I17">
            <v>2.1268930771156354E-3</v>
          </cell>
          <cell r="J17">
            <v>8.518256821843229E-3</v>
          </cell>
          <cell r="K17">
            <v>2.1264301426909216E-2</v>
          </cell>
          <cell r="L17">
            <v>3.4004431690267713E-2</v>
          </cell>
          <cell r="M17">
            <v>6.8451817609792839E-2</v>
          </cell>
        </row>
        <row r="18">
          <cell r="A18" t="str">
            <v>3600 Stone, clay &amp; glass</v>
          </cell>
          <cell r="B18">
            <v>2.4307079081363352E-2</v>
          </cell>
          <cell r="C18">
            <v>-8.1096344230280702E-3</v>
          </cell>
          <cell r="D18">
            <v>5.860528788566239E-2</v>
          </cell>
          <cell r="E18">
            <v>7.4175130954469675E-4</v>
          </cell>
          <cell r="F18">
            <v>4.3140745289489565E-2</v>
          </cell>
          <cell r="G18">
            <v>4.7965897352413418E-2</v>
          </cell>
          <cell r="H18" t="str">
            <v>-</v>
          </cell>
          <cell r="I18">
            <v>-1.4184348300882952E-2</v>
          </cell>
          <cell r="J18">
            <v>5.0002970010149181E-3</v>
          </cell>
          <cell r="K18">
            <v>-4.123019879719244E-3</v>
          </cell>
          <cell r="L18">
            <v>2.4236846226896088E-3</v>
          </cell>
          <cell r="M18">
            <v>-6.9356510666350448E-3</v>
          </cell>
        </row>
        <row r="19">
          <cell r="A19" t="str">
            <v>3700 Basic metal industries</v>
          </cell>
          <cell r="B19">
            <v>7.5070201191329053E-2</v>
          </cell>
          <cell r="C19">
            <v>2.4331866536091255E-2</v>
          </cell>
          <cell r="D19">
            <v>5.1846284354678238E-2</v>
          </cell>
          <cell r="E19">
            <v>-5.2594309928082113E-3</v>
          </cell>
          <cell r="F19">
            <v>3.5555467939479599E-2</v>
          </cell>
          <cell r="G19">
            <v>3.2403511215317198E-2</v>
          </cell>
          <cell r="H19" t="str">
            <v>-</v>
          </cell>
          <cell r="I19">
            <v>1.6035769591929948E-2</v>
          </cell>
          <cell r="J19">
            <v>1.7215698815440168E-2</v>
          </cell>
          <cell r="K19">
            <v>-5.4385878278290735E-3</v>
          </cell>
          <cell r="L19">
            <v>-4.1750768573792514E-2</v>
          </cell>
          <cell r="M19">
            <v>3.2510543578126674E-2</v>
          </cell>
        </row>
        <row r="20">
          <cell r="A20" t="str">
            <v>3710 Ferrous metals</v>
          </cell>
          <cell r="B20">
            <v>2.9334418934366682E-2</v>
          </cell>
          <cell r="C20">
            <v>-6.4346516161114227E-3</v>
          </cell>
          <cell r="D20">
            <v>3.0264642353135706E-2</v>
          </cell>
          <cell r="E20">
            <v>-1.6918703921511402E-2</v>
          </cell>
          <cell r="F20">
            <v>2.5338364073887391E-2</v>
          </cell>
          <cell r="G20">
            <v>1.3031296150071868E-2</v>
          </cell>
          <cell r="H20" t="str">
            <v>-</v>
          </cell>
          <cell r="I20">
            <v>-5.7251128837263066E-3</v>
          </cell>
          <cell r="J20">
            <v>1.1849807935514912E-2</v>
          </cell>
          <cell r="K20">
            <v>-8.2154824246840306E-3</v>
          </cell>
          <cell r="L20">
            <v>-3.3752604150857533E-2</v>
          </cell>
          <cell r="M20">
            <v>4.247272737074603E-4</v>
          </cell>
        </row>
        <row r="21">
          <cell r="A21" t="str">
            <v>3720 Non-ferrous metals</v>
          </cell>
          <cell r="B21">
            <v>4.5735782256913611E-2</v>
          </cell>
          <cell r="C21">
            <v>2.8624972859554468E-2</v>
          </cell>
          <cell r="D21">
            <v>2.1588384547480959E-2</v>
          </cell>
          <cell r="E21">
            <v>1.112028610597798E-2</v>
          </cell>
          <cell r="F21">
            <v>1.0244146248534253E-2</v>
          </cell>
          <cell r="G21">
            <v>1.8776020566473376E-2</v>
          </cell>
          <cell r="H21" t="str">
            <v>-</v>
          </cell>
          <cell r="I21">
            <v>2.1036827513461157E-2</v>
          </cell>
          <cell r="J21">
            <v>5.3656314844490495E-3</v>
          </cell>
          <cell r="K21">
            <v>2.6692798290599883E-3</v>
          </cell>
          <cell r="L21">
            <v>-8.1169400217820098E-3</v>
          </cell>
          <cell r="M21">
            <v>3.0888732015141716E-2</v>
          </cell>
        </row>
        <row r="22">
          <cell r="A22" t="str">
            <v>3800 Fabricated metal products and machinery</v>
          </cell>
          <cell r="B22">
            <v>9.6161933582442891E-2</v>
          </cell>
          <cell r="C22">
            <v>0.26072656829610968</v>
          </cell>
          <cell r="D22">
            <v>0.52444779957499488</v>
          </cell>
          <cell r="E22">
            <v>0.16146569347860615</v>
          </cell>
          <cell r="F22">
            <v>0.34779076979142065</v>
          </cell>
          <cell r="G22">
            <v>1.204149365254269</v>
          </cell>
          <cell r="H22" t="str">
            <v>-</v>
          </cell>
          <cell r="I22">
            <v>9.5587569571560123E-3</v>
          </cell>
          <cell r="J22">
            <v>0.37701134523748897</v>
          </cell>
          <cell r="K22">
            <v>0.17296142152941543</v>
          </cell>
          <cell r="L22">
            <v>0.3068632696343645</v>
          </cell>
          <cell r="M22">
            <v>0.48498492790219194</v>
          </cell>
        </row>
        <row r="23">
          <cell r="A23" t="str">
            <v>3810 Fabricated metal products</v>
          </cell>
          <cell r="B23">
            <v>2.5250514387613488E-2</v>
          </cell>
          <cell r="C23">
            <v>3.0079400068455067E-2</v>
          </cell>
          <cell r="D23">
            <v>0.12363579903771561</v>
          </cell>
          <cell r="E23">
            <v>1.1628865777280633E-2</v>
          </cell>
          <cell r="F23">
            <v>9.9953808670244212E-2</v>
          </cell>
          <cell r="G23">
            <v>0.1087535437311864</v>
          </cell>
          <cell r="H23" t="str">
            <v>-</v>
          </cell>
          <cell r="I23">
            <v>-2.7049251633020788E-3</v>
          </cell>
          <cell r="J23">
            <v>0.12004422783571107</v>
          </cell>
          <cell r="K23">
            <v>-1.9667755563472885E-2</v>
          </cell>
          <cell r="L23">
            <v>2.2839987584220987E-2</v>
          </cell>
          <cell r="M23">
            <v>4.1604696497894049E-2</v>
          </cell>
        </row>
        <row r="24">
          <cell r="A24" t="str">
            <v>3820 Non-electrical machinery</v>
          </cell>
          <cell r="B24">
            <v>1.4020181390918577E-2</v>
          </cell>
          <cell r="C24">
            <v>3.1150344797491441E-2</v>
          </cell>
          <cell r="D24">
            <v>0.19878633901809201</v>
          </cell>
          <cell r="E24">
            <v>3.302890600703122E-2</v>
          </cell>
          <cell r="F24">
            <v>2.7029934327476017E-4</v>
          </cell>
          <cell r="G24">
            <v>0.32366469087850042</v>
          </cell>
          <cell r="H24" t="str">
            <v>-</v>
          </cell>
          <cell r="I24">
            <v>7.6330750225236499E-2</v>
          </cell>
          <cell r="J24">
            <v>0.10720785308144806</v>
          </cell>
          <cell r="K24">
            <v>8.350042934305215E-3</v>
          </cell>
          <cell r="L24">
            <v>0.11371676876349426</v>
          </cell>
          <cell r="M24">
            <v>8.9613943581893743E-2</v>
          </cell>
        </row>
        <row r="25">
          <cell r="A25" t="str">
            <v>382X Machinery &amp; equipment, nec</v>
          </cell>
          <cell r="B25">
            <v>9.8701364067459042E-3</v>
          </cell>
          <cell r="C25">
            <v>1.065077272618169E-2</v>
          </cell>
          <cell r="D25">
            <v>0.17564978871887052</v>
          </cell>
          <cell r="E25">
            <v>2.4603213085197192E-2</v>
          </cell>
          <cell r="F25" t="str">
            <v>-</v>
          </cell>
          <cell r="G25">
            <v>0.24334034639849997</v>
          </cell>
          <cell r="H25" t="str">
            <v>-</v>
          </cell>
          <cell r="I25">
            <v>6.2372373104943021E-2</v>
          </cell>
          <cell r="J25">
            <v>0.10269351516153452</v>
          </cell>
          <cell r="K25">
            <v>-2.8565249420338983E-2</v>
          </cell>
          <cell r="L25">
            <v>8.8928115216038606E-2</v>
          </cell>
          <cell r="M25">
            <v>4.1970734923406819E-2</v>
          </cell>
        </row>
        <row r="26">
          <cell r="A26" t="str">
            <v>3825 Office machinery &amp; computers</v>
          </cell>
          <cell r="B26">
            <v>4.1499739934091314E-3</v>
          </cell>
          <cell r="C26">
            <v>2.8139210974335568E-2</v>
          </cell>
          <cell r="D26">
            <v>2.3136843530883956E-2</v>
          </cell>
          <cell r="E26">
            <v>8.4240004582051935E-3</v>
          </cell>
          <cell r="F26" t="str">
            <v>-</v>
          </cell>
          <cell r="G26">
            <v>8.0324814670669681E-2</v>
          </cell>
          <cell r="H26" t="str">
            <v>-</v>
          </cell>
          <cell r="I26">
            <v>1.5098405079151007E-2</v>
          </cell>
          <cell r="J26">
            <v>4.5131411562922665E-3</v>
          </cell>
          <cell r="K26">
            <v>3.6872524204720959E-2</v>
          </cell>
          <cell r="L26">
            <v>2.4789027766135577E-2</v>
          </cell>
          <cell r="M26">
            <v>4.832748364688589E-2</v>
          </cell>
        </row>
        <row r="27">
          <cell r="A27" t="str">
            <v>3830 Electrical machinery</v>
          </cell>
          <cell r="B27">
            <v>1.1265484229212582E-2</v>
          </cell>
          <cell r="C27">
            <v>5.9736674385022073E-2</v>
          </cell>
          <cell r="D27">
            <v>0.15211040751082089</v>
          </cell>
          <cell r="E27">
            <v>9.7053416543170706E-2</v>
          </cell>
          <cell r="F27">
            <v>0.10912671593425545</v>
          </cell>
          <cell r="G27">
            <v>0.57990141657556604</v>
          </cell>
          <cell r="H27" t="str">
            <v>-</v>
          </cell>
          <cell r="I27">
            <v>-3.3249492720698877E-3</v>
          </cell>
          <cell r="J27">
            <v>0.10463906080320486</v>
          </cell>
          <cell r="K27">
            <v>0.10645306233753569</v>
          </cell>
          <cell r="L27">
            <v>0.12693850835147205</v>
          </cell>
          <cell r="M27">
            <v>0.22277681165838334</v>
          </cell>
        </row>
        <row r="28">
          <cell r="A28" t="str">
            <v>383X Electrical mach. excl.  comm.  equipment</v>
          </cell>
          <cell r="B28">
            <v>7.166164101317791E-3</v>
          </cell>
          <cell r="C28">
            <v>4.9527220608656343E-3</v>
          </cell>
          <cell r="D28">
            <v>7.9406641097914885E-2</v>
          </cell>
          <cell r="E28">
            <v>5.236217254684998E-2</v>
          </cell>
          <cell r="F28" t="str">
            <v>-</v>
          </cell>
          <cell r="G28">
            <v>0.25165772402812331</v>
          </cell>
          <cell r="H28" t="str">
            <v>-</v>
          </cell>
          <cell r="I28">
            <v>-2.3241466825984717E-3</v>
          </cell>
          <cell r="J28">
            <v>5.0152043023682653E-2</v>
          </cell>
          <cell r="K28">
            <v>4.7608913689782893E-2</v>
          </cell>
          <cell r="L28">
            <v>5.0224205302745357E-2</v>
          </cell>
          <cell r="M28">
            <v>9.2040354339570016E-2</v>
          </cell>
        </row>
        <row r="29">
          <cell r="A29" t="str">
            <v xml:space="preserve">3832 Radio, TV &amp; communication equipment  </v>
          </cell>
          <cell r="B29">
            <v>4.0990548497471168E-3</v>
          </cell>
          <cell r="C29">
            <v>5.6607096113423017E-2</v>
          </cell>
          <cell r="D29">
            <v>7.2703412916116011E-2</v>
          </cell>
          <cell r="E29">
            <v>4.4690731748186746E-2</v>
          </cell>
          <cell r="F29" t="str">
            <v>-</v>
          </cell>
          <cell r="G29">
            <v>0.32824282922186931</v>
          </cell>
          <cell r="H29" t="str">
            <v>-</v>
          </cell>
          <cell r="I29">
            <v>-1.0051646307747924E-3</v>
          </cell>
          <cell r="J29">
            <v>5.448686794616095E-2</v>
          </cell>
          <cell r="K29">
            <v>5.8901955123595806E-2</v>
          </cell>
          <cell r="L29">
            <v>7.6714040958701199E-2</v>
          </cell>
          <cell r="M29">
            <v>0.13081599937706817</v>
          </cell>
        </row>
        <row r="30">
          <cell r="A30" t="str">
            <v>3840 Transport equipment</v>
          </cell>
          <cell r="B30">
            <v>4.1614363167853705E-2</v>
          </cell>
          <cell r="C30">
            <v>0.13293666836560047</v>
          </cell>
          <cell r="D30">
            <v>1.9083028377362116E-2</v>
          </cell>
          <cell r="E30">
            <v>1.1129394793242089E-2</v>
          </cell>
          <cell r="F30">
            <v>9.3894743983589504E-2</v>
          </cell>
          <cell r="G30">
            <v>0.18541880878367661</v>
          </cell>
          <cell r="H30" t="str">
            <v>-</v>
          </cell>
          <cell r="I30">
            <v>-6.3793637723078195E-2</v>
          </cell>
          <cell r="J30">
            <v>-1.1212199972215614E-2</v>
          </cell>
          <cell r="K30">
            <v>6.87176726028252E-2</v>
          </cell>
          <cell r="L30">
            <v>2.3033329834659336E-3</v>
          </cell>
          <cell r="M30">
            <v>0.12083972305943982</v>
          </cell>
        </row>
        <row r="31">
          <cell r="A31" t="str">
            <v>3841 Shipbuilding</v>
          </cell>
          <cell r="B31">
            <v>6.1536012014205919E-3</v>
          </cell>
          <cell r="C31">
            <v>1.091528896198016E-4</v>
          </cell>
          <cell r="D31">
            <v>-1.1414640783879588E-2</v>
          </cell>
          <cell r="E31">
            <v>3.2219049748709603E-3</v>
          </cell>
          <cell r="F31">
            <v>3.0517984597475171E-3</v>
          </cell>
          <cell r="G31">
            <v>9.4411408736096436E-3</v>
          </cell>
          <cell r="H31" t="str">
            <v>-</v>
          </cell>
          <cell r="I31">
            <v>-8.1664017545889506E-2</v>
          </cell>
          <cell r="J31">
            <v>-7.4176883788274375E-2</v>
          </cell>
          <cell r="K31">
            <v>-7.2259251991803218E-3</v>
          </cell>
          <cell r="L31">
            <v>-1.981947833695766E-3</v>
          </cell>
          <cell r="M31">
            <v>-3.5468810056587183E-3</v>
          </cell>
        </row>
        <row r="32">
          <cell r="A32" t="str">
            <v>3843 Motor vehicles</v>
          </cell>
          <cell r="B32">
            <v>2.9367578616783713E-2</v>
          </cell>
          <cell r="C32">
            <v>0.10676299345941066</v>
          </cell>
          <cell r="D32">
            <v>1.9449185996061439E-2</v>
          </cell>
          <cell r="E32">
            <v>-9.3590525866307263E-3</v>
          </cell>
          <cell r="F32">
            <v>5.9645995571810023E-2</v>
          </cell>
          <cell r="G32">
            <v>0.16654601794438811</v>
          </cell>
          <cell r="H32" t="str">
            <v>-</v>
          </cell>
          <cell r="I32">
            <v>4.4154452846622786E-3</v>
          </cell>
          <cell r="J32">
            <v>4.5625415690927804E-2</v>
          </cell>
          <cell r="K32">
            <v>-6.3855930478957015E-3</v>
          </cell>
          <cell r="L32">
            <v>-3.1096265301279461E-2</v>
          </cell>
          <cell r="M32">
            <v>0.1045227200978055</v>
          </cell>
        </row>
        <row r="33">
          <cell r="A33" t="str">
            <v>3845 Aircraft</v>
          </cell>
          <cell r="B33">
            <v>4.480333503275132E-3</v>
          </cell>
          <cell r="C33">
            <v>3.0148135559905736E-2</v>
          </cell>
          <cell r="D33">
            <v>3.9247313286479724E-3</v>
          </cell>
          <cell r="E33">
            <v>2.3502750294874041E-2</v>
          </cell>
          <cell r="F33">
            <v>1.786696740729668E-2</v>
          </cell>
          <cell r="G33">
            <v>3.9983764734357686E-3</v>
          </cell>
          <cell r="H33" t="str">
            <v>-</v>
          </cell>
          <cell r="I33">
            <v>1.0606547137035132E-2</v>
          </cell>
          <cell r="J33">
            <v>8.6889096566553584E-3</v>
          </cell>
          <cell r="K33">
            <v>7.8253937703902932E-2</v>
          </cell>
          <cell r="L33">
            <v>3.247312848195124E-2</v>
          </cell>
          <cell r="M33">
            <v>1.7461012220485187E-2</v>
          </cell>
        </row>
        <row r="34">
          <cell r="A34" t="str">
            <v>3842A Other transport equipment</v>
          </cell>
          <cell r="B34">
            <v>1.6128498464322183E-3</v>
          </cell>
          <cell r="C34">
            <v>-5.8791488329072135E-3</v>
          </cell>
          <cell r="D34">
            <v>6.5885800313932605E-3</v>
          </cell>
          <cell r="E34">
            <v>-6.520739318203338E-3</v>
          </cell>
          <cell r="F34">
            <v>1.3544540206199052E-2</v>
          </cell>
          <cell r="G34">
            <v>5.5612680643859014E-3</v>
          </cell>
          <cell r="H34" t="str">
            <v>-</v>
          </cell>
          <cell r="I34">
            <v>-1.7317192930558953E-4</v>
          </cell>
          <cell r="J34">
            <v>2.9041287778077637E-3</v>
          </cell>
          <cell r="K34">
            <v>2.5978991926414782E-3</v>
          </cell>
          <cell r="L34">
            <v>1.2192825659338735E-3</v>
          </cell>
          <cell r="M34">
            <v>1.9385299879163414E-3</v>
          </cell>
        </row>
        <row r="35">
          <cell r="A35" t="str">
            <v>3850 Professional goods</v>
          </cell>
          <cell r="B35">
            <v>3.2541812403888881E-3</v>
          </cell>
          <cell r="C35">
            <v>7.0077938878543317E-3</v>
          </cell>
          <cell r="D35">
            <v>3.1020857486351312E-2</v>
          </cell>
          <cell r="E35">
            <v>8.1390190284278234E-3</v>
          </cell>
          <cell r="F35">
            <v>4.3938540088027084E-2</v>
          </cell>
          <cell r="G35">
            <v>4.1948201678491059E-2</v>
          </cell>
          <cell r="H35" t="str">
            <v>-</v>
          </cell>
          <cell r="I35">
            <v>2.1378202186786732E-3</v>
          </cell>
          <cell r="J35">
            <v>4.5806897945422836E-2</v>
          </cell>
          <cell r="K35">
            <v>8.9248014712594321E-3</v>
          </cell>
          <cell r="L35">
            <v>3.857443849985031E-2</v>
          </cell>
          <cell r="M35">
            <v>1.2081079723372315E-2</v>
          </cell>
        </row>
        <row r="36">
          <cell r="A36" t="str">
            <v>3900 Other manufacturing</v>
          </cell>
          <cell r="B36">
            <v>2.8820800986786074E-3</v>
          </cell>
          <cell r="C36">
            <v>-3.7818563327814402E-4</v>
          </cell>
          <cell r="D36">
            <v>1.0261279346913304E-2</v>
          </cell>
          <cell r="E36">
            <v>-1.1732006029204135E-2</v>
          </cell>
          <cell r="F36">
            <v>-1.7114662092736418E-3</v>
          </cell>
          <cell r="G36">
            <v>0.10294873418416418</v>
          </cell>
          <cell r="H36" t="str">
            <v>-</v>
          </cell>
          <cell r="I36">
            <v>-5.4151998327409351E-3</v>
          </cell>
          <cell r="J36">
            <v>8.8381250800660307E-3</v>
          </cell>
          <cell r="K36">
            <v>-1.6385529381602708E-3</v>
          </cell>
          <cell r="L36">
            <v>1.7781218684662772E-2</v>
          </cell>
          <cell r="M36">
            <v>-6.7867592756268454E-4</v>
          </cell>
        </row>
        <row r="37">
          <cell r="A37" t="str">
            <v>4000 Electricity, gas, water</v>
          </cell>
          <cell r="B37">
            <v>0.1842513916396005</v>
          </cell>
          <cell r="C37">
            <v>8.6850766675609495E-2</v>
          </cell>
          <cell r="D37">
            <v>0.10054655275812761</v>
          </cell>
          <cell r="E37">
            <v>0.13399772095000553</v>
          </cell>
          <cell r="F37">
            <v>3.0875469753561761E-2</v>
          </cell>
          <cell r="G37">
            <v>0.14165198018733641</v>
          </cell>
          <cell r="H37" t="str">
            <v>-</v>
          </cell>
          <cell r="I37">
            <v>8.0475351916569363E-2</v>
          </cell>
          <cell r="J37">
            <v>0.17462935293080079</v>
          </cell>
          <cell r="K37">
            <v>7.4925696393761301E-2</v>
          </cell>
          <cell r="L37">
            <v>8.489204026604584E-2</v>
          </cell>
          <cell r="M37">
            <v>7.3583346685755016E-2</v>
          </cell>
        </row>
        <row r="38">
          <cell r="A38" t="str">
            <v>5000 Construction</v>
          </cell>
          <cell r="B38">
            <v>0.2674142686094324</v>
          </cell>
          <cell r="C38">
            <v>0.25674875563902289</v>
          </cell>
          <cell r="D38">
            <v>0.44400131503782431</v>
          </cell>
          <cell r="E38">
            <v>0.10221807599867688</v>
          </cell>
          <cell r="F38">
            <v>5.8908744876924435E-2</v>
          </cell>
          <cell r="G38">
            <v>0.4117036341725992</v>
          </cell>
          <cell r="H38" t="str">
            <v>-</v>
          </cell>
          <cell r="I38">
            <v>0.11660564734356561</v>
          </cell>
          <cell r="J38">
            <v>0.22056845029959585</v>
          </cell>
          <cell r="K38">
            <v>0.18760849987387107</v>
          </cell>
          <cell r="L38">
            <v>4.8213467066853144E-2</v>
          </cell>
          <cell r="M38">
            <v>-6.6342913621082918E-3</v>
          </cell>
        </row>
        <row r="39">
          <cell r="A39" t="str">
            <v>6000 Wholesale and retail trade, restaurants and hotels</v>
          </cell>
          <cell r="B39">
            <v>0.6873605429146421</v>
          </cell>
          <cell r="C39">
            <v>0.62010128284333321</v>
          </cell>
          <cell r="D39">
            <v>0.6497253291842906</v>
          </cell>
          <cell r="E39">
            <v>0.40981310206390514</v>
          </cell>
          <cell r="F39">
            <v>0.65622611466410197</v>
          </cell>
          <cell r="G39">
            <v>0.8419405553372582</v>
          </cell>
          <cell r="H39" t="str">
            <v>-</v>
          </cell>
          <cell r="I39">
            <v>0.31765260403634382</v>
          </cell>
          <cell r="J39">
            <v>0.37116056728656499</v>
          </cell>
          <cell r="K39">
            <v>0.42914607864482657</v>
          </cell>
          <cell r="L39">
            <v>0.69998476272811883</v>
          </cell>
          <cell r="M39">
            <v>0.27027723225397676</v>
          </cell>
        </row>
        <row r="40">
          <cell r="A40" t="str">
            <v>6120 Wholesale and retail trade</v>
          </cell>
          <cell r="B40" t="e">
            <v>#DIV/0!</v>
          </cell>
          <cell r="C40">
            <v>0.56366625651896252</v>
          </cell>
          <cell r="D40">
            <v>0.55687637208151564</v>
          </cell>
          <cell r="E40">
            <v>0.3350056634659544</v>
          </cell>
          <cell r="F40">
            <v>0.6138362757153969</v>
          </cell>
          <cell r="G40" t="e">
            <v>#DIV/0!</v>
          </cell>
          <cell r="H40" t="str">
            <v>-</v>
          </cell>
          <cell r="I40">
            <v>0.39635717459031189</v>
          </cell>
          <cell r="J40">
            <v>0.36557464105027682</v>
          </cell>
          <cell r="K40">
            <v>0.34638244601088325</v>
          </cell>
          <cell r="L40">
            <v>0.66752565296375399</v>
          </cell>
          <cell r="M40">
            <v>0.24501197441802919</v>
          </cell>
        </row>
        <row r="41">
          <cell r="A41" t="str">
            <v>6300 Restaurants and hotels</v>
          </cell>
          <cell r="B41" t="e">
            <v>#DIV/0!</v>
          </cell>
          <cell r="C41">
            <v>5.5557629541714518E-2</v>
          </cell>
          <cell r="D41">
            <v>9.3083436471325109E-2</v>
          </cell>
          <cell r="E41">
            <v>7.4808371190155112E-2</v>
          </cell>
          <cell r="F41">
            <v>4.2083260908260381E-2</v>
          </cell>
          <cell r="G41" t="e">
            <v>#DIV/0!</v>
          </cell>
          <cell r="H41" t="str">
            <v>-</v>
          </cell>
          <cell r="I41">
            <v>-8.5618224800377091E-2</v>
          </cell>
          <cell r="J41">
            <v>3.9567443396392819E-3</v>
          </cell>
          <cell r="K41">
            <v>8.2795070269572543E-2</v>
          </cell>
          <cell r="L41">
            <v>3.3030792270495254E-2</v>
          </cell>
          <cell r="M41">
            <v>2.5223078643351778E-2</v>
          </cell>
        </row>
        <row r="42">
          <cell r="A42" t="str">
            <v>7000 Transports, storage, and communications</v>
          </cell>
          <cell r="B42">
            <v>0.41769111875420056</v>
          </cell>
          <cell r="C42">
            <v>0.31398266938509922</v>
          </cell>
          <cell r="D42">
            <v>0.4341738537641312</v>
          </cell>
          <cell r="E42">
            <v>0.32566463778612847</v>
          </cell>
          <cell r="F42">
            <v>0.30116440537470979</v>
          </cell>
          <cell r="G42">
            <v>0.38919773691221948</v>
          </cell>
          <cell r="H42" t="str">
            <v>-</v>
          </cell>
          <cell r="I42">
            <v>0.37745888814613859</v>
          </cell>
          <cell r="J42">
            <v>0.36260015354554892</v>
          </cell>
          <cell r="K42">
            <v>0.29228595142920299</v>
          </cell>
          <cell r="L42">
            <v>0.17942182205796989</v>
          </cell>
          <cell r="M42">
            <v>0.26381483898025665</v>
          </cell>
        </row>
        <row r="43">
          <cell r="A43" t="str">
            <v>7100 Transport and storage</v>
          </cell>
          <cell r="B43">
            <v>0.23194675467426287</v>
          </cell>
          <cell r="C43">
            <v>0.11266474372213653</v>
          </cell>
          <cell r="D43">
            <v>0.25807741701366166</v>
          </cell>
          <cell r="E43">
            <v>0.1352440092607895</v>
          </cell>
          <cell r="F43">
            <v>0.18493771189091338</v>
          </cell>
          <cell r="G43" t="e">
            <v>#DIV/0!</v>
          </cell>
          <cell r="H43" t="str">
            <v>-</v>
          </cell>
          <cell r="I43" t="e">
            <v>#DIV/0!</v>
          </cell>
          <cell r="J43">
            <v>0.2144518753838883</v>
          </cell>
          <cell r="K43">
            <v>0.13452529126996277</v>
          </cell>
          <cell r="L43">
            <v>5.6499170178756483E-2</v>
          </cell>
          <cell r="M43">
            <v>0.12261705911174448</v>
          </cell>
        </row>
        <row r="44">
          <cell r="A44" t="str">
            <v>7200 Communication services</v>
          </cell>
          <cell r="B44">
            <v>0.18009327715285692</v>
          </cell>
          <cell r="C44">
            <v>0.17627414970929442</v>
          </cell>
          <cell r="D44">
            <v>0.17638037608357013</v>
          </cell>
          <cell r="E44">
            <v>0.16874195135507569</v>
          </cell>
          <cell r="F44">
            <v>0.11638804859834229</v>
          </cell>
          <cell r="G44" t="e">
            <v>#DIV/0!</v>
          </cell>
          <cell r="H44" t="str">
            <v>-</v>
          </cell>
          <cell r="I44" t="e">
            <v>#DIV/0!</v>
          </cell>
          <cell r="J44">
            <v>0.1494539228334896</v>
          </cell>
          <cell r="K44">
            <v>0.14846351940086835</v>
          </cell>
          <cell r="L44">
            <v>0.12172875551942558</v>
          </cell>
          <cell r="M44">
            <v>0.14093724557498807</v>
          </cell>
        </row>
        <row r="45">
          <cell r="A45" t="str">
            <v>8000 Finance,insurance,real estate, &amp; business  services</v>
          </cell>
          <cell r="B45">
            <v>1.267816606829913</v>
          </cell>
          <cell r="C45">
            <v>1.0261329308885654</v>
          </cell>
          <cell r="D45">
            <v>1.1002385805177972</v>
          </cell>
          <cell r="E45">
            <v>1.0035785444665566</v>
          </cell>
          <cell r="F45">
            <v>0.16095812270255247</v>
          </cell>
          <cell r="G45">
            <v>1.0646658339941226</v>
          </cell>
          <cell r="H45" t="str">
            <v>-</v>
          </cell>
          <cell r="I45">
            <v>0.64847358142285771</v>
          </cell>
          <cell r="J45">
            <v>0.78243610070224401</v>
          </cell>
          <cell r="K45">
            <v>0.96412015721879041</v>
          </cell>
          <cell r="L45">
            <v>1.088707950504193</v>
          </cell>
          <cell r="M45">
            <v>0.55213031269275337</v>
          </cell>
        </row>
        <row r="46">
          <cell r="A46" t="str">
            <v>8120 Financial institutions and insurance</v>
          </cell>
          <cell r="B46" t="e">
            <v>#DIV/0!</v>
          </cell>
          <cell r="C46">
            <v>0.17230314064589464</v>
          </cell>
          <cell r="D46">
            <v>0.33010805704558155</v>
          </cell>
          <cell r="E46">
            <v>8.7115839541662604E-2</v>
          </cell>
          <cell r="F46" t="e">
            <v>#DIV/0!</v>
          </cell>
          <cell r="G46" t="e">
            <v>#DIV/0!</v>
          </cell>
          <cell r="H46" t="str">
            <v>-</v>
          </cell>
          <cell r="I46">
            <v>0.15037497320806031</v>
          </cell>
          <cell r="J46">
            <v>0.36737739612768966</v>
          </cell>
          <cell r="K46">
            <v>0.28688825670408696</v>
          </cell>
          <cell r="L46">
            <v>0.2034465452120435</v>
          </cell>
          <cell r="M46">
            <v>0.23895675928336582</v>
          </cell>
        </row>
        <row r="47">
          <cell r="A47" t="str">
            <v>8300 Real Estate and business services</v>
          </cell>
          <cell r="B47" t="e">
            <v>#DIV/0!</v>
          </cell>
          <cell r="C47">
            <v>0.86302008954257237</v>
          </cell>
          <cell r="D47">
            <v>0.77144184506344393</v>
          </cell>
          <cell r="E47">
            <v>0.90558501771450295</v>
          </cell>
          <cell r="F47" t="e">
            <v>#DIV/0!</v>
          </cell>
          <cell r="G47" t="e">
            <v>#DIV/0!</v>
          </cell>
          <cell r="H47" t="str">
            <v>-</v>
          </cell>
          <cell r="I47">
            <v>0.49714644631436128</v>
          </cell>
          <cell r="J47">
            <v>0.41971990984112456</v>
          </cell>
          <cell r="K47">
            <v>0.67698750710329803</v>
          </cell>
          <cell r="L47">
            <v>0.88344784312654911</v>
          </cell>
          <cell r="M47">
            <v>0.31292164157965552</v>
          </cell>
        </row>
        <row r="49">
          <cell r="A49" t="str">
            <v>Non-farm business sector excl. non-market services</v>
          </cell>
          <cell r="B49">
            <v>3.4447263434308506</v>
          </cell>
          <cell r="C49">
            <v>2.819668141958751</v>
          </cell>
          <cell r="D49">
            <v>3.8887863966688223</v>
          </cell>
          <cell r="E49">
            <v>2.2145386598944614</v>
          </cell>
          <cell r="F49">
            <v>2.1279233761038796</v>
          </cell>
          <cell r="G49">
            <v>4.4912743535420612</v>
          </cell>
          <cell r="H49" t="str">
            <v>-</v>
          </cell>
          <cell r="I49">
            <v>2.6891874014486725</v>
          </cell>
          <cell r="J49">
            <v>2.5041411099672639</v>
          </cell>
          <cell r="K49">
            <v>2.3224609071740265</v>
          </cell>
          <cell r="L49">
            <v>2.6763185160699976</v>
          </cell>
          <cell r="M49">
            <v>1.6883542457733662</v>
          </cell>
        </row>
      </sheetData>
      <sheetData sheetId="4">
        <row r="3">
          <cell r="A3" t="str">
            <v>1990-97</v>
          </cell>
          <cell r="B3" t="str">
            <v>Australia</v>
          </cell>
          <cell r="C3" t="str">
            <v>Canada</v>
          </cell>
          <cell r="D3" t="str">
            <v>Finland</v>
          </cell>
          <cell r="E3" t="str">
            <v>France</v>
          </cell>
          <cell r="F3" t="str">
            <v>Italy</v>
          </cell>
          <cell r="G3" t="str">
            <v>Japan</v>
          </cell>
          <cell r="H3" t="str">
            <v>Netherlands</v>
          </cell>
          <cell r="I3" t="str">
            <v>Norway</v>
          </cell>
          <cell r="J3" t="str">
            <v>Sweden</v>
          </cell>
          <cell r="K3" t="str">
            <v>United Kingdom</v>
          </cell>
          <cell r="L3" t="str">
            <v>United States</v>
          </cell>
          <cell r="M3" t="str">
            <v>West Germany</v>
          </cell>
        </row>
        <row r="5">
          <cell r="A5" t="str">
            <v>2000 Mining and quarrying</v>
          </cell>
          <cell r="B5">
            <v>0.17366893643409706</v>
          </cell>
          <cell r="C5">
            <v>0.25129961302800308</v>
          </cell>
          <cell r="D5">
            <v>8.3123934903817625E-3</v>
          </cell>
          <cell r="E5">
            <v>1.2854835520358718E-2</v>
          </cell>
          <cell r="F5" t="e">
            <v>#DIV/0!</v>
          </cell>
          <cell r="G5">
            <v>-7.8347132038939782E-3</v>
          </cell>
          <cell r="H5">
            <v>0.11748686399649982</v>
          </cell>
          <cell r="I5">
            <v>1.8698390298477034</v>
          </cell>
          <cell r="J5" t="str">
            <v>-</v>
          </cell>
          <cell r="K5">
            <v>0.17306240011435536</v>
          </cell>
          <cell r="L5">
            <v>5.3217728194326221E-2</v>
          </cell>
          <cell r="M5">
            <v>6.6117981118172706E-4</v>
          </cell>
        </row>
        <row r="6">
          <cell r="A6" t="str">
            <v>3000 Total manufacturing industry</v>
          </cell>
          <cell r="B6">
            <v>0.308684092311932</v>
          </cell>
          <cell r="C6">
            <v>0.61966198755494706</v>
          </cell>
          <cell r="D6">
            <v>1.5206049642686648</v>
          </cell>
          <cell r="E6">
            <v>0.45034646384152388</v>
          </cell>
          <cell r="F6">
            <v>0.40618174597873496</v>
          </cell>
          <cell r="G6">
            <v>0.3493441184425361</v>
          </cell>
          <cell r="H6">
            <v>0.5879884964904557</v>
          </cell>
          <cell r="I6">
            <v>0.37783108677547467</v>
          </cell>
          <cell r="J6" t="str">
            <v>-</v>
          </cell>
          <cell r="K6">
            <v>0.2070707005304275</v>
          </cell>
          <cell r="L6">
            <v>0.8231029131250529</v>
          </cell>
          <cell r="M6">
            <v>-0.21565114779452965</v>
          </cell>
        </row>
        <row r="7">
          <cell r="A7" t="str">
            <v>3100 Food, drink &amp; tobacco</v>
          </cell>
          <cell r="B7">
            <v>6.9063262103053039E-2</v>
          </cell>
          <cell r="C7">
            <v>6.1511613908739694E-2</v>
          </cell>
          <cell r="D7">
            <v>6.888978360119731E-2</v>
          </cell>
          <cell r="E7">
            <v>9.1069871988458923E-2</v>
          </cell>
          <cell r="F7">
            <v>8.4368375376420196E-2</v>
          </cell>
          <cell r="G7">
            <v>-7.2212844820589601E-3</v>
          </cell>
          <cell r="H7">
            <v>0.11417714850064828</v>
          </cell>
          <cell r="I7">
            <v>6.9449301439821698E-2</v>
          </cell>
          <cell r="J7" t="str">
            <v>-</v>
          </cell>
          <cell r="K7">
            <v>3.7625938672612935E-2</v>
          </cell>
          <cell r="L7">
            <v>2.6239167946519263E-3</v>
          </cell>
          <cell r="M7">
            <v>-6.9193689717472223E-2</v>
          </cell>
        </row>
        <row r="8">
          <cell r="A8" t="str">
            <v>3200 Textiles, footwear &amp; leather</v>
          </cell>
          <cell r="B8">
            <v>-1.9806634411457257E-2</v>
          </cell>
          <cell r="C8">
            <v>4.6415675745314997E-3</v>
          </cell>
          <cell r="D8">
            <v>-2.9049093735502313E-2</v>
          </cell>
          <cell r="E8">
            <v>-4.2466474689964007E-2</v>
          </cell>
          <cell r="F8">
            <v>8.3184664180113305E-2</v>
          </cell>
          <cell r="G8">
            <v>-7.284348165511087E-2</v>
          </cell>
          <cell r="H8">
            <v>-8.7065633536852708E-3</v>
          </cell>
          <cell r="I8">
            <v>3.8161048482172003E-3</v>
          </cell>
          <cell r="J8" t="str">
            <v>-</v>
          </cell>
          <cell r="K8">
            <v>-2.3134087541760422E-2</v>
          </cell>
          <cell r="L8">
            <v>1.2135184758549683E-2</v>
          </cell>
          <cell r="M8">
            <v>-8.6153633497176391E-2</v>
          </cell>
        </row>
        <row r="9">
          <cell r="A9" t="str">
            <v>3300 Wood, cork &amp; furniture</v>
          </cell>
          <cell r="B9">
            <v>1.3811435405707386E-2</v>
          </cell>
          <cell r="C9">
            <v>4.3006036388416186E-2</v>
          </cell>
          <cell r="D9">
            <v>7.8036807869460809E-2</v>
          </cell>
          <cell r="E9">
            <v>-7.2937260411831109E-4</v>
          </cell>
          <cell r="F9">
            <v>-3.7448736245738897E-3</v>
          </cell>
          <cell r="G9">
            <v>-3.561384232204759E-2</v>
          </cell>
          <cell r="H9">
            <v>4.9223722225575804E-3</v>
          </cell>
          <cell r="I9">
            <v>2.1166807865002697E-2</v>
          </cell>
          <cell r="J9" t="str">
            <v>-</v>
          </cell>
          <cell r="K9">
            <v>-7.9877901650689583E-3</v>
          </cell>
          <cell r="L9">
            <v>9.0027149464344449E-4</v>
          </cell>
          <cell r="M9">
            <v>-5.1326708195355486E-3</v>
          </cell>
        </row>
        <row r="10">
          <cell r="A10" t="str">
            <v>3400 Paper &amp; printing</v>
          </cell>
          <cell r="B10">
            <v>6.3386344152245838E-2</v>
          </cell>
          <cell r="C10">
            <v>-4.8987254781151261E-3</v>
          </cell>
          <cell r="D10">
            <v>0.19210666502284515</v>
          </cell>
          <cell r="E10">
            <v>1.5886620106756684E-2</v>
          </cell>
          <cell r="F10">
            <v>3.6250633470740687E-2</v>
          </cell>
          <cell r="G10">
            <v>-1.415539643136794E-2</v>
          </cell>
          <cell r="H10">
            <v>4.7716657034282406E-2</v>
          </cell>
          <cell r="I10">
            <v>3.6716987128470276E-2</v>
          </cell>
          <cell r="J10" t="str">
            <v>-</v>
          </cell>
          <cell r="K10">
            <v>1.2380304508328608E-2</v>
          </cell>
          <cell r="L10">
            <v>-4.4727563074473025E-3</v>
          </cell>
          <cell r="M10">
            <v>-2.8826739023884794E-2</v>
          </cell>
        </row>
        <row r="11">
          <cell r="A11" t="str">
            <v>3500 Chemical products</v>
          </cell>
          <cell r="B11">
            <v>3.9413241621795062E-2</v>
          </cell>
          <cell r="C11">
            <v>0.1082811485226937</v>
          </cell>
          <cell r="D11">
            <v>0.1010380582674183</v>
          </cell>
          <cell r="E11">
            <v>0.10533246359051511</v>
          </cell>
          <cell r="F11">
            <v>2.2322545507887322E-2</v>
          </cell>
          <cell r="G11">
            <v>7.6578371921314906E-2</v>
          </cell>
          <cell r="H11">
            <v>0.23150343459912945</v>
          </cell>
          <cell r="I11">
            <v>1.3569097000954581E-2</v>
          </cell>
          <cell r="J11" t="str">
            <v>-</v>
          </cell>
          <cell r="K11">
            <v>0.11003149152484418</v>
          </cell>
          <cell r="L11">
            <v>0.1229434216377904</v>
          </cell>
          <cell r="M11">
            <v>8.5041330420618164E-2</v>
          </cell>
        </row>
        <row r="12">
          <cell r="A12" t="str">
            <v>3510 Industrial chemicals</v>
          </cell>
          <cell r="B12">
            <v>8.5980034342779572E-3</v>
          </cell>
          <cell r="C12">
            <v>3.1085653998751087E-2</v>
          </cell>
          <cell r="D12">
            <v>5.3343651782480059E-2</v>
          </cell>
          <cell r="E12">
            <v>2.3961184899319827E-2</v>
          </cell>
          <cell r="F12">
            <v>1.8902966879989953E-3</v>
          </cell>
          <cell r="G12">
            <v>3.1619659233987477E-2</v>
          </cell>
          <cell r="H12">
            <v>0.1053668002899107</v>
          </cell>
          <cell r="I12">
            <v>2.2275430860393072E-2</v>
          </cell>
          <cell r="J12" t="str">
            <v>-</v>
          </cell>
          <cell r="K12">
            <v>2.8081722616864407E-2</v>
          </cell>
          <cell r="L12">
            <v>2.0035603384455949E-2</v>
          </cell>
          <cell r="M12">
            <v>5.9096350799040624E-2</v>
          </cell>
        </row>
        <row r="13">
          <cell r="A13" t="str">
            <v>3520 Other chemicals</v>
          </cell>
          <cell r="B13">
            <v>1.1863588457556196E-2</v>
          </cell>
          <cell r="C13">
            <v>2.837840785630686E-2</v>
          </cell>
          <cell r="D13">
            <v>4.5429789417279071E-3</v>
          </cell>
          <cell r="E13">
            <v>5.6093474710369753E-2</v>
          </cell>
          <cell r="F13">
            <v>2.4221425404891712E-2</v>
          </cell>
          <cell r="G13">
            <v>3.6496361621022495E-2</v>
          </cell>
          <cell r="H13">
            <v>4.1396329245130994E-2</v>
          </cell>
          <cell r="I13">
            <v>5.2355162089812498E-3</v>
          </cell>
          <cell r="J13" t="str">
            <v>-</v>
          </cell>
          <cell r="K13">
            <v>5.8503027922170693E-2</v>
          </cell>
          <cell r="L13">
            <v>4.9403243137129051E-2</v>
          </cell>
          <cell r="M13">
            <v>3.1276772005304279E-2</v>
          </cell>
        </row>
        <row r="14">
          <cell r="A14" t="str">
            <v>3512X Chemicals excl. drugs</v>
          </cell>
          <cell r="B14">
            <v>1.6912874993646174E-2</v>
          </cell>
          <cell r="C14">
            <v>4.1764477021140015E-2</v>
          </cell>
          <cell r="D14">
            <v>5.6029919797279552E-2</v>
          </cell>
          <cell r="E14">
            <v>5.2239909099651316E-2</v>
          </cell>
          <cell r="F14">
            <v>8.0781474175736744E-3</v>
          </cell>
          <cell r="G14">
            <v>4.8878550578375798E-2</v>
          </cell>
          <cell r="H14">
            <v>0.13145302182228788</v>
          </cell>
          <cell r="I14">
            <v>2.4994984574399141E-2</v>
          </cell>
          <cell r="J14" t="str">
            <v>-</v>
          </cell>
          <cell r="K14">
            <v>5.5222878892211197E-2</v>
          </cell>
          <cell r="L14">
            <v>4.6342385905936138E-2</v>
          </cell>
          <cell r="M14">
            <v>6.7121841391254655E-2</v>
          </cell>
        </row>
        <row r="15">
          <cell r="A15" t="str">
            <v>3522 Drugs and medicines</v>
          </cell>
          <cell r="B15">
            <v>3.548553566660939E-3</v>
          </cell>
          <cell r="C15">
            <v>1.7696279985573524E-2</v>
          </cell>
          <cell r="D15">
            <v>1.8454278350406056E-3</v>
          </cell>
          <cell r="E15">
            <v>2.7847229765464394E-2</v>
          </cell>
          <cell r="F15">
            <v>1.804230542493588E-2</v>
          </cell>
          <cell r="G15">
            <v>1.9237292707396249E-2</v>
          </cell>
          <cell r="H15">
            <v>1.5309927120006596E-2</v>
          </cell>
          <cell r="I15">
            <v>2.5239495824042222E-3</v>
          </cell>
          <cell r="J15" t="str">
            <v>-</v>
          </cell>
          <cell r="K15">
            <v>3.1350544517445157E-2</v>
          </cell>
          <cell r="L15">
            <v>2.3109389891725039E-2</v>
          </cell>
          <cell r="M15">
            <v>2.3257228462444397E-2</v>
          </cell>
        </row>
        <row r="16">
          <cell r="A16" t="str">
            <v>3534A Petrol refineries &amp; products</v>
          </cell>
          <cell r="B16">
            <v>8.768328680451248E-3</v>
          </cell>
          <cell r="C16">
            <v>4.5397272183468566E-3</v>
          </cell>
          <cell r="D16">
            <v>2.5347145781532091E-2</v>
          </cell>
          <cell r="E16">
            <v>1.3702778407310968E-2</v>
          </cell>
          <cell r="F16">
            <v>3.8693162558641461E-3</v>
          </cell>
          <cell r="G16">
            <v>4.9352780650029435E-3</v>
          </cell>
          <cell r="H16">
            <v>5.3371140627361202E-2</v>
          </cell>
          <cell r="I16">
            <v>-9.6054130324625762E-3</v>
          </cell>
          <cell r="J16" t="str">
            <v>-</v>
          </cell>
          <cell r="K16">
            <v>2.8112884100365992E-3</v>
          </cell>
          <cell r="L16">
            <v>1.3591646655174707E-2</v>
          </cell>
          <cell r="M16">
            <v>-2.2340685563302893E-2</v>
          </cell>
        </row>
        <row r="17">
          <cell r="A17" t="str">
            <v>3556A Rubber &amp; plastics products</v>
          </cell>
          <cell r="B17">
            <v>1.0183034615686823E-2</v>
          </cell>
          <cell r="C17">
            <v>4.4339894465451189E-2</v>
          </cell>
          <cell r="D17">
            <v>1.7815490096778786E-2</v>
          </cell>
          <cell r="E17">
            <v>1.1664433226970717E-2</v>
          </cell>
          <cell r="F17">
            <v>-7.704681463496961E-3</v>
          </cell>
          <cell r="G17">
            <v>3.5556019527571061E-3</v>
          </cell>
          <cell r="H17">
            <v>3.137981631711196E-2</v>
          </cell>
          <cell r="I17">
            <v>-4.9288251536235388E-3</v>
          </cell>
          <cell r="J17" t="str">
            <v>-</v>
          </cell>
          <cell r="K17">
            <v>2.0652278118757292E-2</v>
          </cell>
          <cell r="L17">
            <v>3.9907317347122925E-2</v>
          </cell>
          <cell r="M17">
            <v>1.6986831232902691E-2</v>
          </cell>
        </row>
        <row r="18">
          <cell r="A18" t="str">
            <v>3600 Stone, clay &amp; glass</v>
          </cell>
          <cell r="B18">
            <v>5.0793251916959525E-3</v>
          </cell>
          <cell r="C18">
            <v>-1.6978412632650903E-3</v>
          </cell>
          <cell r="D18">
            <v>-7.5177982730134634E-3</v>
          </cell>
          <cell r="E18">
            <v>-3.081987461593742E-3</v>
          </cell>
          <cell r="F18">
            <v>4.7974641066274339E-3</v>
          </cell>
          <cell r="G18">
            <v>-1.060131201933857E-3</v>
          </cell>
          <cell r="H18">
            <v>1.4126742885144521E-2</v>
          </cell>
          <cell r="I18">
            <v>1.5171211249205263E-2</v>
          </cell>
          <cell r="J18" t="str">
            <v>-</v>
          </cell>
          <cell r="K18">
            <v>-9.5647503858540903E-3</v>
          </cell>
          <cell r="L18">
            <v>1.0150291918958748E-2</v>
          </cell>
          <cell r="M18">
            <v>-1.0651656897332865E-2</v>
          </cell>
        </row>
        <row r="19">
          <cell r="A19" t="str">
            <v>3700 Basic metal industries</v>
          </cell>
          <cell r="B19">
            <v>2.234034318728155E-2</v>
          </cell>
          <cell r="C19">
            <v>5.3319746562372261E-2</v>
          </cell>
          <cell r="D19">
            <v>9.8211778001254274E-2</v>
          </cell>
          <cell r="E19">
            <v>1.8945669663383704E-2</v>
          </cell>
          <cell r="F19">
            <v>4.4995129862783874E-2</v>
          </cell>
          <cell r="G19">
            <v>3.4334433730358882E-2</v>
          </cell>
          <cell r="H19">
            <v>1.4628575704368253E-2</v>
          </cell>
          <cell r="I19">
            <v>2.0483361890315768E-2</v>
          </cell>
          <cell r="J19" t="str">
            <v>-</v>
          </cell>
          <cell r="K19">
            <v>-9.0858023629447528E-3</v>
          </cell>
          <cell r="L19">
            <v>2.6178583150774447E-2</v>
          </cell>
          <cell r="M19">
            <v>2.9825852092995327E-2</v>
          </cell>
        </row>
        <row r="20">
          <cell r="A20" t="str">
            <v>3710 Ferrous metals</v>
          </cell>
          <cell r="B20">
            <v>8.7294496534764746E-3</v>
          </cell>
          <cell r="C20">
            <v>2.4357547526705204E-2</v>
          </cell>
          <cell r="D20">
            <v>7.8632341731590741E-2</v>
          </cell>
          <cell r="E20">
            <v>1.0714574870706253E-2</v>
          </cell>
          <cell r="F20">
            <v>3.2048275661823063E-2</v>
          </cell>
          <cell r="G20">
            <v>3.5495330004019068E-2</v>
          </cell>
          <cell r="H20">
            <v>1.0231105474928314E-2</v>
          </cell>
          <cell r="I20">
            <v>1.1238969600138692E-2</v>
          </cell>
          <cell r="J20" t="str">
            <v>-</v>
          </cell>
          <cell r="K20">
            <v>-3.7317590802879454E-3</v>
          </cell>
          <cell r="L20">
            <v>1.477959217635445E-2</v>
          </cell>
          <cell r="M20">
            <v>1.8947853326369737E-2</v>
          </cell>
        </row>
        <row r="21">
          <cell r="A21" t="str">
            <v>3720 Non-ferrous metals</v>
          </cell>
          <cell r="B21">
            <v>1.3610497097168262E-2</v>
          </cell>
          <cell r="C21">
            <v>2.8962485638770411E-2</v>
          </cell>
          <cell r="D21">
            <v>1.9678488239695761E-2</v>
          </cell>
          <cell r="E21">
            <v>8.2310906914950001E-3</v>
          </cell>
          <cell r="F21">
            <v>1.2968145969987369E-2</v>
          </cell>
          <cell r="G21">
            <v>-1.1615075494230982E-3</v>
          </cell>
          <cell r="H21">
            <v>4.3974702294394532E-3</v>
          </cell>
          <cell r="I21">
            <v>9.2150030649761558E-3</v>
          </cell>
          <cell r="J21" t="str">
            <v>-</v>
          </cell>
          <cell r="K21">
            <v>-5.3772233758521875E-3</v>
          </cell>
          <cell r="L21">
            <v>1.1398073110422288E-2</v>
          </cell>
          <cell r="M21">
            <v>1.0878107533578572E-2</v>
          </cell>
        </row>
        <row r="22">
          <cell r="A22" t="str">
            <v>3800 Fabricated metal products and machinery</v>
          </cell>
          <cell r="B22">
            <v>0.11415709682197268</v>
          </cell>
          <cell r="C22">
            <v>0.3490430859317098</v>
          </cell>
          <cell r="D22">
            <v>1.0212178078722685</v>
          </cell>
          <cell r="E22">
            <v>0.2607055232847843</v>
          </cell>
          <cell r="F22">
            <v>0.13350482189334817</v>
          </cell>
          <cell r="G22">
            <v>0.37502055820191332</v>
          </cell>
          <cell r="H22">
            <v>0.16630440677997749</v>
          </cell>
          <cell r="I22">
            <v>0.19126467927153326</v>
          </cell>
          <cell r="J22" t="str">
            <v>-</v>
          </cell>
          <cell r="K22">
            <v>0.10196055334692304</v>
          </cell>
          <cell r="L22">
            <v>0.6500042635707467</v>
          </cell>
          <cell r="M22">
            <v>-0.12698423422510863</v>
          </cell>
        </row>
        <row r="23">
          <cell r="A23" t="str">
            <v>3810 Fabricated metal products</v>
          </cell>
          <cell r="B23">
            <v>1.7627735957769228E-3</v>
          </cell>
          <cell r="C23">
            <v>1.7031993027405348E-2</v>
          </cell>
          <cell r="D23">
            <v>0.10204422334629772</v>
          </cell>
          <cell r="E23">
            <v>3.7314546715994018E-2</v>
          </cell>
          <cell r="F23">
            <v>-2.8643732276549497E-2</v>
          </cell>
          <cell r="G23">
            <v>8.5394450528642959E-3</v>
          </cell>
          <cell r="H23">
            <v>9.56379104076799E-3</v>
          </cell>
          <cell r="I23">
            <v>4.6124986769947383E-2</v>
          </cell>
          <cell r="J23" t="str">
            <v>-</v>
          </cell>
          <cell r="K23">
            <v>-2.1090898248871125E-2</v>
          </cell>
          <cell r="L23">
            <v>4.4320370430150156E-2</v>
          </cell>
          <cell r="M23">
            <v>4.3477216529451579E-2</v>
          </cell>
        </row>
        <row r="24">
          <cell r="A24" t="str">
            <v>3820 Non-electrical machinery</v>
          </cell>
          <cell r="B24">
            <v>3.4674234508523472E-2</v>
          </cell>
          <cell r="C24">
            <v>8.8457412903684862E-2</v>
          </cell>
          <cell r="D24">
            <v>0.1672960334251658</v>
          </cell>
          <cell r="E24">
            <v>6.0235526716046511E-2</v>
          </cell>
          <cell r="F24">
            <v>7.7348645309471525E-2</v>
          </cell>
          <cell r="G24">
            <v>-3.9686137122887676E-2</v>
          </cell>
          <cell r="H24">
            <v>4.0188961977332176E-2</v>
          </cell>
          <cell r="I24">
            <v>5.7801087824838976E-2</v>
          </cell>
          <cell r="J24" t="str">
            <v>-</v>
          </cell>
          <cell r="K24">
            <v>1.1834054469757259E-2</v>
          </cell>
          <cell r="L24">
            <v>0.25044447488243721</v>
          </cell>
          <cell r="M24">
            <v>-9.142438698153306E-2</v>
          </cell>
        </row>
        <row r="25">
          <cell r="A25" t="str">
            <v>382X Machinery &amp; equipment, nec</v>
          </cell>
          <cell r="B25">
            <v>2.4410665845773876E-2</v>
          </cell>
          <cell r="C25">
            <v>6.283162281712569E-2</v>
          </cell>
          <cell r="D25">
            <v>0.14782206104749643</v>
          </cell>
          <cell r="E25">
            <v>4.4872039845417613E-2</v>
          </cell>
          <cell r="F25">
            <v>7.6689305948384037E-2</v>
          </cell>
          <cell r="G25">
            <v>-2.9839532036924386E-2</v>
          </cell>
          <cell r="H25">
            <v>3.7532158272615322E-2</v>
          </cell>
          <cell r="I25">
            <v>6.3722230590608775E-2</v>
          </cell>
          <cell r="J25" t="str">
            <v>-</v>
          </cell>
          <cell r="K25">
            <v>-3.0619665224335426E-2</v>
          </cell>
          <cell r="L25">
            <v>0.19584994038235118</v>
          </cell>
          <cell r="M25">
            <v>-0.10837264394467942</v>
          </cell>
        </row>
        <row r="26">
          <cell r="A26" t="str">
            <v>3825 Office machinery &amp; computers</v>
          </cell>
          <cell r="B26">
            <v>1.026367924470885E-2</v>
          </cell>
          <cell r="C26">
            <v>2.5972885348479233E-2</v>
          </cell>
          <cell r="D26">
            <v>1.9471112396017322E-2</v>
          </cell>
          <cell r="E26">
            <v>1.5363975948184961E-2</v>
          </cell>
          <cell r="F26">
            <v>6.6696219945175882E-4</v>
          </cell>
          <cell r="G26">
            <v>-9.8487343661630231E-3</v>
          </cell>
          <cell r="H26">
            <v>2.6564554029243196E-3</v>
          </cell>
          <cell r="I26">
            <v>-6.4288037202701372E-3</v>
          </cell>
          <cell r="J26" t="str">
            <v>-</v>
          </cell>
          <cell r="K26">
            <v>4.2315573775507154E-2</v>
          </cell>
          <cell r="L26">
            <v>5.459400885375687E-2</v>
          </cell>
          <cell r="M26">
            <v>1.661830675242203E-2</v>
          </cell>
        </row>
        <row r="27">
          <cell r="A27" t="str">
            <v>3830 Electrical machinery</v>
          </cell>
          <cell r="B27">
            <v>2.7860390594079916E-2</v>
          </cell>
          <cell r="C27">
            <v>7.408096959001996E-2</v>
          </cell>
          <cell r="D27">
            <v>0.75844941135764998</v>
          </cell>
          <cell r="E27">
            <v>0.10992307609538775</v>
          </cell>
          <cell r="F27">
            <v>4.2450986392232694E-2</v>
          </cell>
          <cell r="G27">
            <v>0.40269925564214715</v>
          </cell>
          <cell r="H27">
            <v>7.6610111198582423E-2</v>
          </cell>
          <cell r="I27">
            <v>4.4212500458445013E-2</v>
          </cell>
          <cell r="J27" t="str">
            <v>-</v>
          </cell>
          <cell r="K27">
            <v>8.4018297632100655E-2</v>
          </cell>
          <cell r="L27">
            <v>0.43693071743887962</v>
          </cell>
          <cell r="M27">
            <v>-0.1104264139152238</v>
          </cell>
        </row>
        <row r="28">
          <cell r="A28" t="str">
            <v>383X Electrical mach. excl.  comm.  equipment</v>
          </cell>
          <cell r="B28">
            <v>1.7722883949176014E-2</v>
          </cell>
          <cell r="C28">
            <v>1.194895232031001E-2</v>
          </cell>
          <cell r="D28">
            <v>0.3959372950314391</v>
          </cell>
          <cell r="E28">
            <v>5.9307046086407335E-2</v>
          </cell>
          <cell r="F28">
            <v>5.207451666963582E-2</v>
          </cell>
          <cell r="G28">
            <v>0.17475466054635039</v>
          </cell>
          <cell r="H28">
            <v>5.4517684764425825E-3</v>
          </cell>
          <cell r="I28">
            <v>1.9629903261192211E-2</v>
          </cell>
          <cell r="J28" t="str">
            <v>-</v>
          </cell>
          <cell r="K28">
            <v>4.1356795925496931E-2</v>
          </cell>
          <cell r="L28">
            <v>0.1728751676729621</v>
          </cell>
          <cell r="M28">
            <v>-5.7224333045444643E-2</v>
          </cell>
        </row>
        <row r="29">
          <cell r="A29" t="str">
            <v xml:space="preserve">3832 Radio, TV &amp; communication equipment  </v>
          </cell>
          <cell r="B29">
            <v>1.0137617226857278E-2</v>
          </cell>
          <cell r="C29">
            <v>6.2372716720308793E-2</v>
          </cell>
          <cell r="D29">
            <v>0.36251211632623953</v>
          </cell>
          <cell r="E29">
            <v>5.061812952861592E-2</v>
          </cell>
          <cell r="F29">
            <v>-9.641185397951826E-3</v>
          </cell>
          <cell r="G29">
            <v>0.2279398887375983</v>
          </cell>
          <cell r="H29">
            <v>7.1157756301496566E-2</v>
          </cell>
          <cell r="I29">
            <v>2.4592291969955386E-2</v>
          </cell>
          <cell r="J29" t="str">
            <v>-</v>
          </cell>
          <cell r="K29">
            <v>4.266029430763827E-2</v>
          </cell>
          <cell r="L29">
            <v>0.2640540960251585</v>
          </cell>
          <cell r="M29">
            <v>-5.3216527974687546E-2</v>
          </cell>
        </row>
        <row r="30">
          <cell r="A30" t="str">
            <v>3840 Transport equipment</v>
          </cell>
          <cell r="B30">
            <v>4.6318591295629818E-2</v>
          </cell>
          <cell r="C30">
            <v>0.15157497430976641</v>
          </cell>
          <cell r="D30">
            <v>1.7655582077949612E-2</v>
          </cell>
          <cell r="E30">
            <v>3.714360427241073E-2</v>
          </cell>
          <cell r="F30">
            <v>1.2417791132117043E-3</v>
          </cell>
          <cell r="G30">
            <v>2.0204500578393802E-2</v>
          </cell>
          <cell r="H30">
            <v>2.0567055642047961E-2</v>
          </cell>
          <cell r="I30">
            <v>3.4889112455766279E-2</v>
          </cell>
          <cell r="J30" t="str">
            <v>-</v>
          </cell>
          <cell r="K30">
            <v>2.4378323960639704E-2</v>
          </cell>
          <cell r="L30">
            <v>-1.4773335552419681E-2</v>
          </cell>
          <cell r="M30">
            <v>3.9551980338830027E-2</v>
          </cell>
        </row>
        <row r="31">
          <cell r="A31" t="str">
            <v>3841 Shipbuilding</v>
          </cell>
          <cell r="B31">
            <v>6.8490796787938901E-3</v>
          </cell>
          <cell r="C31">
            <v>5.1345403092330029E-3</v>
          </cell>
          <cell r="D31">
            <v>2.3428069657681221E-2</v>
          </cell>
          <cell r="E31">
            <v>-6.9911109566882807E-3</v>
          </cell>
          <cell r="F31">
            <v>-1.5141258230199129E-4</v>
          </cell>
          <cell r="G31">
            <v>8.3208392432089443E-3</v>
          </cell>
          <cell r="H31">
            <v>3.4282130087348096E-3</v>
          </cell>
          <cell r="I31">
            <v>2.7442759969235068E-2</v>
          </cell>
          <cell r="J31" t="str">
            <v>-</v>
          </cell>
          <cell r="K31">
            <v>-9.2605689316033867E-3</v>
          </cell>
          <cell r="L31">
            <v>-1.0656460368500301E-2</v>
          </cell>
          <cell r="M31">
            <v>-6.2951010497590415E-3</v>
          </cell>
        </row>
        <row r="32">
          <cell r="A32" t="str">
            <v>3843 Motor vehicles</v>
          </cell>
          <cell r="B32">
            <v>3.2687864481609166E-2</v>
          </cell>
          <cell r="C32">
            <v>0.13767135797366498</v>
          </cell>
          <cell r="D32">
            <v>-8.1554482168600135E-3</v>
          </cell>
          <cell r="E32">
            <v>1.3257278972071075E-2</v>
          </cell>
          <cell r="F32">
            <v>1.0184339336451964E-2</v>
          </cell>
          <cell r="G32">
            <v>1.0606353702274406E-2</v>
          </cell>
          <cell r="H32">
            <v>1.3988158915146369E-2</v>
          </cell>
          <cell r="I32">
            <v>2.2061511028755344E-3</v>
          </cell>
          <cell r="J32" t="str">
            <v>-</v>
          </cell>
          <cell r="K32">
            <v>3.3609913746464742E-2</v>
          </cell>
          <cell r="L32">
            <v>3.9410925962118523E-2</v>
          </cell>
          <cell r="M32">
            <v>4.1515587765606696E-2</v>
          </cell>
        </row>
        <row r="33">
          <cell r="A33" t="str">
            <v>3845 Aircraft</v>
          </cell>
          <cell r="B33">
            <v>4.9868944921096304E-3</v>
          </cell>
          <cell r="C33">
            <v>-2.013031838523347E-4</v>
          </cell>
          <cell r="D33">
            <v>8.4177083771908815E-4</v>
          </cell>
          <cell r="E33">
            <v>2.8793869790172608E-2</v>
          </cell>
          <cell r="F33">
            <v>-1.0063941994758923E-2</v>
          </cell>
          <cell r="G33">
            <v>5.4230169791464548E-4</v>
          </cell>
          <cell r="H33">
            <v>2.2895206347399773E-3</v>
          </cell>
          <cell r="I33">
            <v>5.7680767777751676E-3</v>
          </cell>
          <cell r="J33" t="str">
            <v>-</v>
          </cell>
          <cell r="K33">
            <v>-1.3710972706041655E-3</v>
          </cell>
          <cell r="L33">
            <v>-4.4919782790844125E-2</v>
          </cell>
          <cell r="M33">
            <v>4.1044929581840533E-3</v>
          </cell>
        </row>
        <row r="34">
          <cell r="A34" t="str">
            <v>3842A Other transport equipment</v>
          </cell>
          <cell r="B34">
            <v>1.7947526430253976E-3</v>
          </cell>
          <cell r="C34">
            <v>9.1779610132385146E-3</v>
          </cell>
          <cell r="D34">
            <v>1.4131206699331332E-3</v>
          </cell>
          <cell r="E34">
            <v>1.766519652306185E-3</v>
          </cell>
          <cell r="F34">
            <v>1.1672772712512489E-3</v>
          </cell>
          <cell r="G34">
            <v>7.5418895626213364E-4</v>
          </cell>
          <cell r="H34">
            <v>8.4841888848567694E-4</v>
          </cell>
          <cell r="I34">
            <v>-5.8805581012706784E-4</v>
          </cell>
          <cell r="J34" t="str">
            <v>-</v>
          </cell>
          <cell r="K34">
            <v>1.1195317480533784E-3</v>
          </cell>
          <cell r="L34">
            <v>-1.6865962104899083E-3</v>
          </cell>
          <cell r="M34">
            <v>1.1143651080099487E-4</v>
          </cell>
        </row>
        <row r="35">
          <cell r="A35" t="str">
            <v>3850 Professional goods</v>
          </cell>
          <cell r="B35">
            <v>3.3907351178697775E-3</v>
          </cell>
          <cell r="C35">
            <v>1.8160366503742774E-2</v>
          </cell>
          <cell r="D35">
            <v>2.903553614123933E-2</v>
          </cell>
          <cell r="E35">
            <v>1.6225468895777757E-2</v>
          </cell>
          <cell r="F35">
            <v>4.105368188369056E-2</v>
          </cell>
          <cell r="G35">
            <v>-1.3145706799466932E-2</v>
          </cell>
          <cell r="H35">
            <v>1.9275605160317393E-2</v>
          </cell>
          <cell r="I35">
            <v>8.2212852812439136E-3</v>
          </cell>
          <cell r="J35" t="str">
            <v>-</v>
          </cell>
          <cell r="K35">
            <v>2.5231570971022206E-3</v>
          </cell>
          <cell r="L35">
            <v>-5.5619053442885036E-2</v>
          </cell>
          <cell r="M35">
            <v>-8.852371327772425E-3</v>
          </cell>
        </row>
        <row r="36">
          <cell r="A36" t="str">
            <v>3900 Other manufacturing</v>
          </cell>
          <cell r="B36">
            <v>5.4666332758195133E-4</v>
          </cell>
          <cell r="C36">
            <v>6.2371099169919262E-3</v>
          </cell>
          <cell r="D36">
            <v>6.8543078805693349E-3</v>
          </cell>
          <cell r="E36">
            <v>4.182201714174205E-3</v>
          </cell>
          <cell r="F36">
            <v>4.6701690719275386E-4</v>
          </cell>
          <cell r="G36">
            <v>-8.0720634701416123E-3</v>
          </cell>
          <cell r="H36">
            <v>2.9914874418358489E-3</v>
          </cell>
          <cell r="I36">
            <v>5.6861378561881152E-3</v>
          </cell>
          <cell r="J36" t="str">
            <v>-</v>
          </cell>
          <cell r="K36">
            <v>-5.8316543514527371E-3</v>
          </cell>
          <cell r="L36">
            <v>2.6753615686933188E-3</v>
          </cell>
          <cell r="M36">
            <v>-5.6722794305188035E-3</v>
          </cell>
        </row>
        <row r="37">
          <cell r="A37" t="str">
            <v>4000 Electricity, gas, water</v>
          </cell>
          <cell r="B37">
            <v>9.4551710622310312E-2</v>
          </cell>
          <cell r="C37">
            <v>9.2947156772427736E-2</v>
          </cell>
          <cell r="D37">
            <v>0.1255746259295987</v>
          </cell>
          <cell r="E37">
            <v>7.8963939669974281E-2</v>
          </cell>
          <cell r="F37">
            <v>0.1252954804814331</v>
          </cell>
          <cell r="G37">
            <v>8.7280252413008824E-2</v>
          </cell>
          <cell r="H37">
            <v>6.1609360881451018E-2</v>
          </cell>
          <cell r="I37">
            <v>2.2733104421159275E-2</v>
          </cell>
          <cell r="J37" t="str">
            <v>-</v>
          </cell>
          <cell r="K37">
            <v>9.6158952089114194E-2</v>
          </cell>
          <cell r="L37">
            <v>0.11341421682396892</v>
          </cell>
          <cell r="M37">
            <v>1.637582972785101E-2</v>
          </cell>
        </row>
        <row r="38">
          <cell r="A38" t="str">
            <v>5000 Construction</v>
          </cell>
          <cell r="B38">
            <v>0.11253851199276046</v>
          </cell>
          <cell r="C38">
            <v>-8.0513222487929567E-2</v>
          </cell>
          <cell r="D38">
            <v>-0.33634670294129887</v>
          </cell>
          <cell r="E38">
            <v>-9.8057216423543592E-2</v>
          </cell>
          <cell r="F38">
            <v>-6.8748271297750019E-2</v>
          </cell>
          <cell r="G38">
            <v>9.0355567032257389E-2</v>
          </cell>
          <cell r="H38">
            <v>4.631061844995743E-2</v>
          </cell>
          <cell r="I38">
            <v>9.1876913198677912E-2</v>
          </cell>
          <cell r="J38" t="str">
            <v>-</v>
          </cell>
          <cell r="K38">
            <v>-3.6789377429480609E-2</v>
          </cell>
          <cell r="L38">
            <v>9.9707335355462154E-2</v>
          </cell>
          <cell r="M38">
            <v>-0.12199754253612961</v>
          </cell>
        </row>
        <row r="39">
          <cell r="A39" t="str">
            <v>6000 Wholesale and retail trade, restaurants and hotels</v>
          </cell>
          <cell r="B39">
            <v>0.66891083809604446</v>
          </cell>
          <cell r="C39">
            <v>0.4435927978069808</v>
          </cell>
          <cell r="D39">
            <v>-0.12636221350111385</v>
          </cell>
          <cell r="E39">
            <v>0.17840367800102305</v>
          </cell>
          <cell r="F39">
            <v>0.33186759577860764</v>
          </cell>
          <cell r="G39">
            <v>0.13038567616703947</v>
          </cell>
          <cell r="H39">
            <v>0.60954568052895253</v>
          </cell>
          <cell r="I39">
            <v>0.6134556650786136</v>
          </cell>
          <cell r="J39" t="str">
            <v>-</v>
          </cell>
          <cell r="K39">
            <v>0.30149461291569152</v>
          </cell>
          <cell r="L39">
            <v>0.99687842840117113</v>
          </cell>
          <cell r="M39">
            <v>0.19473091054194203</v>
          </cell>
        </row>
        <row r="40">
          <cell r="A40" t="str">
            <v>6120 Wholesale and retail trade</v>
          </cell>
          <cell r="B40" t="e">
            <v>#DIV/0!</v>
          </cell>
          <cell r="C40">
            <v>0.40927409484400906</v>
          </cell>
          <cell r="D40">
            <v>-0.13423588928392205</v>
          </cell>
          <cell r="E40">
            <v>0.15664782091283586</v>
          </cell>
          <cell r="F40">
            <v>0.25602123443491026</v>
          </cell>
          <cell r="G40" t="e">
            <v>#DIV/0!</v>
          </cell>
          <cell r="H40">
            <v>0.53340820919536591</v>
          </cell>
          <cell r="I40">
            <v>0.6024375960773104</v>
          </cell>
          <cell r="J40" t="str">
            <v>-</v>
          </cell>
          <cell r="K40">
            <v>0.29672318492152311</v>
          </cell>
          <cell r="L40">
            <v>0.96317353199044597</v>
          </cell>
          <cell r="M40" t="str">
            <v>-</v>
          </cell>
        </row>
        <row r="41">
          <cell r="A41" t="str">
            <v>6300 Restaurants and hotels</v>
          </cell>
          <cell r="B41" t="e">
            <v>#DIV/0!</v>
          </cell>
          <cell r="C41">
            <v>3.4254180996578204E-2</v>
          </cell>
          <cell r="D41">
            <v>7.7148618921523944E-3</v>
          </cell>
          <cell r="E41">
            <v>2.1753459558741087E-2</v>
          </cell>
          <cell r="F41">
            <v>7.584489042862777E-2</v>
          </cell>
          <cell r="G41" t="e">
            <v>#DIV/0!</v>
          </cell>
          <cell r="H41">
            <v>7.6124804012761282E-2</v>
          </cell>
          <cell r="I41">
            <v>1.0636944347910354E-2</v>
          </cell>
          <cell r="J41" t="str">
            <v>-</v>
          </cell>
          <cell r="K41">
            <v>4.6891229128093979E-3</v>
          </cell>
          <cell r="L41">
            <v>3.4128114897788393E-2</v>
          </cell>
          <cell r="M41" t="str">
            <v>-</v>
          </cell>
        </row>
        <row r="42">
          <cell r="A42" t="str">
            <v>7000 Transports, storage, and communications</v>
          </cell>
          <cell r="B42">
            <v>0.64221201218334345</v>
          </cell>
          <cell r="C42">
            <v>0.27650289847685916</v>
          </cell>
          <cell r="D42">
            <v>0.39168110378301024</v>
          </cell>
          <cell r="E42">
            <v>0.24192483677118098</v>
          </cell>
          <cell r="F42">
            <v>0.34430398584405575</v>
          </cell>
          <cell r="G42">
            <v>0.11216181129786945</v>
          </cell>
          <cell r="H42">
            <v>0.36835675346339192</v>
          </cell>
          <cell r="I42">
            <v>0.78620138607751544</v>
          </cell>
          <cell r="J42" t="str">
            <v>-</v>
          </cell>
          <cell r="K42">
            <v>0.34674659908917926</v>
          </cell>
          <cell r="L42">
            <v>0.33207577862842452</v>
          </cell>
          <cell r="M42">
            <v>0.24013107143550577</v>
          </cell>
        </row>
        <row r="43">
          <cell r="A43" t="str">
            <v>7100 Transport and storage</v>
          </cell>
          <cell r="B43">
            <v>0.27706175611425282</v>
          </cell>
          <cell r="C43">
            <v>0.10652984301224717</v>
          </cell>
          <cell r="D43">
            <v>0.22453477526378149</v>
          </cell>
          <cell r="E43">
            <v>0.11557114224278529</v>
          </cell>
          <cell r="F43">
            <v>0.13539327294284065</v>
          </cell>
          <cell r="G43" t="e">
            <v>#DIV/0!</v>
          </cell>
          <cell r="H43">
            <v>0.28476655933658829</v>
          </cell>
          <cell r="I43" t="e">
            <v>#DIV/0!</v>
          </cell>
          <cell r="J43" t="str">
            <v>-</v>
          </cell>
          <cell r="K43">
            <v>0.17600229346443927</v>
          </cell>
          <cell r="L43">
            <v>0.19183999337198016</v>
          </cell>
          <cell r="M43">
            <v>8.2360612439767958E-2</v>
          </cell>
        </row>
        <row r="44">
          <cell r="A44" t="str">
            <v>7200 Communication services</v>
          </cell>
          <cell r="B44">
            <v>0.36900499144983379</v>
          </cell>
          <cell r="C44">
            <v>0.17453211171463828</v>
          </cell>
          <cell r="D44">
            <v>0.16743659965705468</v>
          </cell>
          <cell r="E44">
            <v>0.11483088799250928</v>
          </cell>
          <cell r="F44">
            <v>0.21156870830556843</v>
          </cell>
          <cell r="G44" t="e">
            <v>#DIV/0!</v>
          </cell>
          <cell r="H44">
            <v>8.4699585606250197E-2</v>
          </cell>
          <cell r="I44" t="e">
            <v>#DIV/0!</v>
          </cell>
          <cell r="J44" t="str">
            <v>-</v>
          </cell>
          <cell r="K44">
            <v>0.17974847628713767</v>
          </cell>
          <cell r="L44">
            <v>0.14024302657093479</v>
          </cell>
          <cell r="M44">
            <v>0.155339428243742</v>
          </cell>
        </row>
        <row r="45">
          <cell r="A45" t="str">
            <v>8000 Finance,insurance,real estate, &amp; business  services</v>
          </cell>
          <cell r="B45">
            <v>0.99462081840895911</v>
          </cell>
          <cell r="C45">
            <v>0.78705672695392803</v>
          </cell>
          <cell r="D45">
            <v>0.63164437363910975</v>
          </cell>
          <cell r="E45">
            <v>0.43254515169955177</v>
          </cell>
          <cell r="F45">
            <v>0.19851112803411192</v>
          </cell>
          <cell r="G45">
            <v>0.27540019045897274</v>
          </cell>
          <cell r="H45">
            <v>0.90789542821320823</v>
          </cell>
          <cell r="I45">
            <v>0.39710432998393047</v>
          </cell>
          <cell r="J45" t="str">
            <v>-</v>
          </cell>
          <cell r="K45">
            <v>0.76035840692223988</v>
          </cell>
          <cell r="L45">
            <v>0.95374491808688711</v>
          </cell>
          <cell r="M45">
            <v>0.66013857170533863</v>
          </cell>
        </row>
        <row r="46">
          <cell r="A46" t="str">
            <v>8120 Financial institutions and insurance</v>
          </cell>
          <cell r="B46" t="e">
            <v>#DIV/0!</v>
          </cell>
          <cell r="C46">
            <v>0.27631679076480287</v>
          </cell>
          <cell r="D46">
            <v>7.0689583249325047E-2</v>
          </cell>
          <cell r="E46">
            <v>-0.11444910094123387</v>
          </cell>
          <cell r="F46" t="e">
            <v>#DIV/0!</v>
          </cell>
          <cell r="G46" t="e">
            <v>#DIV/0!</v>
          </cell>
          <cell r="H46">
            <v>6.6437179901223026E-2</v>
          </cell>
          <cell r="I46">
            <v>-0.14282257048242425</v>
          </cell>
          <cell r="J46" t="str">
            <v>-</v>
          </cell>
          <cell r="K46">
            <v>0.15011430144579507</v>
          </cell>
          <cell r="L46">
            <v>0.21260669912380578</v>
          </cell>
          <cell r="M46" t="str">
            <v>-</v>
          </cell>
        </row>
        <row r="47">
          <cell r="A47" t="str">
            <v>8300 Real Estate and business services</v>
          </cell>
          <cell r="B47" t="e">
            <v>#DIV/0!</v>
          </cell>
          <cell r="C47">
            <v>0.51076026900316784</v>
          </cell>
          <cell r="D47">
            <v>0.5610053309510471</v>
          </cell>
          <cell r="E47">
            <v>0.54596048655118978</v>
          </cell>
          <cell r="F47" t="e">
            <v>#DIV/0!</v>
          </cell>
          <cell r="G47" t="e">
            <v>#DIV/0!</v>
          </cell>
          <cell r="H47">
            <v>0.84138915622151356</v>
          </cell>
          <cell r="I47">
            <v>0.5328079007163703</v>
          </cell>
          <cell r="J47" t="str">
            <v>-</v>
          </cell>
          <cell r="K47">
            <v>0.61026189909127315</v>
          </cell>
          <cell r="L47">
            <v>0.74273935240600941</v>
          </cell>
          <cell r="M47" t="str">
            <v>-</v>
          </cell>
        </row>
        <row r="49">
          <cell r="A49" t="str">
            <v>Non-farm business sector excl. non-market services</v>
          </cell>
          <cell r="B49">
            <v>2.994032045992423</v>
          </cell>
          <cell r="C49">
            <v>2.3741115791449774</v>
          </cell>
          <cell r="D49">
            <v>2.1055904222317734</v>
          </cell>
          <cell r="E49">
            <v>1.2992054390063013</v>
          </cell>
          <cell r="F49">
            <v>1.3372847107724795</v>
          </cell>
          <cell r="G49">
            <v>0.92614917275271047</v>
          </cell>
          <cell r="H49">
            <v>2.747117641733432</v>
          </cell>
          <cell r="I49">
            <v>4.1161328549723208</v>
          </cell>
          <cell r="J49" t="str">
            <v>-</v>
          </cell>
          <cell r="K49">
            <v>1.91341330270558</v>
          </cell>
          <cell r="L49">
            <v>3.145088745809077</v>
          </cell>
          <cell r="M49">
            <v>0.79896997537627357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5.1"/>
      <sheetName val="Table 5.2"/>
      <sheetName val="Table 5.3"/>
      <sheetName val="Table 5.4"/>
      <sheetName val="Table 5.5"/>
      <sheetName val="Table 5.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5o"/>
      <sheetName val="Fig6o"/>
      <sheetName val="Fig12o"/>
      <sheetName val="Fig14o"/>
      <sheetName val="Sheet25"/>
      <sheetName val="Fig15Pond"/>
      <sheetName val="Fig15o"/>
      <sheetName val="Tab1"/>
      <sheetName val="Tab2"/>
      <sheetName val="Tab3"/>
      <sheetName val="Tab4"/>
      <sheetName val="Tab5"/>
      <sheetName val="Tab6"/>
      <sheetName val="Tab7"/>
      <sheetName val="Tab9"/>
      <sheetName val="Tab10"/>
      <sheetName val="Tab11"/>
      <sheetName val="Tab13"/>
      <sheetName val="Tab15"/>
      <sheetName val="Tab2o"/>
      <sheetName val="Sheet8"/>
      <sheetName val="Sheet10"/>
      <sheetName val="Sheet1"/>
      <sheetName val="Sheet22"/>
      <sheetName val="Sheet2"/>
      <sheetName val="Sheet3"/>
      <sheetName val="FAME Persistence"/>
      <sheetName val="%US"/>
      <sheetName val="......"/>
      <sheetName val="Table1"/>
      <sheetName val="estimatedTfp"/>
      <sheetName val="estimatedTfp_nt"/>
      <sheetName val="estimatedTfp_hrs"/>
      <sheetName val="tfp_all2"/>
      <sheetName val="Fig1(data) GdpvHp"/>
      <sheetName val="Fig2-3(data) GdpvHp_Pop"/>
      <sheetName val="Fig6(data)"/>
      <sheetName val="Fig5-6(data)GdpbvHp_Pop"/>
      <sheetName val="Fig7-8(data)GdpvHp_EtHp"/>
      <sheetName val="Fig11-12(data)"/>
      <sheetName val="Fig15(data)"/>
      <sheetName val="Fig2o"/>
      <sheetName val="Fig9o"/>
      <sheetName val="Fig10o"/>
      <sheetName val="Fig13o"/>
      <sheetName val="AnnexTab2"/>
      <sheetName val="GdpvHpTab"/>
      <sheetName val="GdpbvHp Tab"/>
      <sheetName val="GdpvHp_Pop Tab"/>
      <sheetName val="GdpbvHp_Pop Tab"/>
      <sheetName val="GdpvHp_EtHp Tab"/>
      <sheetName val="GdpbvHp_EtbHp Tab"/>
      <sheetName val="TableTfp_nt"/>
      <sheetName val="Test"/>
      <sheetName val="Test1"/>
      <sheetName val="TableTfp_hrs"/>
      <sheetName val="Fig2(data) GdpbvHp"/>
      <sheetName val="Fig9-10(data) GdpbvHp_EtbHp"/>
      <sheetName val="Fig13-14(dat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4">
          <cell r="N4">
            <v>73.684210526315795</v>
          </cell>
          <cell r="O4">
            <v>0.71602343254590917</v>
          </cell>
        </row>
        <row r="5">
          <cell r="N5">
            <v>42.424242424242401</v>
          </cell>
          <cell r="O5">
            <v>0.2817107092925264</v>
          </cell>
        </row>
        <row r="6">
          <cell r="N6">
            <v>45.408805031240497</v>
          </cell>
          <cell r="O6">
            <v>-0.31152213376224314</v>
          </cell>
        </row>
        <row r="7">
          <cell r="N7">
            <v>59.7222222222222</v>
          </cell>
          <cell r="O7">
            <v>-0.10413642830731096</v>
          </cell>
        </row>
        <row r="8">
          <cell r="N8">
            <v>59.401709401709397</v>
          </cell>
          <cell r="O8">
            <v>0.6577664481432377</v>
          </cell>
        </row>
        <row r="9">
          <cell r="N9">
            <v>19.713261648457799</v>
          </cell>
          <cell r="O9">
            <v>-1.2127335314632282</v>
          </cell>
        </row>
        <row r="10">
          <cell r="N10">
            <v>36.842105263157897</v>
          </cell>
          <cell r="O10">
            <v>0.19279380449608308</v>
          </cell>
        </row>
        <row r="11">
          <cell r="N11">
            <v>39.393939393939398</v>
          </cell>
          <cell r="O11">
            <v>-0.36488141804855712</v>
          </cell>
        </row>
        <row r="12">
          <cell r="N12">
            <v>66.292753621473096</v>
          </cell>
          <cell r="O12">
            <v>-1.2221339959118005</v>
          </cell>
        </row>
        <row r="13">
          <cell r="N13">
            <v>47.887323943661997</v>
          </cell>
          <cell r="O13">
            <v>8.1576719249087937E-2</v>
          </cell>
        </row>
        <row r="14">
          <cell r="N14">
            <v>20</v>
          </cell>
          <cell r="O14">
            <v>-0.26951330260109874</v>
          </cell>
        </row>
        <row r="15">
          <cell r="N15">
            <v>61.1979166666667</v>
          </cell>
          <cell r="O15">
            <v>-0.6820197722253285</v>
          </cell>
        </row>
        <row r="16">
          <cell r="N16">
            <v>16.875</v>
          </cell>
          <cell r="O16">
            <v>0.58228190848959027</v>
          </cell>
        </row>
        <row r="17">
          <cell r="N17">
            <v>87.124463519313295</v>
          </cell>
          <cell r="O17">
            <v>-0.77050056900731523</v>
          </cell>
        </row>
        <row r="18">
          <cell r="N18">
            <v>35.037878787878803</v>
          </cell>
          <cell r="O18">
            <v>-1.7555223284285493</v>
          </cell>
        </row>
        <row r="19">
          <cell r="N19">
            <v>26.016260162601601</v>
          </cell>
          <cell r="O19">
            <v>0.58020202777853136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des matiere"/>
      <sheetName val="Fig1"/>
      <sheetName val="Fig2"/>
      <sheetName val="Fig3"/>
      <sheetName val="Fig4"/>
      <sheetName val="Fig5"/>
      <sheetName val="Fig6"/>
      <sheetName val="Fig7"/>
      <sheetName val="Fig8a"/>
      <sheetName val="Fig8b"/>
      <sheetName val="Fig9"/>
      <sheetName val="Tab1"/>
      <sheetName val="Tab2"/>
      <sheetName val="Tab3"/>
      <sheetName val="Tab4a"/>
      <sheetName val="Tab4b"/>
      <sheetName val="Tab5"/>
      <sheetName val="Tab6a"/>
      <sheetName val="Sheet2"/>
      <sheetName val="Tab6b"/>
      <sheetName val="Tab6c"/>
      <sheetName val="Tab7a"/>
      <sheetName val="Tab7b"/>
      <sheetName val="FAME Persistence"/>
      <sheetName val="Tab7c"/>
      <sheetName val="Tab8"/>
      <sheetName val="Tab9"/>
      <sheetName val="Tab10a"/>
      <sheetName val="Tab10b"/>
      <sheetName val="Tab11"/>
      <sheetName val="Tab12"/>
      <sheetName val="Tab13"/>
      <sheetName val="Tab14"/>
      <sheetName val="Tab15"/>
      <sheetName val="...."/>
      <sheetName val="Tab5eoa"/>
      <sheetName val="Tab1GDPVeoa"/>
      <sheetName val="Tab1popeoa"/>
      <sheetName val="Tab1GDPV_popeoa"/>
      <sheetName val="Tab1(data)"/>
      <sheetName val="estimatedTfp"/>
      <sheetName val="estimatedTfp_nt"/>
      <sheetName val="estimatedTfp_hrs"/>
      <sheetName val="tfp_all2"/>
      <sheetName val="caplab"/>
      <sheetName val="Fig1(data) GdpvHp"/>
      <sheetName val="Fig2(data) GdpvHp_Pop"/>
      <sheetName val="Fig3(data)GdpvHp_EtHp"/>
      <sheetName val="Fig4(data)GdpvHp_EtHpAhwaHp"/>
      <sheetName val="Fig4(data)"/>
      <sheetName val="OldFig5(data)"/>
      <sheetName val="Fig6(data)"/>
      <sheetName val="Fig7(data)"/>
      <sheetName val="Fig5(data)"/>
      <sheetName val="Fig9(data)"/>
      <sheetName val="Old...."/>
      <sheetName val="Tab12 old"/>
      <sheetName val="Tab13old"/>
      <sheetName val="Tab14old"/>
      <sheetName val="Tab15old"/>
      <sheetName val="Tab17 old"/>
      <sheetName val="Fig4old"/>
      <sheetName val="Fig5-6(data)GdpbvHp_Pop"/>
      <sheetName val="Fig7old"/>
      <sheetName val="Fig8old"/>
      <sheetName val="Fig10b old"/>
      <sheetName val="OldTab10"/>
      <sheetName val="OldTab15"/>
      <sheetName val="OldTab17"/>
      <sheetName val="OldFig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8">
          <cell r="N8">
            <v>2.8014369311673484</v>
          </cell>
          <cell r="O8">
            <v>3.5831894036205938</v>
          </cell>
        </row>
        <row r="9">
          <cell r="N9">
            <v>2.6459799372997193</v>
          </cell>
          <cell r="O9">
            <v>2.5827893066754788</v>
          </cell>
        </row>
        <row r="10">
          <cell r="N10">
            <v>7.0678385241357802</v>
          </cell>
          <cell r="O10">
            <v>7.3644598947715068</v>
          </cell>
        </row>
        <row r="11">
          <cell r="N11">
            <v>10.248432153676116</v>
          </cell>
          <cell r="O11">
            <v>10.882900979275526</v>
          </cell>
        </row>
        <row r="12">
          <cell r="N12">
            <v>5.6847680460313654</v>
          </cell>
          <cell r="O12">
            <v>5.7087907517811871</v>
          </cell>
        </row>
        <row r="13">
          <cell r="N13">
            <v>5.554884837814539</v>
          </cell>
          <cell r="O13">
            <v>7.8907748006954996</v>
          </cell>
        </row>
        <row r="14">
          <cell r="N14">
            <v>6.8216473805757811</v>
          </cell>
          <cell r="O14">
            <v>7.810397743190066</v>
          </cell>
        </row>
        <row r="15">
          <cell r="N15">
            <v>7.7932669974017017</v>
          </cell>
          <cell r="O15">
            <v>7.735058357352937</v>
          </cell>
        </row>
        <row r="16">
          <cell r="N16">
            <v>2.455322452556282</v>
          </cell>
          <cell r="O16">
            <v>3.3924910181893448</v>
          </cell>
        </row>
        <row r="17">
          <cell r="N17">
            <v>3.3503944507945036</v>
          </cell>
          <cell r="O17">
            <v>2.9932447390816002</v>
          </cell>
        </row>
        <row r="18">
          <cell r="N18">
            <v>5.5746444356973264</v>
          </cell>
          <cell r="O18">
            <v>4.0422125585598891</v>
          </cell>
        </row>
        <row r="19">
          <cell r="N19">
            <v>7.6146619923730903</v>
          </cell>
          <cell r="O19">
            <v>7.4654106591573175</v>
          </cell>
        </row>
        <row r="20">
          <cell r="N20">
            <v>4.4387719082133454</v>
          </cell>
          <cell r="O20">
            <v>6.9216230386341699</v>
          </cell>
        </row>
        <row r="21">
          <cell r="N21">
            <v>10.060297895226185</v>
          </cell>
          <cell r="O21">
            <v>12.919709861388021</v>
          </cell>
        </row>
        <row r="22">
          <cell r="N22">
            <v>7.4434106391548909</v>
          </cell>
          <cell r="O22">
            <v>8.733147925447966</v>
          </cell>
        </row>
        <row r="23">
          <cell r="N23">
            <v>1.6339750309798582</v>
          </cell>
          <cell r="O23">
            <v>1.9140261235246889</v>
          </cell>
        </row>
        <row r="24">
          <cell r="N24">
            <v>6.9740583472133153</v>
          </cell>
          <cell r="O24">
            <v>7.9842543281667453</v>
          </cell>
        </row>
        <row r="25">
          <cell r="N25">
            <v>4.2828397833767404</v>
          </cell>
          <cell r="O25">
            <v>3.7994807322177095</v>
          </cell>
        </row>
        <row r="26">
          <cell r="N26">
            <v>0.38431127152803057</v>
          </cell>
          <cell r="O26">
            <v>2.3049550494752928</v>
          </cell>
        </row>
        <row r="27">
          <cell r="N27">
            <v>1.8130769804392752</v>
          </cell>
          <cell r="O27">
            <v>1.303645818388862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018D-5FA7-42A5-A63D-EA6D1F40BB37}">
  <dimension ref="A1:O17"/>
  <sheetViews>
    <sheetView workbookViewId="0">
      <selection activeCell="A8" sqref="A8"/>
    </sheetView>
  </sheetViews>
  <sheetFormatPr defaultRowHeight="10.199999999999999" x14ac:dyDescent="0.2"/>
  <cols>
    <col min="1" max="1" width="17.7109375" bestFit="1" customWidth="1"/>
    <col min="2" max="3" width="32.5703125" customWidth="1"/>
    <col min="4" max="4" width="22.85546875" bestFit="1" customWidth="1"/>
    <col min="5" max="5" width="23.5703125" bestFit="1" customWidth="1"/>
    <col min="6" max="6" width="25.42578125" bestFit="1" customWidth="1"/>
    <col min="7" max="8" width="25.42578125" customWidth="1"/>
    <col min="11" max="11" width="22.42578125" bestFit="1" customWidth="1"/>
    <col min="12" max="12" width="26.28515625" bestFit="1" customWidth="1"/>
    <col min="13" max="13" width="23.28515625" bestFit="1" customWidth="1"/>
    <col min="14" max="15" width="17.85546875" bestFit="1" customWidth="1"/>
  </cols>
  <sheetData>
    <row r="1" spans="1:15" x14ac:dyDescent="0.2">
      <c r="C1">
        <v>0</v>
      </c>
    </row>
    <row r="2" spans="1:15" ht="30.6" x14ac:dyDescent="0.2">
      <c r="B2" s="8" t="s">
        <v>4</v>
      </c>
      <c r="C2" s="8" t="s">
        <v>103</v>
      </c>
      <c r="D2">
        <v>0</v>
      </c>
      <c r="E2">
        <v>20</v>
      </c>
      <c r="F2">
        <v>20</v>
      </c>
      <c r="G2">
        <v>20</v>
      </c>
      <c r="H2">
        <v>20</v>
      </c>
      <c r="I2">
        <v>20</v>
      </c>
      <c r="K2" s="11"/>
    </row>
    <row r="3" spans="1:15" x14ac:dyDescent="0.2">
      <c r="B3" t="s">
        <v>84</v>
      </c>
      <c r="C3" t="s">
        <v>104</v>
      </c>
      <c r="D3" s="1" t="s">
        <v>2</v>
      </c>
      <c r="E3" s="1" t="s">
        <v>3</v>
      </c>
      <c r="F3" s="1" t="s">
        <v>78</v>
      </c>
      <c r="G3" s="1" t="s">
        <v>94</v>
      </c>
      <c r="H3" s="1" t="s">
        <v>95</v>
      </c>
      <c r="J3" s="1"/>
      <c r="K3" s="1"/>
      <c r="L3" s="1"/>
      <c r="M3" s="1"/>
      <c r="N3" s="1"/>
      <c r="O3" s="1"/>
    </row>
    <row r="4" spans="1:15" x14ac:dyDescent="0.2">
      <c r="A4" t="s">
        <v>79</v>
      </c>
      <c r="B4">
        <v>1.07</v>
      </c>
      <c r="C4">
        <v>33.79</v>
      </c>
      <c r="D4" s="6">
        <f>MIN(MAX(D$2*($B4-$C$1*$C4)*1000,0),1000000)</f>
        <v>0</v>
      </c>
      <c r="E4" s="6">
        <f t="shared" ref="E4:H8" si="0">MIN(MAX(E$2*($B4-$C$1*$C4)*1000,0),1000000)</f>
        <v>21400.000000000004</v>
      </c>
      <c r="F4" s="6">
        <f t="shared" si="0"/>
        <v>21400.000000000004</v>
      </c>
      <c r="G4" s="6">
        <f t="shared" si="0"/>
        <v>21400.000000000004</v>
      </c>
      <c r="H4" s="6">
        <f t="shared" si="0"/>
        <v>21400.000000000004</v>
      </c>
      <c r="K4" s="4"/>
      <c r="L4" s="2"/>
      <c r="M4" s="2"/>
      <c r="N4" s="11"/>
      <c r="O4" s="11"/>
    </row>
    <row r="5" spans="1:15" x14ac:dyDescent="0.2">
      <c r="A5" t="s">
        <v>80</v>
      </c>
      <c r="B5">
        <v>4.28</v>
      </c>
      <c r="C5">
        <v>37.33</v>
      </c>
      <c r="D5" s="6">
        <f t="shared" ref="D5:D8" si="1">MIN(MAX(D$2*($B5-$C$1*$C5)*1000,0),1000000)</f>
        <v>0</v>
      </c>
      <c r="E5" s="6">
        <f t="shared" si="0"/>
        <v>85600.000000000015</v>
      </c>
      <c r="F5" s="6">
        <f t="shared" si="0"/>
        <v>85600.000000000015</v>
      </c>
      <c r="G5" s="6">
        <f t="shared" si="0"/>
        <v>85600.000000000015</v>
      </c>
      <c r="H5" s="6">
        <f t="shared" si="0"/>
        <v>85600.000000000015</v>
      </c>
    </row>
    <row r="6" spans="1:15" x14ac:dyDescent="0.2">
      <c r="A6" t="s">
        <v>81</v>
      </c>
      <c r="B6">
        <v>10.39</v>
      </c>
      <c r="C6">
        <v>30.03</v>
      </c>
      <c r="D6" s="6">
        <f t="shared" si="1"/>
        <v>0</v>
      </c>
      <c r="E6" s="6">
        <f t="shared" si="0"/>
        <v>207800</v>
      </c>
      <c r="F6" s="6">
        <f t="shared" si="0"/>
        <v>207800</v>
      </c>
      <c r="G6" s="6">
        <f t="shared" si="0"/>
        <v>207800</v>
      </c>
      <c r="H6" s="6">
        <f t="shared" si="0"/>
        <v>207800</v>
      </c>
    </row>
    <row r="7" spans="1:15" x14ac:dyDescent="0.2">
      <c r="A7" t="s">
        <v>82</v>
      </c>
      <c r="B7">
        <v>20.81</v>
      </c>
      <c r="C7">
        <v>25.07</v>
      </c>
      <c r="D7" s="6">
        <f t="shared" si="1"/>
        <v>0</v>
      </c>
      <c r="E7" s="6">
        <f t="shared" si="0"/>
        <v>416200</v>
      </c>
      <c r="F7" s="6">
        <f t="shared" si="0"/>
        <v>416200</v>
      </c>
      <c r="G7" s="6">
        <f t="shared" si="0"/>
        <v>416200</v>
      </c>
      <c r="H7" s="6">
        <f t="shared" si="0"/>
        <v>416200</v>
      </c>
    </row>
    <row r="8" spans="1:15" x14ac:dyDescent="0.2">
      <c r="A8" t="s">
        <v>83</v>
      </c>
      <c r="B8">
        <v>95.09</v>
      </c>
      <c r="C8">
        <v>20.8</v>
      </c>
      <c r="D8" s="6">
        <f t="shared" si="1"/>
        <v>0</v>
      </c>
      <c r="E8" s="6">
        <f t="shared" si="0"/>
        <v>1000000</v>
      </c>
      <c r="F8" s="6">
        <f t="shared" si="0"/>
        <v>1000000</v>
      </c>
      <c r="G8" s="6">
        <f t="shared" si="0"/>
        <v>1000000</v>
      </c>
      <c r="H8" s="6">
        <f t="shared" si="0"/>
        <v>1000000</v>
      </c>
    </row>
    <row r="9" spans="1:15" x14ac:dyDescent="0.2">
      <c r="A9" t="s">
        <v>102</v>
      </c>
      <c r="B9" s="5"/>
      <c r="C9" s="5"/>
      <c r="D9" s="6"/>
      <c r="E9" s="6">
        <f>0.2*SUM(E4:E8)</f>
        <v>346200</v>
      </c>
      <c r="F9" s="6">
        <f>0.2*SUM(F4:F8)</f>
        <v>346200</v>
      </c>
      <c r="G9" s="6">
        <f>0.2*SUM(G4:G8)</f>
        <v>346200</v>
      </c>
      <c r="H9" s="6">
        <f>0.2*SUM(H4:H8)</f>
        <v>346200</v>
      </c>
    </row>
    <row r="10" spans="1:15" ht="20.399999999999999" x14ac:dyDescent="0.2">
      <c r="B10" s="9" t="s">
        <v>76</v>
      </c>
      <c r="C10" s="9"/>
      <c r="D10" s="10">
        <f>(1-'distribution of # of kids'!D8/100)</f>
        <v>0.75</v>
      </c>
      <c r="E10" s="10">
        <f>(1-'distribution of # of kids'!E8/100)</f>
        <v>0.57664670658682637</v>
      </c>
      <c r="F10" s="10">
        <f>(1-'distribution of # of kids'!F8/100)</f>
        <v>0.25598802395209586</v>
      </c>
      <c r="G10" s="10">
        <f>(1-'distribution of # of kids'!G8/100)</f>
        <v>0.10059880239520969</v>
      </c>
      <c r="H10" s="10">
        <f>(1-'distribution of # of kids'!I8/100)</f>
        <v>3.952095808383238E-2</v>
      </c>
    </row>
    <row r="11" spans="1:15" ht="20.399999999999999" x14ac:dyDescent="0.2">
      <c r="B11" s="9" t="s">
        <v>96</v>
      </c>
      <c r="C11" s="9"/>
      <c r="D11" s="10">
        <f>'distribution of # of kids'!E7/100</f>
        <v>0.17335329341317365</v>
      </c>
      <c r="E11" s="10">
        <f>'distribution of # of kids'!F7/100</f>
        <v>0.32065868263473057</v>
      </c>
      <c r="F11" s="10">
        <f>'distribution of # of kids'!G7/100</f>
        <v>0.15538922155688623</v>
      </c>
      <c r="G11" s="10">
        <f>'distribution of # of kids'!I7/100</f>
        <v>6.1077844311377243E-2</v>
      </c>
      <c r="H11" s="10">
        <f>'distribution of # of kids'!J7/100</f>
        <v>3.9520958083832339E-2</v>
      </c>
      <c r="J11" s="39">
        <f>SUM(D11:H11)</f>
        <v>0.75</v>
      </c>
    </row>
    <row r="12" spans="1:15" ht="40.799999999999997" x14ac:dyDescent="0.2">
      <c r="A12">
        <v>0.5</v>
      </c>
      <c r="B12" s="7" t="s">
        <v>98</v>
      </c>
      <c r="C12" s="7"/>
      <c r="D12" s="10">
        <f>IF(D2=0,0,$A12*C11)</f>
        <v>0</v>
      </c>
      <c r="E12" s="10">
        <f>IF(E2=0,0,$A12*D11)</f>
        <v>8.6676646706586827E-2</v>
      </c>
      <c r="F12" s="10">
        <f t="shared" ref="F12:G12" si="2">IF(F2=0,0,$A12*E11)</f>
        <v>0.16032934131736529</v>
      </c>
      <c r="G12" s="10">
        <f t="shared" si="2"/>
        <v>7.7694610778443113E-2</v>
      </c>
      <c r="H12" s="10">
        <f>IF(H2=0,0,$A12*G11)</f>
        <v>3.0538922155688621E-2</v>
      </c>
      <c r="I12" s="10">
        <f>IF(I2=0,0,$A12*H11)</f>
        <v>1.9760479041916169E-2</v>
      </c>
      <c r="J12" s="39">
        <f>SUM(E12:I12)</f>
        <v>0.375</v>
      </c>
    </row>
    <row r="13" spans="1:15" ht="20.399999999999999" x14ac:dyDescent="0.2">
      <c r="B13" s="7" t="s">
        <v>97</v>
      </c>
      <c r="C13" s="7"/>
      <c r="D13" s="39">
        <f>D11-E12+D12</f>
        <v>8.6676646706586827E-2</v>
      </c>
      <c r="E13" s="39">
        <f>E11-F12+E12</f>
        <v>0.24700598802395213</v>
      </c>
      <c r="F13" s="39">
        <f>F11-G12+F12</f>
        <v>0.2380239520958084</v>
      </c>
      <c r="G13" s="39">
        <f>G11-H12+G12</f>
        <v>0.10823353293413174</v>
      </c>
      <c r="H13" s="39">
        <f>H11-I12+H12</f>
        <v>5.0299401197604787E-2</v>
      </c>
    </row>
    <row r="14" spans="1:15" x14ac:dyDescent="0.2">
      <c r="B14" s="7" t="s">
        <v>99</v>
      </c>
      <c r="C14" s="7"/>
      <c r="D14" s="39">
        <f t="shared" ref="D14" si="3">D12/D13</f>
        <v>0</v>
      </c>
      <c r="E14" s="39">
        <f>E12/E13</f>
        <v>0.35090909090909089</v>
      </c>
      <c r="F14" s="39">
        <f>F12/F13</f>
        <v>0.67358490566037743</v>
      </c>
      <c r="G14" s="39">
        <f t="shared" ref="G14:H14" si="4">G12/G13</f>
        <v>0.71784232365145229</v>
      </c>
      <c r="H14" s="39">
        <f t="shared" si="4"/>
        <v>0.60714285714285721</v>
      </c>
    </row>
    <row r="15" spans="1:15" x14ac:dyDescent="0.2">
      <c r="B15" s="7" t="s">
        <v>100</v>
      </c>
      <c r="C15" s="7"/>
      <c r="D15" s="6" t="e">
        <f>IF(D2=0,NA(),D9/D14)</f>
        <v>#N/A</v>
      </c>
      <c r="E15" s="6">
        <f t="shared" ref="E15:H15" si="5">IF(E2=0,NA(),E9/E14)</f>
        <v>986580.31088082911</v>
      </c>
      <c r="F15" s="6">
        <f t="shared" si="5"/>
        <v>513966.3865546218</v>
      </c>
      <c r="G15" s="6">
        <f t="shared" si="5"/>
        <v>482278.61271676299</v>
      </c>
      <c r="H15" s="6">
        <f t="shared" si="5"/>
        <v>570211.76470588229</v>
      </c>
    </row>
    <row r="17" spans="2:4" x14ac:dyDescent="0.2">
      <c r="B17" s="7" t="s">
        <v>101</v>
      </c>
      <c r="C17" s="7"/>
      <c r="D17" s="11">
        <f>(E12*E15+F15*F12+G15*G12+H12*H15)/(E12+F12+G12+H12)</f>
        <v>627186.59924146649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4EDF-B65D-4B1B-917E-0E5F52923B4B}">
  <dimension ref="A1:O17"/>
  <sheetViews>
    <sheetView tabSelected="1" workbookViewId="0"/>
  </sheetViews>
  <sheetFormatPr defaultRowHeight="10.199999999999999" x14ac:dyDescent="0.2"/>
  <cols>
    <col min="1" max="1" width="17.7109375" bestFit="1" customWidth="1"/>
    <col min="2" max="3" width="32.5703125" customWidth="1"/>
    <col min="4" max="4" width="22.85546875" bestFit="1" customWidth="1"/>
    <col min="5" max="5" width="23.5703125" bestFit="1" customWidth="1"/>
    <col min="6" max="6" width="25.42578125" bestFit="1" customWidth="1"/>
    <col min="7" max="8" width="25.42578125" customWidth="1"/>
    <col min="11" max="11" width="22.42578125" bestFit="1" customWidth="1"/>
    <col min="12" max="12" width="26.28515625" bestFit="1" customWidth="1"/>
    <col min="13" max="13" width="23.28515625" bestFit="1" customWidth="1"/>
    <col min="14" max="15" width="17.85546875" bestFit="1" customWidth="1"/>
  </cols>
  <sheetData>
    <row r="1" spans="1:15" x14ac:dyDescent="0.2">
      <c r="C1">
        <v>0</v>
      </c>
    </row>
    <row r="2" spans="1:15" ht="30.6" x14ac:dyDescent="0.2">
      <c r="B2" s="8" t="s">
        <v>4</v>
      </c>
      <c r="C2" s="8" t="s">
        <v>103</v>
      </c>
      <c r="D2">
        <v>0</v>
      </c>
      <c r="E2">
        <v>0</v>
      </c>
      <c r="F2">
        <v>20</v>
      </c>
      <c r="G2">
        <v>20</v>
      </c>
      <c r="H2">
        <v>20</v>
      </c>
      <c r="K2" s="11"/>
    </row>
    <row r="3" spans="1:15" x14ac:dyDescent="0.2">
      <c r="B3" t="s">
        <v>84</v>
      </c>
      <c r="C3" t="s">
        <v>104</v>
      </c>
      <c r="D3" s="1" t="s">
        <v>2</v>
      </c>
      <c r="E3" s="1" t="s">
        <v>3</v>
      </c>
      <c r="F3" s="1" t="s">
        <v>78</v>
      </c>
      <c r="G3" s="1" t="s">
        <v>94</v>
      </c>
      <c r="H3" s="1" t="s">
        <v>95</v>
      </c>
      <c r="J3" s="1"/>
      <c r="K3" s="1"/>
      <c r="L3" s="1"/>
      <c r="M3" s="1"/>
      <c r="N3" s="1"/>
      <c r="O3" s="1"/>
    </row>
    <row r="4" spans="1:15" x14ac:dyDescent="0.2">
      <c r="A4" t="s">
        <v>79</v>
      </c>
      <c r="B4">
        <v>1.07</v>
      </c>
      <c r="C4">
        <v>33.79</v>
      </c>
      <c r="D4" s="6">
        <f>MIN(MAX(D$2*($B4-$C$1*$C4)*1000,0),1000000)</f>
        <v>0</v>
      </c>
      <c r="E4" s="6">
        <f t="shared" ref="E4:H8" si="0">MIN(MAX(E$2*($B4-$C$1*$C4)*1000,0),1000000)</f>
        <v>0</v>
      </c>
      <c r="F4" s="6">
        <f t="shared" si="0"/>
        <v>21400.000000000004</v>
      </c>
      <c r="G4" s="6">
        <f t="shared" si="0"/>
        <v>21400.000000000004</v>
      </c>
      <c r="H4" s="6">
        <f t="shared" si="0"/>
        <v>21400.000000000004</v>
      </c>
      <c r="K4" s="4"/>
      <c r="L4" s="2"/>
      <c r="M4" s="2"/>
      <c r="N4" s="11"/>
      <c r="O4" s="11"/>
    </row>
    <row r="5" spans="1:15" x14ac:dyDescent="0.2">
      <c r="A5" t="s">
        <v>80</v>
      </c>
      <c r="B5">
        <v>4.28</v>
      </c>
      <c r="C5">
        <v>37.33</v>
      </c>
      <c r="D5" s="6">
        <f t="shared" ref="D5:D8" si="1">MIN(MAX(D$2*($B5-$C$1*$C5)*1000,0),1000000)</f>
        <v>0</v>
      </c>
      <c r="E5" s="6">
        <f t="shared" si="0"/>
        <v>0</v>
      </c>
      <c r="F5" s="6">
        <f t="shared" si="0"/>
        <v>85600.000000000015</v>
      </c>
      <c r="G5" s="6">
        <f t="shared" si="0"/>
        <v>85600.000000000015</v>
      </c>
      <c r="H5" s="6">
        <f t="shared" si="0"/>
        <v>85600.000000000015</v>
      </c>
    </row>
    <row r="6" spans="1:15" x14ac:dyDescent="0.2">
      <c r="A6" t="s">
        <v>81</v>
      </c>
      <c r="B6">
        <v>10.39</v>
      </c>
      <c r="C6">
        <v>30.03</v>
      </c>
      <c r="D6" s="6">
        <f t="shared" si="1"/>
        <v>0</v>
      </c>
      <c r="E6" s="6">
        <f t="shared" si="0"/>
        <v>0</v>
      </c>
      <c r="F6" s="6">
        <f t="shared" si="0"/>
        <v>207800</v>
      </c>
      <c r="G6" s="6">
        <f t="shared" si="0"/>
        <v>207800</v>
      </c>
      <c r="H6" s="6">
        <f t="shared" si="0"/>
        <v>207800</v>
      </c>
    </row>
    <row r="7" spans="1:15" x14ac:dyDescent="0.2">
      <c r="A7" t="s">
        <v>82</v>
      </c>
      <c r="B7">
        <v>20.81</v>
      </c>
      <c r="C7">
        <v>25.07</v>
      </c>
      <c r="D7" s="6">
        <f t="shared" si="1"/>
        <v>0</v>
      </c>
      <c r="E7" s="6">
        <f t="shared" si="0"/>
        <v>0</v>
      </c>
      <c r="F7" s="6">
        <f t="shared" si="0"/>
        <v>416200</v>
      </c>
      <c r="G7" s="6">
        <f t="shared" si="0"/>
        <v>416200</v>
      </c>
      <c r="H7" s="6">
        <f t="shared" si="0"/>
        <v>416200</v>
      </c>
    </row>
    <row r="8" spans="1:15" x14ac:dyDescent="0.2">
      <c r="A8" t="s">
        <v>83</v>
      </c>
      <c r="B8">
        <v>95.09</v>
      </c>
      <c r="C8">
        <v>20.8</v>
      </c>
      <c r="D8" s="6">
        <f t="shared" si="1"/>
        <v>0</v>
      </c>
      <c r="E8" s="6">
        <f t="shared" si="0"/>
        <v>0</v>
      </c>
      <c r="F8" s="6">
        <f t="shared" si="0"/>
        <v>1000000</v>
      </c>
      <c r="G8" s="6">
        <f t="shared" si="0"/>
        <v>1000000</v>
      </c>
      <c r="H8" s="6">
        <f t="shared" si="0"/>
        <v>1000000</v>
      </c>
    </row>
    <row r="9" spans="1:15" x14ac:dyDescent="0.2">
      <c r="A9" t="s">
        <v>102</v>
      </c>
      <c r="B9" s="5"/>
      <c r="C9" s="5"/>
      <c r="D9" s="6"/>
      <c r="E9" s="6"/>
      <c r="F9" s="6">
        <f>0.2*SUM(F4:F8)</f>
        <v>346200</v>
      </c>
      <c r="G9" s="6">
        <f>0.2*SUM(G4:G8)</f>
        <v>346200</v>
      </c>
      <c r="H9" s="6">
        <f>0.2*SUM(H4:H8)</f>
        <v>346200</v>
      </c>
    </row>
    <row r="10" spans="1:15" ht="20.399999999999999" x14ac:dyDescent="0.2">
      <c r="B10" s="9" t="s">
        <v>76</v>
      </c>
      <c r="C10" s="9"/>
      <c r="D10" s="10">
        <f>(1-'distribution of # of kids'!D8/100)</f>
        <v>0.75</v>
      </c>
      <c r="E10" s="10">
        <f>(1-'distribution of # of kids'!E8/100)</f>
        <v>0.57664670658682637</v>
      </c>
      <c r="F10" s="10">
        <f>(1-'distribution of # of kids'!F8/100)</f>
        <v>0.25598802395209586</v>
      </c>
      <c r="G10" s="10">
        <f>(1-'distribution of # of kids'!G8/100)</f>
        <v>0.10059880239520969</v>
      </c>
      <c r="H10" s="10">
        <f>(1-'distribution of # of kids'!I8/100)</f>
        <v>3.952095808383238E-2</v>
      </c>
    </row>
    <row r="11" spans="1:15" ht="20.399999999999999" x14ac:dyDescent="0.2">
      <c r="B11" s="9" t="s">
        <v>96</v>
      </c>
      <c r="C11" s="9"/>
      <c r="D11" s="10">
        <f>'distribution of # of kids'!E7/100</f>
        <v>0.17335329341317365</v>
      </c>
      <c r="E11" s="10">
        <f>'distribution of # of kids'!F7/100</f>
        <v>0.32065868263473057</v>
      </c>
      <c r="F11" s="10">
        <f>'distribution of # of kids'!G7/100</f>
        <v>0.15538922155688623</v>
      </c>
      <c r="G11" s="10">
        <f>'distribution of # of kids'!I7/100</f>
        <v>6.1077844311377243E-2</v>
      </c>
      <c r="H11" s="10">
        <f>'distribution of # of kids'!J7/100</f>
        <v>3.9520958083832339E-2</v>
      </c>
      <c r="J11" s="39">
        <f>SUM(D11:H11)</f>
        <v>0.75</v>
      </c>
    </row>
    <row r="12" spans="1:15" ht="40.799999999999997" x14ac:dyDescent="0.2">
      <c r="A12">
        <v>0.5</v>
      </c>
      <c r="B12" s="7" t="s">
        <v>98</v>
      </c>
      <c r="C12" s="7"/>
      <c r="F12" s="10">
        <f>$A12*E11</f>
        <v>0.16032934131736529</v>
      </c>
      <c r="G12" s="10">
        <f>$A12*F11</f>
        <v>7.7694610778443113E-2</v>
      </c>
      <c r="H12" s="10">
        <f t="shared" ref="H12:I12" si="2">$A12*G11</f>
        <v>3.0538922155688621E-2</v>
      </c>
      <c r="I12" s="10">
        <f t="shared" si="2"/>
        <v>1.9760479041916169E-2</v>
      </c>
      <c r="J12" s="39">
        <f>SUM(F12:I12)</f>
        <v>0.28832335329341319</v>
      </c>
    </row>
    <row r="13" spans="1:15" ht="20.399999999999999" x14ac:dyDescent="0.2">
      <c r="B13" s="7" t="s">
        <v>97</v>
      </c>
      <c r="C13" s="7"/>
      <c r="D13" s="39">
        <f>D11</f>
        <v>0.17335329341317365</v>
      </c>
      <c r="E13" s="39">
        <f>E11-F12</f>
        <v>0.16032934131736529</v>
      </c>
      <c r="F13" s="39">
        <f>F11-G12+F12</f>
        <v>0.2380239520958084</v>
      </c>
      <c r="G13" s="39">
        <f>G11-H12+G12</f>
        <v>0.10823353293413174</v>
      </c>
      <c r="H13" s="39">
        <f>H11-I12+H12</f>
        <v>5.0299401197604787E-2</v>
      </c>
      <c r="J13" s="39"/>
    </row>
    <row r="14" spans="1:15" x14ac:dyDescent="0.2">
      <c r="B14" s="7" t="s">
        <v>99</v>
      </c>
      <c r="C14" s="7"/>
      <c r="D14" s="39"/>
      <c r="E14" s="39"/>
      <c r="F14" s="39">
        <f>F12/F13</f>
        <v>0.67358490566037743</v>
      </c>
      <c r="G14" s="39">
        <f t="shared" ref="G14:H14" si="3">G12/G13</f>
        <v>0.71784232365145229</v>
      </c>
      <c r="H14" s="39">
        <f t="shared" si="3"/>
        <v>0.60714285714285721</v>
      </c>
    </row>
    <row r="15" spans="1:15" x14ac:dyDescent="0.2">
      <c r="B15" s="7" t="s">
        <v>100</v>
      </c>
      <c r="C15" s="7"/>
      <c r="D15" s="39"/>
      <c r="E15" s="39"/>
      <c r="F15" s="6">
        <f>F9/F14</f>
        <v>513966.3865546218</v>
      </c>
      <c r="G15" s="6">
        <f t="shared" ref="G15:H15" si="4">G9/G14</f>
        <v>482278.61271676299</v>
      </c>
      <c r="H15" s="6">
        <f t="shared" si="4"/>
        <v>570211.76470588229</v>
      </c>
    </row>
    <row r="17" spans="2:4" x14ac:dyDescent="0.2">
      <c r="B17" s="7" t="s">
        <v>101</v>
      </c>
      <c r="C17" s="7"/>
      <c r="D17" s="11">
        <f>(F15*F12+G15*G12+H15*H12)/(F12+G12+H12)</f>
        <v>511194.98327759205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314F-F588-4936-8A00-5EDB81CCF018}">
  <dimension ref="A1:O146"/>
  <sheetViews>
    <sheetView topLeftCell="A2" workbookViewId="0">
      <selection activeCell="A3" sqref="A3:N3"/>
    </sheetView>
  </sheetViews>
  <sheetFormatPr defaultColWidth="11.7109375" defaultRowHeight="13.2" x14ac:dyDescent="0.25"/>
  <cols>
    <col min="1" max="1" width="20.7109375" style="15" customWidth="1"/>
    <col min="2" max="2" width="12.42578125" style="13" customWidth="1"/>
    <col min="3" max="7" width="9.85546875" style="14" customWidth="1"/>
    <col min="8" max="8" width="3.42578125" style="14" customWidth="1"/>
    <col min="9" max="9" width="9.85546875" style="14" customWidth="1"/>
    <col min="10" max="10" width="11.140625" style="14" customWidth="1"/>
    <col min="11" max="11" width="3.85546875" style="14" customWidth="1"/>
    <col min="12" max="12" width="11.140625" style="14" customWidth="1"/>
    <col min="13" max="13" width="12.42578125" style="13" customWidth="1"/>
    <col min="14" max="16384" width="11.7109375" style="15"/>
  </cols>
  <sheetData>
    <row r="1" spans="1:15" ht="132" x14ac:dyDescent="0.25">
      <c r="A1" s="15" t="s">
        <v>71</v>
      </c>
      <c r="B1" s="34" t="s">
        <v>72</v>
      </c>
      <c r="C1" s="35" t="s">
        <v>73</v>
      </c>
    </row>
    <row r="2" spans="1:15" x14ac:dyDescent="0.25">
      <c r="A2" s="15" t="s">
        <v>109</v>
      </c>
      <c r="B2" s="34"/>
      <c r="C2" s="35"/>
    </row>
    <row r="3" spans="1:15" ht="13.5" customHeight="1" x14ac:dyDescent="0.25">
      <c r="A3" s="44" t="s">
        <v>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5" x14ac:dyDescent="0.25">
      <c r="A4" s="12" t="s">
        <v>6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6"/>
    </row>
    <row r="5" spans="1:15" ht="6.75" customHeight="1" x14ac:dyDescent="0.25">
      <c r="A5" s="12" t="s">
        <v>7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6"/>
    </row>
    <row r="6" spans="1:15" ht="19.8" customHeight="1" x14ac:dyDescent="0.25">
      <c r="A6" s="36" t="s">
        <v>75</v>
      </c>
      <c r="B6" s="16"/>
      <c r="C6" s="17"/>
      <c r="D6" s="17">
        <f>D7-D14</f>
        <v>8.5</v>
      </c>
      <c r="E6" s="17">
        <f t="shared" ref="E6:J6" si="0">$D6/($E$14+$F$14+$G$14+$I$14+$J$14)</f>
        <v>0.10179640718562874</v>
      </c>
      <c r="F6" s="17">
        <f t="shared" si="0"/>
        <v>0.10179640718562874</v>
      </c>
      <c r="G6" s="17">
        <f t="shared" si="0"/>
        <v>0.10179640718562874</v>
      </c>
      <c r="H6" s="17">
        <f t="shared" si="0"/>
        <v>0.10179640718562874</v>
      </c>
      <c r="I6" s="17">
        <f t="shared" si="0"/>
        <v>0.10179640718562874</v>
      </c>
      <c r="J6" s="17">
        <f t="shared" si="0"/>
        <v>0.10179640718562874</v>
      </c>
      <c r="K6" s="17"/>
      <c r="L6" s="17"/>
      <c r="M6" s="16"/>
    </row>
    <row r="7" spans="1:15" ht="28.8" customHeight="1" x14ac:dyDescent="0.25">
      <c r="A7" s="37" t="s">
        <v>74</v>
      </c>
      <c r="B7" s="16"/>
      <c r="C7" s="17"/>
      <c r="D7" s="17">
        <v>25</v>
      </c>
      <c r="E7" s="17">
        <f>(1-E6)*E14</f>
        <v>17.335329341317365</v>
      </c>
      <c r="F7" s="17">
        <f>(1-F6)*F14</f>
        <v>32.065868263473057</v>
      </c>
      <c r="G7" s="17">
        <f>(1-G6)*G14</f>
        <v>15.538922155688622</v>
      </c>
      <c r="H7" s="17"/>
      <c r="I7" s="17">
        <f>(1-I6)*I14</f>
        <v>6.1077844311377243</v>
      </c>
      <c r="J7" s="17">
        <f>(1-J6)*J14</f>
        <v>3.9520958083832336</v>
      </c>
      <c r="K7" s="17"/>
      <c r="L7" s="17"/>
      <c r="M7" s="16">
        <f>SUM(D7:J7)</f>
        <v>100</v>
      </c>
    </row>
    <row r="8" spans="1:15" ht="28.8" customHeight="1" x14ac:dyDescent="0.25">
      <c r="A8" s="37" t="s">
        <v>77</v>
      </c>
      <c r="B8" s="16"/>
      <c r="C8" s="17"/>
      <c r="D8" s="17">
        <f>D7</f>
        <v>25</v>
      </c>
      <c r="E8" s="17">
        <f>D7+E7</f>
        <v>42.335329341317362</v>
      </c>
      <c r="F8" s="17">
        <f>D7+E7+F7</f>
        <v>74.401197604790411</v>
      </c>
      <c r="G8" s="17">
        <f>D7+E7+F7+G7</f>
        <v>89.940119760479035</v>
      </c>
      <c r="H8" s="17"/>
      <c r="I8" s="17">
        <f>G8+I7</f>
        <v>96.047904191616766</v>
      </c>
      <c r="J8" s="17">
        <f>I8+J7</f>
        <v>100</v>
      </c>
      <c r="K8" s="17"/>
      <c r="L8" s="17"/>
      <c r="M8" s="16"/>
    </row>
    <row r="9" spans="1:15" x14ac:dyDescent="0.25">
      <c r="A9" s="15" t="s"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6"/>
    </row>
    <row r="10" spans="1:15" ht="25.5" customHeight="1" x14ac:dyDescent="0.25">
      <c r="A10" s="45" t="s">
        <v>0</v>
      </c>
      <c r="B10" s="47" t="s">
        <v>9</v>
      </c>
      <c r="C10" s="49" t="s">
        <v>10</v>
      </c>
      <c r="D10" s="50"/>
      <c r="E10" s="50"/>
      <c r="F10" s="50"/>
      <c r="G10" s="50"/>
      <c r="H10" s="50"/>
      <c r="I10" s="50"/>
      <c r="J10" s="50"/>
      <c r="K10" s="50"/>
      <c r="L10" s="51"/>
      <c r="M10" s="47" t="s">
        <v>11</v>
      </c>
    </row>
    <row r="11" spans="1:15" ht="26.4" x14ac:dyDescent="0.25">
      <c r="A11" s="46"/>
      <c r="B11" s="48"/>
      <c r="C11" s="19" t="s">
        <v>9</v>
      </c>
      <c r="D11" s="19" t="s">
        <v>12</v>
      </c>
      <c r="E11" s="19" t="s">
        <v>13</v>
      </c>
      <c r="F11" s="19" t="s">
        <v>14</v>
      </c>
      <c r="G11" s="18" t="s">
        <v>15</v>
      </c>
      <c r="H11" s="20"/>
      <c r="I11" s="19" t="s">
        <v>16</v>
      </c>
      <c r="J11" s="21" t="s">
        <v>17</v>
      </c>
      <c r="K11" s="21"/>
      <c r="L11" s="21" t="s">
        <v>18</v>
      </c>
      <c r="M11" s="48"/>
    </row>
    <row r="12" spans="1:15" x14ac:dyDescent="0.25">
      <c r="A12" s="15" t="s">
        <v>19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6"/>
    </row>
    <row r="13" spans="1:15" x14ac:dyDescent="0.25">
      <c r="A13" s="15" t="s">
        <v>20</v>
      </c>
      <c r="B13" s="2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6"/>
      <c r="N13" s="23"/>
    </row>
    <row r="14" spans="1:15" x14ac:dyDescent="0.25">
      <c r="A14" s="24" t="s">
        <v>21</v>
      </c>
      <c r="B14" s="22">
        <v>12060</v>
      </c>
      <c r="C14" s="17">
        <v>100</v>
      </c>
      <c r="D14" s="17">
        <v>16.5</v>
      </c>
      <c r="E14" s="17">
        <v>19.3</v>
      </c>
      <c r="F14" s="17">
        <v>35.700000000000003</v>
      </c>
      <c r="G14" s="17">
        <v>17.3</v>
      </c>
      <c r="H14" s="17"/>
      <c r="I14" s="17">
        <v>6.8</v>
      </c>
      <c r="J14" s="17">
        <v>4.4000000000000004</v>
      </c>
      <c r="K14" s="17" t="s">
        <v>22</v>
      </c>
      <c r="L14" s="17" t="s">
        <v>23</v>
      </c>
      <c r="M14" s="16">
        <v>1916</v>
      </c>
      <c r="N14" s="23"/>
      <c r="O14" s="38"/>
    </row>
    <row r="15" spans="1:15" x14ac:dyDescent="0.25">
      <c r="A15" s="24" t="s">
        <v>24</v>
      </c>
      <c r="B15" s="22">
        <v>12170</v>
      </c>
      <c r="C15" s="17">
        <v>100</v>
      </c>
      <c r="D15" s="17">
        <v>15.1</v>
      </c>
      <c r="E15" s="17">
        <v>19.600000000000001</v>
      </c>
      <c r="F15" s="17">
        <v>35.1</v>
      </c>
      <c r="G15" s="17">
        <v>18</v>
      </c>
      <c r="H15" s="17"/>
      <c r="I15" s="17">
        <v>7.6</v>
      </c>
      <c r="J15" s="17">
        <v>3.7</v>
      </c>
      <c r="K15" s="17"/>
      <c r="L15" s="17">
        <v>0.9</v>
      </c>
      <c r="M15" s="16">
        <v>2008</v>
      </c>
      <c r="N15" s="23"/>
    </row>
    <row r="16" spans="1:15" x14ac:dyDescent="0.25">
      <c r="A16" s="24" t="s">
        <v>25</v>
      </c>
      <c r="B16" s="22">
        <v>12520</v>
      </c>
      <c r="C16" s="17">
        <v>100</v>
      </c>
      <c r="D16" s="17">
        <v>15.4</v>
      </c>
      <c r="E16" s="17">
        <v>19.8</v>
      </c>
      <c r="F16" s="17">
        <v>35.4</v>
      </c>
      <c r="G16" s="17">
        <v>17.3</v>
      </c>
      <c r="H16" s="17"/>
      <c r="I16" s="17">
        <v>7.4</v>
      </c>
      <c r="J16" s="17">
        <v>3.6</v>
      </c>
      <c r="K16" s="17"/>
      <c r="L16" s="17">
        <v>1.2</v>
      </c>
      <c r="M16" s="16">
        <v>1999</v>
      </c>
      <c r="N16" s="23"/>
    </row>
    <row r="17" spans="1:13" x14ac:dyDescent="0.25">
      <c r="A17" s="24" t="s">
        <v>26</v>
      </c>
      <c r="B17" s="16">
        <v>12540</v>
      </c>
      <c r="C17" s="17">
        <v>100</v>
      </c>
      <c r="D17" s="17">
        <v>17.100000000000001</v>
      </c>
      <c r="E17" s="17">
        <v>19.7</v>
      </c>
      <c r="F17" s="17">
        <v>33.6</v>
      </c>
      <c r="G17" s="17">
        <v>18.2</v>
      </c>
      <c r="I17" s="17">
        <v>7.7</v>
      </c>
      <c r="J17" s="14">
        <v>3.4</v>
      </c>
      <c r="L17" s="17">
        <v>0.5</v>
      </c>
      <c r="M17" s="16">
        <v>1936</v>
      </c>
    </row>
    <row r="18" spans="1:13" x14ac:dyDescent="0.25">
      <c r="A18" s="24" t="s">
        <v>27</v>
      </c>
      <c r="B18" s="16">
        <v>12760</v>
      </c>
      <c r="C18" s="17">
        <v>100</v>
      </c>
      <c r="D18" s="17">
        <v>16.7</v>
      </c>
      <c r="E18" s="17">
        <v>18.7</v>
      </c>
      <c r="F18" s="17">
        <v>33.799999999999997</v>
      </c>
      <c r="G18" s="17">
        <v>19.2</v>
      </c>
      <c r="I18" s="17">
        <v>7.6</v>
      </c>
      <c r="J18" s="14">
        <v>3.2</v>
      </c>
      <c r="L18" s="17">
        <v>0.9</v>
      </c>
      <c r="M18" s="16">
        <v>1981</v>
      </c>
    </row>
    <row r="19" spans="1:13" x14ac:dyDescent="0.25">
      <c r="A19" s="24" t="s">
        <v>28</v>
      </c>
      <c r="B19" s="16">
        <v>13150</v>
      </c>
      <c r="C19" s="17">
        <v>100</v>
      </c>
      <c r="D19" s="17">
        <v>16.8</v>
      </c>
      <c r="E19" s="17">
        <v>18.100000000000001</v>
      </c>
      <c r="F19" s="17">
        <v>35.1</v>
      </c>
      <c r="G19" s="17">
        <v>18.899999999999999</v>
      </c>
      <c r="I19" s="17">
        <v>6.7</v>
      </c>
      <c r="J19" s="17">
        <v>3.4</v>
      </c>
      <c r="K19" s="17"/>
      <c r="L19" s="17">
        <v>1</v>
      </c>
      <c r="M19" s="16">
        <v>1982</v>
      </c>
    </row>
    <row r="20" spans="1:13" x14ac:dyDescent="0.25">
      <c r="A20" s="15" t="s">
        <v>29</v>
      </c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6"/>
    </row>
    <row r="21" spans="1:13" x14ac:dyDescent="0.25">
      <c r="A21" s="24" t="s">
        <v>21</v>
      </c>
      <c r="B21" s="16">
        <v>10630</v>
      </c>
      <c r="C21" s="17">
        <v>100</v>
      </c>
      <c r="D21" s="17">
        <v>17.7</v>
      </c>
      <c r="E21" s="17">
        <v>19</v>
      </c>
      <c r="F21" s="17">
        <v>32.4</v>
      </c>
      <c r="G21" s="17">
        <v>20.100000000000001</v>
      </c>
      <c r="H21" s="17"/>
      <c r="I21" s="17">
        <v>6.7</v>
      </c>
      <c r="J21" s="17">
        <v>4.0999999999999996</v>
      </c>
      <c r="K21" s="17" t="s">
        <v>22</v>
      </c>
      <c r="L21" s="17" t="s">
        <v>23</v>
      </c>
      <c r="M21" s="16">
        <v>1912</v>
      </c>
    </row>
    <row r="22" spans="1:13" x14ac:dyDescent="0.25">
      <c r="A22" s="24" t="s">
        <v>30</v>
      </c>
      <c r="B22" s="16">
        <v>10140</v>
      </c>
      <c r="C22" s="17">
        <v>100</v>
      </c>
      <c r="D22" s="17">
        <v>16.5</v>
      </c>
      <c r="E22" s="17">
        <v>17.7</v>
      </c>
      <c r="F22" s="17">
        <v>35.799999999999997</v>
      </c>
      <c r="G22" s="17">
        <v>18.2</v>
      </c>
      <c r="H22" s="17"/>
      <c r="I22" s="17">
        <v>6.8</v>
      </c>
      <c r="J22" s="17">
        <v>4.3</v>
      </c>
      <c r="K22" s="17"/>
      <c r="L22" s="17">
        <v>0.7</v>
      </c>
      <c r="M22" s="16">
        <v>1994</v>
      </c>
    </row>
    <row r="23" spans="1:13" x14ac:dyDescent="0.25">
      <c r="A23" s="24" t="s">
        <v>25</v>
      </c>
      <c r="B23" s="16">
        <v>9896</v>
      </c>
      <c r="C23" s="17">
        <v>100</v>
      </c>
      <c r="D23" s="17">
        <v>15</v>
      </c>
      <c r="E23" s="17">
        <v>18.7</v>
      </c>
      <c r="F23" s="17">
        <v>34.6</v>
      </c>
      <c r="G23" s="17">
        <v>18.600000000000001</v>
      </c>
      <c r="H23" s="17"/>
      <c r="I23" s="17">
        <v>8.6999999999999993</v>
      </c>
      <c r="J23" s="17">
        <v>3.8</v>
      </c>
      <c r="K23" s="17"/>
      <c r="L23" s="17">
        <v>0.7</v>
      </c>
      <c r="M23" s="16">
        <v>2036</v>
      </c>
    </row>
    <row r="24" spans="1:13" x14ac:dyDescent="0.25">
      <c r="A24" s="24" t="s">
        <v>26</v>
      </c>
      <c r="B24" s="16">
        <v>9924</v>
      </c>
      <c r="C24" s="17">
        <v>100</v>
      </c>
      <c r="D24" s="17">
        <v>14.4</v>
      </c>
      <c r="E24" s="17">
        <v>18.3</v>
      </c>
      <c r="F24" s="17">
        <v>34.9</v>
      </c>
      <c r="G24" s="17">
        <v>19.600000000000001</v>
      </c>
      <c r="I24" s="17">
        <v>7.9</v>
      </c>
      <c r="J24" s="14">
        <v>3.9</v>
      </c>
      <c r="L24" s="17">
        <v>1</v>
      </c>
      <c r="M24" s="16">
        <v>2068</v>
      </c>
    </row>
    <row r="25" spans="1:13" x14ac:dyDescent="0.25">
      <c r="A25" s="24" t="s">
        <v>27</v>
      </c>
      <c r="B25" s="16">
        <v>10300</v>
      </c>
      <c r="C25" s="17">
        <v>100</v>
      </c>
      <c r="D25" s="17">
        <v>15.3</v>
      </c>
      <c r="E25" s="17">
        <v>18.3</v>
      </c>
      <c r="F25" s="17">
        <v>34.6</v>
      </c>
      <c r="G25" s="17">
        <v>20.2</v>
      </c>
      <c r="I25" s="17">
        <v>7.6</v>
      </c>
      <c r="J25" s="14">
        <v>3.3</v>
      </c>
      <c r="L25" s="17">
        <v>0.8</v>
      </c>
      <c r="M25" s="16">
        <v>2018</v>
      </c>
    </row>
    <row r="26" spans="1:13" x14ac:dyDescent="0.25">
      <c r="A26" s="24" t="s">
        <v>28</v>
      </c>
      <c r="B26" s="16">
        <v>10520</v>
      </c>
      <c r="C26" s="17">
        <v>100</v>
      </c>
      <c r="D26" s="17">
        <v>15.1</v>
      </c>
      <c r="E26" s="17">
        <v>18.899999999999999</v>
      </c>
      <c r="F26" s="17">
        <v>34.9</v>
      </c>
      <c r="G26" s="17">
        <v>19.899999999999999</v>
      </c>
      <c r="I26" s="17">
        <v>7.2</v>
      </c>
      <c r="J26" s="17">
        <v>3.4</v>
      </c>
      <c r="K26" s="17"/>
      <c r="L26" s="17">
        <v>0.7</v>
      </c>
      <c r="M26" s="16">
        <v>1998</v>
      </c>
    </row>
    <row r="27" spans="1:13" x14ac:dyDescent="0.25">
      <c r="A27" s="24" t="s">
        <v>31</v>
      </c>
      <c r="B27" s="25">
        <v>10370</v>
      </c>
      <c r="C27" s="17">
        <v>100</v>
      </c>
      <c r="D27" s="17">
        <v>18.8</v>
      </c>
      <c r="E27" s="17">
        <v>18.5</v>
      </c>
      <c r="F27" s="17">
        <v>33.299999999999997</v>
      </c>
      <c r="G27" s="17">
        <v>19.100000000000001</v>
      </c>
      <c r="H27" s="17"/>
      <c r="I27" s="17">
        <v>6.8</v>
      </c>
      <c r="J27" s="17">
        <v>2.7</v>
      </c>
      <c r="K27" s="17"/>
      <c r="L27" s="17">
        <v>0.8</v>
      </c>
      <c r="M27" s="16">
        <v>1907</v>
      </c>
    </row>
    <row r="28" spans="1:13" x14ac:dyDescent="0.25">
      <c r="A28" s="24" t="s">
        <v>32</v>
      </c>
      <c r="B28" s="25">
        <v>10750</v>
      </c>
      <c r="C28" s="17">
        <v>100</v>
      </c>
      <c r="D28" s="17">
        <v>17.8</v>
      </c>
      <c r="E28" s="17">
        <v>18.399999999999999</v>
      </c>
      <c r="F28" s="17">
        <v>36.200000000000003</v>
      </c>
      <c r="G28" s="17">
        <v>17.8</v>
      </c>
      <c r="H28" s="17"/>
      <c r="I28" s="17">
        <v>6.1</v>
      </c>
      <c r="J28" s="17">
        <v>3.1</v>
      </c>
      <c r="K28" s="17"/>
      <c r="L28" s="17">
        <v>0.5</v>
      </c>
      <c r="M28" s="16">
        <v>1901</v>
      </c>
    </row>
    <row r="29" spans="1:13" x14ac:dyDescent="0.25">
      <c r="A29" s="24" t="s">
        <v>33</v>
      </c>
      <c r="B29" s="16">
        <v>11240</v>
      </c>
      <c r="C29" s="17">
        <v>100</v>
      </c>
      <c r="D29" s="17">
        <v>20.399999999999999</v>
      </c>
      <c r="E29" s="17">
        <v>16.899999999999999</v>
      </c>
      <c r="F29" s="17">
        <v>34.4</v>
      </c>
      <c r="G29" s="17">
        <v>18.5</v>
      </c>
      <c r="H29" s="17"/>
      <c r="I29" s="17">
        <v>6.4</v>
      </c>
      <c r="J29" s="17">
        <v>3.1</v>
      </c>
      <c r="K29" s="17"/>
      <c r="L29" s="17">
        <v>0.5</v>
      </c>
      <c r="M29" s="16">
        <v>1862</v>
      </c>
    </row>
    <row r="30" spans="1:13" x14ac:dyDescent="0.25">
      <c r="A30" s="24" t="s">
        <v>34</v>
      </c>
      <c r="B30" s="16">
        <v>11540</v>
      </c>
      <c r="C30" s="17">
        <v>100</v>
      </c>
      <c r="D30" s="17">
        <v>19.3</v>
      </c>
      <c r="E30" s="17">
        <v>17.399999999999999</v>
      </c>
      <c r="F30" s="17">
        <v>34.5</v>
      </c>
      <c r="G30" s="17">
        <v>18.100000000000001</v>
      </c>
      <c r="H30" s="17"/>
      <c r="I30" s="17">
        <v>7.4</v>
      </c>
      <c r="J30" s="17">
        <v>2.9</v>
      </c>
      <c r="K30" s="17"/>
      <c r="L30" s="17">
        <v>0.5</v>
      </c>
      <c r="M30" s="16">
        <v>1895</v>
      </c>
    </row>
    <row r="31" spans="1:13" x14ac:dyDescent="0.25">
      <c r="A31" s="24" t="s">
        <v>35</v>
      </c>
      <c r="B31" s="16">
        <v>11560</v>
      </c>
      <c r="C31" s="17">
        <v>100</v>
      </c>
      <c r="D31" s="17">
        <v>17.899999999999999</v>
      </c>
      <c r="E31" s="17">
        <v>17.399999999999999</v>
      </c>
      <c r="F31" s="17">
        <v>35.4</v>
      </c>
      <c r="G31" s="17">
        <v>18.899999999999999</v>
      </c>
      <c r="H31" s="17"/>
      <c r="I31" s="17">
        <v>6.8</v>
      </c>
      <c r="J31" s="17">
        <v>2.8</v>
      </c>
      <c r="K31" s="17"/>
      <c r="L31" s="17">
        <v>0.8</v>
      </c>
      <c r="M31" s="16">
        <v>1930</v>
      </c>
    </row>
    <row r="32" spans="1:13" x14ac:dyDescent="0.25">
      <c r="A32" s="24" t="s">
        <v>36</v>
      </c>
      <c r="B32" s="16">
        <v>11450</v>
      </c>
      <c r="C32" s="17">
        <v>100</v>
      </c>
      <c r="D32" s="17">
        <v>19</v>
      </c>
      <c r="E32" s="17">
        <v>16.399999999999999</v>
      </c>
      <c r="F32" s="17">
        <v>35</v>
      </c>
      <c r="G32" s="17">
        <v>19.100000000000001</v>
      </c>
      <c r="H32" s="17"/>
      <c r="I32" s="17">
        <v>7.2</v>
      </c>
      <c r="J32" s="17">
        <v>2.8</v>
      </c>
      <c r="K32" s="17"/>
      <c r="L32" s="17">
        <v>0.5</v>
      </c>
      <c r="M32" s="16">
        <v>1913</v>
      </c>
    </row>
    <row r="33" spans="1:14" x14ac:dyDescent="0.25">
      <c r="A33" s="24" t="s">
        <v>37</v>
      </c>
      <c r="B33" s="16">
        <v>11110</v>
      </c>
      <c r="C33" s="17">
        <v>100</v>
      </c>
      <c r="D33" s="17">
        <v>19</v>
      </c>
      <c r="E33" s="17">
        <v>17.3</v>
      </c>
      <c r="F33" s="17">
        <v>35.799999999999997</v>
      </c>
      <c r="G33" s="17">
        <v>18.2</v>
      </c>
      <c r="H33" s="17"/>
      <c r="I33" s="17">
        <v>6.1</v>
      </c>
      <c r="J33" s="17">
        <v>3</v>
      </c>
      <c r="K33" s="17"/>
      <c r="L33" s="17">
        <v>0.5</v>
      </c>
      <c r="M33" s="16">
        <v>1877</v>
      </c>
    </row>
    <row r="34" spans="1:14" x14ac:dyDescent="0.25">
      <c r="A34" s="24" t="s">
        <v>38</v>
      </c>
      <c r="B34" s="16">
        <v>10240</v>
      </c>
      <c r="C34" s="17">
        <v>100</v>
      </c>
      <c r="D34" s="17">
        <v>17.5</v>
      </c>
      <c r="E34" s="17">
        <v>17.600000000000001</v>
      </c>
      <c r="F34" s="17">
        <v>35.200000000000003</v>
      </c>
      <c r="G34" s="17">
        <v>18.5</v>
      </c>
      <c r="H34" s="17"/>
      <c r="I34" s="17">
        <v>7.4</v>
      </c>
      <c r="J34" s="17">
        <v>3</v>
      </c>
      <c r="K34" s="17"/>
      <c r="L34" s="17">
        <v>0.9</v>
      </c>
      <c r="M34" s="16">
        <v>1961</v>
      </c>
    </row>
    <row r="35" spans="1:14" x14ac:dyDescent="0.25">
      <c r="A35" s="24" t="s">
        <v>39</v>
      </c>
      <c r="B35" s="16">
        <v>9972</v>
      </c>
      <c r="C35" s="17">
        <v>100</v>
      </c>
      <c r="D35" s="17">
        <v>17.5</v>
      </c>
      <c r="E35" s="17">
        <v>17.100000000000001</v>
      </c>
      <c r="F35" s="17">
        <v>35.299999999999997</v>
      </c>
      <c r="G35" s="17">
        <v>18.899999999999999</v>
      </c>
      <c r="H35" s="17"/>
      <c r="I35" s="17">
        <v>7</v>
      </c>
      <c r="J35" s="17">
        <v>3.3</v>
      </c>
      <c r="K35" s="17"/>
      <c r="L35" s="17">
        <v>0.8</v>
      </c>
      <c r="M35" s="16">
        <v>1965</v>
      </c>
    </row>
    <row r="36" spans="1:14" x14ac:dyDescent="0.25">
      <c r="A36" s="24" t="s">
        <v>40</v>
      </c>
      <c r="B36" s="16">
        <v>9416</v>
      </c>
      <c r="C36" s="17">
        <v>100</v>
      </c>
      <c r="D36" s="17">
        <v>15.7</v>
      </c>
      <c r="E36" s="17">
        <v>17.3</v>
      </c>
      <c r="F36" s="17">
        <v>36.6</v>
      </c>
      <c r="G36" s="17">
        <v>19</v>
      </c>
      <c r="H36" s="17"/>
      <c r="I36" s="17">
        <v>7</v>
      </c>
      <c r="J36" s="17">
        <v>3.6</v>
      </c>
      <c r="K36" s="17"/>
      <c r="L36" s="17">
        <v>0.8</v>
      </c>
      <c r="M36" s="16">
        <v>2012</v>
      </c>
    </row>
    <row r="37" spans="1:14" x14ac:dyDescent="0.25">
      <c r="A37" s="24" t="s">
        <v>41</v>
      </c>
      <c r="B37" s="16">
        <v>8905</v>
      </c>
      <c r="C37" s="17">
        <v>100</v>
      </c>
      <c r="D37" s="17">
        <v>16</v>
      </c>
      <c r="E37" s="17">
        <v>16.899999999999999</v>
      </c>
      <c r="F37" s="17">
        <v>35</v>
      </c>
      <c r="G37" s="17">
        <v>19.399999999999999</v>
      </c>
      <c r="H37" s="17"/>
      <c r="I37" s="17">
        <v>8</v>
      </c>
      <c r="J37" s="17">
        <v>3.9</v>
      </c>
      <c r="K37" s="17"/>
      <c r="L37" s="17">
        <v>0.9</v>
      </c>
      <c r="M37" s="16">
        <v>2045</v>
      </c>
    </row>
    <row r="38" spans="1:14" x14ac:dyDescent="0.25">
      <c r="A38" s="24" t="s">
        <v>42</v>
      </c>
      <c r="B38" s="16">
        <v>8155</v>
      </c>
      <c r="C38" s="17">
        <v>100</v>
      </c>
      <c r="D38" s="17">
        <v>14.7</v>
      </c>
      <c r="E38" s="17">
        <v>14.9</v>
      </c>
      <c r="F38" s="17">
        <v>35.200000000000003</v>
      </c>
      <c r="G38" s="17">
        <v>20.7</v>
      </c>
      <c r="H38" s="17"/>
      <c r="I38" s="17">
        <v>8.8000000000000007</v>
      </c>
      <c r="J38" s="17">
        <v>4.9000000000000004</v>
      </c>
      <c r="K38" s="17"/>
      <c r="L38" s="17">
        <v>0.8</v>
      </c>
      <c r="M38" s="16">
        <v>2147</v>
      </c>
    </row>
    <row r="39" spans="1:14" x14ac:dyDescent="0.25">
      <c r="A39" s="24" t="s">
        <v>43</v>
      </c>
      <c r="B39" s="16">
        <v>7854</v>
      </c>
      <c r="C39" s="17">
        <v>100</v>
      </c>
      <c r="D39" s="17">
        <v>14.2</v>
      </c>
      <c r="E39" s="17">
        <v>14.9</v>
      </c>
      <c r="F39" s="17">
        <v>35</v>
      </c>
      <c r="G39" s="17">
        <v>19.7</v>
      </c>
      <c r="H39" s="17"/>
      <c r="I39" s="17">
        <v>9.3000000000000007</v>
      </c>
      <c r="J39" s="17">
        <v>5.5</v>
      </c>
      <c r="K39" s="17"/>
      <c r="L39" s="17">
        <v>1.4</v>
      </c>
      <c r="M39" s="16">
        <v>2218</v>
      </c>
    </row>
    <row r="40" spans="1:14" x14ac:dyDescent="0.25">
      <c r="A40" s="24" t="s">
        <v>44</v>
      </c>
      <c r="B40" s="16">
        <v>7262</v>
      </c>
      <c r="C40" s="17">
        <v>100</v>
      </c>
      <c r="D40" s="17">
        <v>13.2</v>
      </c>
      <c r="E40" s="17">
        <v>14.5</v>
      </c>
      <c r="F40" s="17">
        <v>33.5</v>
      </c>
      <c r="G40" s="17">
        <v>20.399999999999999</v>
      </c>
      <c r="H40" s="17"/>
      <c r="I40" s="17">
        <v>10.3</v>
      </c>
      <c r="J40" s="17">
        <v>6.5</v>
      </c>
      <c r="K40" s="17"/>
      <c r="L40" s="17">
        <v>1.6</v>
      </c>
      <c r="M40" s="16">
        <v>2302</v>
      </c>
    </row>
    <row r="41" spans="1:14" x14ac:dyDescent="0.25">
      <c r="A41" s="24" t="s">
        <v>45</v>
      </c>
      <c r="B41" s="16">
        <v>7226</v>
      </c>
      <c r="C41" s="17">
        <v>100</v>
      </c>
      <c r="D41" s="17">
        <v>11.4</v>
      </c>
      <c r="E41" s="17">
        <v>12.6</v>
      </c>
      <c r="F41" s="17">
        <v>32.9</v>
      </c>
      <c r="G41" s="17">
        <v>23.1</v>
      </c>
      <c r="H41" s="17"/>
      <c r="I41" s="17">
        <v>10.9</v>
      </c>
      <c r="J41" s="17">
        <v>7.1</v>
      </c>
      <c r="K41" s="17"/>
      <c r="L41" s="17">
        <v>2</v>
      </c>
      <c r="M41" s="16">
        <v>2447</v>
      </c>
    </row>
    <row r="42" spans="1:14" x14ac:dyDescent="0.25">
      <c r="A42" s="24" t="s">
        <v>46</v>
      </c>
      <c r="B42" s="16">
        <v>6932</v>
      </c>
      <c r="C42" s="17">
        <v>100</v>
      </c>
      <c r="D42" s="17">
        <v>11.1</v>
      </c>
      <c r="E42" s="17">
        <v>12.2</v>
      </c>
      <c r="F42" s="17">
        <v>30.5</v>
      </c>
      <c r="G42" s="17">
        <v>23.5</v>
      </c>
      <c r="H42" s="17"/>
      <c r="I42" s="17">
        <v>12</v>
      </c>
      <c r="J42" s="17">
        <v>8.1999999999999993</v>
      </c>
      <c r="K42" s="17"/>
      <c r="L42" s="17">
        <v>2.6</v>
      </c>
      <c r="M42" s="16">
        <v>2558</v>
      </c>
    </row>
    <row r="43" spans="1:14" x14ac:dyDescent="0.25">
      <c r="A43" s="24" t="s">
        <v>47</v>
      </c>
      <c r="B43" s="16">
        <v>6657</v>
      </c>
      <c r="C43" s="17">
        <v>100</v>
      </c>
      <c r="D43" s="17">
        <v>10.1</v>
      </c>
      <c r="E43" s="17">
        <v>11.8</v>
      </c>
      <c r="F43" s="17">
        <v>28.7</v>
      </c>
      <c r="G43" s="17">
        <v>23.3</v>
      </c>
      <c r="H43" s="17"/>
      <c r="I43" s="17">
        <v>13.8</v>
      </c>
      <c r="J43" s="17">
        <v>9.5</v>
      </c>
      <c r="K43" s="17"/>
      <c r="L43" s="17">
        <v>3</v>
      </c>
      <c r="M43" s="16">
        <v>2688</v>
      </c>
    </row>
    <row r="44" spans="1:14" x14ac:dyDescent="0.25">
      <c r="A44" s="24" t="s">
        <v>48</v>
      </c>
      <c r="B44" s="16">
        <v>6336</v>
      </c>
      <c r="C44" s="17">
        <v>100</v>
      </c>
      <c r="D44" s="17">
        <v>11</v>
      </c>
      <c r="E44" s="17">
        <v>9.4</v>
      </c>
      <c r="F44" s="17">
        <v>27.5</v>
      </c>
      <c r="G44" s="17">
        <v>24.1</v>
      </c>
      <c r="H44" s="17"/>
      <c r="I44" s="17">
        <v>13.8</v>
      </c>
      <c r="J44" s="17">
        <v>10.4</v>
      </c>
      <c r="K44" s="17"/>
      <c r="L44" s="17">
        <v>3.9</v>
      </c>
      <c r="M44" s="16">
        <v>2783</v>
      </c>
    </row>
    <row r="45" spans="1:14" x14ac:dyDescent="0.25">
      <c r="A45" s="24" t="s">
        <v>49</v>
      </c>
      <c r="B45" s="16">
        <v>6122</v>
      </c>
      <c r="C45" s="17">
        <v>100</v>
      </c>
      <c r="D45" s="17">
        <v>9.5</v>
      </c>
      <c r="E45" s="17">
        <v>10.1</v>
      </c>
      <c r="F45" s="17">
        <v>27</v>
      </c>
      <c r="G45" s="17">
        <v>24.6</v>
      </c>
      <c r="H45" s="17"/>
      <c r="I45" s="17">
        <v>14.1</v>
      </c>
      <c r="J45" s="17">
        <v>9.9</v>
      </c>
      <c r="K45" s="17"/>
      <c r="L45" s="17">
        <v>4.9000000000000004</v>
      </c>
      <c r="M45" s="16">
        <v>2861</v>
      </c>
    </row>
    <row r="46" spans="1:14" x14ac:dyDescent="0.25">
      <c r="A46" s="24" t="s">
        <v>50</v>
      </c>
      <c r="B46" s="16">
        <v>5983</v>
      </c>
      <c r="C46" s="17">
        <v>100</v>
      </c>
      <c r="D46" s="17">
        <v>10.1</v>
      </c>
      <c r="E46" s="17">
        <v>9.6</v>
      </c>
      <c r="F46" s="17">
        <v>24.6</v>
      </c>
      <c r="G46" s="17">
        <v>22.6</v>
      </c>
      <c r="H46" s="17"/>
      <c r="I46" s="17">
        <v>15.5</v>
      </c>
      <c r="J46" s="17">
        <v>11.6</v>
      </c>
      <c r="K46" s="17"/>
      <c r="L46" s="17">
        <v>6</v>
      </c>
      <c r="M46" s="16">
        <v>2988</v>
      </c>
    </row>
    <row r="47" spans="1:14" x14ac:dyDescent="0.25">
      <c r="A47" s="24" t="s">
        <v>51</v>
      </c>
      <c r="B47" s="16">
        <v>5868</v>
      </c>
      <c r="C47" s="17">
        <v>100</v>
      </c>
      <c r="D47" s="17">
        <v>9.8000000000000007</v>
      </c>
      <c r="E47" s="17">
        <v>9.9</v>
      </c>
      <c r="F47" s="17">
        <v>24</v>
      </c>
      <c r="G47" s="17">
        <v>22.5</v>
      </c>
      <c r="H47" s="17"/>
      <c r="I47" s="17">
        <v>15.4</v>
      </c>
      <c r="J47" s="17">
        <v>13</v>
      </c>
      <c r="K47" s="17"/>
      <c r="L47" s="17">
        <v>5.4</v>
      </c>
      <c r="M47" s="16">
        <v>2996</v>
      </c>
    </row>
    <row r="48" spans="1:14" x14ac:dyDescent="0.25">
      <c r="A48" s="24" t="s">
        <v>52</v>
      </c>
      <c r="B48" s="16">
        <v>5771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7"/>
      <c r="I48" s="16" t="s">
        <v>23</v>
      </c>
      <c r="J48" s="16" t="s">
        <v>23</v>
      </c>
      <c r="K48" s="16"/>
      <c r="L48" s="16" t="s">
        <v>23</v>
      </c>
      <c r="M48" s="16">
        <v>3096</v>
      </c>
      <c r="N48" s="16"/>
    </row>
    <row r="49" spans="1:14" x14ac:dyDescent="0.25">
      <c r="A49" s="24" t="s">
        <v>53</v>
      </c>
      <c r="B49" s="16">
        <v>5877</v>
      </c>
      <c r="C49" s="17">
        <v>100</v>
      </c>
      <c r="D49" s="17">
        <v>10.9</v>
      </c>
      <c r="E49" s="17">
        <v>10.3</v>
      </c>
      <c r="F49" s="17">
        <v>21.7</v>
      </c>
      <c r="G49" s="17">
        <v>20.3</v>
      </c>
      <c r="H49" s="17"/>
      <c r="I49" s="17">
        <v>14.2</v>
      </c>
      <c r="J49" s="17">
        <v>15.2</v>
      </c>
      <c r="K49" s="17"/>
      <c r="L49" s="17">
        <v>7.3</v>
      </c>
      <c r="M49" s="16">
        <v>3132</v>
      </c>
      <c r="N49" s="23"/>
    </row>
    <row r="50" spans="1:14" x14ac:dyDescent="0.25">
      <c r="A50" s="24" t="s">
        <v>54</v>
      </c>
      <c r="B50" s="16">
        <v>5684</v>
      </c>
      <c r="C50" s="17">
        <v>100</v>
      </c>
      <c r="D50" s="17">
        <v>10.199999999999999</v>
      </c>
      <c r="E50" s="17">
        <v>9.6</v>
      </c>
      <c r="F50" s="17">
        <v>21.7</v>
      </c>
      <c r="G50" s="17">
        <v>22.7</v>
      </c>
      <c r="H50" s="17"/>
      <c r="I50" s="17">
        <v>15.8</v>
      </c>
      <c r="J50" s="17">
        <v>13.9</v>
      </c>
      <c r="K50" s="17"/>
      <c r="L50" s="17">
        <v>6.2</v>
      </c>
      <c r="M50" s="16">
        <v>3091</v>
      </c>
    </row>
    <row r="51" spans="1:14" x14ac:dyDescent="0.25">
      <c r="A51" s="24" t="s">
        <v>55</v>
      </c>
      <c r="B51" s="16" t="s">
        <v>23</v>
      </c>
      <c r="C51" s="16" t="s">
        <v>23</v>
      </c>
      <c r="D51" s="16" t="s">
        <v>23</v>
      </c>
      <c r="E51" s="16" t="s">
        <v>23</v>
      </c>
      <c r="F51" s="16" t="s">
        <v>23</v>
      </c>
      <c r="G51" s="16" t="s">
        <v>23</v>
      </c>
      <c r="H51" s="17"/>
      <c r="I51" s="16" t="s">
        <v>23</v>
      </c>
      <c r="J51" s="16" t="s">
        <v>23</v>
      </c>
      <c r="K51" s="16"/>
      <c r="L51" s="16" t="s">
        <v>23</v>
      </c>
      <c r="M51" s="16" t="s">
        <v>23</v>
      </c>
    </row>
    <row r="52" spans="1:14" x14ac:dyDescent="0.25">
      <c r="A52" s="26"/>
      <c r="B52" s="1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6"/>
    </row>
    <row r="53" spans="1:14" x14ac:dyDescent="0.25">
      <c r="A53" s="27" t="s">
        <v>56</v>
      </c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6"/>
    </row>
    <row r="54" spans="1:14" x14ac:dyDescent="0.25">
      <c r="A54" s="15" t="s">
        <v>20</v>
      </c>
      <c r="B54" s="1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6"/>
    </row>
    <row r="55" spans="1:14" x14ac:dyDescent="0.25">
      <c r="A55" s="24" t="s">
        <v>21</v>
      </c>
      <c r="B55" s="16">
        <v>10230</v>
      </c>
      <c r="C55" s="17">
        <v>100</v>
      </c>
      <c r="D55" s="17">
        <v>12.3</v>
      </c>
      <c r="E55" s="17">
        <v>19.2</v>
      </c>
      <c r="F55" s="17">
        <v>38.9</v>
      </c>
      <c r="G55" s="17">
        <v>18.5</v>
      </c>
      <c r="H55" s="17"/>
      <c r="I55" s="17">
        <v>7</v>
      </c>
      <c r="J55" s="17">
        <v>4.0999999999999996</v>
      </c>
      <c r="K55" s="17" t="s">
        <v>22</v>
      </c>
      <c r="L55" s="17" t="s">
        <v>23</v>
      </c>
      <c r="M55" s="16">
        <v>2012</v>
      </c>
    </row>
    <row r="56" spans="1:14" x14ac:dyDescent="0.25">
      <c r="A56" s="24" t="s">
        <v>30</v>
      </c>
      <c r="B56" s="16">
        <v>10620</v>
      </c>
      <c r="C56" s="14">
        <v>100</v>
      </c>
      <c r="D56" s="17">
        <v>10.7</v>
      </c>
      <c r="E56" s="17">
        <v>19.8</v>
      </c>
      <c r="F56" s="17">
        <v>37.9</v>
      </c>
      <c r="G56" s="17">
        <v>18.8</v>
      </c>
      <c r="H56" s="17"/>
      <c r="I56" s="17">
        <v>8.4</v>
      </c>
      <c r="J56" s="17">
        <v>3.7</v>
      </c>
      <c r="K56" s="17"/>
      <c r="L56" s="17">
        <v>0.9</v>
      </c>
      <c r="M56" s="16">
        <v>2116</v>
      </c>
    </row>
    <row r="57" spans="1:14" x14ac:dyDescent="0.25">
      <c r="A57" s="24" t="s">
        <v>25</v>
      </c>
      <c r="B57" s="16">
        <v>10910</v>
      </c>
      <c r="C57" s="17">
        <v>100</v>
      </c>
      <c r="D57" s="17">
        <v>10.6</v>
      </c>
      <c r="E57" s="17">
        <v>19.600000000000001</v>
      </c>
      <c r="F57" s="17">
        <v>38.200000000000003</v>
      </c>
      <c r="G57" s="17">
        <v>18.8</v>
      </c>
      <c r="H57" s="17"/>
      <c r="I57" s="17">
        <v>7.9</v>
      </c>
      <c r="J57" s="17">
        <v>3.8</v>
      </c>
      <c r="K57" s="17"/>
      <c r="L57" s="17">
        <v>1.2</v>
      </c>
      <c r="M57" s="16">
        <v>2132</v>
      </c>
    </row>
    <row r="58" spans="1:14" x14ac:dyDescent="0.25">
      <c r="A58" s="24" t="s">
        <v>26</v>
      </c>
      <c r="B58" s="16">
        <v>10890</v>
      </c>
      <c r="C58" s="14">
        <v>100</v>
      </c>
      <c r="D58" s="14">
        <v>12.6</v>
      </c>
      <c r="E58" s="17">
        <v>19.399999999999999</v>
      </c>
      <c r="F58" s="17">
        <v>36.4</v>
      </c>
      <c r="G58" s="17">
        <v>19.3</v>
      </c>
      <c r="I58" s="17">
        <v>8.3000000000000007</v>
      </c>
      <c r="J58" s="14">
        <v>3.5</v>
      </c>
      <c r="L58" s="17">
        <v>0.6</v>
      </c>
      <c r="M58" s="16">
        <v>2057</v>
      </c>
    </row>
    <row r="59" spans="1:14" x14ac:dyDescent="0.25">
      <c r="A59" s="24" t="s">
        <v>27</v>
      </c>
      <c r="B59" s="16">
        <v>11140</v>
      </c>
      <c r="C59" s="14">
        <v>100</v>
      </c>
      <c r="D59" s="14">
        <v>11.3</v>
      </c>
      <c r="E59" s="17">
        <v>19.2</v>
      </c>
      <c r="F59" s="17">
        <v>36.799999999999997</v>
      </c>
      <c r="G59" s="17">
        <v>20.7</v>
      </c>
      <c r="I59" s="17">
        <v>8</v>
      </c>
      <c r="J59" s="14">
        <v>3.2</v>
      </c>
      <c r="L59" s="17">
        <v>0.8</v>
      </c>
      <c r="M59" s="16">
        <v>2111</v>
      </c>
    </row>
    <row r="60" spans="1:14" x14ac:dyDescent="0.25">
      <c r="A60" s="24" t="s">
        <v>28</v>
      </c>
      <c r="B60" s="16">
        <v>11420</v>
      </c>
      <c r="C60" s="14">
        <v>100</v>
      </c>
      <c r="D60" s="17">
        <v>11.5</v>
      </c>
      <c r="E60" s="17">
        <v>18.3</v>
      </c>
      <c r="F60" s="17">
        <v>38.1</v>
      </c>
      <c r="G60" s="17">
        <v>20.399999999999999</v>
      </c>
      <c r="I60" s="17">
        <v>7.2</v>
      </c>
      <c r="J60" s="17">
        <v>3.5</v>
      </c>
      <c r="K60" s="17"/>
      <c r="L60" s="17">
        <v>1.1000000000000001</v>
      </c>
      <c r="M60" s="16">
        <v>2118</v>
      </c>
    </row>
    <row r="61" spans="1:14" x14ac:dyDescent="0.25">
      <c r="A61" s="15" t="s">
        <v>29</v>
      </c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6"/>
    </row>
    <row r="62" spans="1:14" x14ac:dyDescent="0.25">
      <c r="A62" s="24" t="s">
        <v>21</v>
      </c>
      <c r="B62" s="16">
        <v>8637</v>
      </c>
      <c r="C62" s="17">
        <v>100</v>
      </c>
      <c r="D62" s="17">
        <v>11.2</v>
      </c>
      <c r="E62" s="17">
        <v>19</v>
      </c>
      <c r="F62" s="17">
        <v>36.4</v>
      </c>
      <c r="G62" s="17">
        <v>21.8</v>
      </c>
      <c r="H62" s="17"/>
      <c r="I62" s="17">
        <v>7.3</v>
      </c>
      <c r="J62" s="17">
        <v>4.3</v>
      </c>
      <c r="K62" s="17" t="s">
        <v>22</v>
      </c>
      <c r="L62" s="17" t="s">
        <v>23</v>
      </c>
      <c r="M62" s="16">
        <v>2078</v>
      </c>
    </row>
    <row r="63" spans="1:14" x14ac:dyDescent="0.25">
      <c r="A63" s="24" t="s">
        <v>30</v>
      </c>
      <c r="B63" s="16">
        <v>8395</v>
      </c>
      <c r="C63" s="14">
        <v>100</v>
      </c>
      <c r="D63" s="17">
        <v>10.1</v>
      </c>
      <c r="E63" s="17">
        <v>17.600000000000001</v>
      </c>
      <c r="F63" s="17">
        <v>39.799999999999997</v>
      </c>
      <c r="G63" s="17">
        <v>19.7</v>
      </c>
      <c r="H63" s="17"/>
      <c r="I63" s="17">
        <v>7.5</v>
      </c>
      <c r="J63" s="17">
        <v>4.7</v>
      </c>
      <c r="K63" s="17"/>
      <c r="L63" s="17">
        <v>0.7</v>
      </c>
      <c r="M63" s="16">
        <v>2169</v>
      </c>
    </row>
    <row r="64" spans="1:14" x14ac:dyDescent="0.25">
      <c r="A64" s="24" t="s">
        <v>25</v>
      </c>
      <c r="B64" s="16">
        <v>8311</v>
      </c>
      <c r="C64" s="17">
        <v>100</v>
      </c>
      <c r="D64" s="17">
        <v>10</v>
      </c>
      <c r="E64" s="17">
        <v>18.3</v>
      </c>
      <c r="F64" s="17">
        <v>37.799999999999997</v>
      </c>
      <c r="G64" s="17">
        <v>20.100000000000001</v>
      </c>
      <c r="H64" s="17"/>
      <c r="I64" s="17">
        <v>9.1999999999999993</v>
      </c>
      <c r="J64" s="17">
        <v>4</v>
      </c>
      <c r="K64" s="17"/>
      <c r="L64" s="17">
        <v>0.7</v>
      </c>
      <c r="M64" s="16">
        <v>2173</v>
      </c>
    </row>
    <row r="65" spans="1:13" x14ac:dyDescent="0.25">
      <c r="A65" s="24" t="s">
        <v>26</v>
      </c>
      <c r="B65" s="16">
        <v>8401</v>
      </c>
      <c r="C65" s="14">
        <v>100</v>
      </c>
      <c r="D65" s="14">
        <v>9.5</v>
      </c>
      <c r="E65" s="17">
        <v>17.600000000000001</v>
      </c>
      <c r="F65" s="17">
        <v>38.299999999999997</v>
      </c>
      <c r="G65" s="17">
        <v>21.4</v>
      </c>
      <c r="I65" s="17">
        <v>8.1999999999999993</v>
      </c>
      <c r="J65" s="14">
        <v>4</v>
      </c>
      <c r="L65" s="17">
        <v>1</v>
      </c>
      <c r="M65" s="16">
        <v>2200</v>
      </c>
    </row>
    <row r="66" spans="1:13" x14ac:dyDescent="0.25">
      <c r="A66" s="24" t="s">
        <v>27</v>
      </c>
      <c r="B66" s="16">
        <v>8748</v>
      </c>
      <c r="C66" s="14">
        <v>100</v>
      </c>
      <c r="D66" s="14">
        <v>10</v>
      </c>
      <c r="E66" s="17">
        <v>18.399999999999999</v>
      </c>
      <c r="F66" s="17">
        <v>38.1</v>
      </c>
      <c r="G66" s="17">
        <v>21.5</v>
      </c>
      <c r="I66" s="17">
        <v>8</v>
      </c>
      <c r="J66" s="14">
        <v>3.4</v>
      </c>
      <c r="L66" s="17">
        <v>0.6</v>
      </c>
      <c r="M66" s="16">
        <v>2136</v>
      </c>
    </row>
    <row r="67" spans="1:13" x14ac:dyDescent="0.25">
      <c r="A67" s="24" t="s">
        <v>28</v>
      </c>
      <c r="B67" s="16">
        <v>8991</v>
      </c>
      <c r="C67" s="14">
        <v>100</v>
      </c>
      <c r="D67" s="17">
        <v>9.6</v>
      </c>
      <c r="E67" s="17">
        <v>18.7</v>
      </c>
      <c r="F67" s="17">
        <v>37.9</v>
      </c>
      <c r="G67" s="17">
        <v>21.7</v>
      </c>
      <c r="I67" s="17">
        <v>7.8</v>
      </c>
      <c r="J67" s="17">
        <v>3.5</v>
      </c>
      <c r="K67" s="17"/>
      <c r="L67" s="17">
        <v>0.7</v>
      </c>
      <c r="M67" s="16">
        <v>2145</v>
      </c>
    </row>
    <row r="68" spans="1:13" x14ac:dyDescent="0.25">
      <c r="A68" s="24" t="s">
        <v>31</v>
      </c>
      <c r="B68" s="16">
        <v>8790</v>
      </c>
      <c r="C68" s="17">
        <v>100</v>
      </c>
      <c r="D68" s="17">
        <v>12.9</v>
      </c>
      <c r="E68" s="17">
        <v>18</v>
      </c>
      <c r="F68" s="17">
        <v>36.9</v>
      </c>
      <c r="G68" s="17">
        <v>21.1</v>
      </c>
      <c r="H68" s="17"/>
      <c r="I68" s="17">
        <v>7.6</v>
      </c>
      <c r="J68" s="17">
        <v>2.7</v>
      </c>
      <c r="K68" s="17"/>
      <c r="L68" s="17">
        <v>0.8</v>
      </c>
      <c r="M68" s="16">
        <v>2068</v>
      </c>
    </row>
    <row r="69" spans="1:13" x14ac:dyDescent="0.25">
      <c r="A69" s="24" t="s">
        <v>32</v>
      </c>
      <c r="B69" s="16">
        <v>9299</v>
      </c>
      <c r="C69" s="17">
        <v>100</v>
      </c>
      <c r="D69" s="17">
        <v>12</v>
      </c>
      <c r="E69" s="17">
        <v>18.899999999999999</v>
      </c>
      <c r="F69" s="17">
        <v>39.9</v>
      </c>
      <c r="G69" s="17">
        <v>19.3</v>
      </c>
      <c r="H69" s="17"/>
      <c r="I69" s="17">
        <v>6.3</v>
      </c>
      <c r="J69" s="17">
        <v>3.1</v>
      </c>
      <c r="K69" s="17"/>
      <c r="L69" s="17">
        <v>0.5</v>
      </c>
      <c r="M69" s="16">
        <v>2021</v>
      </c>
    </row>
    <row r="70" spans="1:13" x14ac:dyDescent="0.25">
      <c r="A70" s="24" t="s">
        <v>33</v>
      </c>
      <c r="B70" s="16">
        <v>9717</v>
      </c>
      <c r="C70" s="17">
        <v>100</v>
      </c>
      <c r="D70" s="17">
        <v>14.6</v>
      </c>
      <c r="E70" s="17">
        <v>16.899999999999999</v>
      </c>
      <c r="F70" s="17">
        <v>37.799999999999997</v>
      </c>
      <c r="G70" s="17">
        <v>20.2</v>
      </c>
      <c r="H70" s="17"/>
      <c r="I70" s="17">
        <v>7.1</v>
      </c>
      <c r="J70" s="17">
        <v>3</v>
      </c>
      <c r="K70" s="17"/>
      <c r="L70" s="17">
        <v>0.4</v>
      </c>
      <c r="M70" s="16">
        <v>2003</v>
      </c>
    </row>
    <row r="71" spans="1:13" x14ac:dyDescent="0.25">
      <c r="A71" s="24" t="s">
        <v>34</v>
      </c>
      <c r="B71" s="16">
        <v>10040</v>
      </c>
      <c r="C71" s="17">
        <v>100</v>
      </c>
      <c r="D71" s="17">
        <v>13.2</v>
      </c>
      <c r="E71" s="17">
        <v>17.399999999999999</v>
      </c>
      <c r="F71" s="17">
        <v>38</v>
      </c>
      <c r="G71" s="17">
        <v>19.899999999999999</v>
      </c>
      <c r="H71" s="28"/>
      <c r="I71" s="17">
        <v>8.1999999999999993</v>
      </c>
      <c r="J71" s="17">
        <v>2.9</v>
      </c>
      <c r="K71" s="17"/>
      <c r="L71" s="17">
        <v>0.4</v>
      </c>
      <c r="M71" s="16">
        <v>2046</v>
      </c>
    </row>
    <row r="72" spans="1:13" x14ac:dyDescent="0.25">
      <c r="A72" s="24" t="s">
        <v>35</v>
      </c>
      <c r="B72" s="16">
        <v>10220</v>
      </c>
      <c r="C72" s="17">
        <v>100</v>
      </c>
      <c r="D72" s="17">
        <v>12</v>
      </c>
      <c r="E72" s="17">
        <v>17.7</v>
      </c>
      <c r="F72" s="17">
        <v>38.799999999999997</v>
      </c>
      <c r="G72" s="17">
        <v>20.7</v>
      </c>
      <c r="H72" s="17"/>
      <c r="I72" s="17">
        <v>7.1</v>
      </c>
      <c r="J72" s="17">
        <v>2.9</v>
      </c>
      <c r="K72" s="17"/>
      <c r="L72" s="17">
        <v>0.8</v>
      </c>
      <c r="M72" s="16">
        <v>2076</v>
      </c>
    </row>
    <row r="73" spans="1:13" x14ac:dyDescent="0.25">
      <c r="A73" s="24" t="s">
        <v>36</v>
      </c>
      <c r="B73" s="16">
        <v>10060</v>
      </c>
      <c r="C73" s="17">
        <v>100</v>
      </c>
      <c r="D73" s="17">
        <v>13.4</v>
      </c>
      <c r="E73" s="17">
        <v>16.7</v>
      </c>
      <c r="F73" s="17">
        <v>38.5</v>
      </c>
      <c r="G73" s="17">
        <v>20.5</v>
      </c>
      <c r="H73" s="17"/>
      <c r="I73" s="17">
        <v>7.4</v>
      </c>
      <c r="J73" s="17">
        <v>3</v>
      </c>
      <c r="K73" s="17"/>
      <c r="L73" s="17">
        <v>0.5</v>
      </c>
      <c r="M73" s="16">
        <v>2050</v>
      </c>
    </row>
    <row r="74" spans="1:13" x14ac:dyDescent="0.25">
      <c r="A74" s="24" t="s">
        <v>37</v>
      </c>
      <c r="B74" s="16">
        <v>9995</v>
      </c>
      <c r="C74" s="17">
        <v>100</v>
      </c>
      <c r="D74" s="17">
        <v>13.7</v>
      </c>
      <c r="E74" s="17">
        <v>18.100000000000001</v>
      </c>
      <c r="F74" s="17">
        <v>38.700000000000003</v>
      </c>
      <c r="G74" s="17">
        <v>19.600000000000001</v>
      </c>
      <c r="H74" s="17"/>
      <c r="I74" s="17">
        <v>6.2</v>
      </c>
      <c r="J74" s="17">
        <v>3.2</v>
      </c>
      <c r="K74" s="17"/>
      <c r="L74" s="17">
        <v>0.6</v>
      </c>
      <c r="M74" s="16">
        <v>2002</v>
      </c>
    </row>
    <row r="75" spans="1:13" x14ac:dyDescent="0.25">
      <c r="A75" s="24" t="s">
        <v>38</v>
      </c>
      <c r="B75" s="16">
        <v>9252</v>
      </c>
      <c r="C75" s="17">
        <v>100</v>
      </c>
      <c r="D75" s="17">
        <v>12.3</v>
      </c>
      <c r="E75" s="17">
        <v>17.899999999999999</v>
      </c>
      <c r="F75" s="17">
        <v>38.1</v>
      </c>
      <c r="G75" s="17">
        <v>19.899999999999999</v>
      </c>
      <c r="H75" s="17"/>
      <c r="I75" s="17">
        <v>7.9</v>
      </c>
      <c r="J75" s="17">
        <v>3</v>
      </c>
      <c r="K75" s="17"/>
      <c r="L75" s="17">
        <v>0.9</v>
      </c>
      <c r="M75" s="16">
        <v>2087</v>
      </c>
    </row>
    <row r="76" spans="1:13" x14ac:dyDescent="0.25">
      <c r="A76" s="24" t="s">
        <v>39</v>
      </c>
      <c r="B76" s="16">
        <v>8249</v>
      </c>
      <c r="C76" s="17">
        <v>100</v>
      </c>
      <c r="D76" s="17">
        <v>12.1</v>
      </c>
      <c r="E76" s="17">
        <v>17.600000000000001</v>
      </c>
      <c r="F76" s="17">
        <v>38.200000000000003</v>
      </c>
      <c r="G76" s="17">
        <v>20.5</v>
      </c>
      <c r="H76" s="17"/>
      <c r="I76" s="17">
        <v>7.4</v>
      </c>
      <c r="J76" s="17">
        <v>3.4</v>
      </c>
      <c r="K76" s="17"/>
      <c r="L76" s="17">
        <v>0.8</v>
      </c>
      <c r="M76" s="16">
        <v>2094</v>
      </c>
    </row>
    <row r="77" spans="1:13" x14ac:dyDescent="0.25">
      <c r="A77" s="24" t="s">
        <v>40</v>
      </c>
      <c r="B77" s="16">
        <v>8690</v>
      </c>
      <c r="C77" s="17">
        <v>100</v>
      </c>
      <c r="D77" s="17">
        <v>10.8</v>
      </c>
      <c r="E77" s="17">
        <v>17.8</v>
      </c>
      <c r="F77" s="17">
        <v>39.1</v>
      </c>
      <c r="G77" s="17">
        <v>20.3</v>
      </c>
      <c r="H77" s="17"/>
      <c r="I77" s="17">
        <v>7.5</v>
      </c>
      <c r="J77" s="17">
        <v>3.7</v>
      </c>
      <c r="K77" s="17"/>
      <c r="L77" s="17">
        <v>0.8</v>
      </c>
      <c r="M77" s="16">
        <v>2130</v>
      </c>
    </row>
    <row r="78" spans="1:13" x14ac:dyDescent="0.25">
      <c r="A78" s="24" t="s">
        <v>41</v>
      </c>
      <c r="B78" s="16">
        <v>8194</v>
      </c>
      <c r="C78" s="17">
        <v>100</v>
      </c>
      <c r="D78" s="17">
        <v>11.3</v>
      </c>
      <c r="E78" s="17">
        <v>17.2</v>
      </c>
      <c r="F78" s="17">
        <v>37.200000000000003</v>
      </c>
      <c r="G78" s="17">
        <v>20.9</v>
      </c>
      <c r="H78" s="17"/>
      <c r="I78" s="17">
        <v>8.4</v>
      </c>
      <c r="J78" s="17">
        <v>4.2</v>
      </c>
      <c r="K78" s="17"/>
      <c r="L78" s="17">
        <v>0.9</v>
      </c>
      <c r="M78" s="16">
        <v>2167</v>
      </c>
    </row>
    <row r="79" spans="1:13" x14ac:dyDescent="0.25">
      <c r="A79" s="24" t="s">
        <v>42</v>
      </c>
      <c r="B79" s="16">
        <v>7543</v>
      </c>
      <c r="C79" s="17">
        <v>100</v>
      </c>
      <c r="D79" s="17">
        <v>10.199999999999999</v>
      </c>
      <c r="E79" s="17">
        <v>14.7</v>
      </c>
      <c r="F79" s="17">
        <v>37.299999999999997</v>
      </c>
      <c r="G79" s="17">
        <v>22.1</v>
      </c>
      <c r="H79" s="17"/>
      <c r="I79" s="17">
        <v>9.5</v>
      </c>
      <c r="J79" s="17">
        <v>5.2</v>
      </c>
      <c r="K79" s="17"/>
      <c r="L79" s="17">
        <v>0.9</v>
      </c>
      <c r="M79" s="16">
        <v>2280</v>
      </c>
    </row>
    <row r="80" spans="1:13" x14ac:dyDescent="0.25">
      <c r="A80" s="24" t="s">
        <v>43</v>
      </c>
      <c r="B80" s="16">
        <v>7324</v>
      </c>
      <c r="C80" s="17">
        <v>100</v>
      </c>
      <c r="D80" s="17">
        <v>10.199999999999999</v>
      </c>
      <c r="E80" s="17">
        <v>15</v>
      </c>
      <c r="F80" s="17">
        <v>36.9</v>
      </c>
      <c r="G80" s="17">
        <v>20.7</v>
      </c>
      <c r="H80" s="17"/>
      <c r="I80" s="17">
        <v>9.9</v>
      </c>
      <c r="J80" s="17">
        <v>5.8</v>
      </c>
      <c r="K80" s="17"/>
      <c r="L80" s="17">
        <v>1.4</v>
      </c>
      <c r="M80" s="16">
        <v>2329</v>
      </c>
    </row>
    <row r="81" spans="1:14" ht="13.5" customHeight="1" x14ac:dyDescent="0.25">
      <c r="A81" s="24" t="s">
        <v>44</v>
      </c>
      <c r="B81" s="16">
        <v>6815</v>
      </c>
      <c r="C81" s="17">
        <v>100</v>
      </c>
      <c r="D81" s="17">
        <v>9.4</v>
      </c>
      <c r="E81" s="17">
        <v>14.8</v>
      </c>
      <c r="F81" s="17">
        <v>35.1</v>
      </c>
      <c r="G81" s="17">
        <v>21.7</v>
      </c>
      <c r="H81" s="17"/>
      <c r="I81" s="17">
        <v>10.7</v>
      </c>
      <c r="J81" s="17">
        <v>6.9</v>
      </c>
      <c r="K81" s="17"/>
      <c r="L81" s="17">
        <v>1.6</v>
      </c>
      <c r="M81" s="16">
        <v>2413</v>
      </c>
    </row>
    <row r="82" spans="1:14" x14ac:dyDescent="0.25">
      <c r="A82" s="24" t="s">
        <v>45</v>
      </c>
      <c r="B82" s="16">
        <v>6836</v>
      </c>
      <c r="C82" s="17">
        <v>100</v>
      </c>
      <c r="D82" s="17">
        <v>8</v>
      </c>
      <c r="E82" s="17">
        <v>12.9</v>
      </c>
      <c r="F82" s="17">
        <v>34.200000000000003</v>
      </c>
      <c r="G82" s="17">
        <v>24.1</v>
      </c>
      <c r="H82" s="17"/>
      <c r="I82" s="17">
        <v>11.4</v>
      </c>
      <c r="J82" s="17">
        <v>7.4</v>
      </c>
      <c r="K82" s="17"/>
      <c r="L82" s="17">
        <v>2</v>
      </c>
      <c r="M82" s="16">
        <v>2548</v>
      </c>
    </row>
    <row r="83" spans="1:14" x14ac:dyDescent="0.25">
      <c r="A83" s="24" t="s">
        <v>46</v>
      </c>
      <c r="B83" s="16">
        <v>6580</v>
      </c>
      <c r="C83" s="17">
        <v>100</v>
      </c>
      <c r="D83" s="17">
        <v>7.9</v>
      </c>
      <c r="E83" s="17">
        <v>12.2</v>
      </c>
      <c r="F83" s="17">
        <v>31.9</v>
      </c>
      <c r="G83" s="17">
        <v>24.6</v>
      </c>
      <c r="H83" s="17"/>
      <c r="I83" s="17">
        <v>12.4</v>
      </c>
      <c r="J83" s="17">
        <v>8.4</v>
      </c>
      <c r="K83" s="17"/>
      <c r="L83" s="17">
        <v>2.6</v>
      </c>
      <c r="M83" s="16">
        <v>2652</v>
      </c>
    </row>
    <row r="84" spans="1:14" x14ac:dyDescent="0.25">
      <c r="A84" s="24" t="s">
        <v>47</v>
      </c>
      <c r="B84" s="16">
        <v>6314</v>
      </c>
      <c r="C84" s="17">
        <v>100</v>
      </c>
      <c r="D84" s="17">
        <v>6.6</v>
      </c>
      <c r="E84" s="17">
        <v>11.9</v>
      </c>
      <c r="F84" s="17">
        <v>29.8</v>
      </c>
      <c r="G84" s="17">
        <v>24.3</v>
      </c>
      <c r="H84" s="17"/>
      <c r="I84" s="17">
        <v>14.4</v>
      </c>
      <c r="J84" s="17">
        <v>9.9</v>
      </c>
      <c r="K84" s="17"/>
      <c r="L84" s="17">
        <v>3</v>
      </c>
      <c r="M84" s="16">
        <v>2794</v>
      </c>
      <c r="N84" s="16"/>
    </row>
    <row r="85" spans="1:14" x14ac:dyDescent="0.25">
      <c r="A85" s="24" t="s">
        <v>48</v>
      </c>
      <c r="B85" s="16">
        <v>6027</v>
      </c>
      <c r="C85" s="17">
        <v>100</v>
      </c>
      <c r="D85" s="17">
        <v>7.6</v>
      </c>
      <c r="E85" s="17">
        <v>9.6</v>
      </c>
      <c r="F85" s="17">
        <v>28.7</v>
      </c>
      <c r="G85" s="17">
        <v>25.1</v>
      </c>
      <c r="H85" s="17"/>
      <c r="I85" s="17">
        <v>14.3</v>
      </c>
      <c r="J85" s="17">
        <v>10.8</v>
      </c>
      <c r="K85" s="17"/>
      <c r="L85" s="17">
        <v>4</v>
      </c>
      <c r="M85" s="16">
        <v>2885</v>
      </c>
      <c r="N85" s="23"/>
    </row>
    <row r="86" spans="1:14" x14ac:dyDescent="0.25">
      <c r="A86" s="24" t="s">
        <v>49</v>
      </c>
      <c r="B86" s="16">
        <v>5807</v>
      </c>
      <c r="C86" s="17">
        <v>100</v>
      </c>
      <c r="D86" s="17">
        <v>5.9</v>
      </c>
      <c r="E86" s="17">
        <v>10.1</v>
      </c>
      <c r="F86" s="17">
        <v>28.2</v>
      </c>
      <c r="G86" s="17">
        <v>25.8</v>
      </c>
      <c r="H86" s="17"/>
      <c r="I86" s="17">
        <v>14.7</v>
      </c>
      <c r="J86" s="17">
        <v>10.3</v>
      </c>
      <c r="K86" s="17"/>
      <c r="L86" s="17">
        <v>4.9000000000000004</v>
      </c>
      <c r="M86" s="16">
        <v>2970</v>
      </c>
    </row>
    <row r="87" spans="1:14" x14ac:dyDescent="0.25">
      <c r="A87" s="24" t="s">
        <v>50</v>
      </c>
      <c r="B87" s="16">
        <v>5690</v>
      </c>
      <c r="C87" s="17">
        <v>100</v>
      </c>
      <c r="D87" s="17">
        <v>6.6</v>
      </c>
      <c r="E87" s="17">
        <v>9.6999999999999993</v>
      </c>
      <c r="F87" s="17">
        <v>25.7</v>
      </c>
      <c r="G87" s="17">
        <v>23.6</v>
      </c>
      <c r="H87" s="17"/>
      <c r="I87" s="17">
        <v>16.2</v>
      </c>
      <c r="J87" s="17">
        <v>12.1</v>
      </c>
      <c r="K87" s="17"/>
      <c r="L87" s="17">
        <v>6.1</v>
      </c>
      <c r="M87" s="16">
        <v>3105</v>
      </c>
    </row>
    <row r="88" spans="1:14" x14ac:dyDescent="0.25">
      <c r="A88" s="24" t="s">
        <v>51</v>
      </c>
      <c r="B88" s="16">
        <v>5595</v>
      </c>
      <c r="C88" s="17">
        <v>100</v>
      </c>
      <c r="D88" s="17">
        <v>6.7</v>
      </c>
      <c r="E88" s="17">
        <v>9.8000000000000007</v>
      </c>
      <c r="F88" s="17">
        <v>24.9</v>
      </c>
      <c r="G88" s="17">
        <v>23.4</v>
      </c>
      <c r="H88" s="17"/>
      <c r="I88" s="17">
        <v>16</v>
      </c>
      <c r="J88" s="17">
        <v>13.5</v>
      </c>
      <c r="K88" s="17"/>
      <c r="L88" s="17">
        <v>5.6</v>
      </c>
      <c r="M88" s="16">
        <v>3108</v>
      </c>
    </row>
    <row r="89" spans="1:14" x14ac:dyDescent="0.25">
      <c r="A89" s="24" t="s">
        <v>57</v>
      </c>
      <c r="B89" s="16">
        <v>5497</v>
      </c>
      <c r="C89" s="17">
        <v>100</v>
      </c>
      <c r="D89" s="17">
        <v>6.1</v>
      </c>
      <c r="E89" s="17">
        <v>10.4</v>
      </c>
      <c r="F89" s="17">
        <v>21.8</v>
      </c>
      <c r="G89" s="17">
        <v>24.4</v>
      </c>
      <c r="H89" s="17"/>
      <c r="I89" s="17">
        <v>16.399999999999999</v>
      </c>
      <c r="J89" s="17">
        <v>14.7</v>
      </c>
      <c r="K89" s="17"/>
      <c r="L89" s="17">
        <v>6.1</v>
      </c>
      <c r="M89" s="16">
        <v>3212</v>
      </c>
    </row>
    <row r="90" spans="1:14" x14ac:dyDescent="0.25">
      <c r="A90" s="24" t="s">
        <v>53</v>
      </c>
      <c r="B90" s="16">
        <v>5438</v>
      </c>
      <c r="C90" s="17">
        <v>100</v>
      </c>
      <c r="D90" s="17">
        <v>7.3</v>
      </c>
      <c r="E90" s="17">
        <v>8.8000000000000007</v>
      </c>
      <c r="F90" s="17">
        <v>21.7</v>
      </c>
      <c r="G90" s="17">
        <v>26</v>
      </c>
      <c r="H90" s="17"/>
      <c r="I90" s="17">
        <v>17.7</v>
      </c>
      <c r="J90" s="17">
        <v>14.6</v>
      </c>
      <c r="K90" s="17"/>
      <c r="L90" s="17">
        <v>6.9</v>
      </c>
      <c r="M90" s="16">
        <v>3266</v>
      </c>
    </row>
    <row r="91" spans="1:14" x14ac:dyDescent="0.25">
      <c r="A91" s="24" t="s">
        <v>54</v>
      </c>
      <c r="B91" s="16">
        <v>5455</v>
      </c>
      <c r="C91" s="17">
        <v>100</v>
      </c>
      <c r="D91" s="17">
        <v>7.5</v>
      </c>
      <c r="E91" s="17">
        <v>9.6</v>
      </c>
      <c r="F91" s="17">
        <v>22.4</v>
      </c>
      <c r="G91" s="17">
        <v>23.4</v>
      </c>
      <c r="H91" s="17"/>
      <c r="I91" s="17">
        <v>16.399999999999999</v>
      </c>
      <c r="J91" s="17">
        <v>14.4</v>
      </c>
      <c r="K91" s="17"/>
      <c r="L91" s="17">
        <v>6.3</v>
      </c>
      <c r="M91" s="16">
        <v>3190</v>
      </c>
    </row>
    <row r="92" spans="1:14" x14ac:dyDescent="0.25">
      <c r="A92" s="24" t="s">
        <v>55</v>
      </c>
      <c r="B92" s="16">
        <v>5815</v>
      </c>
      <c r="C92" s="17">
        <v>100</v>
      </c>
      <c r="D92" s="17">
        <v>8.6</v>
      </c>
      <c r="E92" s="17">
        <v>11.8</v>
      </c>
      <c r="F92" s="17">
        <v>23.8</v>
      </c>
      <c r="G92" s="17">
        <v>21.4</v>
      </c>
      <c r="H92" s="17"/>
      <c r="I92" s="17">
        <v>14.6</v>
      </c>
      <c r="J92" s="17">
        <v>12.9</v>
      </c>
      <c r="K92" s="17"/>
      <c r="L92" s="17">
        <v>6.8</v>
      </c>
      <c r="M92" s="16">
        <v>3096</v>
      </c>
    </row>
    <row r="93" spans="1:14" x14ac:dyDescent="0.25">
      <c r="A93" s="24"/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6"/>
    </row>
    <row r="94" spans="1:14" x14ac:dyDescent="0.25">
      <c r="A94" s="27" t="s">
        <v>58</v>
      </c>
      <c r="B94" s="1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6"/>
    </row>
    <row r="95" spans="1:14" x14ac:dyDescent="0.25">
      <c r="A95" s="15" t="s">
        <v>20</v>
      </c>
      <c r="B95" s="1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6"/>
    </row>
    <row r="96" spans="1:14" x14ac:dyDescent="0.25">
      <c r="A96" s="24" t="s">
        <v>21</v>
      </c>
      <c r="B96" s="16">
        <v>1824</v>
      </c>
      <c r="C96" s="17">
        <v>100</v>
      </c>
      <c r="D96" s="17">
        <v>40.4</v>
      </c>
      <c r="E96" s="17">
        <v>20</v>
      </c>
      <c r="F96" s="17">
        <v>17.899999999999999</v>
      </c>
      <c r="G96" s="17">
        <v>10.6</v>
      </c>
      <c r="H96" s="17"/>
      <c r="I96" s="17">
        <v>5.3</v>
      </c>
      <c r="J96" s="17">
        <v>5.9</v>
      </c>
      <c r="K96" s="17" t="s">
        <v>22</v>
      </c>
      <c r="L96" s="17" t="s">
        <v>23</v>
      </c>
      <c r="M96" s="16">
        <v>1378</v>
      </c>
    </row>
    <row r="97" spans="1:13" x14ac:dyDescent="0.25">
      <c r="A97" s="24" t="s">
        <v>30</v>
      </c>
      <c r="B97" s="16">
        <v>1553</v>
      </c>
      <c r="C97" s="17">
        <v>100</v>
      </c>
      <c r="D97" s="17">
        <v>45.6</v>
      </c>
      <c r="E97" s="17">
        <v>18.8</v>
      </c>
      <c r="F97" s="17">
        <v>15.9</v>
      </c>
      <c r="G97" s="17">
        <v>12.1</v>
      </c>
      <c r="H97" s="17"/>
      <c r="I97" s="17">
        <v>2.1</v>
      </c>
      <c r="J97" s="17">
        <v>4</v>
      </c>
      <c r="K97" s="17"/>
      <c r="L97" s="17">
        <v>1.4</v>
      </c>
      <c r="M97" s="16">
        <v>1272</v>
      </c>
    </row>
    <row r="98" spans="1:13" x14ac:dyDescent="0.25">
      <c r="A98" s="24" t="s">
        <v>25</v>
      </c>
      <c r="B98" s="16">
        <v>1613</v>
      </c>
      <c r="C98" s="17">
        <v>100</v>
      </c>
      <c r="D98" s="17">
        <v>47.9</v>
      </c>
      <c r="E98" s="17">
        <v>21.4</v>
      </c>
      <c r="F98" s="17">
        <v>16.100000000000001</v>
      </c>
      <c r="G98" s="17">
        <v>7.7</v>
      </c>
      <c r="H98" s="17"/>
      <c r="I98" s="17">
        <v>3.8</v>
      </c>
      <c r="J98" s="17">
        <v>2.2999999999999998</v>
      </c>
      <c r="K98" s="17"/>
      <c r="L98" s="17">
        <v>0.8</v>
      </c>
      <c r="M98" s="16">
        <v>1104</v>
      </c>
    </row>
    <row r="99" spans="1:13" x14ac:dyDescent="0.25">
      <c r="A99" s="24" t="s">
        <v>26</v>
      </c>
      <c r="B99" s="16">
        <v>1650</v>
      </c>
      <c r="C99" s="14">
        <v>100</v>
      </c>
      <c r="D99" s="14">
        <v>46.7</v>
      </c>
      <c r="E99" s="17">
        <v>21.3</v>
      </c>
      <c r="F99" s="17">
        <v>14.6</v>
      </c>
      <c r="G99" s="17">
        <v>10.9</v>
      </c>
      <c r="I99" s="17">
        <v>3.4</v>
      </c>
      <c r="J99" s="14">
        <v>3</v>
      </c>
      <c r="L99" s="17">
        <v>0.3</v>
      </c>
      <c r="M99" s="16">
        <v>1135</v>
      </c>
    </row>
    <row r="100" spans="1:13" x14ac:dyDescent="0.25">
      <c r="A100" s="24" t="s">
        <v>27</v>
      </c>
      <c r="B100" s="16">
        <v>1620</v>
      </c>
      <c r="C100" s="14">
        <v>100</v>
      </c>
      <c r="D100" s="14">
        <v>53.9</v>
      </c>
      <c r="E100" s="17">
        <v>15.7</v>
      </c>
      <c r="F100" s="17">
        <v>13.2</v>
      </c>
      <c r="G100" s="17">
        <v>8.9</v>
      </c>
      <c r="I100" s="17">
        <v>4.5999999999999996</v>
      </c>
      <c r="J100" s="14">
        <v>2.9</v>
      </c>
      <c r="L100" s="17">
        <v>0.9</v>
      </c>
      <c r="M100" s="16">
        <v>1088</v>
      </c>
    </row>
    <row r="101" spans="1:13" x14ac:dyDescent="0.25">
      <c r="A101" s="24" t="s">
        <v>28</v>
      </c>
      <c r="B101" s="16">
        <v>1727</v>
      </c>
      <c r="C101" s="14">
        <v>100</v>
      </c>
      <c r="D101" s="17">
        <v>52.2</v>
      </c>
      <c r="E101" s="17">
        <v>16.8</v>
      </c>
      <c r="F101" s="17">
        <v>15.1</v>
      </c>
      <c r="G101" s="17">
        <v>9</v>
      </c>
      <c r="I101" s="17">
        <v>3.3</v>
      </c>
      <c r="J101" s="17">
        <v>2.9</v>
      </c>
      <c r="K101" s="17"/>
      <c r="L101" s="17">
        <v>0.7</v>
      </c>
      <c r="M101" s="25">
        <v>1080</v>
      </c>
    </row>
    <row r="102" spans="1:13" x14ac:dyDescent="0.25">
      <c r="A102" s="15" t="s">
        <v>29</v>
      </c>
      <c r="B102" s="1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6"/>
    </row>
    <row r="103" spans="1:13" x14ac:dyDescent="0.25">
      <c r="A103" s="24" t="s">
        <v>21</v>
      </c>
      <c r="B103" s="16">
        <v>1992</v>
      </c>
      <c r="C103" s="17">
        <v>100</v>
      </c>
      <c r="D103" s="17">
        <v>46.3</v>
      </c>
      <c r="E103" s="17">
        <v>19</v>
      </c>
      <c r="F103" s="17">
        <v>14.7</v>
      </c>
      <c r="G103" s="17">
        <v>12.6</v>
      </c>
      <c r="H103" s="17"/>
      <c r="I103" s="17">
        <v>4</v>
      </c>
      <c r="J103" s="17">
        <v>3.4</v>
      </c>
      <c r="K103" s="17" t="s">
        <v>22</v>
      </c>
      <c r="L103" s="17" t="s">
        <v>23</v>
      </c>
      <c r="M103" s="16">
        <v>1193</v>
      </c>
    </row>
    <row r="104" spans="1:13" x14ac:dyDescent="0.25">
      <c r="A104" s="24" t="s">
        <v>30</v>
      </c>
      <c r="B104" s="16">
        <v>1749</v>
      </c>
      <c r="C104" s="14">
        <v>100</v>
      </c>
      <c r="D104" s="17">
        <v>47.6</v>
      </c>
      <c r="E104" s="17">
        <v>18.2</v>
      </c>
      <c r="F104" s="17">
        <v>16.899999999999999</v>
      </c>
      <c r="G104" s="17">
        <v>11.1</v>
      </c>
      <c r="H104" s="17"/>
      <c r="I104" s="17">
        <v>3.2</v>
      </c>
      <c r="J104" s="17">
        <v>2.5</v>
      </c>
      <c r="K104" s="17"/>
      <c r="L104" s="17">
        <v>0.5</v>
      </c>
      <c r="M104" s="16">
        <v>1150</v>
      </c>
    </row>
    <row r="105" spans="1:13" x14ac:dyDescent="0.25">
      <c r="A105" s="24" t="s">
        <v>25</v>
      </c>
      <c r="B105" s="16">
        <v>1585</v>
      </c>
      <c r="C105" s="17">
        <v>100</v>
      </c>
      <c r="D105" s="17">
        <v>41.1</v>
      </c>
      <c r="E105" s="17">
        <v>20.8</v>
      </c>
      <c r="F105" s="17">
        <v>17.899999999999999</v>
      </c>
      <c r="G105" s="17">
        <v>10.9</v>
      </c>
      <c r="H105" s="17"/>
      <c r="I105" s="17">
        <v>6.1</v>
      </c>
      <c r="J105" s="17">
        <v>2.5</v>
      </c>
      <c r="K105" s="17"/>
      <c r="L105" s="17">
        <v>0.6</v>
      </c>
      <c r="M105" s="16">
        <v>1314</v>
      </c>
    </row>
    <row r="106" spans="1:13" ht="12.75" customHeight="1" x14ac:dyDescent="0.25">
      <c r="A106" s="24" t="s">
        <v>26</v>
      </c>
      <c r="B106" s="22">
        <v>1523</v>
      </c>
      <c r="C106" s="14">
        <v>100</v>
      </c>
      <c r="D106" s="14">
        <v>41.6</v>
      </c>
      <c r="E106" s="17">
        <v>22</v>
      </c>
      <c r="F106" s="17">
        <v>16.100000000000001</v>
      </c>
      <c r="G106" s="17">
        <v>9.6999999999999993</v>
      </c>
      <c r="I106" s="17">
        <v>6.2</v>
      </c>
      <c r="J106" s="14">
        <v>3.7</v>
      </c>
      <c r="L106" s="17">
        <v>0.8</v>
      </c>
      <c r="M106" s="16">
        <v>1340</v>
      </c>
    </row>
    <row r="107" spans="1:13" x14ac:dyDescent="0.25">
      <c r="A107" s="24" t="s">
        <v>27</v>
      </c>
      <c r="B107" s="16">
        <v>1552</v>
      </c>
      <c r="C107" s="14">
        <v>100</v>
      </c>
      <c r="D107" s="14">
        <v>45.1</v>
      </c>
      <c r="E107" s="17">
        <v>18</v>
      </c>
      <c r="F107" s="17">
        <v>14.4</v>
      </c>
      <c r="G107" s="17">
        <v>12.5</v>
      </c>
      <c r="I107" s="17">
        <v>5.4</v>
      </c>
      <c r="J107" s="14">
        <v>2.8</v>
      </c>
      <c r="L107" s="17">
        <v>1.8</v>
      </c>
      <c r="M107" s="16">
        <v>1353</v>
      </c>
    </row>
    <row r="108" spans="1:13" x14ac:dyDescent="0.25">
      <c r="A108" s="24" t="s">
        <v>28</v>
      </c>
      <c r="B108" s="16">
        <v>1525</v>
      </c>
      <c r="C108" s="14">
        <v>100</v>
      </c>
      <c r="D108" s="17">
        <v>47.6</v>
      </c>
      <c r="E108" s="17">
        <v>19.7</v>
      </c>
      <c r="F108" s="17">
        <v>17.399999999999999</v>
      </c>
      <c r="G108" s="17">
        <v>8.6999999999999993</v>
      </c>
      <c r="I108" s="17">
        <v>3.6</v>
      </c>
      <c r="J108" s="17">
        <v>2.4</v>
      </c>
      <c r="K108" s="17"/>
      <c r="L108" s="17">
        <v>0.7</v>
      </c>
      <c r="M108" s="25">
        <v>1129</v>
      </c>
    </row>
    <row r="109" spans="1:13" x14ac:dyDescent="0.25">
      <c r="A109" s="24" t="s">
        <v>31</v>
      </c>
      <c r="B109" s="16">
        <v>1584</v>
      </c>
      <c r="C109" s="17">
        <v>100</v>
      </c>
      <c r="D109" s="17">
        <v>51.4</v>
      </c>
      <c r="E109" s="17">
        <v>21.3</v>
      </c>
      <c r="F109" s="17">
        <v>13.6</v>
      </c>
      <c r="G109" s="17">
        <v>8</v>
      </c>
      <c r="H109" s="17"/>
      <c r="I109" s="17">
        <v>2.7</v>
      </c>
      <c r="J109" s="17">
        <v>2.2999999999999998</v>
      </c>
      <c r="K109" s="17"/>
      <c r="L109" s="17">
        <v>0.5</v>
      </c>
      <c r="M109" s="16">
        <v>1013</v>
      </c>
    </row>
    <row r="110" spans="1:13" x14ac:dyDescent="0.25">
      <c r="A110" s="24" t="s">
        <v>32</v>
      </c>
      <c r="B110" s="16">
        <v>1449</v>
      </c>
      <c r="C110" s="17">
        <v>100</v>
      </c>
      <c r="D110" s="17">
        <v>54.8</v>
      </c>
      <c r="E110" s="17">
        <v>14.9</v>
      </c>
      <c r="F110" s="17">
        <v>12.7</v>
      </c>
      <c r="G110" s="17">
        <v>8.3000000000000007</v>
      </c>
      <c r="H110" s="17"/>
      <c r="I110" s="17">
        <v>5</v>
      </c>
      <c r="J110" s="17">
        <v>3.7</v>
      </c>
      <c r="K110" s="17"/>
      <c r="L110" s="17">
        <v>0.6</v>
      </c>
      <c r="M110" s="16">
        <v>1133</v>
      </c>
    </row>
    <row r="111" spans="1:13" x14ac:dyDescent="0.25">
      <c r="A111" s="24" t="s">
        <v>33</v>
      </c>
      <c r="B111" s="16">
        <v>1518</v>
      </c>
      <c r="C111" s="17">
        <v>100</v>
      </c>
      <c r="D111" s="17">
        <v>57.6</v>
      </c>
      <c r="E111" s="17">
        <v>16.5</v>
      </c>
      <c r="F111" s="17">
        <v>12.4</v>
      </c>
      <c r="G111" s="17">
        <v>7.6</v>
      </c>
      <c r="H111" s="17"/>
      <c r="I111" s="17">
        <v>1.6</v>
      </c>
      <c r="J111" s="17">
        <v>3.2</v>
      </c>
      <c r="K111" s="17"/>
      <c r="L111" s="17">
        <v>1.1000000000000001</v>
      </c>
      <c r="M111" s="16">
        <v>957</v>
      </c>
    </row>
    <row r="112" spans="1:13" x14ac:dyDescent="0.25">
      <c r="A112" s="24" t="s">
        <v>34</v>
      </c>
      <c r="B112" s="16">
        <v>1498</v>
      </c>
      <c r="C112" s="17">
        <v>100</v>
      </c>
      <c r="D112" s="17">
        <v>59.8</v>
      </c>
      <c r="E112" s="17">
        <v>17</v>
      </c>
      <c r="F112" s="17">
        <v>11.2</v>
      </c>
      <c r="G112" s="17">
        <v>6.2</v>
      </c>
      <c r="H112" s="17"/>
      <c r="I112" s="17">
        <v>2.1</v>
      </c>
      <c r="J112" s="17">
        <v>2.9</v>
      </c>
      <c r="K112" s="17"/>
      <c r="L112" s="17">
        <v>0.9</v>
      </c>
      <c r="M112" s="16">
        <v>880</v>
      </c>
    </row>
    <row r="113" spans="1:13" x14ac:dyDescent="0.25">
      <c r="A113" s="24" t="s">
        <v>35</v>
      </c>
      <c r="B113" s="16">
        <v>1342</v>
      </c>
      <c r="C113" s="17">
        <v>100</v>
      </c>
      <c r="D113" s="17">
        <v>63.4</v>
      </c>
      <c r="E113" s="17">
        <v>14.8</v>
      </c>
      <c r="F113" s="17">
        <v>9.4</v>
      </c>
      <c r="G113" s="17">
        <v>5.8</v>
      </c>
      <c r="H113" s="17"/>
      <c r="I113" s="17">
        <v>4.3</v>
      </c>
      <c r="J113" s="17">
        <v>1.5</v>
      </c>
      <c r="K113" s="17"/>
      <c r="L113" s="17">
        <v>0.8</v>
      </c>
      <c r="M113" s="16">
        <v>821</v>
      </c>
    </row>
    <row r="114" spans="1:13" x14ac:dyDescent="0.25">
      <c r="A114" s="24" t="s">
        <v>36</v>
      </c>
      <c r="B114" s="16">
        <v>1391</v>
      </c>
      <c r="C114" s="17">
        <v>100</v>
      </c>
      <c r="D114" s="17">
        <v>59.6</v>
      </c>
      <c r="E114" s="17">
        <v>14.4</v>
      </c>
      <c r="F114" s="17">
        <v>9.9</v>
      </c>
      <c r="G114" s="17">
        <v>9.1999999999999993</v>
      </c>
      <c r="H114" s="17"/>
      <c r="I114" s="17">
        <v>5.4</v>
      </c>
      <c r="J114" s="17">
        <v>1.4</v>
      </c>
      <c r="K114" s="17"/>
      <c r="L114" s="17">
        <v>0.1</v>
      </c>
      <c r="M114" s="16">
        <v>920</v>
      </c>
    </row>
    <row r="115" spans="1:13" x14ac:dyDescent="0.25">
      <c r="A115" s="24" t="s">
        <v>37</v>
      </c>
      <c r="B115" s="16">
        <v>1118</v>
      </c>
      <c r="C115" s="17">
        <v>100</v>
      </c>
      <c r="D115" s="17">
        <v>66.8</v>
      </c>
      <c r="E115" s="17">
        <v>10.9</v>
      </c>
      <c r="F115" s="17">
        <v>10.199999999999999</v>
      </c>
      <c r="G115" s="17">
        <v>5.6</v>
      </c>
      <c r="H115" s="17"/>
      <c r="I115" s="17">
        <v>5.5</v>
      </c>
      <c r="J115" s="17">
        <v>1</v>
      </c>
      <c r="K115" s="17"/>
      <c r="L115" s="17" t="s">
        <v>59</v>
      </c>
      <c r="M115" s="16">
        <v>758</v>
      </c>
    </row>
    <row r="116" spans="1:13" x14ac:dyDescent="0.25">
      <c r="A116" s="24" t="s">
        <v>38</v>
      </c>
      <c r="B116" s="16">
        <v>992</v>
      </c>
      <c r="C116" s="17">
        <v>100</v>
      </c>
      <c r="D116" s="17">
        <v>65.900000000000006</v>
      </c>
      <c r="E116" s="17">
        <v>14.6</v>
      </c>
      <c r="F116" s="17">
        <v>8.1</v>
      </c>
      <c r="G116" s="17">
        <v>5</v>
      </c>
      <c r="H116" s="17"/>
      <c r="I116" s="17">
        <v>3</v>
      </c>
      <c r="J116" s="17">
        <v>2.6</v>
      </c>
      <c r="K116" s="17"/>
      <c r="L116" s="17">
        <v>0.8</v>
      </c>
      <c r="M116" s="16">
        <v>782</v>
      </c>
    </row>
    <row r="117" spans="1:13" x14ac:dyDescent="0.25">
      <c r="A117" s="24" t="s">
        <v>39</v>
      </c>
      <c r="B117" s="16">
        <v>963</v>
      </c>
      <c r="C117" s="17">
        <v>100</v>
      </c>
      <c r="D117" s="17">
        <v>68.400000000000006</v>
      </c>
      <c r="E117" s="17">
        <v>12.6</v>
      </c>
      <c r="F117" s="17">
        <v>7.9</v>
      </c>
      <c r="G117" s="17">
        <v>4.4000000000000004</v>
      </c>
      <c r="H117" s="17"/>
      <c r="I117" s="17">
        <v>3.4</v>
      </c>
      <c r="J117" s="17">
        <v>1.9</v>
      </c>
      <c r="K117" s="17"/>
      <c r="L117" s="17">
        <v>1.3</v>
      </c>
      <c r="M117" s="16">
        <v>758</v>
      </c>
    </row>
    <row r="118" spans="1:13" x14ac:dyDescent="0.25">
      <c r="A118" s="24" t="s">
        <v>40</v>
      </c>
      <c r="B118" s="16">
        <v>726</v>
      </c>
      <c r="C118" s="17">
        <v>100</v>
      </c>
      <c r="D118" s="17">
        <v>74.5</v>
      </c>
      <c r="E118" s="17">
        <v>10.6</v>
      </c>
      <c r="F118" s="17">
        <v>6.9</v>
      </c>
      <c r="G118" s="17">
        <v>3.4</v>
      </c>
      <c r="H118" s="17"/>
      <c r="I118" s="17">
        <v>1.5</v>
      </c>
      <c r="J118" s="17">
        <v>1.9</v>
      </c>
      <c r="K118" s="17"/>
      <c r="L118" s="17">
        <v>1.3</v>
      </c>
      <c r="M118" s="16">
        <v>596</v>
      </c>
    </row>
    <row r="119" spans="1:13" x14ac:dyDescent="0.25">
      <c r="A119" s="24" t="s">
        <v>41</v>
      </c>
      <c r="B119" s="16">
        <v>711</v>
      </c>
      <c r="C119" s="17">
        <v>100</v>
      </c>
      <c r="D119" s="17">
        <v>70</v>
      </c>
      <c r="E119" s="17">
        <v>13.1</v>
      </c>
      <c r="F119" s="17">
        <v>9.3000000000000007</v>
      </c>
      <c r="G119" s="17">
        <v>2.9</v>
      </c>
      <c r="H119" s="17"/>
      <c r="I119" s="17">
        <v>3</v>
      </c>
      <c r="J119" s="17">
        <v>0.7</v>
      </c>
      <c r="K119" s="17"/>
      <c r="L119" s="17">
        <v>1</v>
      </c>
      <c r="M119" s="16">
        <v>644</v>
      </c>
    </row>
    <row r="120" spans="1:13" x14ac:dyDescent="0.25">
      <c r="A120" s="24" t="s">
        <v>42</v>
      </c>
      <c r="B120" s="16">
        <v>612</v>
      </c>
      <c r="C120" s="17">
        <v>100</v>
      </c>
      <c r="D120" s="17">
        <v>70.5</v>
      </c>
      <c r="E120" s="17">
        <v>16.399999999999999</v>
      </c>
      <c r="F120" s="17">
        <v>8.8000000000000007</v>
      </c>
      <c r="G120" s="17">
        <v>2.2999999999999998</v>
      </c>
      <c r="H120" s="17"/>
      <c r="I120" s="17">
        <v>0.6</v>
      </c>
      <c r="J120" s="17">
        <v>1.4</v>
      </c>
      <c r="K120" s="17"/>
      <c r="L120" s="17">
        <v>0.1</v>
      </c>
      <c r="M120" s="16">
        <v>510</v>
      </c>
    </row>
    <row r="121" spans="1:13" ht="13.5" customHeight="1" x14ac:dyDescent="0.25">
      <c r="A121" s="24" t="s">
        <v>43</v>
      </c>
      <c r="B121" s="16">
        <v>529</v>
      </c>
      <c r="C121" s="17">
        <v>100</v>
      </c>
      <c r="D121" s="17">
        <v>69.3</v>
      </c>
      <c r="E121" s="17">
        <v>12.8</v>
      </c>
      <c r="F121" s="17">
        <v>8</v>
      </c>
      <c r="G121" s="17">
        <v>6.1</v>
      </c>
      <c r="H121" s="17"/>
      <c r="I121" s="17">
        <v>1</v>
      </c>
      <c r="J121" s="17">
        <v>2.1</v>
      </c>
      <c r="K121" s="17"/>
      <c r="L121" s="17">
        <v>0.6</v>
      </c>
      <c r="M121" s="16">
        <v>677</v>
      </c>
    </row>
    <row r="122" spans="1:13" x14ac:dyDescent="0.25">
      <c r="A122" s="24" t="s">
        <v>44</v>
      </c>
      <c r="B122" s="16">
        <v>447</v>
      </c>
      <c r="C122" s="17">
        <v>100</v>
      </c>
      <c r="D122" s="17">
        <v>72.599999999999994</v>
      </c>
      <c r="E122" s="17">
        <v>10.4</v>
      </c>
      <c r="F122" s="17">
        <v>9.4</v>
      </c>
      <c r="G122" s="17">
        <v>2.1</v>
      </c>
      <c r="H122" s="17"/>
      <c r="I122" s="17">
        <v>4.0999999999999996</v>
      </c>
      <c r="J122" s="17">
        <v>0.7</v>
      </c>
      <c r="K122" s="17"/>
      <c r="L122" s="17">
        <v>0.7</v>
      </c>
      <c r="M122" s="16">
        <v>608</v>
      </c>
    </row>
    <row r="123" spans="1:13" x14ac:dyDescent="0.25">
      <c r="A123" s="24" t="s">
        <v>45</v>
      </c>
      <c r="B123" s="16">
        <v>390</v>
      </c>
      <c r="C123" s="17">
        <v>100</v>
      </c>
      <c r="D123" s="17">
        <v>71.599999999999994</v>
      </c>
      <c r="E123" s="17">
        <v>8.3000000000000007</v>
      </c>
      <c r="F123" s="17">
        <v>9.8000000000000007</v>
      </c>
      <c r="G123" s="17">
        <v>5.3</v>
      </c>
      <c r="H123" s="17"/>
      <c r="I123" s="17">
        <v>2.2999999999999998</v>
      </c>
      <c r="J123" s="17">
        <v>2.2999999999999998</v>
      </c>
      <c r="K123" s="17"/>
      <c r="L123" s="17">
        <v>0.5</v>
      </c>
      <c r="M123" s="16">
        <v>679</v>
      </c>
    </row>
    <row r="124" spans="1:13" x14ac:dyDescent="0.25">
      <c r="A124" s="24" t="s">
        <v>46</v>
      </c>
      <c r="B124" s="16">
        <v>352</v>
      </c>
      <c r="C124" s="17">
        <v>100</v>
      </c>
      <c r="D124" s="17">
        <v>70.8</v>
      </c>
      <c r="E124" s="17">
        <v>12.2</v>
      </c>
      <c r="F124" s="17">
        <v>4.4000000000000004</v>
      </c>
      <c r="G124" s="17">
        <v>3.4</v>
      </c>
      <c r="H124" s="17"/>
      <c r="I124" s="17">
        <v>3.5</v>
      </c>
      <c r="J124" s="17">
        <v>3.7</v>
      </c>
      <c r="K124" s="17"/>
      <c r="L124" s="17">
        <v>2.1</v>
      </c>
      <c r="M124" s="16">
        <v>804</v>
      </c>
    </row>
    <row r="125" spans="1:13" x14ac:dyDescent="0.25">
      <c r="A125" s="24" t="s">
        <v>47</v>
      </c>
      <c r="B125" s="16">
        <v>343</v>
      </c>
      <c r="C125" s="17">
        <v>100</v>
      </c>
      <c r="D125" s="17">
        <v>74.099999999999994</v>
      </c>
      <c r="E125" s="17">
        <v>8.8000000000000007</v>
      </c>
      <c r="F125" s="17">
        <v>7.1</v>
      </c>
      <c r="G125" s="17">
        <v>3.2</v>
      </c>
      <c r="H125" s="17"/>
      <c r="I125" s="17">
        <v>2.2999999999999998</v>
      </c>
      <c r="J125" s="17">
        <v>2.2000000000000002</v>
      </c>
      <c r="K125" s="17"/>
      <c r="L125" s="17">
        <v>2.2999999999999998</v>
      </c>
      <c r="M125" s="16">
        <v>726</v>
      </c>
    </row>
    <row r="126" spans="1:13" x14ac:dyDescent="0.25">
      <c r="A126" s="24" t="s">
        <v>48</v>
      </c>
      <c r="B126" s="16">
        <v>308</v>
      </c>
      <c r="C126" s="17">
        <v>100</v>
      </c>
      <c r="D126" s="17">
        <v>77.5</v>
      </c>
      <c r="E126" s="17">
        <v>5.6</v>
      </c>
      <c r="F126" s="17">
        <v>5</v>
      </c>
      <c r="G126" s="17">
        <v>4.5999999999999996</v>
      </c>
      <c r="H126" s="17"/>
      <c r="I126" s="17">
        <v>2.7</v>
      </c>
      <c r="J126" s="17">
        <v>1.3</v>
      </c>
      <c r="K126" s="17"/>
      <c r="L126" s="17">
        <v>3.3</v>
      </c>
      <c r="M126" s="16">
        <v>778</v>
      </c>
    </row>
    <row r="127" spans="1:13" x14ac:dyDescent="0.25">
      <c r="A127" s="24" t="s">
        <v>49</v>
      </c>
      <c r="B127" s="16">
        <v>315</v>
      </c>
      <c r="C127" s="17">
        <v>100</v>
      </c>
      <c r="D127" s="17">
        <v>75</v>
      </c>
      <c r="E127" s="17">
        <v>8.6</v>
      </c>
      <c r="F127" s="17">
        <v>5.5</v>
      </c>
      <c r="G127" s="17">
        <v>2.1</v>
      </c>
      <c r="H127" s="17"/>
      <c r="I127" s="17">
        <v>1.8</v>
      </c>
      <c r="J127" s="17">
        <v>2.2000000000000002</v>
      </c>
      <c r="K127" s="17"/>
      <c r="L127" s="17">
        <v>4.9000000000000004</v>
      </c>
      <c r="M127" s="16">
        <v>860</v>
      </c>
    </row>
    <row r="128" spans="1:13" x14ac:dyDescent="0.25">
      <c r="A128" s="24" t="s">
        <v>50</v>
      </c>
      <c r="B128" s="16">
        <v>293</v>
      </c>
      <c r="C128" s="17">
        <v>100</v>
      </c>
      <c r="D128" s="17">
        <v>78.8</v>
      </c>
      <c r="E128" s="17">
        <v>8.1999999999999993</v>
      </c>
      <c r="F128" s="17">
        <v>2</v>
      </c>
      <c r="G128" s="17">
        <v>11.3</v>
      </c>
      <c r="H128" s="26" t="s">
        <v>60</v>
      </c>
      <c r="I128" s="16" t="s">
        <v>23</v>
      </c>
      <c r="J128" s="16" t="s">
        <v>23</v>
      </c>
      <c r="K128" s="17"/>
      <c r="L128" s="16" t="s">
        <v>23</v>
      </c>
      <c r="M128" s="16">
        <v>887</v>
      </c>
    </row>
    <row r="129" spans="1:13" x14ac:dyDescent="0.25">
      <c r="A129" s="24" t="s">
        <v>51</v>
      </c>
      <c r="B129" s="16">
        <v>273</v>
      </c>
      <c r="C129" s="17">
        <v>100</v>
      </c>
      <c r="D129" s="17">
        <v>72.599999999999994</v>
      </c>
      <c r="E129" s="17">
        <v>10.199999999999999</v>
      </c>
      <c r="F129" s="17">
        <v>5.5</v>
      </c>
      <c r="G129" s="17">
        <v>11.7</v>
      </c>
      <c r="H129" s="26" t="s">
        <v>60</v>
      </c>
      <c r="I129" s="16" t="s">
        <v>23</v>
      </c>
      <c r="J129" s="16" t="s">
        <v>23</v>
      </c>
      <c r="K129" s="17"/>
      <c r="L129" s="16" t="s">
        <v>23</v>
      </c>
      <c r="M129" s="16">
        <v>696</v>
      </c>
    </row>
    <row r="130" spans="1:13" x14ac:dyDescent="0.25">
      <c r="A130" s="24" t="s">
        <v>57</v>
      </c>
      <c r="B130" s="16">
        <v>275</v>
      </c>
      <c r="C130" s="17">
        <v>100</v>
      </c>
      <c r="D130" s="17">
        <v>74.599999999999994</v>
      </c>
      <c r="E130" s="17">
        <v>9.4</v>
      </c>
      <c r="F130" s="17">
        <v>4</v>
      </c>
      <c r="G130" s="17">
        <v>12</v>
      </c>
      <c r="H130" s="26" t="s">
        <v>60</v>
      </c>
      <c r="I130" s="16" t="s">
        <v>23</v>
      </c>
      <c r="J130" s="16" t="s">
        <v>23</v>
      </c>
      <c r="K130" s="17"/>
      <c r="L130" s="16" t="s">
        <v>23</v>
      </c>
      <c r="M130" s="16">
        <v>753</v>
      </c>
    </row>
    <row r="131" spans="1:13" x14ac:dyDescent="0.25">
      <c r="A131" s="24" t="s">
        <v>53</v>
      </c>
      <c r="B131" s="16">
        <v>272</v>
      </c>
      <c r="C131" s="17">
        <v>100</v>
      </c>
      <c r="D131" s="17">
        <v>76.599999999999994</v>
      </c>
      <c r="E131" s="17">
        <v>5.5</v>
      </c>
      <c r="F131" s="17">
        <v>1.8</v>
      </c>
      <c r="G131" s="17">
        <v>16.100000000000001</v>
      </c>
      <c r="H131" s="26" t="s">
        <v>60</v>
      </c>
      <c r="I131" s="16" t="s">
        <v>23</v>
      </c>
      <c r="J131" s="16" t="s">
        <v>23</v>
      </c>
      <c r="K131" s="17"/>
      <c r="L131" s="16" t="s">
        <v>23</v>
      </c>
      <c r="M131" s="16">
        <v>890</v>
      </c>
    </row>
    <row r="132" spans="1:13" x14ac:dyDescent="0.25">
      <c r="A132" s="24" t="s">
        <v>54</v>
      </c>
      <c r="B132" s="16">
        <v>255</v>
      </c>
      <c r="C132" s="17">
        <v>100</v>
      </c>
      <c r="D132" s="17">
        <v>89</v>
      </c>
      <c r="E132" s="17">
        <v>3.1</v>
      </c>
      <c r="F132" s="17">
        <v>3.1</v>
      </c>
      <c r="G132" s="17">
        <v>4.7</v>
      </c>
      <c r="H132" s="26" t="s">
        <v>61</v>
      </c>
      <c r="I132" s="16" t="s">
        <v>23</v>
      </c>
      <c r="J132" s="16" t="s">
        <v>23</v>
      </c>
      <c r="K132" s="17"/>
      <c r="L132" s="16" t="s">
        <v>23</v>
      </c>
      <c r="M132" s="16">
        <v>361</v>
      </c>
    </row>
    <row r="133" spans="1:13" x14ac:dyDescent="0.25">
      <c r="A133" s="29" t="s">
        <v>55</v>
      </c>
      <c r="B133" s="30" t="s">
        <v>23</v>
      </c>
      <c r="C133" s="30" t="s">
        <v>23</v>
      </c>
      <c r="D133" s="30" t="s">
        <v>23</v>
      </c>
      <c r="E133" s="30" t="s">
        <v>23</v>
      </c>
      <c r="F133" s="30" t="s">
        <v>23</v>
      </c>
      <c r="G133" s="30" t="s">
        <v>23</v>
      </c>
      <c r="H133" s="31"/>
      <c r="I133" s="30" t="s">
        <v>23</v>
      </c>
      <c r="J133" s="30" t="s">
        <v>23</v>
      </c>
      <c r="K133" s="30"/>
      <c r="L133" s="30" t="s">
        <v>23</v>
      </c>
      <c r="M133" s="30" t="s">
        <v>23</v>
      </c>
    </row>
    <row r="134" spans="1:13" x14ac:dyDescent="0.25">
      <c r="A134" s="32" t="s">
        <v>62</v>
      </c>
      <c r="B134" s="16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6"/>
    </row>
    <row r="135" spans="1:13" x14ac:dyDescent="0.25">
      <c r="A135" s="15" t="s">
        <v>63</v>
      </c>
      <c r="B135" s="16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6"/>
    </row>
    <row r="136" spans="1:13" x14ac:dyDescent="0.25">
      <c r="A136" s="33" t="s">
        <v>64</v>
      </c>
      <c r="B136" s="16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6"/>
    </row>
    <row r="137" spans="1:13" x14ac:dyDescent="0.25">
      <c r="A137" s="15" t="s">
        <v>65</v>
      </c>
      <c r="B137" s="16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6"/>
    </row>
    <row r="138" spans="1:13" x14ac:dyDescent="0.25">
      <c r="A138" s="15" t="s">
        <v>66</v>
      </c>
      <c r="B138" s="16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6"/>
    </row>
    <row r="139" spans="1:13" x14ac:dyDescent="0.25">
      <c r="A139" s="15" t="s">
        <v>67</v>
      </c>
      <c r="B139" s="16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6"/>
    </row>
    <row r="140" spans="1:13" x14ac:dyDescent="0.25">
      <c r="B140" s="16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6"/>
    </row>
    <row r="141" spans="1:13" ht="32.25" customHeight="1" x14ac:dyDescent="0.25">
      <c r="A141" s="52" t="s">
        <v>68</v>
      </c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</row>
    <row r="142" spans="1:13" ht="39" customHeight="1" x14ac:dyDescent="0.25">
      <c r="A142" s="43" t="s">
        <v>69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x14ac:dyDescent="0.25">
      <c r="A143" s="33" t="s">
        <v>70</v>
      </c>
      <c r="B143" s="16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6"/>
    </row>
    <row r="144" spans="1:13" x14ac:dyDescent="0.25">
      <c r="B144" s="16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6"/>
    </row>
    <row r="145" spans="2:13" x14ac:dyDescent="0.25">
      <c r="B145" s="16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6"/>
    </row>
    <row r="146" spans="2:13" x14ac:dyDescent="0.25">
      <c r="B146" s="16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6"/>
    </row>
  </sheetData>
  <mergeCells count="7">
    <mergeCell ref="A142:M142"/>
    <mergeCell ref="A3:N3"/>
    <mergeCell ref="A10:A11"/>
    <mergeCell ref="B10:B11"/>
    <mergeCell ref="C10:L10"/>
    <mergeCell ref="M10:M11"/>
    <mergeCell ref="A141:M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3DEE-E699-4869-ADCE-B8A7082B9283}">
  <dimension ref="A1:E9"/>
  <sheetViews>
    <sheetView zoomScale="80" zoomScaleNormal="80" workbookViewId="0">
      <selection activeCell="C10" sqref="C10"/>
    </sheetView>
  </sheetViews>
  <sheetFormatPr defaultRowHeight="10.199999999999999" x14ac:dyDescent="0.2"/>
  <cols>
    <col min="2" max="2" width="10" bestFit="1" customWidth="1"/>
    <col min="3" max="3" width="22" bestFit="1" customWidth="1"/>
  </cols>
  <sheetData>
    <row r="1" spans="1:5" ht="13.2" x14ac:dyDescent="0.25">
      <c r="B1" s="40" t="s">
        <v>1</v>
      </c>
      <c r="C1" s="40" t="s">
        <v>106</v>
      </c>
      <c r="D1" s="40" t="s">
        <v>107</v>
      </c>
    </row>
    <row r="2" spans="1:5" ht="13.2" x14ac:dyDescent="0.25">
      <c r="A2" s="19" t="s">
        <v>12</v>
      </c>
      <c r="B2" s="17">
        <v>16.5</v>
      </c>
      <c r="C2" s="17">
        <v>25</v>
      </c>
      <c r="D2" s="42">
        <f>C2</f>
        <v>25</v>
      </c>
      <c r="E2">
        <v>0</v>
      </c>
    </row>
    <row r="3" spans="1:5" ht="13.2" x14ac:dyDescent="0.25">
      <c r="A3" s="19" t="s">
        <v>13</v>
      </c>
      <c r="B3" s="17">
        <v>19.3</v>
      </c>
      <c r="C3" s="17">
        <f>(1-(C$2-B$2)/SUM($B$3:$B$7))*B3</f>
        <v>17.335329341317365</v>
      </c>
      <c r="D3" s="42">
        <f>C3</f>
        <v>17.335329341317365</v>
      </c>
      <c r="E3">
        <v>1</v>
      </c>
    </row>
    <row r="4" spans="1:5" ht="13.2" x14ac:dyDescent="0.25">
      <c r="A4" s="19" t="s">
        <v>14</v>
      </c>
      <c r="B4" s="17">
        <v>35.700000000000003</v>
      </c>
      <c r="C4" s="17">
        <f t="shared" ref="C4:C7" si="0">(1-(C$2-B$2)/SUM($B$3:$B$7))*B4</f>
        <v>32.065868263473057</v>
      </c>
      <c r="D4" s="41">
        <f>C4/2</f>
        <v>16.032934131736528</v>
      </c>
      <c r="E4">
        <v>2</v>
      </c>
    </row>
    <row r="5" spans="1:5" ht="13.2" x14ac:dyDescent="0.25">
      <c r="A5" s="18" t="s">
        <v>15</v>
      </c>
      <c r="B5" s="17">
        <v>17.3</v>
      </c>
      <c r="C5" s="17">
        <f t="shared" si="0"/>
        <v>15.538922155688622</v>
      </c>
      <c r="D5" s="41">
        <f>C5/2+C4/2</f>
        <v>23.80239520958084</v>
      </c>
      <c r="E5">
        <v>3</v>
      </c>
    </row>
    <row r="6" spans="1:5" ht="13.2" x14ac:dyDescent="0.25">
      <c r="A6" s="19" t="s">
        <v>16</v>
      </c>
      <c r="B6" s="17">
        <v>6.8</v>
      </c>
      <c r="C6" s="17">
        <f t="shared" si="0"/>
        <v>6.1077844311377243</v>
      </c>
      <c r="D6" s="41">
        <f>C6/2+C5/2</f>
        <v>10.823353293413174</v>
      </c>
      <c r="E6">
        <v>4</v>
      </c>
    </row>
    <row r="7" spans="1:5" ht="26.4" x14ac:dyDescent="0.25">
      <c r="A7" s="21" t="s">
        <v>105</v>
      </c>
      <c r="B7" s="17">
        <v>4.4000000000000004</v>
      </c>
      <c r="C7" s="17">
        <f t="shared" si="0"/>
        <v>3.9520958083832336</v>
      </c>
      <c r="D7" s="41">
        <f>C7/2+C6/2</f>
        <v>5.0299401197604787</v>
      </c>
      <c r="E7">
        <v>5.5</v>
      </c>
    </row>
    <row r="8" spans="1:5" x14ac:dyDescent="0.2">
      <c r="D8">
        <v>2</v>
      </c>
      <c r="E8">
        <v>6.5</v>
      </c>
    </row>
    <row r="9" spans="1:5" x14ac:dyDescent="0.2">
      <c r="B9" s="41">
        <f>SUMPRODUCT(B2:B7,$E2:$E7)/100</f>
        <v>1.94</v>
      </c>
      <c r="C9" s="41">
        <f t="shared" ref="C9" si="1">SUMPRODUCT(C2:C7,$E2:$E7)/100</f>
        <v>1.7425149700598801</v>
      </c>
      <c r="D9" s="41">
        <f>SUMPRODUCT(D2:D8,$E2:$E8)/100</f>
        <v>2.047664670658683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4E3C-CE5B-461F-B00B-11CD776065F8}">
  <dimension ref="A1:E17"/>
  <sheetViews>
    <sheetView workbookViewId="0"/>
  </sheetViews>
  <sheetFormatPr defaultRowHeight="10.199999999999999" x14ac:dyDescent="0.2"/>
  <cols>
    <col min="1" max="1" width="16.140625" bestFit="1" customWidth="1"/>
    <col min="2" max="2" width="13.5703125" bestFit="1" customWidth="1"/>
  </cols>
  <sheetData>
    <row r="1" spans="1:5" x14ac:dyDescent="0.2">
      <c r="A1" t="s">
        <v>108</v>
      </c>
      <c r="B1" t="s">
        <v>84</v>
      </c>
      <c r="C1" t="s">
        <v>85</v>
      </c>
    </row>
    <row r="2" spans="1:5" x14ac:dyDescent="0.2">
      <c r="A2" t="s">
        <v>79</v>
      </c>
      <c r="B2">
        <v>1.07</v>
      </c>
      <c r="C2">
        <v>4.21</v>
      </c>
      <c r="E2">
        <f>0.2*B2</f>
        <v>0.21400000000000002</v>
      </c>
    </row>
    <row r="3" spans="1:5" x14ac:dyDescent="0.2">
      <c r="A3" t="s">
        <v>80</v>
      </c>
      <c r="B3">
        <v>4.28</v>
      </c>
      <c r="C3">
        <v>9.0299999999999994</v>
      </c>
      <c r="E3">
        <f t="shared" ref="E3:E6" si="0">0.2*B3</f>
        <v>0.85600000000000009</v>
      </c>
    </row>
    <row r="4" spans="1:5" x14ac:dyDescent="0.2">
      <c r="A4" t="s">
        <v>81</v>
      </c>
      <c r="B4">
        <v>10.39</v>
      </c>
      <c r="C4">
        <v>17.899999999999999</v>
      </c>
      <c r="E4">
        <f t="shared" si="0"/>
        <v>2.0780000000000003</v>
      </c>
    </row>
    <row r="5" spans="1:5" x14ac:dyDescent="0.2">
      <c r="A5" t="s">
        <v>82</v>
      </c>
      <c r="B5">
        <v>20.81</v>
      </c>
      <c r="C5">
        <v>33.090000000000003</v>
      </c>
      <c r="E5">
        <f t="shared" si="0"/>
        <v>4.1619999999999999</v>
      </c>
    </row>
    <row r="6" spans="1:5" x14ac:dyDescent="0.2">
      <c r="A6" t="s">
        <v>83</v>
      </c>
      <c r="B6">
        <v>95.09</v>
      </c>
      <c r="C6">
        <v>139.4</v>
      </c>
      <c r="E6">
        <f t="shared" si="0"/>
        <v>19.018000000000001</v>
      </c>
    </row>
    <row r="8" spans="1:5" x14ac:dyDescent="0.2">
      <c r="A8" t="s">
        <v>92</v>
      </c>
      <c r="E8">
        <f>SUM(E2:E6)</f>
        <v>26.328000000000003</v>
      </c>
    </row>
    <row r="9" spans="1:5" x14ac:dyDescent="0.2">
      <c r="E9">
        <f>E6/E8</f>
        <v>0.7223488301428137</v>
      </c>
    </row>
    <row r="11" spans="1:5" x14ac:dyDescent="0.2">
      <c r="A11" t="s">
        <v>86</v>
      </c>
      <c r="B11">
        <f>100*10^12</f>
        <v>100000000000000</v>
      </c>
    </row>
    <row r="12" spans="1:5" x14ac:dyDescent="0.2">
      <c r="A12" t="s">
        <v>87</v>
      </c>
      <c r="B12">
        <f>322*10^6</f>
        <v>322000000</v>
      </c>
    </row>
    <row r="13" spans="1:5" x14ac:dyDescent="0.2">
      <c r="A13" t="s">
        <v>88</v>
      </c>
      <c r="B13">
        <f>B11/B12</f>
        <v>310559.00621118012</v>
      </c>
      <c r="D13" t="s">
        <v>93</v>
      </c>
      <c r="E13">
        <f>B13/((1-0.45)*E8*1000)</f>
        <v>21.446852725834926</v>
      </c>
    </row>
    <row r="15" spans="1:5" x14ac:dyDescent="0.2">
      <c r="A15" t="s">
        <v>89</v>
      </c>
      <c r="B15">
        <f>B11*E9</f>
        <v>72234883014281.375</v>
      </c>
    </row>
    <row r="16" spans="1:5" x14ac:dyDescent="0.2">
      <c r="A16" t="s">
        <v>90</v>
      </c>
      <c r="B16">
        <f>0.2*B12</f>
        <v>64400000</v>
      </c>
    </row>
    <row r="17" spans="1:2" x14ac:dyDescent="0.2">
      <c r="A17" t="s">
        <v>91</v>
      </c>
      <c r="B17" s="3">
        <f>B15/B16</f>
        <v>1121659.6741348039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27ec883c-a62c-444f-a935-fcddb579e39d" ContentTypeId="0x0101008B4DD370EC31429186F3AD49F0D3098F00D44DBCB9EB4F45278CB5C9765BE52995" PreviousValue="false"/>
</file>

<file path=customXml/item2.xml><?xml version="1.0" encoding="utf-8"?>
<?mso-contentType ?>
<CtFieldPriority xmlns="http://www.oecd.org/eshare/projectsentre/CtFieldPriority/" xmlns:i="http://www.w3.org/2001/XMLSchema-instance">
  <PriorityFields xmlns:a="http://schemas.microsoft.com/2003/10/Serialization/Arrays">
    <a:string>Title</a:string>
    <a:string>OECDCountry</a:string>
    <a:string>OECDTopic</a:string>
    <a:string>OECDKeywords</a:string>
  </PriorityFields>
</CtFieldPriority>
</file>

<file path=customXml/item3.xml><?xml version="1.0" encoding="utf-8"?>
<?mso-contentType ?>
<FormTemplates xmlns="http://schemas.microsoft.com/sharepoint/v3/contenttype/forms">
  <Display>OECDListFormCollapsible</Display>
  <Edit>OECDListFormCollapsible</Edit>
  <New>OECDListFormCollapsible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Working Document" ma:contentTypeID="0x0101008B4DD370EC31429186F3AD49F0D3098F00D44DBCB9EB4F45278CB5C9765BE5299500A4858B360C6A491AA753F8BCA47AA9100033AB0B45A31F2B489F9B80276A6B0922" ma:contentTypeVersion="73" ma:contentTypeDescription="" ma:contentTypeScope="" ma:versionID="26bd43b3ea5bf331594a984eda25230c">
  <xsd:schema xmlns:xsd="http://www.w3.org/2001/XMLSchema" xmlns:xs="http://www.w3.org/2001/XMLSchema" xmlns:p="http://schemas.microsoft.com/office/2006/metadata/properties" xmlns:ns2="54c4cd27-f286-408f-9ce0-33c1e0f3ab39" xmlns:ns3="c5805097-db0a-42f9-a837-be9035f1f571" xmlns:ns4="ca82dde9-3436-4d3d-bddd-d31447390034" xmlns:ns5="22a5b7d0-1699-458f-b8e2-4d8247229549" xmlns:ns6="c9f238dd-bb73-4aef-a7a5-d644ad823e52" xmlns:ns7="http://schemas.microsoft.com/sharepoint/v4" targetNamespace="http://schemas.microsoft.com/office/2006/metadata/properties" ma:root="true" ma:fieldsID="cbcfe842862e132e9193e6a5381f3500" ns2:_="" ns3:_="" ns4:_="" ns5:_="" ns6:_="" ns7:_="">
    <xsd:import namespace="54c4cd27-f286-408f-9ce0-33c1e0f3ab39"/>
    <xsd:import namespace="c5805097-db0a-42f9-a837-be9035f1f571"/>
    <xsd:import namespace="ca82dde9-3436-4d3d-bddd-d31447390034"/>
    <xsd:import namespace="22a5b7d0-1699-458f-b8e2-4d8247229549"/>
    <xsd:import namespace="c9f238dd-bb73-4aef-a7a5-d644ad823e52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OECDMeetingDate" minOccurs="0"/>
                <xsd:element ref="ns4:OECDlanguage" minOccurs="0"/>
                <xsd:element ref="ns3:OECDExpirationDate" minOccurs="0"/>
                <xsd:element ref="ns5:OECDProjectLookup" minOccurs="0"/>
                <xsd:element ref="ns5:OECDProjectManager" minOccurs="0"/>
                <xsd:element ref="ns5:OECDProjectMembers" minOccurs="0"/>
                <xsd:element ref="ns5:OECDMainProject" minOccurs="0"/>
                <xsd:element ref="ns5:OECDPinnedBy" minOccurs="0"/>
                <xsd:element ref="ns2:OECDKimStatus" minOccurs="0"/>
                <xsd:element ref="ns6:eShareCountryTaxHTField0" minOccurs="0"/>
                <xsd:element ref="ns6:eShareTopicTaxHTField0" minOccurs="0"/>
                <xsd:element ref="ns6:eShareKeywordsTaxHTField0" minOccurs="0"/>
                <xsd:element ref="ns6:eShareCommitteeTaxHTField0" minOccurs="0"/>
                <xsd:element ref="ns6:eSharePWBTaxHTField0" minOccurs="0"/>
                <xsd:element ref="ns4:TaxCatchAllLabel" minOccurs="0"/>
                <xsd:element ref="ns2:OECDKimBussinessContext" minOccurs="0"/>
                <xsd:element ref="ns2:OECDKimProvenance" minOccurs="0"/>
                <xsd:element ref="ns4:TaxCatchAll" minOccurs="0"/>
                <xsd:element ref="ns3:cc3d610261fc4fa09f62df6074327105" minOccurs="0"/>
                <xsd:element ref="ns5:k87588ac03a94edb9fcc4f2494cfdd51" minOccurs="0"/>
                <xsd:element ref="ns5:b8c3c820c0584e889da065b0a99e2c1a" minOccurs="0"/>
                <xsd:element ref="ns7:IconOverlay" minOccurs="0"/>
                <xsd:element ref="ns5:OECDSharingStatus" minOccurs="0"/>
                <xsd:element ref="ns5:OECDCommunityDocumentURL" minOccurs="0"/>
                <xsd:element ref="ns5:OECDCommunityDocumentID" minOccurs="0"/>
                <xsd:element ref="ns3:eShareHorizProjTaxHTField0" minOccurs="0"/>
                <xsd:element ref="ns5:OECDTagsCache" minOccurs="0"/>
                <xsd:element ref="ns3:OECDAllRelatedUsers" minOccurs="0"/>
                <xsd:element ref="ns5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4cd27-f286-408f-9ce0-33c1e0f3ab39" elementFormDefault="qualified">
    <xsd:import namespace="http://schemas.microsoft.com/office/2006/documentManagement/types"/>
    <xsd:import namespace="http://schemas.microsoft.com/office/infopath/2007/PartnerControls"/>
    <xsd:element name="OECDMeetingDate" ma:index="4" nillable="true" ma:displayName="Meeting Date" ma:default="" ma:format="DateOnly" ma:hidden="true" ma:internalName="OECDMeetingDate">
      <xsd:simpleType>
        <xsd:restriction base="dms:DateTime"/>
      </xsd:simpleType>
    </xsd:element>
    <xsd:element name="OECDKimStatus" ma:index="16" nillable="true" ma:displayName="Kim status" ma:default="Draft" ma:description="" ma:format="Dropdown" ma:hidden="true" ma:internalName="OECDKimStatus" ma:readOnly="false">
      <xsd:simpleType>
        <xsd:restriction base="dms:Choice">
          <xsd:enumeration value="Draft"/>
          <xsd:enumeration value="Final"/>
        </xsd:restriction>
      </xsd:simpleType>
    </xsd:element>
    <xsd:element name="OECDKimBussinessContext" ma:index="24" nillable="true" ma:displayName="Kim business context" ma:description="" ma:hidden="true" ma:internalName="OECDKimBussinessContext">
      <xsd:simpleType>
        <xsd:restriction base="dms:Text"/>
      </xsd:simpleType>
    </xsd:element>
    <xsd:element name="OECDKimProvenance" ma:index="27" nillable="true" ma:displayName="Kim provenance" ma:description="" ma:hidden="true" ma:internalName="OECDKimProvenanc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05097-db0a-42f9-a837-be9035f1f571" elementFormDefault="qualified">
    <xsd:import namespace="http://schemas.microsoft.com/office/2006/documentManagement/types"/>
    <xsd:import namespace="http://schemas.microsoft.com/office/infopath/2007/PartnerControls"/>
    <xsd:element name="OECDExpirationDate" ma:index="8" nillable="true" ma:displayName="Highlights" ma:default="" ma:description="" ma:format="DateOnly" ma:hidden="true" ma:indexed="true" ma:internalName="OECDExpirationDate" ma:readOnly="false">
      <xsd:simpleType>
        <xsd:restriction base="dms:DateTime"/>
      </xsd:simpleType>
    </xsd:element>
    <xsd:element name="cc3d610261fc4fa09f62df6074327105" ma:index="30" nillable="true" ma:taxonomy="true" ma:internalName="cc3d610261fc4fa09f62df6074327105" ma:taxonomyFieldName="OECDHorizontalProjects" ma:displayName="Horizontal project" ma:readOnly="false" ma:default="" ma:fieldId="{cc3d6102-61fc-4fa0-9f62-df6074327105}" ma:taxonomyMulti="true" ma:sspId="27ec883c-a62c-444f-a935-fcddb579e39d" ma:termSetId="d3ca0e0e-65f9-44bf-9d98-5271504f6d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HorizProjTaxHTField0" ma:index="39" nillable="true" ma:displayName="OECDHorizontalProjects_0" ma:description="" ma:hidden="true" ma:internalName="eShareHorizProjTaxHTField0">
      <xsd:simpleType>
        <xsd:restriction base="dms:Note"/>
      </xsd:simpleType>
    </xsd:element>
    <xsd:element name="OECDAllRelatedUsers" ma:index="42" nillable="true" ma:displayName="All related users" ma:description="" ma:hidden="true" ma:internalName="OECDAllRelatedUs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dde9-3436-4d3d-bddd-d31447390034" elementFormDefault="qualified">
    <xsd:import namespace="http://schemas.microsoft.com/office/2006/documentManagement/types"/>
    <xsd:import namespace="http://schemas.microsoft.com/office/infopath/2007/PartnerControls"/>
    <xsd:element name="OECDlanguage" ma:index="5" nillable="true" ma:displayName="Document language" ma:default="English" ma:description="" ma:format="Dropdown" ma:hidden="true" ma:internalName="OECDlanguage" ma:readOnly="false">
      <xsd:simpleType>
        <xsd:restriction base="dms:Choice">
          <xsd:enumeration value="English"/>
          <xsd:enumeration value="French"/>
        </xsd:restriction>
      </xsd:simpleType>
    </xsd:element>
    <xsd:element name="TaxCatchAllLabel" ma:index="23" nillable="true" ma:displayName="Taxonomy Catch All Column1" ma:hidden="true" ma:list="{065777cc-c5a0-47b6-ab6d-968be733c10c}" ma:internalName="TaxCatchAllLabel" ma:readOnly="true" ma:showField="CatchAllDataLabel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9" nillable="true" ma:displayName="Taxonomy Catch All Column" ma:hidden="true" ma:list="{065777cc-c5a0-47b6-ab6d-968be733c10c}" ma:internalName="TaxCatchAll" ma:showField="CatchAllData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5b7d0-1699-458f-b8e2-4d8247229549" elementFormDefault="qualified">
    <xsd:import namespace="http://schemas.microsoft.com/office/2006/documentManagement/types"/>
    <xsd:import namespace="http://schemas.microsoft.com/office/infopath/2007/PartnerControls"/>
    <xsd:element name="OECDProjectLookup" ma:index="9" nillable="true" ma:displayName="Project" ma:description="" ma:hidden="true" ma:indexed="true" ma:list="e4a9a165-02d8-4f21-bcc3-1bc2950ca1ad" ma:internalName="OECDProjectLookup" ma:readOnly="false" ma:showField="OECDShortProjectName" ma:web="22a5b7d0-1699-458f-b8e2-4d8247229549">
      <xsd:simpleType>
        <xsd:restriction base="dms:Lookup"/>
      </xsd:simpleType>
    </xsd:element>
    <xsd:element name="OECDProjectManager" ma:index="10" nillable="true" ma:displayName="Project manager" ma:description="" ma:hidden="true" ma:indexed="true" ma:internalName="OECDProjectManag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ProjectMembers" ma:index="11" nillable="true" ma:displayName="Project members" ma:description="" ma:hidden="true" ma:internalName="OECDProjectMember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MainProject" ma:index="14" nillable="true" ma:displayName="Main project" ma:description="" ma:hidden="true" ma:indexed="true" ma:list="e4a9a165-02d8-4f21-bcc3-1bc2950ca1ad" ma:internalName="OECDMainProject" ma:readOnly="false" ma:showField="OECDShortProjectName">
      <xsd:simpleType>
        <xsd:restriction base="dms:Lookup"/>
      </xsd:simpleType>
    </xsd:element>
    <xsd:element name="OECDPinnedBy" ma:index="15" nillable="true" ma:displayName="Pinned by" ma:description="" ma:hidden="true" ma:internalName="OECDPinn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7588ac03a94edb9fcc4f2494cfdd51" ma:index="31" nillable="true" ma:taxonomy="true" ma:internalName="k87588ac03a94edb9fcc4f2494cfdd51" ma:taxonomyFieldName="OECDProjectOwnerStructure" ma:displayName="Project owner" ma:readOnly="false" ma:default="" ma:fieldId="487588ac-03a9-4edb-9fcc-4f2494cfdd51" ma:taxonomyMulti="true" ma:sspId="27ec883c-a62c-444f-a935-fcddb579e39d" ma:termSetId="aeec4dcb-19ee-4bc0-941f-681845b568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c3c820c0584e889da065b0a99e2c1a" ma:index="32" nillable="true" ma:displayName="Deliverable owner_0" ma:hidden="true" ma:internalName="b8c3c820c0584e889da065b0a99e2c1a">
      <xsd:simpleType>
        <xsd:restriction base="dms:Note"/>
      </xsd:simpleType>
    </xsd:element>
    <xsd:element name="OECDSharingStatus" ma:index="36" nillable="true" ma:displayName="O.N.E Document Sharing Status" ma:description="" ma:hidden="true" ma:internalName="OECDSharingStatus">
      <xsd:simpleType>
        <xsd:restriction base="dms:Text"/>
      </xsd:simpleType>
    </xsd:element>
    <xsd:element name="OECDCommunityDocumentURL" ma:index="37" nillable="true" ma:displayName="O.N.E Community Document URL" ma:description="" ma:hidden="true" ma:internalName="OECDCommunityDocumentURL">
      <xsd:simpleType>
        <xsd:restriction base="dms:Text"/>
      </xsd:simpleType>
    </xsd:element>
    <xsd:element name="OECDCommunityDocumentID" ma:index="38" nillable="true" ma:displayName="O.N.E Community Document ID" ma:decimals="0" ma:description="" ma:hidden="true" ma:internalName="OECDCommunityDocumentID">
      <xsd:simpleType>
        <xsd:restriction base="dms:Number"/>
      </xsd:simpleType>
    </xsd:element>
    <xsd:element name="OECDTagsCache" ma:index="41" nillable="true" ma:displayName="Tags cache" ma:description="" ma:hidden="true" ma:internalName="OECDTagsCache">
      <xsd:simpleType>
        <xsd:restriction base="dms:Note"/>
      </xsd:simpleType>
    </xsd:element>
    <xsd:element name="SharedWithUsers" ma:index="4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238dd-bb73-4aef-a7a5-d644ad823e52" elementFormDefault="qualified">
    <xsd:import namespace="http://schemas.microsoft.com/office/2006/documentManagement/types"/>
    <xsd:import namespace="http://schemas.microsoft.com/office/infopath/2007/PartnerControls"/>
    <xsd:element name="eShareCountryTaxHTField0" ma:index="18" nillable="true" ma:taxonomy="true" ma:internalName="eShareCountryTaxHTField0" ma:taxonomyFieldName="OECDCountry" ma:displayName="Country" ma:default="" ma:fieldId="{aa366335-bba6-4f71-86c6-f91b1ae503c2}" ma:taxonomyMulti="true" ma:sspId="27ec883c-a62c-444f-a935-fcddb579e39d" ma:termSetId="e1026e78-e24d-4b33-a8f4-6ff75b8e5a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TopicTaxHTField0" ma:index="19" nillable="true" ma:taxonomy="true" ma:internalName="eShareTopicTaxHTField0" ma:taxonomyFieldName="OECDTopic" ma:displayName="Topic" ma:default="" ma:fieldId="{9b5335f8-765c-484a-86dd-d10580650a95}" ma:taxonomyMulti="true" ma:sspId="27ec883c-a62c-444f-a935-fcddb579e39d" ma:termSetId="d0043ed9-7fdc-4b21-8641-a864cc50d2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KeywordsTaxHTField0" ma:index="20" nillable="true" ma:taxonomy="true" ma:internalName="eShareKeywordsTaxHTField0" ma:taxonomyFieldName="OECDKeywords" ma:displayName="Keywords" ma:default="" ma:fieldId="{8a7c3663-990d-467c-b1b8-bb4b775674ad}" ma:taxonomyMulti="true" ma:sspId="27ec883c-a62c-444f-a935-fcddb579e39d" ma:termSetId="f51791ee-8e04-4654-a875-fc747102cd4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ShareCommitteeTaxHTField0" ma:index="21" nillable="true" ma:taxonomy="true" ma:internalName="eShareCommitteeTaxHTField0" ma:taxonomyFieldName="OECDCommittee" ma:displayName="Committee" ma:fieldId="{29494d90-e667-47b5-adc1-d09dfb5832ab}" ma:sspId="27ec883c-a62c-444f-a935-fcddb579e39d" ma:termSetId="87919aae-be42-4481-84cf-2389a5c84ac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PWBTaxHTField0" ma:index="22" nillable="true" ma:taxonomy="true" ma:internalName="eSharePWBTaxHTField0" ma:taxonomyFieldName="OECDPWB" ma:displayName="PWB" ma:fieldId="{fe327ce1-b783-48aa-9b0b-52ad26d1c9f6}" ma:sspId="27ec883c-a62c-444f-a935-fcddb579e39d" ma:termSetId="7bc7477d-4ef0-4820-a158-bb7b3cda138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4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hareHorizProjTaxHTField0 xmlns="c5805097-db0a-42f9-a837-be9035f1f571" xsi:nil="true"/>
    <OECDProjectMembers xmlns="22a5b7d0-1699-458f-b8e2-4d8247229549">
      <UserInfo>
        <DisplayName>FRON Pauline, ELS/SPD</DisplayName>
        <AccountId>219</AccountId>
        <AccountType/>
      </UserInfo>
      <UserInfo>
        <DisplayName>VALFORT Marie-Anne, ELS/SPD</DisplayName>
        <AccountId>725</AccountId>
        <AccountType/>
      </UserInfo>
      <UserInfo>
        <DisplayName>LAGORCE Natalie, ELS/SPD</DisplayName>
        <AccountId>232</AccountId>
        <AccountType/>
      </UserInfo>
      <UserInfo>
        <DisplayName>CLARKE Chris, ELS/SPD</DisplayName>
        <AccountId>124</AccountId>
        <AccountType/>
      </UserInfo>
      <UserInfo>
        <DisplayName>ADEMA Willem, ELS/SPD</DisplayName>
        <AccountId>96</AccountId>
        <AccountType/>
      </UserInfo>
      <UserInfo>
        <DisplayName>QUEISSER Monika, ELS</DisplayName>
        <AccountId>90</AccountId>
        <AccountType/>
      </UserInfo>
      <UserInfo>
        <DisplayName>LADAIQUE Maxime, ELS/SPD</DisplayName>
        <AccountId>129</AccountId>
        <AccountType/>
      </UserInfo>
      <UserInfo>
        <DisplayName>HULETT Lucy, ELS/COM</DisplayName>
        <AccountId>54</AccountId>
        <AccountType/>
      </UserInfo>
    </OECDProjectMembers>
    <OECDKimBussinessContext xmlns="54c4cd27-f286-408f-9ce0-33c1e0f3ab39" xsi:nil="true"/>
    <OECDlanguage xmlns="ca82dde9-3436-4d3d-bddd-d31447390034">English</OECDlanguage>
    <OECDMainProject xmlns="22a5b7d0-1699-458f-b8e2-4d8247229549">126</OECDMainProject>
    <eSharePWB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2.2.3.5.1 Reports: Society at a Glance 2018 / Society at a Glance Asia/Pacific 2018</TermName>
          <TermId xmlns="http://schemas.microsoft.com/office/infopath/2007/PartnerControls">4b2dda89-0845-46f5-b557-a29f30f43391</TermId>
        </TermInfo>
      </Terms>
    </eSharePWBTaxHTField0>
    <OECDAllRelatedUsers xmlns="c5805097-db0a-42f9-a837-be9035f1f571">
      <UserInfo>
        <DisplayName/>
        <AccountId xsi:nil="true"/>
        <AccountType/>
      </UserInfo>
    </OECDAllRelatedUsers>
    <IconOverlay xmlns="http://schemas.microsoft.com/sharepoint/v4" xsi:nil="true"/>
    <OECDCommunityDocumentID xmlns="22a5b7d0-1699-458f-b8e2-4d8247229549" xsi:nil="true"/>
    <OECDProjectManager xmlns="22a5b7d0-1699-458f-b8e2-4d8247229549">
      <UserInfo>
        <DisplayName/>
        <AccountId>129</AccountId>
        <AccountType/>
      </UserInfo>
    </OECDProjectManager>
    <OECDTagsCache xmlns="22a5b7d0-1699-458f-b8e2-4d8247229549" xsi:nil="true"/>
    <b8c3c820c0584e889da065b0a99e2c1a xmlns="22a5b7d0-1699-458f-b8e2-4d8247229549" xsi:nil="true"/>
    <OECDMeetingDate xmlns="54c4cd27-f286-408f-9ce0-33c1e0f3ab39" xsi:nil="true"/>
    <OECDSharingStatus xmlns="22a5b7d0-1699-458f-b8e2-4d8247229549" xsi:nil="true"/>
    <eShareCommittee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Employment, Labour and Social Affairs Committee</TermName>
          <TermId xmlns="http://schemas.microsoft.com/office/infopath/2007/PartnerControls">042c2d58-0ad6-4bf4-853d-cad057c581bf</TermId>
        </TermInfo>
      </Terms>
    </eShareCommitteeTaxHTField0>
    <OECDCommunityDocumentURL xmlns="22a5b7d0-1699-458f-b8e2-4d8247229549" xsi:nil="true"/>
    <OECDPinnedBy xmlns="22a5b7d0-1699-458f-b8e2-4d8247229549">
      <UserInfo>
        <DisplayName/>
        <AccountId xsi:nil="true"/>
        <AccountType/>
      </UserInfo>
    </OECDPinnedBy>
    <OECDKimProvenance xmlns="54c4cd27-f286-408f-9ce0-33c1e0f3ab39" xsi:nil="true"/>
    <cc3d610261fc4fa09f62df6074327105 xmlns="c5805097-db0a-42f9-a837-be9035f1f571">
      <Terms xmlns="http://schemas.microsoft.com/office/infopath/2007/PartnerControls"/>
    </cc3d610261fc4fa09f62df6074327105>
    <OECDKimStatus xmlns="54c4cd27-f286-408f-9ce0-33c1e0f3ab39">Draft</OECDKimStatus>
    <eShareCountryTaxHTField0 xmlns="c9f238dd-bb73-4aef-a7a5-d644ad823e52">
      <Terms xmlns="http://schemas.microsoft.com/office/infopath/2007/PartnerControls"/>
    </eShareCountryTaxHTField0>
    <eShareTopicTaxHTField0 xmlns="c9f238dd-bb73-4aef-a7a5-d644ad823e52">
      <Terms xmlns="http://schemas.microsoft.com/office/infopath/2007/PartnerControls"/>
    </eShareTopicTaxHTField0>
    <k87588ac03a94edb9fcc4f2494cfdd51 xmlns="22a5b7d0-1699-458f-b8e2-4d824722954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ELS/SPD</TermName>
          <TermId xmlns="http://schemas.microsoft.com/office/infopath/2007/PartnerControls">0e85e649-01ae-435c-b5a2-39c5f49851ef</TermId>
        </TermInfo>
      </Terms>
    </k87588ac03a94edb9fcc4f2494cfdd51>
    <OECDProjectLookup xmlns="22a5b7d0-1699-458f-b8e2-4d8247229549">127</OECDProjectLookup>
    <eShareKeywordsTaxHTField0 xmlns="c9f238dd-bb73-4aef-a7a5-d644ad823e52">
      <Terms xmlns="http://schemas.microsoft.com/office/infopath/2007/PartnerControls"/>
    </eShareKeywordsTaxHTField0>
    <OECDExpirationDate xmlns="c5805097-db0a-42f9-a837-be9035f1f571" xsi:nil="true"/>
    <TaxCatchAll xmlns="ca82dde9-3436-4d3d-bddd-d31447390034">
      <Value>1151</Value>
      <Value>22</Value>
      <Value>49</Value>
    </TaxCatchAll>
  </documentManagement>
</p:properties>
</file>

<file path=customXml/itemProps1.xml><?xml version="1.0" encoding="utf-8"?>
<ds:datastoreItem xmlns:ds="http://schemas.openxmlformats.org/officeDocument/2006/customXml" ds:itemID="{6C5750CA-164F-424C-BBAA-036EF6571171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B62FF0F2-898F-445A-A53A-9CF18399D278}">
  <ds:schemaRefs>
    <ds:schemaRef ds:uri="http://www.oecd.org/eshare/projectsentre/CtFieldPriority/"/>
    <ds:schemaRef ds:uri="http://schemas.microsoft.com/2003/10/Serialization/Arrays"/>
  </ds:schemaRefs>
</ds:datastoreItem>
</file>

<file path=customXml/itemProps3.xml><?xml version="1.0" encoding="utf-8"?>
<ds:datastoreItem xmlns:ds="http://schemas.openxmlformats.org/officeDocument/2006/customXml" ds:itemID="{29EEE9B5-54D0-4DB1-B0F5-184AE3813F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B62567F-86D4-495F-A956-EF7F235D4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4cd27-f286-408f-9ce0-33c1e0f3ab39"/>
    <ds:schemaRef ds:uri="c5805097-db0a-42f9-a837-be9035f1f571"/>
    <ds:schemaRef ds:uri="ca82dde9-3436-4d3d-bddd-d31447390034"/>
    <ds:schemaRef ds:uri="22a5b7d0-1699-458f-b8e2-4d8247229549"/>
    <ds:schemaRef ds:uri="c9f238dd-bb73-4aef-a7a5-d644ad823e52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3C121975-3FED-4748-B066-3A1F6B31FC45}">
  <ds:schemaRefs>
    <ds:schemaRef ds:uri="http://schemas.microsoft.com/office/2006/metadata/properties"/>
    <ds:schemaRef ds:uri="http://schemas.microsoft.com/office/infopath/2007/PartnerControls"/>
    <ds:schemaRef ds:uri="c5805097-db0a-42f9-a837-be9035f1f571"/>
    <ds:schemaRef ds:uri="22a5b7d0-1699-458f-b8e2-4d8247229549"/>
    <ds:schemaRef ds:uri="54c4cd27-f286-408f-9ce0-33c1e0f3ab39"/>
    <ds:schemaRef ds:uri="ca82dde9-3436-4d3d-bddd-d31447390034"/>
    <ds:schemaRef ds:uri="c9f238dd-bb73-4aef-a7a5-d644ad823e52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 per baby - start with 2</vt:lpstr>
      <vt:lpstr>pay per baby</vt:lpstr>
      <vt:lpstr>distribution of # of kids</vt:lpstr>
      <vt:lpstr>distribution chart</vt:lpstr>
      <vt:lpstr>tax bills by percentile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Regan Arntz-Gray</cp:lastModifiedBy>
  <dcterms:created xsi:type="dcterms:W3CDTF">2019-02-25T16:37:49Z</dcterms:created>
  <dcterms:modified xsi:type="dcterms:W3CDTF">2024-03-25T18:05:34Z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0x0101008B4DD370EC31429186F3AD49F0D3098F00D44DBCB9EB4F45278CB5C9765BE5299500A4858B360C6A491AA753F8BCA47AA9100033AB0B45A31F2B489F9B80276A6B0922</vt:lpwstr>
  </property>
  <property fmtid="{D5CDD505-2E9C-101B-9397-08002B2CF9AE}" pid="3" name="OECDProjectOwnerStructure">
    <vt:lpwstr>49;#ELS/SPD|0e85e649-01ae-435c-b5a2-39c5f49851ef</vt:lpwstr>
  </property>
  <property fmtid="{D5CDD505-2E9C-101B-9397-08002B2CF9AE}" pid="4" name="OECDCountry">
    <vt:lpwstr/>
  </property>
  <property fmtid="{D5CDD505-2E9C-101B-9397-08002B2CF9AE}" pid="5" name="OECDTopic">
    <vt:lpwstr/>
  </property>
  <property fmtid="{D5CDD505-2E9C-101B-9397-08002B2CF9AE}" pid="6" name="OECDCommittee">
    <vt:lpwstr>22;#Employment, Labour and Social Affairs Committee|042c2d58-0ad6-4bf4-853d-cad057c581bf</vt:lpwstr>
  </property>
  <property fmtid="{D5CDD505-2E9C-101B-9397-08002B2CF9AE}" pid="7" name="OECDPWB">
    <vt:lpwstr>1151;#2.2.3.5.1 Reports: Society at a Glance 2018 / Society at a Glance Asia/Pacific 2018|4b2dda89-0845-46f5-b557-a29f30f43391</vt:lpwstr>
  </property>
  <property fmtid="{D5CDD505-2E9C-101B-9397-08002B2CF9AE}" pid="8" name="OECDKeywords">
    <vt:lpwstr/>
  </property>
  <property fmtid="{D5CDD505-2E9C-101B-9397-08002B2CF9AE}" pid="9" name="OECDHorizontalProjects">
    <vt:lpwstr/>
  </property>
</Properties>
</file>