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s simulation" sheetId="1" r:id="rId4"/>
    <sheet state="visible" name="costs" sheetId="2" r:id="rId5"/>
    <sheet state="hidden" name="simulation" sheetId="3" r:id="rId6"/>
  </sheets>
  <externalReferences>
    <externalReference r:id="rId7"/>
  </externalReferences>
  <definedNames/>
  <calcPr/>
  <extLst>
    <ext uri="GoogleSheetsCustomDataVersion2">
      <go:sheetsCustomData xmlns:go="http://customooxmlschemas.google.com/" r:id="rId8" roundtripDataChecksum="NQD7CdVb+ufSW7MH/hBx1WG73Dmfq/vAPWdVqgphJYA="/>
    </ext>
  </extLst>
</workbook>
</file>

<file path=xl/sharedStrings.xml><?xml version="1.0" encoding="utf-8"?>
<sst xmlns="http://schemas.openxmlformats.org/spreadsheetml/2006/main" count="214" uniqueCount="125">
  <si>
    <t>BIODIVERSITY STEWADSHIP CREDITS SIMULATION</t>
  </si>
  <si>
    <t>Date</t>
  </si>
  <si>
    <t>10.20.23</t>
  </si>
  <si>
    <t>Orientations:</t>
  </si>
  <si>
    <t>1. Fill in the pink cells, and the spreadsheet will run 12 types of simulations considering a variety of possible inputs.</t>
  </si>
  <si>
    <t>2. It's possible to go to simulation 13 and fill it in with data from your project, if you have it.</t>
  </si>
  <si>
    <t>Legend:</t>
  </si>
  <si>
    <t>Cells that need input for simulation</t>
  </si>
  <si>
    <t>Cells that highlight changes in simulation, describe in line 27</t>
  </si>
  <si>
    <t>INPUTS</t>
  </si>
  <si>
    <t>SIGLA</t>
  </si>
  <si>
    <t>UNIT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</si>
  <si>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</si>
  <si>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</si>
  <si>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</si>
  <si>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</si>
  <si>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</si>
  <si>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</si>
  <si>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</si>
  <si>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</si>
  <si>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</si>
  <si>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</si>
  <si>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</si>
  <si>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</si>
  <si>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</si>
  <si>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Property Area</t>
  </si>
  <si>
    <t>AR</t>
  </si>
  <si>
    <t>hectares</t>
  </si>
  <si>
    <t>Habitat Area</t>
  </si>
  <si>
    <t>HA</t>
  </si>
  <si>
    <t>Presence or Absence data</t>
  </si>
  <si>
    <t>PA</t>
  </si>
  <si>
    <t>points</t>
  </si>
  <si>
    <t xml:space="preserve">Size of the Population </t>
  </si>
  <si>
    <t>SP</t>
  </si>
  <si>
    <t>Movement</t>
  </si>
  <si>
    <t>MO</t>
  </si>
  <si>
    <t xml:space="preserve">Taxonomy Diversity </t>
  </si>
  <si>
    <t>TD</t>
  </si>
  <si>
    <t xml:space="preserve">Ecosystem Disturbances </t>
  </si>
  <si>
    <t>ED</t>
  </si>
  <si>
    <t>Total Points Guideline</t>
  </si>
  <si>
    <t>TPO</t>
  </si>
  <si>
    <t xml:space="preserve">Points Obtained </t>
  </si>
  <si>
    <t>PO</t>
  </si>
  <si>
    <t>With one US, fauna survey, and 30% score in the guideline.</t>
  </si>
  <si>
    <t>With one US, fauna survey, and 50% score in the guideline.</t>
  </si>
  <si>
    <t>With one US, fauna survey, and 70% score in the guideline.</t>
  </si>
  <si>
    <t>With two US, fauna survey, and 30% score in the guideline.</t>
  </si>
  <si>
    <t>With two US, one movement, fauna survey, and 30% score in the guideline.</t>
  </si>
  <si>
    <t>With two US, two movements, fauna survey, and 30% score in the guideline.</t>
  </si>
  <si>
    <t>With two US, two movements, fauna survey, one disturbance, and 30% score in the guideline.</t>
  </si>
  <si>
    <t>With two US, two movements, two fauna surveys, one disturbance, and 30% score in the guideline.</t>
  </si>
  <si>
    <t>With two US, two movements, two fauna surveys, one disturbance, and 50% score in the guideline.</t>
  </si>
  <si>
    <t>With two US, two movements, two fauna surveys, one disturbance, and 70% score in the guideline.</t>
  </si>
  <si>
    <t>USH factor</t>
  </si>
  <si>
    <t>USH</t>
  </si>
  <si>
    <t>HQ factor</t>
  </si>
  <si>
    <t>HQ</t>
  </si>
  <si>
    <t>USG factor</t>
  </si>
  <si>
    <t>USG</t>
  </si>
  <si>
    <t>Total Biodiversity Credits</t>
  </si>
  <si>
    <t>BIODIVERSITY STEWADSHIP COST ESTIMATIVE</t>
  </si>
  <si>
    <t>1. It is mandatory to calculate the price per credit based on the credit simulation and cost template (this document).</t>
  </si>
  <si>
    <t>2. Project proponents can include or exclude itens from 1-10 lines based on project specifics.</t>
  </si>
  <si>
    <t>3. Lines between 25 to 28 must be mantained in the calculation of project costs.</t>
  </si>
  <si>
    <t>4.The final value of the credit shall be equal to the total price per credit calculated at the spreadsheet.</t>
  </si>
  <si>
    <t>Cells with formulas</t>
  </si>
  <si>
    <t>Nº</t>
  </si>
  <si>
    <t>Item</t>
  </si>
  <si>
    <t>Unit</t>
  </si>
  <si>
    <t>Cost</t>
  </si>
  <si>
    <t>Prior Environmental Study</t>
  </si>
  <si>
    <t>USD$</t>
  </si>
  <si>
    <t>Specialized Field Campaign Consultancy</t>
  </si>
  <si>
    <t>Develop a New Specie Guideline</t>
  </si>
  <si>
    <t>Professional Species Guideline Advisory</t>
  </si>
  <si>
    <t>Project and Monitoring Plan</t>
  </si>
  <si>
    <t>Implement Project Activities (including mandatory itens)</t>
  </si>
  <si>
    <t>Analysis and Monitoring Report</t>
  </si>
  <si>
    <t>Verification</t>
  </si>
  <si>
    <t>Community Reserve Fund</t>
  </si>
  <si>
    <t>Sales and Marketing</t>
  </si>
  <si>
    <t xml:space="preserve"> Total Project Development Costs</t>
  </si>
  <si>
    <t>Buffer Pool - 15%</t>
  </si>
  <si>
    <t>Award Pool - 15%</t>
  </si>
  <si>
    <t>Regen Registry - 20%</t>
  </si>
  <si>
    <t>Methodology Development - 5%</t>
  </si>
  <si>
    <t>Total project Costs</t>
  </si>
  <si>
    <t>Estimated number of credits generated</t>
  </si>
  <si>
    <t>units</t>
  </si>
  <si>
    <t>Total price per credit</t>
  </si>
  <si>
    <t>U$/unit</t>
  </si>
  <si>
    <t>Total price per habitat area</t>
  </si>
  <si>
    <t>USD$/há</t>
  </si>
  <si>
    <t>CALCULATIONS</t>
  </si>
  <si>
    <t>07.02.23</t>
  </si>
  <si>
    <t>simulation 1</t>
  </si>
  <si>
    <t>simulation 2</t>
  </si>
  <si>
    <t>simulation 3</t>
  </si>
  <si>
    <t>simulation 4</t>
  </si>
  <si>
    <t>simulation 5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</si>
  <si>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</si>
  <si>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</si>
  <si>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</si>
  <si>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</si>
  <si>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</si>
  <si>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</si>
  <si>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</si>
  <si>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</si>
  <si>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</si>
  <si>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</si>
  <si>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</si>
  <si>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</si>
  <si>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</si>
  <si>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</si>
  <si>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</si>
  <si>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</si>
  <si>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USH=</t>
  </si>
  <si>
    <t>EH=</t>
  </si>
  <si>
    <t>USG=</t>
  </si>
  <si>
    <t>BT=</t>
  </si>
  <si>
    <t>US=</t>
  </si>
  <si>
    <t>Unit price of Tokens</t>
  </si>
  <si>
    <t>$$=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</si>
</sst>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* #,##0_-;\-* #,##0_-;_-* &quot;-&quot;??_-;_-@"/>
    <numFmt numFmtId="165" formatCode="_-&quot;$&quot;* #,##0_-;\-&quot;$&quot;* #,##0_-;_-&quot;$&quot;* &quot;-&quot;??_-;_-@"/>
    <numFmt numFmtId="166" formatCode="_-* #,##0.00_-;\-* #,##0.00_-;_-* &quot;-&quot;??_-;_-@"/>
    <numFmt numFmtId="167" formatCode="_-[$$-409]* #,##0.00_ ;_-[$$-409]* \-#,##0.00\ ;_-[$$-409]* &quot;-&quot;??_ ;_-@_ "/>
    <numFmt numFmtId="168" formatCode="_-[$R$-416]\ * #,##0.00_-;\-[$R$-416]\ * #,##0.00_-;_-[$R$-416]\ * &quot;-&quot;??_-;_-@"/>
    <numFmt numFmtId="169" formatCode="0.0"/>
  </numFmts>
  <fonts count="17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udex"/>
    </font>
    <font>
      <b/>
      <sz val="10.0"/>
      <color theme="1"/>
      <name val="Avenir"/>
    </font>
    <font>
      <sz val="10.0"/>
      <color rgb="FF000000"/>
      <name val="Avenir"/>
    </font>
    <font>
      <sz val="10.0"/>
      <color theme="1"/>
      <name val="Avenir"/>
    </font>
    <font>
      <sz val="9.0"/>
      <color theme="1"/>
      <name val="Calibri"/>
    </font>
    <font>
      <sz val="9.0"/>
      <color rgb="FF000000"/>
      <name val="Avenir"/>
    </font>
    <font>
      <b/>
      <sz val="9.0"/>
      <color theme="1"/>
      <name val="Calibri"/>
    </font>
    <font>
      <sz val="9.0"/>
      <color theme="1"/>
      <name val="Avenir"/>
    </font>
    <font>
      <b/>
      <sz val="9.0"/>
      <color rgb="FF000000"/>
      <name val="Avenir"/>
    </font>
    <font>
      <b/>
      <sz val="10.0"/>
      <color theme="1"/>
      <name val="Calibri"/>
    </font>
    <font>
      <b/>
      <sz val="10.0"/>
      <color rgb="FF000000"/>
      <name val="Avenir"/>
    </font>
    <font>
      <sz val="11.0"/>
      <color theme="1"/>
      <name val="Calibri"/>
    </font>
    <font>
      <sz val="18.0"/>
      <color theme="1"/>
      <name val="Caudex"/>
    </font>
    <font>
      <sz val="9.0"/>
      <color theme="1"/>
      <name val="Caudex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103935"/>
        <bgColor rgb="FF103935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BFBFBF"/>
        <bgColor rgb="FFBFBFBF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E7E6E6"/>
        <bgColor rgb="FFE7E6E6"/>
      </patternFill>
    </fill>
  </fills>
  <borders count="17">
    <border/>
    <border>
      <left/>
      <right/>
      <top/>
      <bottom/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3" fontId="2" numFmtId="0" xfId="0" applyBorder="1" applyFont="1"/>
    <xf borderId="2" fillId="3" fontId="1" numFmtId="0" xfId="0" applyBorder="1" applyFont="1"/>
    <xf borderId="1" fillId="3" fontId="2" numFmtId="0" xfId="0" applyAlignment="1" applyBorder="1" applyFont="1">
      <alignment horizontal="right"/>
    </xf>
    <xf borderId="1" fillId="3" fontId="1" numFmtId="16" xfId="0" applyBorder="1" applyFont="1" applyNumberFormat="1"/>
    <xf borderId="1" fillId="4" fontId="1" numFmtId="16" xfId="0" applyBorder="1" applyFill="1" applyFont="1" applyNumberFormat="1"/>
    <xf borderId="1" fillId="4" fontId="1" numFmtId="0" xfId="0" applyBorder="1" applyFont="1"/>
    <xf borderId="1" fillId="5" fontId="1" numFmtId="16" xfId="0" applyBorder="1" applyFill="1" applyFont="1" applyNumberFormat="1"/>
    <xf borderId="1" fillId="5" fontId="1" numFmtId="0" xfId="0" applyBorder="1" applyFont="1"/>
    <xf borderId="1" fillId="3" fontId="2" numFmtId="0" xfId="0" applyBorder="1" applyFont="1"/>
    <xf borderId="1" fillId="3" fontId="1" numFmtId="0" xfId="0" applyAlignment="1" applyBorder="1" applyFont="1">
      <alignment horizontal="center"/>
    </xf>
    <xf borderId="3" fillId="6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4" fillId="7" fontId="3" numFmtId="0" xfId="0" applyAlignment="1" applyBorder="1" applyFill="1" applyFont="1">
      <alignment horizontal="center" shrinkToFit="0" vertical="center" wrapText="1"/>
    </xf>
    <xf borderId="5" fillId="7" fontId="3" numFmtId="0" xfId="0" applyAlignment="1" applyBorder="1" applyFont="1">
      <alignment horizontal="center" shrinkToFit="0" vertical="center" wrapText="1"/>
    </xf>
    <xf borderId="6" fillId="7" fontId="3" numFmtId="0" xfId="0" applyAlignment="1" applyBorder="1" applyFont="1">
      <alignment horizontal="center" shrinkToFit="0" vertical="center" wrapText="1"/>
    </xf>
    <xf borderId="1" fillId="8" fontId="4" numFmtId="0" xfId="0" applyAlignment="1" applyBorder="1" applyFill="1" applyFon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shrinkToFit="0" wrapText="1"/>
    </xf>
    <xf borderId="7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9" fillId="8" fontId="4" numFmtId="0" xfId="0" applyAlignment="1" applyBorder="1" applyFont="1">
      <alignment horizontal="center" vertical="center"/>
    </xf>
    <xf borderId="1" fillId="3" fontId="4" numFmtId="165" xfId="0" applyAlignment="1" applyBorder="1" applyFont="1" applyNumberFormat="1">
      <alignment horizontal="center"/>
    </xf>
    <xf borderId="7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10" fillId="8" fontId="4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11" fillId="8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2" fillId="4" fontId="5" numFmtId="1" xfId="0" applyAlignment="1" applyBorder="1" applyFont="1" applyNumberFormat="1">
      <alignment horizontal="center" vertical="center"/>
    </xf>
    <xf borderId="13" fillId="4" fontId="5" numFmtId="1" xfId="0" applyAlignment="1" applyBorder="1" applyFont="1" applyNumberFormat="1">
      <alignment horizontal="center" vertical="center"/>
    </xf>
    <xf borderId="14" fillId="4" fontId="5" numFmtId="1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left" vertical="center"/>
    </xf>
    <xf borderId="1" fillId="3" fontId="4" numFmtId="165" xfId="0" applyBorder="1" applyFont="1" applyNumberFormat="1"/>
    <xf borderId="15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6" numFmtId="0" xfId="0" applyBorder="1" applyFont="1"/>
    <xf borderId="1" fillId="8" fontId="7" numFmtId="0" xfId="0" applyAlignment="1" applyBorder="1" applyFont="1">
      <alignment horizontal="center" vertical="center"/>
    </xf>
    <xf borderId="1" fillId="3" fontId="7" numFmtId="164" xfId="0" applyAlignment="1" applyBorder="1" applyFont="1" applyNumberFormat="1">
      <alignment horizontal="left" vertical="center"/>
    </xf>
    <xf borderId="1" fillId="3" fontId="7" numFmtId="165" xfId="0" applyBorder="1" applyFont="1" applyNumberFormat="1"/>
    <xf borderId="1" fillId="3" fontId="8" numFmtId="166" xfId="0" applyBorder="1" applyFont="1" applyNumberFormat="1"/>
    <xf borderId="1" fillId="3" fontId="7" numFmtId="165" xfId="0" applyAlignment="1" applyBorder="1" applyFont="1" applyNumberFormat="1">
      <alignment shrinkToFit="0" wrapText="1"/>
    </xf>
    <xf borderId="16" fillId="3" fontId="9" numFmtId="166" xfId="0" applyAlignment="1" applyBorder="1" applyFont="1" applyNumberFormat="1">
      <alignment vertical="center"/>
    </xf>
    <xf borderId="1" fillId="3" fontId="9" numFmtId="167" xfId="0" applyAlignment="1" applyBorder="1" applyFont="1" applyNumberFormat="1">
      <alignment vertical="center"/>
    </xf>
    <xf borderId="1" fillId="3" fontId="9" numFmtId="168" xfId="0" applyAlignment="1" applyBorder="1" applyFont="1" applyNumberFormat="1">
      <alignment vertical="center"/>
    </xf>
    <xf borderId="1" fillId="8" fontId="10" numFmtId="0" xfId="0" applyAlignment="1" applyBorder="1" applyFont="1">
      <alignment horizontal="center" vertical="center"/>
    </xf>
    <xf borderId="1" fillId="3" fontId="5" numFmtId="164" xfId="0" applyAlignment="1" applyBorder="1" applyFont="1" applyNumberFormat="1">
      <alignment horizontal="left" vertical="center"/>
    </xf>
    <xf borderId="1" fillId="3" fontId="4" numFmtId="164" xfId="0" applyAlignment="1" applyBorder="1" applyFont="1" applyNumberFormat="1">
      <alignment vertical="center"/>
    </xf>
    <xf borderId="1" fillId="8" fontId="4" numFmtId="0" xfId="0" applyBorder="1" applyFont="1"/>
    <xf borderId="1" fillId="3" fontId="11" numFmtId="164" xfId="0" applyAlignment="1" applyBorder="1" applyFont="1" applyNumberFormat="1">
      <alignment vertical="center"/>
    </xf>
    <xf borderId="1" fillId="3" fontId="11" numFmtId="165" xfId="0" applyBorder="1" applyFont="1" applyNumberFormat="1"/>
    <xf borderId="1" fillId="9" fontId="2" numFmtId="0" xfId="0" applyAlignment="1" applyBorder="1" applyFill="1" applyFont="1">
      <alignment horizontal="left"/>
    </xf>
    <xf borderId="1" fillId="9" fontId="1" numFmtId="0" xfId="0" applyBorder="1" applyFont="1"/>
    <xf borderId="1" fillId="3" fontId="4" numFmtId="0" xfId="0" applyAlignment="1" applyBorder="1" applyFont="1">
      <alignment horizontal="center" vertical="center"/>
    </xf>
    <xf borderId="1" fillId="3" fontId="4" numFmtId="165" xfId="0" applyAlignment="1" applyBorder="1" applyFont="1" applyNumberFormat="1">
      <alignment horizontal="center" shrinkToFit="0" vertical="center" wrapText="1"/>
    </xf>
    <xf borderId="1" fillId="3" fontId="1" numFmtId="167" xfId="0" applyAlignment="1" applyBorder="1" applyFont="1" applyNumberFormat="1">
      <alignment vertical="center"/>
    </xf>
    <xf borderId="1" fillId="9" fontId="12" numFmtId="0" xfId="0" applyAlignment="1" applyBorder="1" applyFont="1">
      <alignment horizontal="center" vertical="center"/>
    </xf>
    <xf borderId="1" fillId="9" fontId="12" numFmtId="165" xfId="0" applyAlignment="1" applyBorder="1" applyFont="1" applyNumberFormat="1">
      <alignment horizontal="center" shrinkToFit="0" vertical="center" wrapText="1"/>
    </xf>
    <xf borderId="1" fillId="9" fontId="11" numFmtId="167" xfId="0" applyAlignment="1" applyBorder="1" applyFont="1" applyNumberFormat="1">
      <alignment horizontal="center" vertical="center"/>
    </xf>
    <xf borderId="1" fillId="3" fontId="1" numFmtId="167" xfId="0" applyAlignment="1" applyBorder="1" applyFont="1" applyNumberFormat="1">
      <alignment horizontal="center" vertical="center"/>
    </xf>
    <xf borderId="1" fillId="9" fontId="12" numFmtId="9" xfId="0" applyAlignment="1" applyBorder="1" applyFont="1" applyNumberFormat="1">
      <alignment horizontal="center" vertical="center"/>
    </xf>
    <xf borderId="1" fillId="9" fontId="12" numFmtId="165" xfId="0" applyAlignment="1" applyBorder="1" applyFont="1" applyNumberFormat="1">
      <alignment horizontal="center" vertical="center"/>
    </xf>
    <xf borderId="1" fillId="9" fontId="11" numFmtId="166" xfId="0" applyAlignment="1" applyBorder="1" applyFont="1" applyNumberFormat="1">
      <alignment horizontal="center" vertical="center"/>
    </xf>
    <xf borderId="1" fillId="10" fontId="12" numFmtId="0" xfId="0" applyAlignment="1" applyBorder="1" applyFill="1" applyFont="1">
      <alignment horizontal="center" vertical="center"/>
    </xf>
    <xf borderId="1" fillId="10" fontId="12" numFmtId="165" xfId="0" applyAlignment="1" applyBorder="1" applyFont="1" applyNumberFormat="1">
      <alignment horizontal="center" vertical="center"/>
    </xf>
    <xf borderId="1" fillId="10" fontId="11" numFmtId="166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9" fontId="10" numFmtId="0" xfId="0" applyAlignment="1" applyBorder="1" applyFont="1">
      <alignment horizontal="center" vertical="center"/>
    </xf>
    <xf borderId="1" fillId="9" fontId="11" numFmtId="169" xfId="0" applyAlignment="1" applyBorder="1" applyFont="1" applyNumberFormat="1">
      <alignment horizontal="center" vertical="center"/>
    </xf>
    <xf borderId="1" fillId="10" fontId="10" numFmtId="0" xfId="0" applyAlignment="1" applyBorder="1" applyFont="1">
      <alignment horizontal="center" vertical="center"/>
    </xf>
    <xf borderId="1" fillId="10" fontId="12" numFmtId="165" xfId="0" applyAlignment="1" applyBorder="1" applyFont="1" applyNumberFormat="1">
      <alignment horizontal="center" shrinkToFit="0" vertical="center" wrapText="1"/>
    </xf>
    <xf borderId="1" fillId="10" fontId="11" numFmtId="169" xfId="0" applyAlignment="1" applyBorder="1" applyFont="1" applyNumberFormat="1">
      <alignment horizontal="center" vertical="center"/>
    </xf>
    <xf borderId="1" fillId="2" fontId="13" numFmtId="0" xfId="0" applyBorder="1" applyFont="1"/>
    <xf borderId="1" fillId="3" fontId="13" numFmtId="0" xfId="0" applyBorder="1" applyFont="1"/>
    <xf borderId="2" fillId="3" fontId="14" numFmtId="0" xfId="0" applyBorder="1" applyFont="1"/>
    <xf borderId="2" fillId="3" fontId="13" numFmtId="0" xfId="0" applyBorder="1" applyFont="1"/>
    <xf borderId="1" fillId="3" fontId="15" numFmtId="0" xfId="0" applyAlignment="1" applyBorder="1" applyFont="1">
      <alignment horizontal="right"/>
    </xf>
    <xf borderId="1" fillId="3" fontId="6" numFmtId="16" xfId="0" applyBorder="1" applyFont="1" applyNumberFormat="1"/>
    <xf borderId="1" fillId="6" fontId="13" numFmtId="0" xfId="0" applyAlignment="1" applyBorder="1" applyFont="1">
      <alignment horizontal="center"/>
    </xf>
    <xf borderId="1" fillId="11" fontId="13" numFmtId="0" xfId="0" applyAlignment="1" applyBorder="1" applyFill="1" applyFont="1">
      <alignment horizontal="center"/>
    </xf>
    <xf borderId="1" fillId="12" fontId="13" numFmtId="0" xfId="0" applyAlignment="1" applyBorder="1" applyFill="1" applyFont="1">
      <alignment horizontal="center"/>
    </xf>
    <xf borderId="1" fillId="13" fontId="13" numFmtId="0" xfId="0" applyAlignment="1" applyBorder="1" applyFill="1" applyFont="1">
      <alignment horizontal="center"/>
    </xf>
    <xf borderId="1" fillId="4" fontId="13" numFmtId="0" xfId="0" applyAlignment="1" applyBorder="1" applyFont="1">
      <alignment horizontal="center"/>
    </xf>
    <xf borderId="1" fillId="7" fontId="13" numFmtId="0" xfId="0" applyAlignment="1" applyBorder="1" applyFont="1">
      <alignment horizontal="center"/>
    </xf>
    <xf borderId="1" fillId="3" fontId="16" numFmtId="166" xfId="0" applyBorder="1" applyFont="1" applyNumberFormat="1"/>
    <xf borderId="1" fillId="14" fontId="13" numFmtId="167" xfId="0" applyAlignment="1" applyBorder="1" applyFill="1" applyFont="1" applyNumberFormat="1">
      <alignment horizontal="center"/>
    </xf>
    <xf borderId="1" fillId="3" fontId="16" numFmtId="167" xfId="0" applyBorder="1" applyFont="1" applyNumberFormat="1"/>
    <xf borderId="1" fillId="3" fontId="16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2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3</xdr:row>
      <xdr:rowOff>123825</xdr:rowOff>
    </xdr:from>
    <xdr:ext cx="142875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3</xdr:row>
      <xdr:rowOff>123825</xdr:rowOff>
    </xdr:from>
    <xdr:ext cx="1428750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66675</xdr:rowOff>
    </xdr:from>
    <xdr:ext cx="1276350" cy="723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18</xdr:row>
      <xdr:rowOff>123825</xdr:rowOff>
    </xdr:from>
    <xdr:ext cx="1343025" cy="2286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23</xdr:row>
      <xdr:rowOff>57150</xdr:rowOff>
    </xdr:from>
    <xdr:ext cx="4619625" cy="8191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114300</xdr:rowOff>
    </xdr:from>
    <xdr:ext cx="1676400" cy="2095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8</xdr:row>
      <xdr:rowOff>47625</xdr:rowOff>
    </xdr:from>
    <xdr:ext cx="3467100" cy="20002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sites/1/ERA%20Shared%20Drive/11.%20ERA%20Carbon/ERA%20Biodiversity%20Project/Clientes/IHP/Projeto%20Piloto/ERA%20Tokens%20Simulations_R3_IHP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units simulation"/>
      <sheetName val="costs"/>
      <sheetName val="simulation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4.43" defaultRowHeight="15.0"/>
  <cols>
    <col customWidth="1" min="1" max="1" width="1.71"/>
    <col customWidth="1" min="2" max="2" width="22.0"/>
    <col customWidth="1" min="3" max="3" width="8.14"/>
    <col customWidth="1" min="4" max="4" width="8.71"/>
    <col customWidth="1" min="5" max="15" width="15.29"/>
    <col customWidth="1" min="16" max="16" width="17.0"/>
    <col customWidth="1" min="17" max="17" width="19.43"/>
    <col customWidth="1" min="18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3" t="s">
        <v>0</v>
      </c>
      <c r="C7" s="4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5" t="s">
        <v>1</v>
      </c>
      <c r="C8" s="6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5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5" t="s">
        <v>3</v>
      </c>
      <c r="D10" s="6" t="s">
        <v>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5"/>
      <c r="D11" s="6" t="s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5"/>
      <c r="D12" s="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5" t="s">
        <v>6</v>
      </c>
      <c r="D13" s="7" t="s">
        <v>7</v>
      </c>
      <c r="E13" s="8"/>
      <c r="F13" s="8"/>
      <c r="G13" s="8"/>
      <c r="H13" s="8"/>
      <c r="I13" s="8"/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5"/>
      <c r="D14" s="9" t="s">
        <v>8</v>
      </c>
      <c r="E14" s="10"/>
      <c r="F14" s="10"/>
      <c r="G14" s="10"/>
      <c r="H14" s="10"/>
      <c r="I14" s="10"/>
      <c r="J14" s="1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11"/>
      <c r="C16" s="2"/>
      <c r="D16" s="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13" t="s">
        <v>9</v>
      </c>
      <c r="C17" s="13" t="s">
        <v>10</v>
      </c>
      <c r="D17" s="14" t="s">
        <v>11</v>
      </c>
      <c r="E17" s="15" t="s">
        <v>12</v>
      </c>
      <c r="F17" s="16" t="s">
        <v>13</v>
      </c>
      <c r="G17" s="16" t="s">
        <v>14</v>
      </c>
      <c r="H17" s="16" t="s">
        <v>15</v>
      </c>
      <c r="I17" s="16" t="s">
        <v>16</v>
      </c>
      <c r="J17" s="16" t="s">
        <v>17</v>
      </c>
      <c r="K17" s="16" t="s">
        <v>18</v>
      </c>
      <c r="L17" s="16" t="s">
        <v>19</v>
      </c>
      <c r="M17" s="16" t="s">
        <v>20</v>
      </c>
      <c r="N17" s="16" t="s">
        <v>21</v>
      </c>
      <c r="O17" s="16" t="s">
        <v>22</v>
      </c>
      <c r="P17" s="17" t="s">
        <v>23</v>
      </c>
      <c r="Q17" s="17" t="s">
        <v>24</v>
      </c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18" t="s">
        <v>25</v>
      </c>
      <c r="C18" s="19" t="s">
        <v>26</v>
      </c>
      <c r="D18" s="20" t="s">
        <v>27</v>
      </c>
      <c r="E18" s="21">
        <v>10000.0</v>
      </c>
      <c r="F18" s="22">
        <v>10000.0</v>
      </c>
      <c r="G18" s="22">
        <v>10000.0</v>
      </c>
      <c r="H18" s="22">
        <v>10000.0</v>
      </c>
      <c r="I18" s="22">
        <v>10000.0</v>
      </c>
      <c r="J18" s="22">
        <v>10000.0</v>
      </c>
      <c r="K18" s="22">
        <v>10000.0</v>
      </c>
      <c r="L18" s="22">
        <v>10000.0</v>
      </c>
      <c r="M18" s="22">
        <v>10000.0</v>
      </c>
      <c r="N18" s="22">
        <v>10000.0</v>
      </c>
      <c r="O18" s="22">
        <v>10000.0</v>
      </c>
      <c r="P18" s="23">
        <v>10000.0</v>
      </c>
      <c r="Q18" s="23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18" t="s">
        <v>28</v>
      </c>
      <c r="C19" s="19" t="s">
        <v>29</v>
      </c>
      <c r="D19" s="20" t="s">
        <v>27</v>
      </c>
      <c r="E19" s="21">
        <v>10000.0</v>
      </c>
      <c r="F19" s="22">
        <v>10000.0</v>
      </c>
      <c r="G19" s="22">
        <v>10000.0</v>
      </c>
      <c r="H19" s="22">
        <v>10000.0</v>
      </c>
      <c r="I19" s="22">
        <v>10000.0</v>
      </c>
      <c r="J19" s="22">
        <v>10000.0</v>
      </c>
      <c r="K19" s="22">
        <v>10000.0</v>
      </c>
      <c r="L19" s="22">
        <v>10000.0</v>
      </c>
      <c r="M19" s="22">
        <v>10000.0</v>
      </c>
      <c r="N19" s="22">
        <v>10000.0</v>
      </c>
      <c r="O19" s="22">
        <v>10000.0</v>
      </c>
      <c r="P19" s="23">
        <v>10000.0</v>
      </c>
      <c r="Q19" s="23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4" t="s">
        <v>30</v>
      </c>
      <c r="C20" s="19" t="s">
        <v>31</v>
      </c>
      <c r="D20" s="25" t="s">
        <v>32</v>
      </c>
      <c r="E20" s="26">
        <v>2.0</v>
      </c>
      <c r="F20" s="27">
        <v>2.0</v>
      </c>
      <c r="G20" s="27">
        <v>2.0</v>
      </c>
      <c r="H20" s="27">
        <v>2.0</v>
      </c>
      <c r="I20" s="27">
        <v>2.0</v>
      </c>
      <c r="J20" s="27">
        <v>2.0</v>
      </c>
      <c r="K20" s="27">
        <v>2.0</v>
      </c>
      <c r="L20" s="27">
        <v>2.0</v>
      </c>
      <c r="M20" s="27">
        <v>2.0</v>
      </c>
      <c r="N20" s="27">
        <v>2.0</v>
      </c>
      <c r="O20" s="27">
        <v>2.0</v>
      </c>
      <c r="P20" s="28">
        <v>2.0</v>
      </c>
      <c r="Q20" s="28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9" t="s">
        <v>33</v>
      </c>
      <c r="C21" s="19" t="s">
        <v>34</v>
      </c>
      <c r="D21" s="25" t="s">
        <v>32</v>
      </c>
      <c r="E21" s="26">
        <v>1.0</v>
      </c>
      <c r="F21" s="27">
        <v>1.0</v>
      </c>
      <c r="G21" s="27">
        <v>1.0</v>
      </c>
      <c r="H21" s="27">
        <v>1.0</v>
      </c>
      <c r="I21" s="30">
        <v>2.0</v>
      </c>
      <c r="J21" s="27">
        <v>2.0</v>
      </c>
      <c r="K21" s="27">
        <v>2.0</v>
      </c>
      <c r="L21" s="27">
        <v>2.0</v>
      </c>
      <c r="M21" s="27">
        <v>2.0</v>
      </c>
      <c r="N21" s="27">
        <v>2.0</v>
      </c>
      <c r="O21" s="27">
        <v>2.0</v>
      </c>
      <c r="P21" s="28">
        <v>2.0</v>
      </c>
      <c r="Q21" s="28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31" t="s">
        <v>35</v>
      </c>
      <c r="C22" s="19" t="s">
        <v>36</v>
      </c>
      <c r="D22" s="25" t="s">
        <v>32</v>
      </c>
      <c r="E22" s="26">
        <v>0.0</v>
      </c>
      <c r="F22" s="27">
        <v>0.0</v>
      </c>
      <c r="G22" s="27">
        <v>0.0</v>
      </c>
      <c r="H22" s="30">
        <v>1.0</v>
      </c>
      <c r="I22" s="27">
        <v>1.0</v>
      </c>
      <c r="J22" s="32">
        <v>1.0</v>
      </c>
      <c r="K22" s="30">
        <v>2.0</v>
      </c>
      <c r="L22" s="27">
        <v>2.0</v>
      </c>
      <c r="M22" s="27">
        <v>2.0</v>
      </c>
      <c r="N22" s="27">
        <v>2.0</v>
      </c>
      <c r="O22" s="27">
        <v>2.0</v>
      </c>
      <c r="P22" s="28">
        <v>2.0</v>
      </c>
      <c r="Q22" s="28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4" t="s">
        <v>37</v>
      </c>
      <c r="C23" s="19" t="s">
        <v>38</v>
      </c>
      <c r="D23" s="20" t="s">
        <v>32</v>
      </c>
      <c r="E23" s="26">
        <v>1.0</v>
      </c>
      <c r="F23" s="27">
        <v>1.0</v>
      </c>
      <c r="G23" s="27">
        <v>1.0</v>
      </c>
      <c r="H23" s="27">
        <v>1.0</v>
      </c>
      <c r="I23" s="27">
        <v>1.0</v>
      </c>
      <c r="J23" s="27">
        <v>1.0</v>
      </c>
      <c r="K23" s="27">
        <v>1.0</v>
      </c>
      <c r="L23" s="27">
        <v>1.0</v>
      </c>
      <c r="M23" s="30">
        <v>2.0</v>
      </c>
      <c r="N23" s="27">
        <v>2.0</v>
      </c>
      <c r="O23" s="27">
        <v>2.0</v>
      </c>
      <c r="P23" s="28">
        <v>2.0</v>
      </c>
      <c r="Q23" s="28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31" t="s">
        <v>39</v>
      </c>
      <c r="C24" s="19" t="s">
        <v>40</v>
      </c>
      <c r="D24" s="20" t="s">
        <v>32</v>
      </c>
      <c r="E24" s="26">
        <v>0.0</v>
      </c>
      <c r="F24" s="27">
        <v>0.0</v>
      </c>
      <c r="G24" s="27">
        <v>0.0</v>
      </c>
      <c r="H24" s="27">
        <v>0.0</v>
      </c>
      <c r="I24" s="27">
        <v>0.0</v>
      </c>
      <c r="J24" s="30">
        <v>1.0</v>
      </c>
      <c r="K24" s="27">
        <v>0.0</v>
      </c>
      <c r="L24" s="30">
        <v>1.0</v>
      </c>
      <c r="M24" s="27">
        <v>1.0</v>
      </c>
      <c r="N24" s="30">
        <v>2.0</v>
      </c>
      <c r="O24" s="27">
        <v>2.0</v>
      </c>
      <c r="P24" s="28">
        <v>2.0</v>
      </c>
      <c r="Q24" s="28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18" t="s">
        <v>41</v>
      </c>
      <c r="C25" s="19" t="s">
        <v>42</v>
      </c>
      <c r="D25" s="20" t="s">
        <v>32</v>
      </c>
      <c r="E25" s="21">
        <v>58.0</v>
      </c>
      <c r="F25" s="22">
        <v>58.0</v>
      </c>
      <c r="G25" s="22">
        <v>58.0</v>
      </c>
      <c r="H25" s="22">
        <v>58.0</v>
      </c>
      <c r="I25" s="22">
        <v>58.0</v>
      </c>
      <c r="J25" s="22">
        <v>58.0</v>
      </c>
      <c r="K25" s="22">
        <v>58.0</v>
      </c>
      <c r="L25" s="22">
        <v>58.0</v>
      </c>
      <c r="M25" s="22">
        <v>58.0</v>
      </c>
      <c r="N25" s="22">
        <v>58.0</v>
      </c>
      <c r="O25" s="22">
        <v>58.0</v>
      </c>
      <c r="P25" s="23">
        <v>58.0</v>
      </c>
      <c r="Q25" s="23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18" t="s">
        <v>43</v>
      </c>
      <c r="C26" s="19" t="s">
        <v>44</v>
      </c>
      <c r="D26" s="20" t="s">
        <v>32</v>
      </c>
      <c r="E26" s="33">
        <v>17.0</v>
      </c>
      <c r="F26" s="34">
        <v>29.0</v>
      </c>
      <c r="G26" s="34">
        <v>41.0</v>
      </c>
      <c r="H26" s="34">
        <v>17.0</v>
      </c>
      <c r="I26" s="34">
        <v>17.0</v>
      </c>
      <c r="J26" s="34">
        <v>29.0</v>
      </c>
      <c r="K26" s="34">
        <v>17.0</v>
      </c>
      <c r="L26" s="34">
        <v>17.0</v>
      </c>
      <c r="M26" s="34">
        <v>17.0</v>
      </c>
      <c r="N26" s="34">
        <v>17.0</v>
      </c>
      <c r="O26" s="34">
        <v>29.0</v>
      </c>
      <c r="P26" s="35">
        <v>41.0</v>
      </c>
      <c r="Q26" s="35"/>
      <c r="R26" s="2"/>
      <c r="S26" s="2"/>
      <c r="T26" s="2"/>
      <c r="U26" s="2"/>
      <c r="V26" s="2"/>
      <c r="W26" s="2"/>
      <c r="X26" s="2"/>
      <c r="Y26" s="2"/>
      <c r="Z26" s="2"/>
    </row>
    <row r="27" ht="159.0" customHeight="1">
      <c r="A27" s="2"/>
      <c r="B27" s="18"/>
      <c r="C27" s="36"/>
      <c r="D27" s="37"/>
      <c r="E27" s="38" t="s">
        <v>45</v>
      </c>
      <c r="F27" s="38" t="s">
        <v>46</v>
      </c>
      <c r="G27" s="38" t="s">
        <v>47</v>
      </c>
      <c r="H27" s="38" t="s">
        <v>48</v>
      </c>
      <c r="I27" s="38" t="s">
        <v>48</v>
      </c>
      <c r="J27" s="38" t="s">
        <v>49</v>
      </c>
      <c r="K27" s="38" t="s">
        <v>50</v>
      </c>
      <c r="L27" s="38" t="s">
        <v>51</v>
      </c>
      <c r="M27" s="38" t="s">
        <v>52</v>
      </c>
      <c r="N27" s="38" t="s">
        <v>52</v>
      </c>
      <c r="O27" s="38" t="s">
        <v>53</v>
      </c>
      <c r="P27" s="38" t="s">
        <v>54</v>
      </c>
      <c r="Q27" s="38"/>
      <c r="R27" s="2"/>
      <c r="S27" s="2"/>
      <c r="T27" s="2"/>
      <c r="U27" s="2"/>
      <c r="V27" s="2"/>
      <c r="W27" s="2"/>
      <c r="X27" s="2"/>
      <c r="Y27" s="2"/>
      <c r="Z27" s="2"/>
    </row>
    <row r="28" ht="11.25" customHeight="1">
      <c r="A28" s="2"/>
      <c r="B28" s="18"/>
      <c r="C28" s="36"/>
      <c r="D28" s="37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40"/>
      <c r="B29" s="41" t="s">
        <v>55</v>
      </c>
      <c r="C29" s="42"/>
      <c r="D29" s="43"/>
      <c r="E29" s="44">
        <f t="shared" ref="E29:Q29" si="1">(E20+E21+E22)</f>
        <v>3</v>
      </c>
      <c r="F29" s="44">
        <f t="shared" si="1"/>
        <v>3</v>
      </c>
      <c r="G29" s="44">
        <f t="shared" si="1"/>
        <v>3</v>
      </c>
      <c r="H29" s="44">
        <f t="shared" si="1"/>
        <v>4</v>
      </c>
      <c r="I29" s="44">
        <f t="shared" si="1"/>
        <v>5</v>
      </c>
      <c r="J29" s="44">
        <f t="shared" si="1"/>
        <v>5</v>
      </c>
      <c r="K29" s="44">
        <f t="shared" si="1"/>
        <v>6</v>
      </c>
      <c r="L29" s="44">
        <f t="shared" si="1"/>
        <v>6</v>
      </c>
      <c r="M29" s="44">
        <f t="shared" si="1"/>
        <v>6</v>
      </c>
      <c r="N29" s="44">
        <f t="shared" si="1"/>
        <v>6</v>
      </c>
      <c r="O29" s="44">
        <f t="shared" si="1"/>
        <v>6</v>
      </c>
      <c r="P29" s="44">
        <f t="shared" si="1"/>
        <v>6</v>
      </c>
      <c r="Q29" s="44">
        <f t="shared" si="1"/>
        <v>0</v>
      </c>
      <c r="R29" s="40"/>
      <c r="S29" s="40"/>
      <c r="T29" s="40"/>
      <c r="U29" s="40"/>
      <c r="V29" s="40"/>
      <c r="W29" s="40"/>
      <c r="X29" s="40"/>
      <c r="Y29" s="40"/>
      <c r="Z29" s="40"/>
    </row>
    <row r="30" ht="13.5" customHeight="1">
      <c r="A30" s="40"/>
      <c r="B30" s="41" t="s">
        <v>56</v>
      </c>
      <c r="C30" s="42"/>
      <c r="D30" s="45"/>
      <c r="E30" s="46">
        <f t="shared" ref="E30:Q30" si="2">E29*E19</f>
        <v>30000</v>
      </c>
      <c r="F30" s="46">
        <f t="shared" si="2"/>
        <v>30000</v>
      </c>
      <c r="G30" s="46">
        <f t="shared" si="2"/>
        <v>30000</v>
      </c>
      <c r="H30" s="46">
        <f t="shared" si="2"/>
        <v>40000</v>
      </c>
      <c r="I30" s="46">
        <f t="shared" si="2"/>
        <v>50000</v>
      </c>
      <c r="J30" s="46">
        <f t="shared" si="2"/>
        <v>50000</v>
      </c>
      <c r="K30" s="46">
        <f t="shared" si="2"/>
        <v>60000</v>
      </c>
      <c r="L30" s="46">
        <f t="shared" si="2"/>
        <v>60000</v>
      </c>
      <c r="M30" s="46">
        <f t="shared" si="2"/>
        <v>60000</v>
      </c>
      <c r="N30" s="46">
        <f t="shared" si="2"/>
        <v>60000</v>
      </c>
      <c r="O30" s="46">
        <f t="shared" si="2"/>
        <v>60000</v>
      </c>
      <c r="P30" s="46">
        <f t="shared" si="2"/>
        <v>60000</v>
      </c>
      <c r="Q30" s="46">
        <f t="shared" si="2"/>
        <v>0</v>
      </c>
      <c r="R30" s="40"/>
      <c r="S30" s="40"/>
      <c r="T30" s="40"/>
      <c r="U30" s="40"/>
      <c r="V30" s="40"/>
      <c r="W30" s="40"/>
      <c r="X30" s="40"/>
      <c r="Y30" s="40"/>
      <c r="Z30" s="40"/>
    </row>
    <row r="31" ht="13.5" customHeight="1">
      <c r="A31" s="40"/>
      <c r="B31" s="41"/>
      <c r="C31" s="42"/>
      <c r="D31" s="43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0"/>
      <c r="S31" s="40"/>
      <c r="T31" s="40"/>
      <c r="U31" s="40"/>
      <c r="V31" s="40"/>
      <c r="W31" s="40"/>
      <c r="X31" s="40"/>
      <c r="Y31" s="40"/>
      <c r="Z31" s="40"/>
    </row>
    <row r="32" ht="13.5" customHeight="1">
      <c r="A32" s="40"/>
      <c r="B32" s="41" t="s">
        <v>57</v>
      </c>
      <c r="C32" s="42"/>
      <c r="D32" s="43"/>
      <c r="E32" s="44">
        <f t="shared" ref="E32:Q32" si="3">(E23+E24)</f>
        <v>1</v>
      </c>
      <c r="F32" s="44">
        <f t="shared" si="3"/>
        <v>1</v>
      </c>
      <c r="G32" s="44">
        <f t="shared" si="3"/>
        <v>1</v>
      </c>
      <c r="H32" s="44">
        <f t="shared" si="3"/>
        <v>1</v>
      </c>
      <c r="I32" s="44">
        <f t="shared" si="3"/>
        <v>1</v>
      </c>
      <c r="J32" s="44">
        <f t="shared" si="3"/>
        <v>2</v>
      </c>
      <c r="K32" s="44">
        <f t="shared" si="3"/>
        <v>1</v>
      </c>
      <c r="L32" s="44">
        <f t="shared" si="3"/>
        <v>2</v>
      </c>
      <c r="M32" s="44">
        <f t="shared" si="3"/>
        <v>3</v>
      </c>
      <c r="N32" s="44">
        <f t="shared" si="3"/>
        <v>4</v>
      </c>
      <c r="O32" s="44">
        <f t="shared" si="3"/>
        <v>4</v>
      </c>
      <c r="P32" s="44">
        <f t="shared" si="3"/>
        <v>4</v>
      </c>
      <c r="Q32" s="44">
        <f t="shared" si="3"/>
        <v>0</v>
      </c>
      <c r="R32" s="40"/>
      <c r="S32" s="40"/>
      <c r="T32" s="40"/>
      <c r="U32" s="40"/>
      <c r="V32" s="40"/>
      <c r="W32" s="40"/>
      <c r="X32" s="40"/>
      <c r="Y32" s="40"/>
      <c r="Z32" s="40"/>
    </row>
    <row r="33" ht="13.5" customHeight="1">
      <c r="A33" s="40"/>
      <c r="B33" s="41" t="s">
        <v>58</v>
      </c>
      <c r="C33" s="42"/>
      <c r="D33" s="45"/>
      <c r="E33" s="46">
        <f t="shared" ref="E33:Q33" si="4">E32*E19</f>
        <v>10000</v>
      </c>
      <c r="F33" s="46">
        <f t="shared" si="4"/>
        <v>10000</v>
      </c>
      <c r="G33" s="46">
        <f t="shared" si="4"/>
        <v>10000</v>
      </c>
      <c r="H33" s="46">
        <f t="shared" si="4"/>
        <v>10000</v>
      </c>
      <c r="I33" s="46">
        <f t="shared" si="4"/>
        <v>10000</v>
      </c>
      <c r="J33" s="46">
        <f t="shared" si="4"/>
        <v>20000</v>
      </c>
      <c r="K33" s="46">
        <f t="shared" si="4"/>
        <v>10000</v>
      </c>
      <c r="L33" s="46">
        <f t="shared" si="4"/>
        <v>20000</v>
      </c>
      <c r="M33" s="46">
        <f t="shared" si="4"/>
        <v>30000</v>
      </c>
      <c r="N33" s="46">
        <f t="shared" si="4"/>
        <v>40000</v>
      </c>
      <c r="O33" s="46">
        <f t="shared" si="4"/>
        <v>40000</v>
      </c>
      <c r="P33" s="46">
        <f t="shared" si="4"/>
        <v>40000</v>
      </c>
      <c r="Q33" s="46">
        <f t="shared" si="4"/>
        <v>0</v>
      </c>
      <c r="R33" s="40"/>
      <c r="S33" s="40"/>
      <c r="T33" s="40"/>
      <c r="U33" s="40"/>
      <c r="V33" s="40"/>
      <c r="W33" s="40"/>
      <c r="X33" s="40"/>
      <c r="Y33" s="40"/>
      <c r="Z33" s="40"/>
    </row>
    <row r="34" ht="13.5" customHeight="1">
      <c r="A34" s="40"/>
      <c r="B34" s="41"/>
      <c r="C34" s="42"/>
      <c r="D34" s="43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0"/>
      <c r="S34" s="40"/>
      <c r="T34" s="40"/>
      <c r="U34" s="40"/>
      <c r="V34" s="40"/>
      <c r="W34" s="40"/>
      <c r="X34" s="40"/>
      <c r="Y34" s="40"/>
      <c r="Z34" s="40"/>
    </row>
    <row r="35" ht="13.5" customHeight="1">
      <c r="A35" s="40"/>
      <c r="B35" s="41" t="s">
        <v>59</v>
      </c>
      <c r="C35" s="42"/>
      <c r="D35" s="45"/>
      <c r="E35" s="44">
        <f t="shared" ref="E35:Q35" si="5">(E26/58)+1</f>
        <v>1.293103448</v>
      </c>
      <c r="F35" s="44">
        <f t="shared" si="5"/>
        <v>1.5</v>
      </c>
      <c r="G35" s="44">
        <f t="shared" si="5"/>
        <v>1.706896552</v>
      </c>
      <c r="H35" s="44">
        <f t="shared" si="5"/>
        <v>1.293103448</v>
      </c>
      <c r="I35" s="44">
        <f t="shared" si="5"/>
        <v>1.293103448</v>
      </c>
      <c r="J35" s="44">
        <f t="shared" si="5"/>
        <v>1.5</v>
      </c>
      <c r="K35" s="44">
        <f t="shared" si="5"/>
        <v>1.293103448</v>
      </c>
      <c r="L35" s="44">
        <f t="shared" si="5"/>
        <v>1.293103448</v>
      </c>
      <c r="M35" s="44">
        <f t="shared" si="5"/>
        <v>1.293103448</v>
      </c>
      <c r="N35" s="44">
        <f t="shared" si="5"/>
        <v>1.293103448</v>
      </c>
      <c r="O35" s="44">
        <f t="shared" si="5"/>
        <v>1.5</v>
      </c>
      <c r="P35" s="44">
        <f t="shared" si="5"/>
        <v>1.706896552</v>
      </c>
      <c r="Q35" s="44">
        <f t="shared" si="5"/>
        <v>1</v>
      </c>
      <c r="R35" s="40"/>
      <c r="S35" s="40"/>
      <c r="T35" s="40"/>
      <c r="U35" s="40"/>
      <c r="V35" s="40"/>
      <c r="W35" s="40"/>
      <c r="X35" s="40"/>
      <c r="Y35" s="40"/>
      <c r="Z35" s="40"/>
    </row>
    <row r="36" ht="13.5" customHeight="1">
      <c r="A36" s="40"/>
      <c r="B36" s="41" t="s">
        <v>60</v>
      </c>
      <c r="C36" s="42"/>
      <c r="D36" s="45"/>
      <c r="E36" s="46">
        <f t="shared" ref="E36:Q36" si="6">E35*E18</f>
        <v>12931.03448</v>
      </c>
      <c r="F36" s="46">
        <f t="shared" si="6"/>
        <v>15000</v>
      </c>
      <c r="G36" s="46">
        <f t="shared" si="6"/>
        <v>17068.96552</v>
      </c>
      <c r="H36" s="46">
        <f t="shared" si="6"/>
        <v>12931.03448</v>
      </c>
      <c r="I36" s="46">
        <f t="shared" si="6"/>
        <v>12931.03448</v>
      </c>
      <c r="J36" s="46">
        <f t="shared" si="6"/>
        <v>15000</v>
      </c>
      <c r="K36" s="46">
        <f t="shared" si="6"/>
        <v>12931.03448</v>
      </c>
      <c r="L36" s="46">
        <f t="shared" si="6"/>
        <v>12931.03448</v>
      </c>
      <c r="M36" s="46">
        <f t="shared" si="6"/>
        <v>12931.03448</v>
      </c>
      <c r="N36" s="46">
        <f t="shared" si="6"/>
        <v>12931.03448</v>
      </c>
      <c r="O36" s="46">
        <f t="shared" si="6"/>
        <v>15000</v>
      </c>
      <c r="P36" s="46">
        <f t="shared" si="6"/>
        <v>17068.96552</v>
      </c>
      <c r="Q36" s="46">
        <f t="shared" si="6"/>
        <v>0</v>
      </c>
      <c r="R36" s="40"/>
      <c r="S36" s="40"/>
      <c r="T36" s="40"/>
      <c r="U36" s="40"/>
      <c r="V36" s="40"/>
      <c r="W36" s="40"/>
      <c r="X36" s="40"/>
      <c r="Y36" s="40"/>
      <c r="Z36" s="40"/>
    </row>
    <row r="37" ht="13.5" customHeight="1">
      <c r="A37" s="40"/>
      <c r="B37" s="41"/>
      <c r="C37" s="42"/>
      <c r="D37" s="43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0"/>
      <c r="S37" s="40"/>
      <c r="T37" s="40"/>
      <c r="U37" s="40"/>
      <c r="V37" s="40"/>
      <c r="W37" s="40"/>
      <c r="X37" s="40"/>
      <c r="Y37" s="40"/>
      <c r="Z37" s="40"/>
    </row>
    <row r="38" ht="13.5" customHeight="1">
      <c r="A38" s="40"/>
      <c r="B38" s="41"/>
      <c r="C38" s="42"/>
      <c r="D38" s="45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0"/>
      <c r="S38" s="40"/>
      <c r="T38" s="40"/>
      <c r="U38" s="40"/>
      <c r="V38" s="40"/>
      <c r="W38" s="40"/>
      <c r="X38" s="40"/>
      <c r="Y38" s="40"/>
      <c r="Z38" s="40"/>
    </row>
    <row r="39" ht="13.5" customHeight="1">
      <c r="A39" s="40"/>
      <c r="B39" s="49" t="s">
        <v>61</v>
      </c>
      <c r="C39" s="42"/>
      <c r="D39" s="45"/>
      <c r="E39" s="46">
        <f t="shared" ref="E39:Q39" si="7">(E30+E33+E36)</f>
        <v>52931.03448</v>
      </c>
      <c r="F39" s="46">
        <f t="shared" si="7"/>
        <v>55000</v>
      </c>
      <c r="G39" s="46">
        <f t="shared" si="7"/>
        <v>57068.96552</v>
      </c>
      <c r="H39" s="46">
        <f t="shared" si="7"/>
        <v>62931.03448</v>
      </c>
      <c r="I39" s="46">
        <f t="shared" si="7"/>
        <v>72931.03448</v>
      </c>
      <c r="J39" s="46">
        <f t="shared" si="7"/>
        <v>85000</v>
      </c>
      <c r="K39" s="46">
        <f t="shared" si="7"/>
        <v>82931.03448</v>
      </c>
      <c r="L39" s="46">
        <f t="shared" si="7"/>
        <v>92931.03448</v>
      </c>
      <c r="M39" s="46">
        <f t="shared" si="7"/>
        <v>102931.0345</v>
      </c>
      <c r="N39" s="46">
        <f t="shared" si="7"/>
        <v>112931.0345</v>
      </c>
      <c r="O39" s="46">
        <f t="shared" si="7"/>
        <v>115000</v>
      </c>
      <c r="P39" s="46">
        <f t="shared" si="7"/>
        <v>117068.9655</v>
      </c>
      <c r="Q39" s="46">
        <f t="shared" si="7"/>
        <v>0</v>
      </c>
      <c r="R39" s="40"/>
      <c r="S39" s="40"/>
      <c r="T39" s="40"/>
      <c r="U39" s="40"/>
      <c r="V39" s="40"/>
      <c r="W39" s="40"/>
      <c r="X39" s="40"/>
      <c r="Y39" s="40"/>
      <c r="Z39" s="40"/>
    </row>
    <row r="40" ht="13.5" customHeight="1">
      <c r="A40" s="2"/>
      <c r="B40" s="18"/>
      <c r="C40" s="50"/>
      <c r="D40" s="5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52"/>
      <c r="C41" s="53"/>
      <c r="D41" s="5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52"/>
      <c r="C42" s="53"/>
      <c r="D42" s="5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2.0" topLeftCell="D13" activePane="bottomRight" state="frozen"/>
      <selection activeCell="D1" sqref="D1" pane="topRight"/>
      <selection activeCell="A13" sqref="A13" pane="bottomLeft"/>
      <selection activeCell="D13" sqref="D13" pane="bottomRight"/>
    </sheetView>
  </sheetViews>
  <sheetFormatPr customHeight="1" defaultColWidth="14.43" defaultRowHeight="15.0"/>
  <cols>
    <col customWidth="1" min="1" max="1" width="1.71"/>
    <col customWidth="1" min="2" max="2" width="8.14"/>
    <col customWidth="1" min="3" max="3" width="49.86"/>
    <col customWidth="1" min="4" max="4" width="8.71"/>
    <col customWidth="1" min="5" max="5" width="9.0"/>
    <col customWidth="1" min="6" max="6" width="23.43"/>
    <col customWidth="1" min="7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4"/>
      <c r="C7" s="3" t="s">
        <v>62</v>
      </c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 t="s">
        <v>1</v>
      </c>
      <c r="C8" s="6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5" t="s">
        <v>3</v>
      </c>
      <c r="D9" s="6" t="s">
        <v>63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5"/>
      <c r="D10" s="6" t="s">
        <v>64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5"/>
      <c r="D11" s="6" t="s">
        <v>65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5"/>
      <c r="D12" s="6" t="s">
        <v>66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6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6"/>
      <c r="C14" s="5" t="s">
        <v>6</v>
      </c>
      <c r="D14" s="55" t="s">
        <v>67</v>
      </c>
      <c r="E14" s="5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11"/>
      <c r="D15" s="2"/>
      <c r="E15" s="1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13" t="s">
        <v>68</v>
      </c>
      <c r="C16" s="13" t="s">
        <v>69</v>
      </c>
      <c r="D16" s="14"/>
      <c r="E16" s="14" t="s">
        <v>70</v>
      </c>
      <c r="F16" s="14" t="s">
        <v>71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19">
        <v>1.0</v>
      </c>
      <c r="C17" s="18" t="s">
        <v>72</v>
      </c>
      <c r="D17" s="57"/>
      <c r="E17" s="58" t="s">
        <v>73</v>
      </c>
      <c r="F17" s="59">
        <f t="shared" ref="F17:F26" si="1">J26/5</f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19">
        <v>2.0</v>
      </c>
      <c r="C18" s="18" t="s">
        <v>74</v>
      </c>
      <c r="D18" s="57"/>
      <c r="E18" s="58" t="s">
        <v>73</v>
      </c>
      <c r="F18" s="59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19">
        <v>3.0</v>
      </c>
      <c r="C19" s="18" t="s">
        <v>75</v>
      </c>
      <c r="D19" s="57"/>
      <c r="E19" s="58" t="s">
        <v>73</v>
      </c>
      <c r="F19" s="59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19">
        <v>4.0</v>
      </c>
      <c r="C20" s="18" t="s">
        <v>76</v>
      </c>
      <c r="D20" s="57"/>
      <c r="E20" s="58" t="s">
        <v>73</v>
      </c>
      <c r="F20" s="59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19">
        <v>5.0</v>
      </c>
      <c r="C21" s="18" t="s">
        <v>77</v>
      </c>
      <c r="D21" s="57"/>
      <c r="E21" s="58" t="s">
        <v>73</v>
      </c>
      <c r="F21" s="59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19">
        <v>6.0</v>
      </c>
      <c r="C22" s="18" t="s">
        <v>78</v>
      </c>
      <c r="D22" s="57"/>
      <c r="E22" s="58" t="s">
        <v>73</v>
      </c>
      <c r="F22" s="59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19">
        <v>7.0</v>
      </c>
      <c r="C23" s="18" t="s">
        <v>79</v>
      </c>
      <c r="D23" s="57"/>
      <c r="E23" s="58" t="s">
        <v>73</v>
      </c>
      <c r="F23" s="59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19">
        <v>8.0</v>
      </c>
      <c r="C24" s="18" t="s">
        <v>80</v>
      </c>
      <c r="D24" s="57"/>
      <c r="E24" s="58" t="s">
        <v>73</v>
      </c>
      <c r="F24" s="59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19">
        <v>9.0</v>
      </c>
      <c r="C25" s="18" t="s">
        <v>81</v>
      </c>
      <c r="D25" s="57"/>
      <c r="E25" s="58" t="s">
        <v>73</v>
      </c>
      <c r="F25" s="59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19">
        <v>10.0</v>
      </c>
      <c r="C26" s="18" t="s">
        <v>82</v>
      </c>
      <c r="D26" s="57"/>
      <c r="E26" s="58" t="s">
        <v>73</v>
      </c>
      <c r="F26" s="59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19"/>
      <c r="C27" s="60" t="s">
        <v>83</v>
      </c>
      <c r="D27" s="60"/>
      <c r="E27" s="61" t="s">
        <v>73</v>
      </c>
      <c r="F27" s="62">
        <f>SUM(F17:F26)</f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19"/>
      <c r="C28" s="18"/>
      <c r="D28" s="58"/>
      <c r="E28" s="58"/>
      <c r="F28" s="6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19"/>
      <c r="C29" s="60" t="s">
        <v>84</v>
      </c>
      <c r="D29" s="64">
        <v>0.15</v>
      </c>
      <c r="E29" s="61" t="s">
        <v>73</v>
      </c>
      <c r="F29" s="62">
        <f t="shared" ref="F29:F32" si="2">$F$27*D29</f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7.25" customHeight="1">
      <c r="A30" s="2"/>
      <c r="B30" s="19"/>
      <c r="C30" s="60" t="s">
        <v>85</v>
      </c>
      <c r="D30" s="64">
        <v>0.15</v>
      </c>
      <c r="E30" s="61" t="s">
        <v>73</v>
      </c>
      <c r="F30" s="62">
        <f t="shared" si="2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19"/>
      <c r="C31" s="60" t="s">
        <v>86</v>
      </c>
      <c r="D31" s="64">
        <v>0.2</v>
      </c>
      <c r="E31" s="61" t="s">
        <v>73</v>
      </c>
      <c r="F31" s="62">
        <f t="shared" si="2"/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40"/>
      <c r="B32" s="19"/>
      <c r="C32" s="60" t="s">
        <v>87</v>
      </c>
      <c r="D32" s="64">
        <v>0.05</v>
      </c>
      <c r="E32" s="61" t="s">
        <v>73</v>
      </c>
      <c r="F32" s="62">
        <f t="shared" si="2"/>
        <v>0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3.5" customHeight="1">
      <c r="A33" s="40"/>
      <c r="B33" s="19"/>
      <c r="C33" s="18"/>
      <c r="D33" s="58"/>
      <c r="E33" s="58"/>
      <c r="F33" s="63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3.5" customHeight="1">
      <c r="A34" s="40"/>
      <c r="B34" s="36"/>
      <c r="C34" s="60" t="s">
        <v>88</v>
      </c>
      <c r="D34" s="60"/>
      <c r="E34" s="65" t="s">
        <v>73</v>
      </c>
      <c r="F34" s="66">
        <f>SUM(F29:F32)+F27</f>
        <v>0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3.5" customHeight="1">
      <c r="A35" s="40"/>
      <c r="B35" s="19"/>
      <c r="C35" s="18"/>
      <c r="D35" s="58"/>
      <c r="E35" s="58"/>
      <c r="F35" s="63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3.5" customHeight="1">
      <c r="A36" s="40"/>
      <c r="B36" s="36"/>
      <c r="C36" s="67" t="s">
        <v>89</v>
      </c>
      <c r="D36" s="67"/>
      <c r="E36" s="68" t="s">
        <v>90</v>
      </c>
      <c r="F36" s="69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3.5" customHeight="1">
      <c r="A37" s="40"/>
      <c r="B37" s="36"/>
      <c r="C37" s="18"/>
      <c r="D37" s="37"/>
      <c r="E37" s="37"/>
      <c r="F37" s="7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3.5" customHeight="1">
      <c r="A38" s="40"/>
      <c r="B38" s="42"/>
      <c r="C38" s="71" t="s">
        <v>91</v>
      </c>
      <c r="D38" s="71"/>
      <c r="E38" s="61" t="s">
        <v>92</v>
      </c>
      <c r="F38" s="72" t="str">
        <f>F34/F36</f>
        <v>#DIV/0!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3.5" customHeight="1">
      <c r="A39" s="40"/>
      <c r="B39" s="42"/>
      <c r="C39" s="41"/>
      <c r="D39" s="45"/>
      <c r="E39" s="2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3.5" customHeight="1">
      <c r="A40" s="40"/>
      <c r="B40" s="42"/>
      <c r="C40" s="73" t="s">
        <v>93</v>
      </c>
      <c r="D40" s="73"/>
      <c r="E40" s="74" t="s">
        <v>94</v>
      </c>
      <c r="F40" s="75" t="str">
        <f>F34/'[1]units simulation'!E16</f>
        <v>#REF!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3.5" customHeight="1">
      <c r="A41" s="40"/>
      <c r="B41" s="42"/>
      <c r="C41" s="41"/>
      <c r="D41" s="45"/>
      <c r="E41" s="2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3.5" customHeight="1">
      <c r="A42" s="40"/>
      <c r="B42" s="42"/>
      <c r="C42" s="49"/>
      <c r="D42" s="45"/>
      <c r="E42" s="2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3.5" customHeight="1">
      <c r="A43" s="2"/>
      <c r="B43" s="50"/>
      <c r="C43" s="18"/>
      <c r="D43" s="5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53"/>
      <c r="C44" s="52"/>
      <c r="D44" s="5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53"/>
      <c r="C45" s="52"/>
      <c r="D45" s="5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4.43"/>
    <col customWidth="1" min="2" max="2" width="10.57"/>
    <col customWidth="1" min="3" max="13" width="13.71"/>
    <col customWidth="1" min="14" max="22" width="22.71"/>
    <col customWidth="1" min="23" max="26" width="8.71"/>
  </cols>
  <sheetData>
    <row r="1" ht="14.25" customHeight="1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4.2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4.25" customHeigh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4.2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4.25" customHeigh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4.25" customHeigh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4.25" customHeight="1">
      <c r="A7" s="77"/>
      <c r="B7" s="78" t="s">
        <v>95</v>
      </c>
      <c r="C7" s="79"/>
      <c r="D7" s="79"/>
      <c r="E7" s="79"/>
      <c r="F7" s="79"/>
      <c r="G7" s="79"/>
      <c r="H7" s="79"/>
      <c r="I7" s="79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4.25" customHeight="1">
      <c r="A8" s="77"/>
      <c r="B8" s="80" t="s">
        <v>1</v>
      </c>
      <c r="C8" s="81" t="s">
        <v>96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4.25" customHeight="1">
      <c r="A9" s="77"/>
      <c r="B9" s="11"/>
      <c r="C9" s="77"/>
      <c r="D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4.25" customHeight="1">
      <c r="A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4.25" customHeight="1">
      <c r="A11" s="77"/>
      <c r="B11" s="77"/>
      <c r="C11" s="82" t="s">
        <v>97</v>
      </c>
      <c r="D11" s="82" t="s">
        <v>98</v>
      </c>
      <c r="E11" s="82" t="s">
        <v>99</v>
      </c>
      <c r="F11" s="82" t="s">
        <v>100</v>
      </c>
      <c r="G11" s="82" t="s">
        <v>101</v>
      </c>
      <c r="H11" s="82" t="s">
        <v>102</v>
      </c>
      <c r="I11" s="82" t="s">
        <v>103</v>
      </c>
      <c r="J11" s="82" t="s">
        <v>104</v>
      </c>
      <c r="K11" s="82" t="s">
        <v>105</v>
      </c>
      <c r="L11" s="82" t="s">
        <v>106</v>
      </c>
      <c r="M11" s="82" t="s">
        <v>107</v>
      </c>
      <c r="N11" s="83" t="s">
        <v>108</v>
      </c>
      <c r="O11" s="84" t="s">
        <v>109</v>
      </c>
      <c r="P11" s="85" t="s">
        <v>110</v>
      </c>
      <c r="Q11" s="86" t="s">
        <v>111</v>
      </c>
      <c r="R11" s="87" t="s">
        <v>112</v>
      </c>
      <c r="S11" s="83" t="s">
        <v>113</v>
      </c>
      <c r="T11" s="84" t="s">
        <v>114</v>
      </c>
      <c r="U11" s="85" t="s">
        <v>115</v>
      </c>
      <c r="V11" s="86" t="s">
        <v>116</v>
      </c>
      <c r="W11" s="87" t="s">
        <v>117</v>
      </c>
      <c r="X11" s="77"/>
      <c r="Y11" s="77"/>
      <c r="Z11" s="77"/>
    </row>
    <row r="12" ht="14.25" customHeight="1">
      <c r="A12" s="77"/>
      <c r="B12" s="77" t="s">
        <v>118</v>
      </c>
      <c r="C12" s="88" t="str">
        <f>(costs!#REF!*(costs!#REF!+costs!#REF!+costs!#REF!)+(costs!#REF!*(costs!#REF!+costs!#REF!+costs!#REF!)))</f>
        <v>#ERROR!</v>
      </c>
      <c r="D12" s="88" t="str">
        <f>(costs!#REF!*(costs!#REF!+costs!#REF!+costs!#REF!)+(costs!#REF!*(costs!#REF!+costs!#REF!+costs!#REF!)))</f>
        <v>#ERROR!</v>
      </c>
      <c r="E12" s="88" t="str">
        <f>(costs!#REF!*(costs!#REF!+costs!#REF!+costs!#REF!)+(costs!#REF!*(costs!#REF!+costs!#REF!+costs!#REF!)))</f>
        <v>#ERROR!</v>
      </c>
      <c r="F12" s="88" t="str">
        <f>(costs!#REF!*(costs!#REF!+costs!#REF!+costs!#REF!)+(costs!#REF!*(costs!#REF!+costs!#REF!+costs!#REF!)))</f>
        <v>#ERROR!</v>
      </c>
      <c r="G12" s="88" t="str">
        <f>(costs!#REF!*(costs!#REF!+costs!#REF!+costs!#REF!)+(costs!#REF!*(costs!#REF!+costs!#REF!+costs!#REF!)))</f>
        <v>#ERROR!</v>
      </c>
      <c r="H12" s="88" t="str">
        <f>(costs!#REF!*(costs!#REF!+costs!#REF!+costs!#REF!)+(costs!#REF!*(costs!#REF!+costs!#REF!+costs!#REF!)))</f>
        <v>#ERROR!</v>
      </c>
      <c r="I12" s="88" t="str">
        <f>(costs!#REF!*(costs!#REF!+costs!#REF!+costs!#REF!)+(costs!#REF!*(costs!#REF!+costs!#REF!+costs!#REF!)))</f>
        <v>#ERROR!</v>
      </c>
      <c r="J12" s="88" t="str">
        <f>(costs!#REF!*(costs!#REF!+costs!#REF!+costs!#REF!)+(costs!#REF!*(costs!#REF!+costs!#REF!+costs!#REF!)))</f>
        <v>#ERROR!</v>
      </c>
      <c r="K12" s="88" t="str">
        <f>(costs!#REF!*(costs!#REF!+costs!#REF!+costs!#REF!)+(costs!#REF!*(costs!#REF!+costs!#REF!+costs!#REF!)))</f>
        <v>#ERROR!</v>
      </c>
      <c r="L12" s="88" t="str">
        <f>(costs!#REF!*(costs!#REF!+costs!#REF!+costs!#REF!)+(costs!#REF!*(costs!#REF!+costs!#REF!+costs!#REF!)))</f>
        <v>#ERROR!</v>
      </c>
      <c r="M12" s="88" t="str">
        <f>(costs!#REF!*(costs!#REF!+costs!#REF!+costs!#REF!)+(costs!#REF!*(costs!#REF!+costs!#REF!+costs!#REF!)))</f>
        <v>#ERROR!</v>
      </c>
      <c r="N12" s="88" t="str">
        <f>(costs!#REF!*costs!#REF!)+((costs!#REF!*((costs!#REF!+costs!#REF!))))</f>
        <v>#ERROR!</v>
      </c>
      <c r="O12" s="88" t="str">
        <f>(costs!#REF!*costs!#REF!)+((costs!#REF!*((costs!#REF!+costs!#REF!))))</f>
        <v>#ERROR!</v>
      </c>
      <c r="P12" s="88" t="str">
        <f>(costs!#REF!*costs!#REF!)+((costs!#REF!*((costs!#REF!+costs!#REF!))))</f>
        <v>#ERROR!</v>
      </c>
      <c r="Q12" s="88" t="str">
        <f>(costs!#REF!*costs!#REF!)+((costs!#REF!*((costs!#REF!+costs!#REF!))))</f>
        <v>#ERROR!</v>
      </c>
      <c r="R12" s="88" t="str">
        <f>(costs!#REF!*costs!#REF!)+((costs!#REF!*((costs!#REF!+costs!#REF!))))</f>
        <v>#ERROR!</v>
      </c>
      <c r="S12" s="88" t="str">
        <f>(costs!#REF!*costs!#REF!)+((costs!#REF!*((costs!#REF!+costs!#REF!))))</f>
        <v>#ERROR!</v>
      </c>
      <c r="T12" s="88" t="str">
        <f>(costs!#REF!*costs!#REF!)+((costs!#REF!*((costs!#REF!+costs!#REF!))))</f>
        <v>#ERROR!</v>
      </c>
      <c r="U12" s="88" t="str">
        <f>(costs!#REF!*costs!#REF!)+((costs!#REF!*((costs!#REF!+costs!#REF!))))</f>
        <v>#ERROR!</v>
      </c>
      <c r="V12" s="88" t="str">
        <f>(costs!#REF!*costs!#REF!)+((costs!#REF!*((costs!#REF!+costs!#REF!))))</f>
        <v>#ERROR!</v>
      </c>
      <c r="W12" s="88" t="str">
        <f>(costs!F19*costs!F20)+((costs!#REF!*((costs!F21+costs!F22))))</f>
        <v>#ERROR!</v>
      </c>
      <c r="X12" s="77"/>
      <c r="Y12" s="77"/>
      <c r="Z12" s="77"/>
    </row>
    <row r="13" ht="14.25" customHeigh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4.25" customHeigh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4.25" customHeight="1">
      <c r="A15" s="77"/>
      <c r="B15" s="77"/>
      <c r="C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4.25" customHeight="1">
      <c r="A16" s="77"/>
      <c r="C16" s="87" t="s">
        <v>97</v>
      </c>
      <c r="D16" s="83" t="s">
        <v>98</v>
      </c>
      <c r="E16" s="84" t="s">
        <v>99</v>
      </c>
      <c r="F16" s="85" t="s">
        <v>100</v>
      </c>
      <c r="G16" s="86" t="s">
        <v>101</v>
      </c>
      <c r="H16" s="85" t="s">
        <v>102</v>
      </c>
      <c r="I16" s="86" t="s">
        <v>103</v>
      </c>
      <c r="J16" s="85" t="s">
        <v>104</v>
      </c>
      <c r="K16" s="86" t="s">
        <v>105</v>
      </c>
      <c r="L16" s="85" t="s">
        <v>106</v>
      </c>
      <c r="M16" s="86" t="s">
        <v>107</v>
      </c>
      <c r="N16" s="85" t="s">
        <v>108</v>
      </c>
      <c r="O16" s="86" t="s">
        <v>109</v>
      </c>
      <c r="P16" s="85" t="s">
        <v>110</v>
      </c>
      <c r="Q16" s="86" t="s">
        <v>111</v>
      </c>
      <c r="R16" s="85" t="s">
        <v>112</v>
      </c>
      <c r="S16" s="86" t="s">
        <v>113</v>
      </c>
      <c r="T16" s="85" t="s">
        <v>114</v>
      </c>
      <c r="U16" s="86" t="s">
        <v>115</v>
      </c>
      <c r="V16" s="85" t="s">
        <v>116</v>
      </c>
      <c r="W16" s="77"/>
      <c r="X16" s="77"/>
      <c r="Y16" s="77"/>
      <c r="Z16" s="77"/>
    </row>
    <row r="17" ht="14.25" customHeight="1">
      <c r="A17" s="77"/>
      <c r="B17" s="77" t="s">
        <v>119</v>
      </c>
      <c r="C17" s="88" t="str">
        <f>C12*(costs!#REF!+costs!#REF!)</f>
        <v>#ERROR!</v>
      </c>
      <c r="D17" s="88" t="str">
        <f>D12*(costs!#REF!+costs!#REF!)</f>
        <v>#ERROR!</v>
      </c>
      <c r="E17" s="88" t="str">
        <f>E12*(costs!#REF!+costs!#REF!)</f>
        <v>#ERROR!</v>
      </c>
      <c r="F17" s="88" t="str">
        <f>F12*(costs!#REF!+costs!#REF!)</f>
        <v>#ERROR!</v>
      </c>
      <c r="G17" s="88" t="str">
        <f>G12*(costs!#REF!+costs!#REF!)</f>
        <v>#ERROR!</v>
      </c>
      <c r="H17" s="88" t="str">
        <f>H12*(costs!#REF!+costs!#REF!)</f>
        <v>#ERROR!</v>
      </c>
      <c r="I17" s="88" t="str">
        <f>I12*(costs!#REF!+costs!#REF!)</f>
        <v>#ERROR!</v>
      </c>
      <c r="J17" s="88" t="str">
        <f>J12*(costs!#REF!+costs!#REF!)</f>
        <v>#ERROR!</v>
      </c>
      <c r="K17" s="88" t="str">
        <f>K12*(costs!#REF!+costs!#REF!)</f>
        <v>#ERROR!</v>
      </c>
      <c r="L17" s="88" t="str">
        <f>L12*(costs!#REF!+costs!#REF!)</f>
        <v>#ERROR!</v>
      </c>
      <c r="M17" s="88" t="str">
        <f>M12*(costs!#REF!+costs!#REF!)</f>
        <v>#ERROR!</v>
      </c>
      <c r="N17" s="88" t="str">
        <f>N12*(costs!#REF!+costs!#REF!)</f>
        <v>#ERROR!</v>
      </c>
      <c r="O17" s="88" t="str">
        <f>O12*(costs!#REF!+costs!#REF!)</f>
        <v>#ERROR!</v>
      </c>
      <c r="P17" s="88" t="str">
        <f>P12*(costs!#REF!+costs!#REF!)</f>
        <v>#ERROR!</v>
      </c>
      <c r="Q17" s="88" t="str">
        <f>Q12*(costs!#REF!+costs!#REF!)</f>
        <v>#ERROR!</v>
      </c>
      <c r="R17" s="88" t="str">
        <f>R12*(costs!#REF!+costs!#REF!)</f>
        <v>#ERROR!</v>
      </c>
      <c r="S17" s="88" t="str">
        <f>S12*(costs!#REF!+costs!#REF!)</f>
        <v>#ERROR!</v>
      </c>
      <c r="T17" s="88" t="str">
        <f>T12*(costs!#REF!+costs!#REF!)</f>
        <v>#ERROR!</v>
      </c>
      <c r="U17" s="88" t="str">
        <f>U12*(costs!#REF!+costs!#REF!)</f>
        <v>#ERROR!</v>
      </c>
      <c r="V17" s="88" t="str">
        <f>V12*(costs!#REF!+costs!#REF!)</f>
        <v>#ERROR!</v>
      </c>
      <c r="W17" s="77"/>
      <c r="X17" s="77"/>
      <c r="Y17" s="77"/>
      <c r="Z17" s="77"/>
    </row>
    <row r="18" ht="14.2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4.25" customHeigh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4.25" customHeigh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4.25" customHeight="1">
      <c r="A21" s="77"/>
      <c r="C21" s="87" t="s">
        <v>97</v>
      </c>
      <c r="D21" s="83" t="s">
        <v>98</v>
      </c>
      <c r="E21" s="84" t="s">
        <v>99</v>
      </c>
      <c r="F21" s="85" t="s">
        <v>100</v>
      </c>
      <c r="G21" s="86" t="s">
        <v>101</v>
      </c>
      <c r="H21" s="85" t="s">
        <v>102</v>
      </c>
      <c r="I21" s="86" t="s">
        <v>103</v>
      </c>
      <c r="J21" s="85" t="s">
        <v>104</v>
      </c>
      <c r="K21" s="86" t="s">
        <v>105</v>
      </c>
      <c r="L21" s="85" t="s">
        <v>106</v>
      </c>
      <c r="M21" s="86" t="s">
        <v>107</v>
      </c>
      <c r="N21" s="85" t="s">
        <v>108</v>
      </c>
      <c r="O21" s="86" t="s">
        <v>109</v>
      </c>
      <c r="P21" s="85" t="s">
        <v>110</v>
      </c>
      <c r="Q21" s="86" t="s">
        <v>111</v>
      </c>
      <c r="R21" s="85" t="s">
        <v>112</v>
      </c>
      <c r="S21" s="86" t="s">
        <v>113</v>
      </c>
      <c r="T21" s="85" t="s">
        <v>114</v>
      </c>
      <c r="U21" s="86" t="s">
        <v>115</v>
      </c>
      <c r="V21" s="85" t="s">
        <v>116</v>
      </c>
      <c r="W21" s="77"/>
      <c r="X21" s="77"/>
      <c r="Y21" s="77"/>
      <c r="Z21" s="77"/>
    </row>
    <row r="22" ht="14.25" customHeight="1">
      <c r="A22" s="77"/>
      <c r="B22" s="77" t="s">
        <v>120</v>
      </c>
      <c r="C22" s="88" t="str">
        <f>costs!#REF!*1000</f>
        <v>#ERROR!</v>
      </c>
      <c r="D22" s="88" t="str">
        <f>costs!#REF!*1000</f>
        <v>#ERROR!</v>
      </c>
      <c r="E22" s="88" t="str">
        <f>costs!#REF!*1000</f>
        <v>#ERROR!</v>
      </c>
      <c r="F22" s="88" t="str">
        <f>costs!#REF!*1000</f>
        <v>#ERROR!</v>
      </c>
      <c r="G22" s="88" t="str">
        <f>costs!#REF!*1000</f>
        <v>#ERROR!</v>
      </c>
      <c r="H22" s="88" t="str">
        <f>costs!#REF!*1000</f>
        <v>#ERROR!</v>
      </c>
      <c r="I22" s="88" t="str">
        <f>costs!#REF!*1000</f>
        <v>#ERROR!</v>
      </c>
      <c r="J22" s="88" t="str">
        <f>costs!#REF!*1000</f>
        <v>#ERROR!</v>
      </c>
      <c r="K22" s="88" t="str">
        <f>costs!#REF!*1000</f>
        <v>#ERROR!</v>
      </c>
      <c r="L22" s="88" t="str">
        <f>costs!#REF!*1000</f>
        <v>#ERROR!</v>
      </c>
      <c r="M22" s="88" t="str">
        <f>costs!#REF!*1000</f>
        <v>#ERROR!</v>
      </c>
      <c r="N22" s="88" t="str">
        <f>costs!#REF!*1000</f>
        <v>#ERROR!</v>
      </c>
      <c r="O22" s="88" t="str">
        <f>costs!#REF!*1000</f>
        <v>#ERROR!</v>
      </c>
      <c r="P22" s="88" t="str">
        <f>costs!#REF!*1000</f>
        <v>#ERROR!</v>
      </c>
      <c r="Q22" s="88" t="str">
        <f>costs!#REF!*1000</f>
        <v>#ERROR!</v>
      </c>
      <c r="R22" s="88" t="str">
        <f>costs!#REF!*1000</f>
        <v>#ERROR!</v>
      </c>
      <c r="S22" s="88" t="str">
        <f>costs!#REF!*1000</f>
        <v>#ERROR!</v>
      </c>
      <c r="T22" s="88" t="str">
        <f>costs!#REF!*1000</f>
        <v>#ERROR!</v>
      </c>
      <c r="U22" s="88" t="str">
        <f>costs!#REF!*1000</f>
        <v>#ERROR!</v>
      </c>
      <c r="V22" s="88" t="str">
        <f>costs!#REF!*1000</f>
        <v>#ERROR!</v>
      </c>
      <c r="W22" s="77"/>
      <c r="X22" s="77"/>
      <c r="Y22" s="77"/>
      <c r="Z22" s="77"/>
    </row>
    <row r="23" ht="14.25" customHeight="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4.2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4.25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4.25" customHeigh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4.25" customHeigh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4.2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4.25" customHeight="1">
      <c r="A29" s="77"/>
      <c r="B29" s="77"/>
      <c r="C29" s="87" t="s">
        <v>97</v>
      </c>
      <c r="D29" s="83" t="s">
        <v>98</v>
      </c>
      <c r="E29" s="84" t="s">
        <v>99</v>
      </c>
      <c r="F29" s="85" t="s">
        <v>100</v>
      </c>
      <c r="G29" s="86" t="s">
        <v>101</v>
      </c>
      <c r="H29" s="84" t="s">
        <v>102</v>
      </c>
      <c r="I29" s="85" t="s">
        <v>103</v>
      </c>
      <c r="J29" s="86" t="s">
        <v>104</v>
      </c>
      <c r="K29" s="84" t="s">
        <v>105</v>
      </c>
      <c r="L29" s="85" t="s">
        <v>106</v>
      </c>
      <c r="M29" s="86" t="s">
        <v>107</v>
      </c>
      <c r="N29" s="84" t="s">
        <v>108</v>
      </c>
      <c r="O29" s="85" t="s">
        <v>109</v>
      </c>
      <c r="P29" s="86" t="s">
        <v>110</v>
      </c>
      <c r="Q29" s="84" t="s">
        <v>111</v>
      </c>
      <c r="R29" s="85" t="s">
        <v>112</v>
      </c>
      <c r="S29" s="86" t="s">
        <v>113</v>
      </c>
      <c r="T29" s="84" t="s">
        <v>114</v>
      </c>
      <c r="U29" s="85" t="s">
        <v>115</v>
      </c>
      <c r="V29" s="86" t="s">
        <v>116</v>
      </c>
      <c r="W29" s="77"/>
      <c r="X29" s="77"/>
      <c r="Y29" s="77"/>
      <c r="Z29" s="77"/>
    </row>
    <row r="30" ht="14.25" customHeight="1">
      <c r="A30" s="77"/>
      <c r="B30" s="77" t="s">
        <v>121</v>
      </c>
      <c r="C30" s="88" t="str">
        <f t="shared" ref="C30:V30" si="1">C12+C17+C22</f>
        <v>#ERROR!</v>
      </c>
      <c r="D30" s="88" t="str">
        <f t="shared" si="1"/>
        <v>#ERROR!</v>
      </c>
      <c r="E30" s="88" t="str">
        <f t="shared" si="1"/>
        <v>#ERROR!</v>
      </c>
      <c r="F30" s="88" t="str">
        <f t="shared" si="1"/>
        <v>#ERROR!</v>
      </c>
      <c r="G30" s="88" t="str">
        <f t="shared" si="1"/>
        <v>#ERROR!</v>
      </c>
      <c r="H30" s="88" t="str">
        <f t="shared" si="1"/>
        <v>#ERROR!</v>
      </c>
      <c r="I30" s="88" t="str">
        <f t="shared" si="1"/>
        <v>#ERROR!</v>
      </c>
      <c r="J30" s="88" t="str">
        <f t="shared" si="1"/>
        <v>#ERROR!</v>
      </c>
      <c r="K30" s="88" t="str">
        <f t="shared" si="1"/>
        <v>#ERROR!</v>
      </c>
      <c r="L30" s="88" t="str">
        <f t="shared" si="1"/>
        <v>#ERROR!</v>
      </c>
      <c r="M30" s="88" t="str">
        <f t="shared" si="1"/>
        <v>#ERROR!</v>
      </c>
      <c r="N30" s="88" t="str">
        <f t="shared" si="1"/>
        <v>#ERROR!</v>
      </c>
      <c r="O30" s="88" t="str">
        <f t="shared" si="1"/>
        <v>#ERROR!</v>
      </c>
      <c r="P30" s="88" t="str">
        <f t="shared" si="1"/>
        <v>#ERROR!</v>
      </c>
      <c r="Q30" s="88" t="str">
        <f t="shared" si="1"/>
        <v>#ERROR!</v>
      </c>
      <c r="R30" s="88" t="str">
        <f t="shared" si="1"/>
        <v>#ERROR!</v>
      </c>
      <c r="S30" s="88" t="str">
        <f t="shared" si="1"/>
        <v>#ERROR!</v>
      </c>
      <c r="T30" s="88" t="str">
        <f t="shared" si="1"/>
        <v>#ERROR!</v>
      </c>
      <c r="U30" s="88" t="str">
        <f t="shared" si="1"/>
        <v>#ERROR!</v>
      </c>
      <c r="V30" s="88" t="str">
        <f t="shared" si="1"/>
        <v>#ERROR!</v>
      </c>
      <c r="W30" s="77"/>
      <c r="X30" s="77"/>
      <c r="Y30" s="77"/>
      <c r="Z30" s="77"/>
    </row>
    <row r="31" ht="14.25" customHeigh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4.25" customHeight="1">
      <c r="A32" s="77"/>
      <c r="B32" s="77" t="s">
        <v>122</v>
      </c>
      <c r="C32" s="89">
        <v>10.0</v>
      </c>
      <c r="D32" s="77" t="s">
        <v>123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4.2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4.25" customHeight="1">
      <c r="A34" s="77"/>
      <c r="B34" s="77" t="s">
        <v>124</v>
      </c>
      <c r="C34" s="90" t="str">
        <f t="shared" ref="C34:V34" si="2">$C$32*C30</f>
        <v>#ERROR!</v>
      </c>
      <c r="D34" s="90" t="str">
        <f t="shared" si="2"/>
        <v>#ERROR!</v>
      </c>
      <c r="E34" s="90" t="str">
        <f t="shared" si="2"/>
        <v>#ERROR!</v>
      </c>
      <c r="F34" s="90" t="str">
        <f t="shared" si="2"/>
        <v>#ERROR!</v>
      </c>
      <c r="G34" s="90" t="str">
        <f t="shared" si="2"/>
        <v>#ERROR!</v>
      </c>
      <c r="H34" s="90" t="str">
        <f t="shared" si="2"/>
        <v>#ERROR!</v>
      </c>
      <c r="I34" s="90" t="str">
        <f t="shared" si="2"/>
        <v>#ERROR!</v>
      </c>
      <c r="J34" s="90" t="str">
        <f t="shared" si="2"/>
        <v>#ERROR!</v>
      </c>
      <c r="K34" s="90" t="str">
        <f t="shared" si="2"/>
        <v>#ERROR!</v>
      </c>
      <c r="L34" s="90" t="str">
        <f t="shared" si="2"/>
        <v>#ERROR!</v>
      </c>
      <c r="M34" s="90" t="str">
        <f t="shared" si="2"/>
        <v>#ERROR!</v>
      </c>
      <c r="N34" s="90" t="str">
        <f t="shared" si="2"/>
        <v>#ERROR!</v>
      </c>
      <c r="O34" s="90" t="str">
        <f t="shared" si="2"/>
        <v>#ERROR!</v>
      </c>
      <c r="P34" s="90" t="str">
        <f t="shared" si="2"/>
        <v>#ERROR!</v>
      </c>
      <c r="Q34" s="90" t="str">
        <f t="shared" si="2"/>
        <v>#ERROR!</v>
      </c>
      <c r="R34" s="90" t="str">
        <f t="shared" si="2"/>
        <v>#ERROR!</v>
      </c>
      <c r="S34" s="90" t="str">
        <f t="shared" si="2"/>
        <v>#ERROR!</v>
      </c>
      <c r="T34" s="90" t="str">
        <f t="shared" si="2"/>
        <v>#ERROR!</v>
      </c>
      <c r="U34" s="90" t="str">
        <f t="shared" si="2"/>
        <v>#ERROR!</v>
      </c>
      <c r="V34" s="90" t="str">
        <f t="shared" si="2"/>
        <v>#ERROR!</v>
      </c>
      <c r="W34" s="77"/>
      <c r="X34" s="77"/>
      <c r="Y34" s="77"/>
      <c r="Z34" s="77"/>
    </row>
    <row r="35" ht="14.25" customHeight="1">
      <c r="A35" s="77"/>
      <c r="B35" s="77"/>
      <c r="C35" s="91" t="str">
        <f t="shared" ref="C35:V35" si="3">C34*5</f>
        <v>#ERROR!</v>
      </c>
      <c r="D35" s="91" t="str">
        <f t="shared" si="3"/>
        <v>#ERROR!</v>
      </c>
      <c r="E35" s="91" t="str">
        <f t="shared" si="3"/>
        <v>#ERROR!</v>
      </c>
      <c r="F35" s="91" t="str">
        <f t="shared" si="3"/>
        <v>#ERROR!</v>
      </c>
      <c r="G35" s="91" t="str">
        <f t="shared" si="3"/>
        <v>#ERROR!</v>
      </c>
      <c r="H35" s="91" t="str">
        <f t="shared" si="3"/>
        <v>#ERROR!</v>
      </c>
      <c r="I35" s="91" t="str">
        <f t="shared" si="3"/>
        <v>#ERROR!</v>
      </c>
      <c r="J35" s="91" t="str">
        <f t="shared" si="3"/>
        <v>#ERROR!</v>
      </c>
      <c r="K35" s="91" t="str">
        <f t="shared" si="3"/>
        <v>#ERROR!</v>
      </c>
      <c r="L35" s="91" t="str">
        <f t="shared" si="3"/>
        <v>#ERROR!</v>
      </c>
      <c r="M35" s="91" t="str">
        <f t="shared" si="3"/>
        <v>#ERROR!</v>
      </c>
      <c r="N35" s="91" t="str">
        <f t="shared" si="3"/>
        <v>#ERROR!</v>
      </c>
      <c r="O35" s="91" t="str">
        <f t="shared" si="3"/>
        <v>#ERROR!</v>
      </c>
      <c r="P35" s="91" t="str">
        <f t="shared" si="3"/>
        <v>#ERROR!</v>
      </c>
      <c r="Q35" s="91" t="str">
        <f t="shared" si="3"/>
        <v>#ERROR!</v>
      </c>
      <c r="R35" s="91" t="str">
        <f t="shared" si="3"/>
        <v>#ERROR!</v>
      </c>
      <c r="S35" s="91" t="str">
        <f t="shared" si="3"/>
        <v>#ERROR!</v>
      </c>
      <c r="T35" s="91" t="str">
        <f t="shared" si="3"/>
        <v>#ERROR!</v>
      </c>
      <c r="U35" s="91" t="str">
        <f t="shared" si="3"/>
        <v>#ERROR!</v>
      </c>
      <c r="V35" s="91" t="str">
        <f t="shared" si="3"/>
        <v>#ERROR!</v>
      </c>
      <c r="W35" s="77"/>
      <c r="X35" s="77"/>
      <c r="Y35" s="77"/>
      <c r="Z35" s="77"/>
    </row>
    <row r="36" ht="14.25" customHeight="1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4.25" customHeight="1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4.25" customHeight="1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4.25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4.2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4.25" customHeigh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4.25" customHeigh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4.25" customHeight="1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4.25" customHeight="1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4.25" customHeight="1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4.25" customHeight="1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4.25" customHeight="1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4.2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4.2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4.2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4.2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4.2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4.2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4.2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4.2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4.2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4.2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4.2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4.2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4.2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4.2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4.2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4.2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4.2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4.2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4.2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4.2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4.2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4.2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4.2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4.2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4.2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4.2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4.2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4.2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4.2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4.2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4.2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4.2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4.2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4.2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4.2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4.2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4.2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4.2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4.2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4.2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4.2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4.2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4.2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4.2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4.2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4.2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4.2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4.2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4.2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4.2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4.2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4.2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4.2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4.2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4.2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4.2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4.2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4.2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4.2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4.2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4.2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4.2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4.2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4.2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4.2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4.2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4.2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4.2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4.2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4.2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4.2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4.2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4.2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4.2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4.2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4.2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4.2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4.2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4.2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4.2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4.2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4.2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4.2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4.2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4.2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4.2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4.2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4.2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4.2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4.2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4.2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4.2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4.2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4.2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4.2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4.2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4.2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4.2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4.2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4.2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4.2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4.2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4.2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4.2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4.2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4.2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4.2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4.2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4.2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4.2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4.2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4.2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4.2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4.2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4.2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4.2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4.2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4.2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4.2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4.2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4.2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4.2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4.2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4.2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4.2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4.2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4.2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4.2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4.2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4.2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4.2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4.2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4.2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4.2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4.2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4.2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4.2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4.2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4.2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4.2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4.2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4.2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4.2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4.2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4.2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4.2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4.2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4.2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4.2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4.2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4.2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4.2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4.2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4.2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4.2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4.2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4.2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4.2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4.2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4.2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4.2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4.2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4.2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4.2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4.2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4.2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4.2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4.2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4.2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4.2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4.2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4.2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4.2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4.25" customHeight="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14.25" customHeight="1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14.25" customHeight="1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14.25" customHeight="1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14.25" customHeight="1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14.25" customHeight="1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14.25" customHeight="1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14.25" customHeight="1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14.25" customHeight="1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14.25" customHeight="1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14.25" customHeight="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14.25" customHeight="1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14.25" customHeight="1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14.25" customHeight="1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14.2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14.25" customHeight="1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14.25" customHeight="1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14.25" customHeight="1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14.25" customHeight="1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14.25" customHeight="1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14.25" customHeight="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14.25" customHeight="1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14.25" customHeight="1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14.25" customHeight="1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14.25" customHeight="1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14.25" customHeight="1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14.25" customHeight="1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14.25" customHeight="1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14.25" customHeight="1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14.25" customHeight="1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14.25" customHeight="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14.25" customHeight="1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14.25" customHeight="1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14.25" customHeight="1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14.25" customHeight="1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14.25" customHeight="1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14.25" customHeight="1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14.25" customHeight="1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14.25" customHeight="1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14.25" customHeight="1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14.25" customHeight="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14.25" customHeight="1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14.25" customHeight="1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14.25" customHeight="1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14.25" customHeight="1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14.25" customHeight="1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14.25" customHeight="1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14.25" customHeight="1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14.25" customHeight="1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14.25" customHeight="1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14.25" customHeight="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14.25" customHeight="1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14.25" customHeight="1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14.25" customHeight="1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14.25" customHeight="1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14.25" customHeight="1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14.25" customHeight="1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14.25" customHeight="1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14.25" customHeight="1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14.25" customHeight="1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14.25" customHeight="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14.25" customHeight="1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14.25" customHeight="1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14.25" customHeight="1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14.25" customHeight="1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14.25" customHeight="1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14.25" customHeight="1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14.25" customHeight="1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14.25" customHeight="1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14.25" customHeight="1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14.25" customHeight="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14.25" customHeight="1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14.25" customHeight="1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14.25" customHeight="1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14.25" customHeight="1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14.25" customHeight="1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14.25" customHeight="1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14.25" customHeight="1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14.25" customHeight="1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14.25" customHeight="1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14.25" customHeight="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14.25" customHeight="1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14.25" customHeight="1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14.25" customHeight="1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14.25" customHeight="1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14.25" customHeight="1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14.25" customHeight="1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14.25" customHeight="1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14.25" customHeight="1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14.25" customHeight="1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14.25" customHeight="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14.25" customHeight="1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14.25" customHeight="1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14.25" customHeight="1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14.25" customHeight="1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14.25" customHeight="1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14.25" customHeight="1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14.25" customHeight="1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14.25" customHeight="1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14.25" customHeight="1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14.25" customHeight="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14.25" customHeight="1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14.25" customHeight="1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14.25" customHeight="1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14.25" customHeight="1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14.25" customHeight="1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14.25" customHeight="1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14.25" customHeight="1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14.25" customHeight="1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14.25" customHeight="1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14.25" customHeight="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14.25" customHeight="1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14.25" customHeight="1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14.25" customHeight="1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14.25" customHeight="1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14.25" customHeight="1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14.25" customHeight="1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14.25" customHeight="1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14.25" customHeight="1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14.25" customHeight="1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14.25" customHeight="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14.25" customHeight="1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14.25" customHeight="1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14.25" customHeight="1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14.25" customHeight="1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14.25" customHeight="1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14.25" customHeight="1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14.25" customHeight="1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ht="14.25" customHeight="1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ht="14.25" customHeight="1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ht="14.25" customHeight="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ht="14.25" customHeight="1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14.25" customHeight="1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ht="14.25" customHeight="1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ht="14.25" customHeight="1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ht="14.25" customHeight="1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ht="14.25" customHeight="1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ht="14.25" customHeight="1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ht="14.25" customHeight="1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ht="14.25" customHeight="1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ht="14.25" customHeight="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ht="14.25" customHeight="1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ht="14.25" customHeight="1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ht="14.25" customHeight="1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ht="14.25" customHeight="1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ht="14.25" customHeight="1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ht="14.25" customHeight="1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ht="14.25" customHeight="1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ht="14.25" customHeight="1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ht="14.25" customHeight="1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ht="14.25" customHeight="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ht="14.25" customHeight="1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ht="14.25" customHeight="1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ht="14.25" customHeight="1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ht="14.25" customHeight="1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ht="14.25" customHeight="1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ht="14.25" customHeight="1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ht="14.25" customHeight="1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ht="14.25" customHeight="1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ht="14.25" customHeight="1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ht="14.25" customHeight="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ht="14.25" customHeight="1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ht="14.25" customHeight="1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ht="14.25" customHeight="1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ht="14.25" customHeight="1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ht="14.25" customHeight="1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ht="14.25" customHeight="1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ht="14.25" customHeight="1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ht="14.25" customHeight="1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ht="14.25" customHeight="1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ht="14.25" customHeight="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ht="14.25" customHeight="1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ht="14.25" customHeight="1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ht="14.25" customHeight="1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ht="14.25" customHeight="1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ht="14.25" customHeight="1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ht="14.25" customHeight="1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ht="14.25" customHeight="1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ht="14.25" customHeight="1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ht="14.25" customHeight="1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ht="14.25" customHeight="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ht="14.25" customHeight="1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ht="14.25" customHeight="1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ht="14.25" customHeight="1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ht="14.25" customHeight="1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ht="14.25" customHeight="1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ht="14.25" customHeight="1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ht="14.25" customHeight="1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ht="14.25" customHeight="1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ht="14.25" customHeight="1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ht="14.25" customHeight="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ht="14.25" customHeight="1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ht="14.25" customHeight="1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ht="14.25" customHeight="1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ht="14.25" customHeight="1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ht="14.25" customHeight="1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ht="14.25" customHeight="1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ht="14.25" customHeight="1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ht="14.25" customHeight="1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ht="14.25" customHeight="1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ht="14.25" customHeight="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ht="14.25" customHeight="1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ht="14.25" customHeight="1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ht="14.25" customHeight="1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ht="14.25" customHeight="1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ht="14.25" customHeight="1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ht="14.25" customHeight="1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ht="14.25" customHeight="1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ht="14.25" customHeight="1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ht="14.25" customHeight="1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ht="14.25" customHeight="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ht="14.25" customHeight="1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ht="14.25" customHeight="1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ht="14.25" customHeight="1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ht="14.25" customHeight="1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ht="14.25" customHeight="1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ht="14.25" customHeight="1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ht="14.25" customHeight="1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ht="14.25" customHeight="1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ht="14.25" customHeight="1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ht="14.25" customHeight="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ht="14.25" customHeight="1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ht="14.25" customHeight="1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ht="14.25" customHeight="1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ht="14.25" customHeight="1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ht="14.25" customHeight="1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ht="14.25" customHeight="1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ht="14.25" customHeight="1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ht="14.25" customHeight="1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ht="14.25" customHeight="1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ht="14.25" customHeight="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ht="14.25" customHeight="1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ht="14.25" customHeight="1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ht="14.25" customHeight="1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ht="14.25" customHeight="1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ht="14.25" customHeight="1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ht="14.25" customHeight="1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ht="14.25" customHeight="1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ht="14.25" customHeight="1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ht="14.25" customHeight="1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ht="14.25" customHeight="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ht="14.25" customHeight="1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ht="14.25" customHeight="1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ht="14.25" customHeight="1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ht="14.25" customHeight="1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ht="14.25" customHeight="1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ht="14.25" customHeight="1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ht="14.25" customHeight="1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ht="14.25" customHeight="1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ht="14.25" customHeight="1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ht="14.25" customHeight="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ht="14.25" customHeight="1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ht="14.25" customHeight="1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ht="14.25" customHeight="1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ht="14.25" customHeight="1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ht="14.25" customHeight="1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ht="14.25" customHeight="1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ht="14.25" customHeight="1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ht="14.25" customHeight="1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ht="14.25" customHeight="1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ht="14.25" customHeight="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ht="14.25" customHeight="1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ht="14.25" customHeight="1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ht="14.25" customHeight="1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ht="14.25" customHeight="1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ht="14.25" customHeight="1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ht="14.25" customHeight="1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ht="14.25" customHeight="1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ht="14.25" customHeight="1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ht="14.25" customHeight="1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ht="14.25" customHeight="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ht="14.25" customHeight="1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ht="14.25" customHeight="1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ht="14.25" customHeight="1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ht="14.25" customHeight="1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ht="14.25" customHeight="1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ht="14.25" customHeight="1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ht="14.25" customHeight="1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ht="14.25" customHeight="1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ht="14.25" customHeight="1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ht="14.25" customHeight="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ht="14.25" customHeight="1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ht="14.25" customHeight="1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ht="14.25" customHeight="1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ht="14.25" customHeight="1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ht="14.25" customHeight="1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ht="14.25" customHeight="1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ht="14.25" customHeight="1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ht="14.25" customHeight="1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ht="14.25" customHeight="1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ht="14.25" customHeight="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ht="14.25" customHeight="1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ht="14.25" customHeight="1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ht="14.25" customHeight="1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ht="14.25" customHeight="1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ht="14.25" customHeight="1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ht="14.25" customHeight="1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ht="14.25" customHeight="1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ht="14.25" customHeight="1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ht="14.25" customHeight="1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ht="14.25" customHeight="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ht="14.25" customHeight="1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ht="14.25" customHeight="1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ht="14.25" customHeight="1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ht="14.25" customHeight="1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ht="14.25" customHeight="1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ht="14.25" customHeight="1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ht="14.25" customHeight="1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ht="14.25" customHeight="1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ht="14.25" customHeight="1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ht="14.25" customHeight="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ht="14.25" customHeight="1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ht="14.25" customHeight="1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ht="14.25" customHeight="1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ht="14.25" customHeight="1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ht="14.25" customHeight="1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ht="14.25" customHeight="1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ht="14.25" customHeight="1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ht="14.25" customHeight="1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ht="14.25" customHeight="1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ht="14.25" customHeight="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ht="14.25" customHeight="1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ht="14.25" customHeight="1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ht="14.25" customHeight="1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ht="14.25" customHeight="1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ht="14.25" customHeight="1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ht="14.25" customHeight="1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ht="14.25" customHeight="1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ht="14.25" customHeight="1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ht="14.25" customHeight="1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ht="14.25" customHeight="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ht="14.25" customHeight="1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ht="14.25" customHeight="1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ht="14.25" customHeight="1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ht="14.25" customHeight="1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ht="14.25" customHeight="1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ht="14.25" customHeight="1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ht="14.25" customHeight="1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ht="14.25" customHeight="1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ht="14.25" customHeight="1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ht="14.25" customHeight="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ht="14.25" customHeight="1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ht="14.25" customHeight="1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ht="14.25" customHeight="1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ht="14.25" customHeight="1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ht="14.25" customHeight="1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ht="14.25" customHeight="1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ht="14.25" customHeight="1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ht="14.25" customHeight="1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ht="14.25" customHeight="1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ht="14.25" customHeight="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ht="14.25" customHeight="1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ht="14.25" customHeight="1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ht="14.25" customHeight="1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ht="14.25" customHeight="1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ht="14.25" customHeight="1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ht="14.25" customHeight="1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ht="14.25" customHeight="1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ht="14.25" customHeight="1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ht="14.25" customHeight="1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ht="14.25" customHeight="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ht="14.25" customHeight="1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ht="14.25" customHeight="1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ht="14.25" customHeight="1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ht="14.25" customHeight="1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ht="14.25" customHeight="1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ht="14.25" customHeight="1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ht="14.25" customHeight="1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ht="14.25" customHeight="1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ht="14.25" customHeight="1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ht="14.25" customHeight="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ht="14.25" customHeight="1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ht="14.25" customHeight="1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ht="14.25" customHeight="1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ht="14.25" customHeight="1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ht="14.25" customHeight="1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ht="14.25" customHeight="1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ht="14.25" customHeight="1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ht="14.25" customHeight="1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ht="14.25" customHeight="1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ht="14.25" customHeight="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ht="14.25" customHeight="1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ht="14.25" customHeight="1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ht="14.25" customHeight="1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ht="14.25" customHeight="1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ht="14.25" customHeight="1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ht="14.25" customHeight="1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ht="14.25" customHeight="1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ht="14.25" customHeight="1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ht="14.25" customHeight="1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ht="14.25" customHeight="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ht="14.25" customHeight="1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ht="14.25" customHeight="1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ht="14.25" customHeight="1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ht="14.25" customHeight="1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ht="14.25" customHeight="1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ht="14.25" customHeight="1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ht="14.25" customHeight="1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ht="14.25" customHeight="1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ht="14.25" customHeight="1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ht="14.2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ht="14.25" customHeight="1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ht="14.25" customHeight="1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ht="14.25" customHeight="1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ht="14.25" customHeight="1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ht="14.25" customHeight="1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ht="14.25" customHeight="1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ht="14.25" customHeight="1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ht="14.25" customHeight="1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ht="14.25" customHeight="1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ht="14.25" customHeight="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ht="14.25" customHeight="1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ht="14.25" customHeight="1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ht="14.25" customHeight="1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ht="14.25" customHeight="1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ht="14.25" customHeight="1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ht="14.25" customHeight="1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ht="14.25" customHeight="1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ht="14.25" customHeight="1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ht="14.25" customHeight="1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ht="14.25" customHeight="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ht="14.25" customHeight="1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ht="14.25" customHeight="1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ht="14.25" customHeight="1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ht="14.25" customHeight="1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ht="14.25" customHeight="1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ht="14.25" customHeight="1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ht="14.25" customHeight="1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ht="14.25" customHeight="1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ht="14.25" customHeight="1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ht="14.25" customHeight="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ht="14.25" customHeight="1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ht="14.25" customHeight="1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ht="14.25" customHeight="1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ht="14.25" customHeight="1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ht="14.25" customHeight="1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ht="14.25" customHeight="1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ht="14.25" customHeight="1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ht="14.25" customHeight="1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ht="14.25" customHeight="1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ht="14.25" customHeight="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ht="14.25" customHeight="1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ht="14.25" customHeight="1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ht="14.25" customHeight="1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ht="14.25" customHeight="1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ht="14.25" customHeight="1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ht="14.25" customHeight="1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ht="14.25" customHeight="1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ht="14.25" customHeight="1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ht="14.25" customHeight="1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ht="14.25" customHeight="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ht="14.25" customHeight="1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ht="14.25" customHeight="1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ht="14.25" customHeight="1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ht="14.25" customHeight="1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ht="14.25" customHeight="1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ht="14.25" customHeight="1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ht="14.25" customHeight="1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ht="14.25" customHeight="1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ht="14.25" customHeight="1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ht="14.25" customHeight="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ht="14.25" customHeight="1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ht="14.25" customHeight="1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ht="14.25" customHeight="1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ht="14.25" customHeight="1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ht="14.25" customHeight="1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ht="14.25" customHeight="1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ht="14.25" customHeight="1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ht="14.25" customHeight="1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ht="14.25" customHeight="1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ht="14.25" customHeight="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ht="14.25" customHeight="1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ht="14.25" customHeight="1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ht="14.25" customHeight="1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ht="14.25" customHeight="1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ht="14.25" customHeight="1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ht="14.25" customHeight="1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ht="14.25" customHeight="1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ht="14.25" customHeight="1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ht="14.25" customHeight="1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ht="14.25" customHeight="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ht="14.25" customHeight="1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ht="14.25" customHeight="1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ht="14.25" customHeight="1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ht="14.25" customHeight="1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ht="14.25" customHeight="1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ht="14.25" customHeight="1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ht="14.25" customHeight="1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ht="14.25" customHeight="1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ht="14.25" customHeight="1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ht="14.25" customHeight="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ht="14.25" customHeight="1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ht="14.25" customHeight="1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ht="14.25" customHeight="1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ht="14.25" customHeight="1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ht="14.25" customHeight="1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ht="14.25" customHeight="1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ht="14.25" customHeight="1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ht="14.25" customHeight="1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ht="14.25" customHeight="1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ht="14.25" customHeight="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ht="14.25" customHeight="1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ht="14.25" customHeight="1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ht="14.25" customHeight="1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ht="14.25" customHeight="1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ht="14.25" customHeight="1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ht="14.25" customHeight="1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ht="14.25" customHeight="1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ht="14.25" customHeight="1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ht="14.25" customHeight="1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ht="14.25" customHeight="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ht="14.25" customHeight="1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ht="14.25" customHeight="1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ht="14.25" customHeight="1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ht="14.25" customHeight="1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ht="14.25" customHeight="1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14.25" customHeight="1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ht="14.25" customHeight="1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ht="14.25" customHeight="1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ht="14.25" customHeight="1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ht="14.25" customHeight="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ht="14.25" customHeight="1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ht="14.25" customHeight="1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ht="14.25" customHeight="1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ht="14.25" customHeight="1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ht="14.25" customHeight="1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ht="14.25" customHeight="1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ht="14.25" customHeight="1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ht="14.25" customHeight="1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ht="14.25" customHeight="1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ht="14.25" customHeight="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ht="14.25" customHeight="1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ht="14.25" customHeight="1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ht="14.25" customHeight="1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ht="14.25" customHeight="1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ht="14.25" customHeight="1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ht="14.25" customHeight="1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ht="14.25" customHeight="1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ht="14.25" customHeight="1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ht="14.25" customHeight="1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ht="14.25" customHeight="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ht="14.25" customHeight="1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ht="14.25" customHeight="1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ht="14.25" customHeight="1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ht="14.25" customHeight="1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ht="14.25" customHeight="1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ht="14.25" customHeight="1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ht="14.25" customHeight="1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ht="14.25" customHeight="1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ht="14.25" customHeight="1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ht="14.25" customHeight="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ht="14.25" customHeight="1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ht="14.25" customHeight="1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ht="14.25" customHeight="1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ht="14.25" customHeight="1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ht="14.25" customHeight="1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ht="14.25" customHeight="1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ht="14.25" customHeight="1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ht="14.25" customHeight="1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ht="14.25" customHeight="1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ht="14.25" customHeight="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ht="14.25" customHeight="1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ht="14.25" customHeight="1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ht="14.25" customHeight="1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ht="14.25" customHeight="1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ht="14.25" customHeight="1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ht="14.25" customHeight="1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ht="14.25" customHeight="1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ht="14.25" customHeight="1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ht="14.25" customHeight="1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ht="14.25" customHeight="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ht="14.25" customHeight="1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ht="14.25" customHeight="1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ht="14.25" customHeight="1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ht="14.25" customHeight="1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ht="14.25" customHeight="1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ht="14.25" customHeight="1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ht="14.25" customHeight="1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ht="14.25" customHeight="1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ht="14.25" customHeight="1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ht="14.25" customHeight="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ht="14.25" customHeight="1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ht="14.25" customHeight="1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ht="14.25" customHeight="1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ht="14.25" customHeight="1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ht="14.25" customHeight="1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ht="14.25" customHeight="1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ht="14.25" customHeight="1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ht="14.25" customHeight="1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ht="14.25" customHeight="1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ht="14.25" customHeight="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ht="14.25" customHeight="1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ht="14.25" customHeight="1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ht="14.25" customHeight="1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ht="14.25" customHeight="1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ht="14.25" customHeight="1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ht="14.25" customHeight="1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ht="14.25" customHeight="1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ht="14.25" customHeight="1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ht="14.25" customHeight="1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ht="14.25" customHeight="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ht="14.25" customHeight="1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ht="14.25" customHeight="1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ht="14.25" customHeight="1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ht="14.25" customHeight="1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ht="14.25" customHeight="1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ht="14.25" customHeight="1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ht="14.25" customHeight="1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ht="14.25" customHeight="1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ht="14.25" customHeight="1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ht="14.25" customHeight="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ht="14.25" customHeight="1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ht="14.25" customHeight="1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ht="14.25" customHeight="1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ht="14.25" customHeight="1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ht="14.25" customHeight="1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ht="14.25" customHeight="1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ht="14.25" customHeight="1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ht="14.25" customHeight="1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ht="14.25" customHeight="1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ht="14.25" customHeight="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ht="14.25" customHeight="1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ht="14.25" customHeight="1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ht="14.25" customHeight="1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ht="14.25" customHeight="1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ht="14.25" customHeight="1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ht="14.25" customHeight="1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ht="14.25" customHeight="1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ht="14.25" customHeight="1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ht="14.25" customHeight="1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ht="14.25" customHeight="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ht="14.25" customHeight="1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ht="14.25" customHeight="1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ht="14.25" customHeight="1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ht="14.25" customHeight="1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ht="14.25" customHeight="1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ht="14.25" customHeight="1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ht="14.25" customHeight="1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ht="14.25" customHeight="1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ht="14.25" customHeight="1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ht="14.25" customHeight="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ht="14.25" customHeight="1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ht="14.25" customHeight="1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ht="14.25" customHeight="1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ht="14.25" customHeight="1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ht="14.25" customHeight="1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ht="14.25" customHeight="1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ht="14.25" customHeight="1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ht="14.25" customHeight="1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ht="14.25" customHeight="1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ht="14.25" customHeight="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ht="14.25" customHeight="1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ht="14.25" customHeight="1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ht="14.25" customHeight="1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ht="14.25" customHeight="1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ht="14.25" customHeight="1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ht="14.25" customHeight="1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ht="14.25" customHeight="1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ht="14.25" customHeight="1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ht="14.25" customHeight="1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ht="14.25" customHeight="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ht="14.25" customHeight="1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ht="14.25" customHeight="1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ht="14.25" customHeight="1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ht="14.25" customHeight="1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ht="14.25" customHeight="1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ht="14.25" customHeight="1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ht="14.25" customHeight="1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ht="14.25" customHeight="1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ht="14.25" customHeight="1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ht="14.25" customHeight="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ht="14.25" customHeight="1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ht="14.25" customHeight="1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ht="14.25" customHeight="1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ht="14.25" customHeight="1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ht="14.25" customHeight="1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ht="14.25" customHeight="1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ht="14.25" customHeight="1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ht="14.25" customHeight="1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ht="14.25" customHeight="1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ht="14.25" customHeight="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ht="14.25" customHeight="1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ht="14.25" customHeight="1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ht="14.25" customHeight="1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ht="14.25" customHeight="1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ht="14.25" customHeight="1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ht="14.25" customHeight="1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ht="14.25" customHeight="1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ht="14.25" customHeight="1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ht="14.25" customHeight="1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ht="14.25" customHeight="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ht="14.25" customHeight="1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ht="14.25" customHeight="1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ht="14.25" customHeight="1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ht="14.25" customHeight="1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ht="14.25" customHeight="1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ht="14.25" customHeight="1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ht="14.25" customHeight="1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ht="14.25" customHeight="1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ht="14.25" customHeight="1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ht="14.25" customHeight="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ht="14.25" customHeight="1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ht="14.25" customHeight="1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ht="14.25" customHeight="1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ht="14.25" customHeight="1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ht="14.25" customHeight="1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ht="14.25" customHeight="1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ht="14.25" customHeight="1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ht="14.25" customHeight="1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ht="14.25" customHeight="1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ht="14.25" customHeight="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ht="14.25" customHeight="1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ht="14.25" customHeight="1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ht="14.25" customHeight="1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ht="14.25" customHeight="1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ht="14.25" customHeight="1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ht="14.25" customHeight="1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ht="14.25" customHeight="1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ht="14.25" customHeight="1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ht="14.25" customHeight="1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ht="14.25" customHeight="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ht="14.25" customHeight="1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ht="14.25" customHeight="1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ht="14.25" customHeight="1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ht="14.25" customHeight="1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ht="14.25" customHeight="1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ht="14.25" customHeight="1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ht="14.25" customHeight="1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ht="14.25" customHeight="1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ht="14.25" customHeight="1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ht="14.25" customHeight="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ht="14.25" customHeight="1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ht="14.25" customHeight="1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ht="14.25" customHeight="1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ht="14.25" customHeight="1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ht="14.25" customHeight="1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ht="14.25" customHeight="1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ht="14.25" customHeight="1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ht="14.25" customHeight="1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ht="14.25" customHeight="1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ht="14.25" customHeight="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ht="14.25" customHeight="1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ht="14.25" customHeight="1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ht="14.25" customHeight="1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ht="14.25" customHeight="1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ht="14.25" customHeight="1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ht="14.25" customHeight="1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ht="14.25" customHeight="1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ht="14.25" customHeight="1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ht="14.25" customHeight="1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ht="14.25" customHeight="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ht="14.25" customHeight="1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ht="14.25" customHeight="1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ht="14.25" customHeight="1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ht="14.25" customHeight="1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ht="14.25" customHeight="1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ht="14.25" customHeight="1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ht="14.25" customHeight="1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ht="14.25" customHeight="1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ht="14.25" customHeight="1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ht="14.25" customHeight="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ht="14.25" customHeight="1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ht="14.25" customHeight="1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ht="14.25" customHeight="1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ht="14.25" customHeight="1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ht="14.25" customHeight="1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ht="14.25" customHeight="1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ht="14.25" customHeight="1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ht="14.25" customHeight="1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ht="14.25" customHeight="1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ht="14.25" customHeight="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ht="14.25" customHeight="1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ht="14.25" customHeight="1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ht="14.25" customHeight="1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ht="14.25" customHeight="1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ht="14.25" customHeight="1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ht="14.25" customHeight="1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ht="14.25" customHeight="1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ht="14.25" customHeight="1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ht="14.25" customHeight="1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2021-10-14T19:23:37Z</dcterms:created>
  <dc:creator>Hannah Simmons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0x010100FF22BDBDD94345428EF71774C161C7AD</vt:lpwstr>
  </property>
  <property fmtid="{D5CDD505-2E9C-101B-9397-08002B2CF9AE}" pid="3" name="MediaServiceImageTags">
    <vt:lpwstr/>
  </property>
</Properties>
</file>