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abrazilcom.sharepoint.com/sites/1/ERA Shared Drive/7. Biodiversity/Public Comments/Docs em Revisão/Regen´s site (o que temos de mais atualizado)/"/>
    </mc:Choice>
  </mc:AlternateContent>
  <xr:revisionPtr revIDLastSave="524" documentId="8_{E97ABCFC-6CAA-409D-8265-FC86F4EC3FD1}" xr6:coauthVersionLast="47" xr6:coauthVersionMax="47" xr10:uidLastSave="{D78CDDB4-75AF-424D-BE3F-C1534DFA6233}"/>
  <bookViews>
    <workbookView xWindow="-108" yWindow="-108" windowWidth="23256" windowHeight="12456" activeTab="1" xr2:uid="{08B1465E-4A6E-468E-B1DC-9EA14F13A888}"/>
  </bookViews>
  <sheets>
    <sheet name="units simulation" sheetId="4" r:id="rId1"/>
    <sheet name="costs" sheetId="1" r:id="rId2"/>
    <sheet name="simulation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18" i="1" l="1"/>
  <c r="F19" i="1"/>
  <c r="F20" i="1"/>
  <c r="F21" i="1"/>
  <c r="F22" i="1"/>
  <c r="F23" i="1"/>
  <c r="F24" i="1"/>
  <c r="F25" i="1"/>
  <c r="F26" i="1"/>
  <c r="F17" i="1"/>
  <c r="Q35" i="4"/>
  <c r="Q36" i="4" s="1"/>
  <c r="Q29" i="4"/>
  <c r="Q30" i="4" s="1"/>
  <c r="Q32" i="4"/>
  <c r="Q33" i="4" s="1"/>
  <c r="O35" i="4"/>
  <c r="O36" i="4" s="1"/>
  <c r="P35" i="4"/>
  <c r="P36" i="4" s="1"/>
  <c r="K35" i="4"/>
  <c r="K36" i="4" s="1"/>
  <c r="L35" i="4"/>
  <c r="L36" i="4" s="1"/>
  <c r="M35" i="4"/>
  <c r="M36" i="4" s="1"/>
  <c r="N35" i="4"/>
  <c r="N36" i="4" s="1"/>
  <c r="G35" i="4"/>
  <c r="G36" i="4" s="1"/>
  <c r="H35" i="4"/>
  <c r="H36" i="4" s="1"/>
  <c r="I35" i="4"/>
  <c r="I36" i="4" s="1"/>
  <c r="J35" i="4"/>
  <c r="J36" i="4" s="1"/>
  <c r="E35" i="4"/>
  <c r="E36" i="4" s="1"/>
  <c r="H32" i="4"/>
  <c r="H33" i="4" s="1"/>
  <c r="H29" i="4"/>
  <c r="H30" i="4" s="1"/>
  <c r="P32" i="4"/>
  <c r="O32" i="4"/>
  <c r="O33" i="4" s="1"/>
  <c r="N32" i="4"/>
  <c r="M32" i="4"/>
  <c r="L32" i="4"/>
  <c r="K32" i="4"/>
  <c r="K33" i="4" s="1"/>
  <c r="J32" i="4"/>
  <c r="J33" i="4" s="1"/>
  <c r="I32" i="4"/>
  <c r="G32" i="4"/>
  <c r="F32" i="4"/>
  <c r="F33" i="4" s="1"/>
  <c r="E32" i="4"/>
  <c r="P29" i="4"/>
  <c r="O29" i="4"/>
  <c r="N29" i="4"/>
  <c r="M29" i="4"/>
  <c r="M30" i="4" s="1"/>
  <c r="L29" i="4"/>
  <c r="L30" i="4" s="1"/>
  <c r="K29" i="4"/>
  <c r="J29" i="4"/>
  <c r="J30" i="4" s="1"/>
  <c r="I29" i="4"/>
  <c r="I30" i="4" s="1"/>
  <c r="G29" i="4"/>
  <c r="F29" i="4"/>
  <c r="E29" i="4"/>
  <c r="E30" i="4" s="1"/>
  <c r="F35" i="4"/>
  <c r="F36" i="4" s="1"/>
  <c r="F27" i="1" l="1"/>
  <c r="F31" i="1" s="1"/>
  <c r="Q39" i="4"/>
  <c r="H39" i="4"/>
  <c r="J39" i="4"/>
  <c r="F30" i="4"/>
  <c r="F39" i="4" s="1"/>
  <c r="O30" i="4"/>
  <c r="O39" i="4" s="1"/>
  <c r="L33" i="4"/>
  <c r="L39" i="4" s="1"/>
  <c r="G30" i="4"/>
  <c r="G39" i="4" s="1"/>
  <c r="P30" i="4"/>
  <c r="E33" i="4"/>
  <c r="E39" i="4" s="1"/>
  <c r="M33" i="4"/>
  <c r="M39" i="4" s="1"/>
  <c r="N33" i="4"/>
  <c r="K30" i="4"/>
  <c r="K39" i="4" s="1"/>
  <c r="G33" i="4"/>
  <c r="P33" i="4"/>
  <c r="I33" i="4"/>
  <c r="I39" i="4" s="1"/>
  <c r="N30" i="4"/>
  <c r="F32" i="1" l="1"/>
  <c r="F29" i="1"/>
  <c r="F30" i="1"/>
  <c r="P39" i="4"/>
  <c r="N39" i="4"/>
  <c r="F12" i="2"/>
  <c r="F17" i="2" s="1"/>
  <c r="J12" i="2"/>
  <c r="I12" i="2"/>
  <c r="I17" i="2" s="1"/>
  <c r="D12" i="2"/>
  <c r="D17" i="2" s="1"/>
  <c r="E12" i="2"/>
  <c r="E17" i="2" s="1"/>
  <c r="G12" i="2"/>
  <c r="G17" i="2" s="1"/>
  <c r="H12" i="2"/>
  <c r="H17" i="2" s="1"/>
  <c r="K12" i="2"/>
  <c r="L12" i="2"/>
  <c r="L17" i="2" s="1"/>
  <c r="M12" i="2"/>
  <c r="M17" i="2" s="1"/>
  <c r="N12" i="2"/>
  <c r="O12" i="2"/>
  <c r="P12" i="2"/>
  <c r="P17" i="2" s="1"/>
  <c r="Q12" i="2"/>
  <c r="Q17" i="2" s="1"/>
  <c r="S12" i="2"/>
  <c r="T12" i="2"/>
  <c r="T17" i="2" s="1"/>
  <c r="U12" i="2"/>
  <c r="U17" i="2" s="1"/>
  <c r="V12" i="2"/>
  <c r="W12" i="2"/>
  <c r="F34" i="1" l="1"/>
  <c r="C12" i="2"/>
  <c r="C17" i="2" s="1"/>
  <c r="R12" i="2"/>
  <c r="R17" i="2" s="1"/>
  <c r="L22" i="2"/>
  <c r="L30" i="2" s="1"/>
  <c r="H22" i="2"/>
  <c r="H30" i="2" s="1"/>
  <c r="M22" i="2"/>
  <c r="M30" i="2" s="1"/>
  <c r="Q22" i="2"/>
  <c r="Q30" i="2" s="1"/>
  <c r="C22" i="2"/>
  <c r="G22" i="2"/>
  <c r="G30" i="2" s="1"/>
  <c r="G34" i="2" s="1"/>
  <c r="G35" i="2" s="1"/>
  <c r="D22" i="2"/>
  <c r="D30" i="2" s="1"/>
  <c r="O22" i="2"/>
  <c r="E22" i="2"/>
  <c r="E30" i="2" s="1"/>
  <c r="S22" i="2"/>
  <c r="T22" i="2"/>
  <c r="T30" i="2" s="1"/>
  <c r="V22" i="2"/>
  <c r="I22" i="2"/>
  <c r="I30" i="2" s="1"/>
  <c r="N22" i="2"/>
  <c r="R22" i="2"/>
  <c r="F22" i="2"/>
  <c r="F30" i="2" s="1"/>
  <c r="U22" i="2"/>
  <c r="U30" i="2" s="1"/>
  <c r="J22" i="2"/>
  <c r="K22" i="2"/>
  <c r="P22" i="2"/>
  <c r="P30" i="2" s="1"/>
  <c r="S17" i="2"/>
  <c r="O17" i="2"/>
  <c r="K17" i="2"/>
  <c r="V17" i="2"/>
  <c r="N17" i="2"/>
  <c r="J17" i="2"/>
  <c r="F38" i="1" l="1"/>
  <c r="C30" i="2"/>
  <c r="C34" i="2" s="1"/>
  <c r="O30" i="2"/>
  <c r="O34" i="2" s="1"/>
  <c r="N30" i="2"/>
  <c r="N34" i="2" s="1"/>
  <c r="R30" i="2"/>
  <c r="R34" i="2" s="1"/>
  <c r="S30" i="2"/>
  <c r="S34" i="2" s="1"/>
  <c r="V30" i="2"/>
  <c r="V34" i="2" s="1"/>
  <c r="J30" i="2"/>
  <c r="J34" i="2" s="1"/>
  <c r="K30" i="2"/>
  <c r="K34" i="2" s="1"/>
  <c r="L34" i="2"/>
  <c r="M34" i="2"/>
  <c r="T34" i="2"/>
  <c r="Q34" i="2"/>
  <c r="U34" i="2"/>
  <c r="H34" i="2"/>
  <c r="I34" i="2"/>
  <c r="P34" i="2"/>
  <c r="E34" i="2"/>
  <c r="D34" i="2"/>
  <c r="F34" i="2"/>
  <c r="U35" i="2" l="1"/>
  <c r="T35" i="2"/>
  <c r="M35" i="2"/>
  <c r="Q35" i="2"/>
  <c r="V35" i="2"/>
  <c r="L35" i="2"/>
  <c r="I35" i="2"/>
  <c r="O35" i="2"/>
  <c r="J35" i="2"/>
  <c r="P35" i="2"/>
  <c r="N35" i="2"/>
  <c r="K35" i="2"/>
  <c r="R35" i="2"/>
  <c r="S35" i="2"/>
  <c r="H35" i="2"/>
  <c r="C35" i="2"/>
  <c r="D35" i="2"/>
  <c r="F35" i="2"/>
  <c r="E35" i="2"/>
</calcChain>
</file>

<file path=xl/sharedStrings.xml><?xml version="1.0" encoding="utf-8"?>
<sst xmlns="http://schemas.openxmlformats.org/spreadsheetml/2006/main" count="214" uniqueCount="126">
  <si>
    <t>Date</t>
  </si>
  <si>
    <t>INPUTS</t>
  </si>
  <si>
    <t>SIGLA</t>
  </si>
  <si>
    <t>UNIT</t>
  </si>
  <si>
    <t>hectares</t>
  </si>
  <si>
    <t>SP</t>
  </si>
  <si>
    <t>MO</t>
  </si>
  <si>
    <t>points</t>
  </si>
  <si>
    <t>CALCULATIONS</t>
  </si>
  <si>
    <t>USH=</t>
  </si>
  <si>
    <t>EH=</t>
  </si>
  <si>
    <t>ED</t>
  </si>
  <si>
    <t>USG=</t>
  </si>
  <si>
    <t>PO</t>
  </si>
  <si>
    <t>BT=</t>
  </si>
  <si>
    <t>US=</t>
  </si>
  <si>
    <t>$$=</t>
  </si>
  <si>
    <t>Unit price of Tokens</t>
  </si>
  <si>
    <t>simulation 1</t>
  </si>
  <si>
    <t>simulation 2</t>
  </si>
  <si>
    <t>simulation 3</t>
  </si>
  <si>
    <t>simulation 4</t>
  </si>
  <si>
    <t>simulation 5</t>
  </si>
  <si>
    <t>07.02.23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</si>
  <si>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</si>
  <si>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</si>
  <si>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</si>
  <si>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</si>
  <si>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</si>
  <si>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</si>
  <si>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</si>
  <si>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</si>
  <si>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</si>
  <si>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</si>
  <si>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</si>
  <si>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</si>
  <si>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</si>
  <si>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</si>
  <si>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</si>
  <si>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</si>
  <si>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USH</t>
  </si>
  <si>
    <t>USG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</si>
  <si>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</si>
  <si>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</si>
  <si>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</si>
  <si>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</si>
  <si>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</si>
  <si>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</si>
  <si>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</si>
  <si>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</si>
  <si>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</si>
  <si>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</si>
  <si>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</si>
  <si>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</si>
  <si>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USH factor</t>
  </si>
  <si>
    <t>USG factor</t>
  </si>
  <si>
    <t>AR</t>
  </si>
  <si>
    <t>PA</t>
  </si>
  <si>
    <t>TPO</t>
  </si>
  <si>
    <t>BIODIVERSITY STEWADSHIP COST ESTIMATIVE</t>
  </si>
  <si>
    <t>Item</t>
  </si>
  <si>
    <t>Nº</t>
  </si>
  <si>
    <t>Cost</t>
  </si>
  <si>
    <t>Unit</t>
  </si>
  <si>
    <t>Prior Environmental Study</t>
  </si>
  <si>
    <t>Develop a New Specie Guideline</t>
  </si>
  <si>
    <t>Project and Monitoring Plan</t>
  </si>
  <si>
    <t>Analysis and Monitoring Report</t>
  </si>
  <si>
    <t>Verification</t>
  </si>
  <si>
    <t>Estimated number of credits generated</t>
  </si>
  <si>
    <t>units</t>
  </si>
  <si>
    <t>U$/unit</t>
  </si>
  <si>
    <t>HQ factor</t>
  </si>
  <si>
    <t>HQ</t>
  </si>
  <si>
    <t>Cells with formulas</t>
  </si>
  <si>
    <t>Specialized Field Campaign Consultancy</t>
  </si>
  <si>
    <t>Professional Species Guideline Advisory</t>
  </si>
  <si>
    <t>Implement Project Activities (including mandatory itens)</t>
  </si>
  <si>
    <t>Legend:</t>
  </si>
  <si>
    <t>Cells that need input for simulation</t>
  </si>
  <si>
    <t>HA</t>
  </si>
  <si>
    <t>Property Area</t>
  </si>
  <si>
    <t>Habitat Area</t>
  </si>
  <si>
    <t>Movement</t>
  </si>
  <si>
    <t xml:space="preserve">Ecosystem Disturbances </t>
  </si>
  <si>
    <t>Total Points Guideline</t>
  </si>
  <si>
    <t xml:space="preserve">Points Obtained </t>
  </si>
  <si>
    <t xml:space="preserve">Size of the Population </t>
  </si>
  <si>
    <t>With one US, fauna survey, and 30% score in the guideline.</t>
  </si>
  <si>
    <t>With one US, fauna survey, and 50% score in the guideline.</t>
  </si>
  <si>
    <t>With one US, fauna survey, and 70% score in the guideline.</t>
  </si>
  <si>
    <t>With two US, fauna survey, and 30% score in the guideline.</t>
  </si>
  <si>
    <t>With two US, one movement, fauna survey, and 30% score in the guideline.</t>
  </si>
  <si>
    <t>With two US, two movements, fauna survey, and 30% score in the guideline.</t>
  </si>
  <si>
    <t>With two US, two movements, fauna survey, one disturbance, and 30% score in the guideline.</t>
  </si>
  <si>
    <t>With two US, two movements, two fauna surveys, one disturbance, and 30% score in the guideline.</t>
  </si>
  <si>
    <t>With two US, two movements, two fauna surveys, one disturbance, and 50% score in the guideline.</t>
  </si>
  <si>
    <t>With two US, two movements, two fauna surveys, one disturbance, and 70% score in the guideline.</t>
  </si>
  <si>
    <t>Sim 13</t>
  </si>
  <si>
    <t>2. It's possible to go to simulation 13 and fill it in with data from your project, if you have it.</t>
  </si>
  <si>
    <t>1. Fill in the pink cells, and the spreadsheet will run 12 types of simulations considering a variety of possible inputs.</t>
  </si>
  <si>
    <t>Presence or Absence data</t>
  </si>
  <si>
    <t xml:space="preserve">Taxonomy Diversity </t>
  </si>
  <si>
    <t>TD</t>
  </si>
  <si>
    <t>BIODIVERSITY STEWADSHIP CREDITS SIMULATION</t>
  </si>
  <si>
    <t>Total Biodiversity Credits</t>
  </si>
  <si>
    <t>Community Reserve Fund</t>
  </si>
  <si>
    <t>Sales and Marketing</t>
  </si>
  <si>
    <t xml:space="preserve"> Total Project Development Costs</t>
  </si>
  <si>
    <t>Buffer Pool - 15%</t>
  </si>
  <si>
    <t>Award Pool - 15%</t>
  </si>
  <si>
    <t>Regen Registry - 20%</t>
  </si>
  <si>
    <t>Methodology Development - 5%</t>
  </si>
  <si>
    <t>Total project Costs</t>
  </si>
  <si>
    <t>USD$</t>
  </si>
  <si>
    <t>Total price per credit</t>
  </si>
  <si>
    <t>Total price per habitat area</t>
  </si>
  <si>
    <t>Orientations:</t>
  </si>
  <si>
    <t>1. It is mandatory to calculate the price per credit based on the credit simulation and cost template (this document).</t>
  </si>
  <si>
    <t>2. Project proponents can include or exclude itens from 1-10 lines based on project specifics.</t>
  </si>
  <si>
    <t>3. Lines between 25 to 28 must be mantained in the calculation of project costs.</t>
  </si>
  <si>
    <t>4.The final value of the credit shall be equal to the total price per credit calculated at the spreadsheet.</t>
  </si>
  <si>
    <t>Cells that highlight changes in simulation, describe in line 27</t>
  </si>
  <si>
    <t>03.20.23</t>
  </si>
  <si>
    <t>USD$/ha</t>
  </si>
  <si>
    <t>April 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</si>
</sst>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_-[$R$-416]\ * #,##0.00_-;\-[$R$-416]\ * #,##0.00_-;_-[$R$-416]\ * &quot;-&quot;??_-;_-@_-"/>
    <numFmt numFmtId="169" formatCode="0.0"/>
  </numFmts>
  <fonts count="18">
    <font>
      <sz val="11"/>
      <color theme="1"/>
      <name val="Calibri"/>
      <family val="2"/>
      <scheme val="minor"/>
    </font>
    <font>
      <sz val="18"/>
      <color theme="1"/>
      <name val="Caudex"/>
      <family val="1"/>
    </font>
    <font>
      <sz val="10"/>
      <color theme="1"/>
      <name val="Caudex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udex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venir LT Std 35 Light"/>
      <family val="2"/>
    </font>
    <font>
      <b/>
      <sz val="10"/>
      <color theme="1"/>
      <name val="Avenir LT Std 35 Light"/>
      <family val="2"/>
    </font>
    <font>
      <sz val="10"/>
      <color theme="1"/>
      <name val="Calibri"/>
      <family val="2"/>
      <scheme val="minor"/>
    </font>
    <font>
      <sz val="10"/>
      <color rgb="FF000000"/>
      <name val="Avenir LT Std 35 Light"/>
      <family val="2"/>
    </font>
    <font>
      <sz val="9"/>
      <color theme="1"/>
      <name val="Avenir LT Std 35 Light"/>
      <family val="2"/>
    </font>
    <font>
      <sz val="9"/>
      <color rgb="FF000000"/>
      <name val="Avenir LT Std 35 Light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Avenir LT Std 35 Light"/>
      <family val="2"/>
    </font>
    <font>
      <b/>
      <sz val="10"/>
      <color rgb="FF000000"/>
      <name val="Avenir LT Std 35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0393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2" fillId="2" borderId="0" xfId="0" applyFont="1" applyFill="1"/>
    <xf numFmtId="165" fontId="5" fillId="2" borderId="0" xfId="2" applyNumberFormat="1" applyFont="1" applyFill="1"/>
    <xf numFmtId="166" fontId="5" fillId="2" borderId="0" xfId="1" applyNumberFormat="1" applyFont="1" applyFill="1" applyAlignment="1">
      <alignment vertical="center"/>
    </xf>
    <xf numFmtId="16" fontId="7" fillId="2" borderId="0" xfId="0" applyNumberFormat="1" applyFont="1" applyFill="1"/>
    <xf numFmtId="0" fontId="6" fillId="2" borderId="0" xfId="0" applyFont="1" applyFill="1" applyAlignment="1">
      <alignment horizontal="right"/>
    </xf>
    <xf numFmtId="43" fontId="8" fillId="2" borderId="0" xfId="1" applyFon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43" fontId="8" fillId="2" borderId="0" xfId="1" applyFont="1" applyFill="1" applyAlignment="1"/>
    <xf numFmtId="167" fontId="0" fillId="6" borderId="0" xfId="0" applyNumberFormat="1" applyFill="1" applyAlignment="1">
      <alignment horizontal="center"/>
    </xf>
    <xf numFmtId="167" fontId="8" fillId="2" borderId="0" xfId="0" applyNumberFormat="1" applyFont="1" applyFill="1"/>
    <xf numFmtId="168" fontId="8" fillId="2" borderId="0" xfId="0" applyNumberFormat="1" applyFont="1" applyFill="1"/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1" fillId="2" borderId="0" xfId="0" applyFont="1" applyFill="1"/>
    <xf numFmtId="0" fontId="7" fillId="2" borderId="0" xfId="0" applyFont="1" applyFill="1"/>
    <xf numFmtId="0" fontId="12" fillId="5" borderId="0" xfId="0" applyFont="1" applyFill="1" applyAlignment="1">
      <alignment horizontal="center" vertical="center"/>
    </xf>
    <xf numFmtId="166" fontId="12" fillId="2" borderId="0" xfId="1" applyNumberFormat="1" applyFont="1" applyFill="1" applyBorder="1" applyAlignment="1">
      <alignment horizontal="left" vertical="center"/>
    </xf>
    <xf numFmtId="165" fontId="12" fillId="2" borderId="0" xfId="2" applyNumberFormat="1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43" fontId="13" fillId="2" borderId="4" xfId="2" applyNumberFormat="1" applyFont="1" applyFill="1" applyBorder="1" applyAlignment="1">
      <alignment vertical="center"/>
    </xf>
    <xf numFmtId="0" fontId="11" fillId="3" borderId="0" xfId="0" applyFont="1" applyFill="1"/>
    <xf numFmtId="0" fontId="2" fillId="2" borderId="1" xfId="0" applyFont="1" applyFill="1" applyBorder="1"/>
    <xf numFmtId="0" fontId="11" fillId="2" borderId="1" xfId="0" applyFont="1" applyFill="1" applyBorder="1"/>
    <xf numFmtId="0" fontId="2" fillId="2" borderId="0" xfId="0" applyFont="1" applyFill="1" applyAlignment="1">
      <alignment horizontal="right"/>
    </xf>
    <xf numFmtId="16" fontId="11" fillId="2" borderId="0" xfId="0" applyNumberFormat="1" applyFont="1" applyFill="1"/>
    <xf numFmtId="166" fontId="12" fillId="2" borderId="0" xfId="1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wrapText="1"/>
    </xf>
    <xf numFmtId="0" fontId="9" fillId="2" borderId="0" xfId="2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/>
    </xf>
    <xf numFmtId="0" fontId="9" fillId="12" borderId="0" xfId="2" applyNumberFormat="1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left" vertical="center"/>
    </xf>
    <xf numFmtId="166" fontId="12" fillId="2" borderId="0" xfId="1" applyNumberFormat="1" applyFont="1" applyFill="1" applyBorder="1" applyAlignment="1">
      <alignment vertical="center"/>
    </xf>
    <xf numFmtId="0" fontId="12" fillId="5" borderId="0" xfId="0" applyFont="1" applyFill="1"/>
    <xf numFmtId="0" fontId="14" fillId="5" borderId="0" xfId="0" applyFont="1" applyFill="1" applyAlignment="1">
      <alignment horizontal="center" vertical="center"/>
    </xf>
    <xf numFmtId="166" fontId="14" fillId="2" borderId="0" xfId="1" applyNumberFormat="1" applyFont="1" applyFill="1" applyBorder="1" applyAlignment="1">
      <alignment horizontal="left" vertical="center"/>
    </xf>
    <xf numFmtId="165" fontId="14" fillId="2" borderId="0" xfId="2" applyNumberFormat="1" applyFont="1" applyFill="1" applyBorder="1" applyAlignment="1"/>
    <xf numFmtId="43" fontId="15" fillId="2" borderId="0" xfId="1" applyFont="1" applyFill="1" applyAlignment="1"/>
    <xf numFmtId="165" fontId="14" fillId="2" borderId="0" xfId="2" applyNumberFormat="1" applyFont="1" applyFill="1" applyBorder="1" applyAlignment="1">
      <alignment wrapText="1"/>
    </xf>
    <xf numFmtId="0" fontId="11" fillId="2" borderId="0" xfId="0" applyFont="1" applyFill="1" applyAlignment="1">
      <alignment horizontal="center" vertical="center" wrapText="1"/>
    </xf>
    <xf numFmtId="167" fontId="13" fillId="2" borderId="0" xfId="2" applyNumberFormat="1" applyFont="1" applyFill="1" applyBorder="1" applyAlignment="1">
      <alignment vertical="center"/>
    </xf>
    <xf numFmtId="168" fontId="13" fillId="2" borderId="0" xfId="2" applyNumberFormat="1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9" fillId="2" borderId="7" xfId="2" applyNumberFormat="1" applyFont="1" applyFill="1" applyBorder="1" applyAlignment="1">
      <alignment horizontal="center" vertical="center"/>
    </xf>
    <xf numFmtId="0" fontId="9" fillId="2" borderId="8" xfId="2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0" borderId="0" xfId="2" applyNumberFormat="1" applyFont="1" applyFill="1" applyBorder="1" applyAlignment="1">
      <alignment horizontal="center" vertical="center"/>
    </xf>
    <xf numFmtId="0" fontId="9" fillId="11" borderId="7" xfId="2" applyNumberFormat="1" applyFont="1" applyFill="1" applyBorder="1" applyAlignment="1">
      <alignment horizontal="center" vertical="center"/>
    </xf>
    <xf numFmtId="0" fontId="9" fillId="11" borderId="0" xfId="2" applyNumberFormat="1" applyFont="1" applyFill="1" applyBorder="1" applyAlignment="1">
      <alignment horizontal="center" vertical="center"/>
    </xf>
    <xf numFmtId="0" fontId="9" fillId="11" borderId="8" xfId="2" applyNumberFormat="1" applyFont="1" applyFill="1" applyBorder="1" applyAlignment="1">
      <alignment horizontal="center" vertical="center"/>
    </xf>
    <xf numFmtId="16" fontId="11" fillId="11" borderId="0" xfId="0" applyNumberFormat="1" applyFont="1" applyFill="1"/>
    <xf numFmtId="0" fontId="11" fillId="11" borderId="0" xfId="0" applyFont="1" applyFill="1"/>
    <xf numFmtId="16" fontId="11" fillId="12" borderId="0" xfId="0" applyNumberFormat="1" applyFont="1" applyFill="1"/>
    <xf numFmtId="0" fontId="11" fillId="12" borderId="0" xfId="0" applyFont="1" applyFill="1"/>
    <xf numFmtId="0" fontId="17" fillId="13" borderId="0" xfId="0" applyFont="1" applyFill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vertical="center" wrapText="1"/>
    </xf>
    <xf numFmtId="165" fontId="17" fillId="13" borderId="0" xfId="2" applyNumberFormat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165" fontId="17" fillId="14" borderId="0" xfId="2" applyNumberFormat="1" applyFont="1" applyFill="1" applyBorder="1" applyAlignment="1">
      <alignment horizontal="center" vertical="center" wrapText="1"/>
    </xf>
    <xf numFmtId="167" fontId="11" fillId="2" borderId="0" xfId="0" applyNumberFormat="1" applyFont="1" applyFill="1" applyAlignment="1">
      <alignment horizontal="center" vertical="center"/>
    </xf>
    <xf numFmtId="167" fontId="5" fillId="14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9" fillId="11" borderId="0" xfId="1" applyNumberFormat="1" applyFont="1" applyFill="1" applyBorder="1" applyAlignment="1">
      <alignment horizontal="center" vertical="center"/>
    </xf>
    <xf numFmtId="0" fontId="9" fillId="11" borderId="7" xfId="1" applyNumberFormat="1" applyFont="1" applyFill="1" applyBorder="1" applyAlignment="1">
      <alignment horizontal="center" vertical="center"/>
    </xf>
    <xf numFmtId="0" fontId="9" fillId="11" borderId="8" xfId="1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43" fontId="5" fillId="13" borderId="0" xfId="0" applyNumberFormat="1" applyFont="1" applyFill="1" applyAlignment="1">
      <alignment horizontal="center" vertical="center"/>
    </xf>
    <xf numFmtId="1" fontId="9" fillId="11" borderId="9" xfId="2" applyNumberFormat="1" applyFont="1" applyFill="1" applyBorder="1" applyAlignment="1">
      <alignment horizontal="center" vertical="center"/>
    </xf>
    <xf numFmtId="1" fontId="9" fillId="11" borderId="3" xfId="2" applyNumberFormat="1" applyFont="1" applyFill="1" applyBorder="1" applyAlignment="1">
      <alignment horizontal="center" vertical="center"/>
    </xf>
    <xf numFmtId="1" fontId="9" fillId="11" borderId="10" xfId="2" applyNumberFormat="1" applyFont="1" applyFill="1" applyBorder="1" applyAlignment="1">
      <alignment horizontal="center" vertical="center"/>
    </xf>
    <xf numFmtId="9" fontId="17" fillId="14" borderId="0" xfId="3" applyFont="1" applyFill="1" applyAlignment="1">
      <alignment horizontal="center" vertical="center"/>
    </xf>
    <xf numFmtId="169" fontId="5" fillId="14" borderId="0" xfId="0" applyNumberFormat="1" applyFont="1" applyFill="1" applyAlignment="1">
      <alignment horizontal="center" vertical="center"/>
    </xf>
    <xf numFmtId="167" fontId="11" fillId="2" borderId="0" xfId="0" applyNumberFormat="1" applyFont="1" applyFill="1" applyAlignment="1">
      <alignment vertical="center"/>
    </xf>
    <xf numFmtId="165" fontId="17" fillId="14" borderId="0" xfId="2" applyNumberFormat="1" applyFont="1" applyFill="1" applyBorder="1" applyAlignment="1">
      <alignment horizontal="center" vertical="center"/>
    </xf>
    <xf numFmtId="43" fontId="5" fillId="14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165" fontId="17" fillId="13" borderId="0" xfId="2" applyNumberFormat="1" applyFont="1" applyFill="1" applyBorder="1" applyAlignment="1">
      <alignment horizontal="center" vertical="center" wrapText="1"/>
    </xf>
    <xf numFmtId="169" fontId="5" fillId="1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left"/>
    </xf>
    <xf numFmtId="0" fontId="11" fillId="14" borderId="0" xfId="0" applyFont="1" applyFill="1"/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16931</xdr:colOff>
      <xdr:row>3</xdr:row>
      <xdr:rowOff>129821</xdr:rowOff>
    </xdr:from>
    <xdr:to>
      <xdr:col>1</xdr:col>
      <xdr:colOff>1447798</xdr:colOff>
      <xdr:row>5</xdr:row>
      <xdr:rowOff>14143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C177CA0-73FB-4739-83E7-45CFBD097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51" y="655601"/>
          <a:ext cx="1430867" cy="85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16931</xdr:colOff>
      <xdr:row>3</xdr:row>
      <xdr:rowOff>129821</xdr:rowOff>
    </xdr:from>
    <xdr:to>
      <xdr:col>2</xdr:col>
      <xdr:colOff>1447798</xdr:colOff>
      <xdr:row>5</xdr:row>
      <xdr:rowOff>14143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8E181-C43F-42F0-9F79-74163B7F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8" y="663221"/>
          <a:ext cx="1430867" cy="857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0</xdr:row>
      <xdr:rowOff>70555</xdr:rowOff>
    </xdr:from>
    <xdr:to>
      <xdr:col>2</xdr:col>
      <xdr:colOff>407105</xdr:colOff>
      <xdr:row>4</xdr:row>
      <xdr:rowOff>71294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6D4BF9A-DEC1-4B7B-A494-4F761D0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" y="70555"/>
          <a:ext cx="1284465" cy="762739"/>
        </a:xfrm>
        <a:prstGeom prst="rect">
          <a:avLst/>
        </a:prstGeom>
      </xdr:spPr>
    </xdr:pic>
    <xdr:clientData/>
  </xdr:twoCellAnchor>
  <xdr:twoCellAnchor>
    <xdr:from>
      <xdr:col>0</xdr:col>
      <xdr:colOff>264584</xdr:colOff>
      <xdr:row>18</xdr:row>
      <xdr:rowOff>127000</xdr:rowOff>
    </xdr:from>
    <xdr:to>
      <xdr:col>2</xdr:col>
      <xdr:colOff>610530</xdr:colOff>
      <xdr:row>19</xdr:row>
      <xdr:rowOff>179916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9D6990-CA5C-D5A8-0303-9B50FDB0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84" y="3683000"/>
          <a:ext cx="1351363" cy="24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201084</xdr:colOff>
      <xdr:row>23</xdr:row>
      <xdr:rowOff>64996</xdr:rowOff>
    </xdr:from>
    <xdr:to>
      <xdr:col>6</xdr:col>
      <xdr:colOff>158751</xdr:colOff>
      <xdr:row>27</xdr:row>
      <xdr:rowOff>163830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C7DDC2-F233-7A99-0FAE-85DF44FDC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4382996"/>
          <a:ext cx="4603750" cy="860834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13</xdr:row>
      <xdr:rowOff>116417</xdr:rowOff>
    </xdr:from>
    <xdr:to>
      <xdr:col>3</xdr:col>
      <xdr:colOff>61334</xdr:colOff>
      <xdr:row>14</xdr:row>
      <xdr:rowOff>149226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F86E19-9FDF-9285-3567-F835B7F4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4" y="2719917"/>
          <a:ext cx="1892250" cy="223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10584</xdr:colOff>
      <xdr:row>8</xdr:row>
      <xdr:rowOff>52085</xdr:rowOff>
    </xdr:from>
    <xdr:to>
      <xdr:col>4</xdr:col>
      <xdr:colOff>952500</xdr:colOff>
      <xdr:row>9</xdr:row>
      <xdr:rowOff>75143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858831-BDD4-C16D-4916-85A51B675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7" y="1703085"/>
          <a:ext cx="4730750" cy="21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C78-DB28-4DF4-B560-ECCAC63924F3}">
  <dimension ref="B1:Q42"/>
  <sheetViews>
    <sheetView topLeftCell="A5" zoomScaleNormal="100" workbookViewId="0">
      <pane xSplit="3" ySplit="13" topLeftCell="D18" activePane="bottomRight" state="frozen"/>
      <selection activeCell="A5" sqref="A5"/>
      <selection pane="topRight" activeCell="D5" sqref="D5"/>
      <selection pane="bottomLeft" activeCell="A11" sqref="A11"/>
      <selection pane="bottomRight" activeCell="E19" sqref="E19"/>
    </sheetView>
  </sheetViews>
  <sheetFormatPr defaultColWidth="8.6640625" defaultRowHeight="13.8"/>
  <cols>
    <col min="1" max="1" width="1.6640625" style="22" customWidth="1"/>
    <col min="2" max="2" width="22" style="22" customWidth="1"/>
    <col min="3" max="3" width="8.109375" style="22" customWidth="1"/>
    <col min="4" max="4" width="8.6640625" style="22" customWidth="1"/>
    <col min="5" max="15" width="15.33203125" style="22" customWidth="1"/>
    <col min="16" max="16" width="17" style="22" bestFit="1" customWidth="1"/>
    <col min="17" max="17" width="19.44140625" style="22" customWidth="1"/>
    <col min="18" max="16384" width="8.6640625" style="22"/>
  </cols>
  <sheetData>
    <row r="1" spans="2:16" s="30" customFormat="1"/>
    <row r="2" spans="2:16" s="30" customFormat="1"/>
    <row r="3" spans="2:16" s="30" customFormat="1"/>
    <row r="4" spans="2:16" s="30" customFormat="1"/>
    <row r="5" spans="2:16" s="30" customFormat="1" ht="62.4" customHeight="1"/>
    <row r="6" spans="2:16" ht="9" customHeight="1"/>
    <row r="7" spans="2:16" ht="14.4" thickBot="1">
      <c r="B7" s="31" t="s">
        <v>104</v>
      </c>
      <c r="C7" s="32"/>
      <c r="D7" s="32"/>
    </row>
    <row r="8" spans="2:16">
      <c r="B8" s="33" t="s">
        <v>0</v>
      </c>
      <c r="C8" s="34" t="s">
        <v>123</v>
      </c>
    </row>
    <row r="9" spans="2:16">
      <c r="B9" s="33"/>
      <c r="C9" s="34"/>
    </row>
    <row r="10" spans="2:16">
      <c r="C10" s="33" t="s">
        <v>117</v>
      </c>
      <c r="D10" s="34" t="s">
        <v>100</v>
      </c>
    </row>
    <row r="11" spans="2:16">
      <c r="C11" s="33"/>
      <c r="D11" s="34" t="s">
        <v>99</v>
      </c>
    </row>
    <row r="12" spans="2:16">
      <c r="C12" s="33"/>
      <c r="D12" s="34"/>
    </row>
    <row r="13" spans="2:16">
      <c r="C13" s="33" t="s">
        <v>78</v>
      </c>
      <c r="D13" s="60" t="s">
        <v>79</v>
      </c>
      <c r="E13" s="61"/>
      <c r="F13" s="61"/>
      <c r="G13" s="61"/>
      <c r="H13" s="61"/>
      <c r="I13" s="61"/>
      <c r="J13" s="61"/>
    </row>
    <row r="14" spans="2:16">
      <c r="C14" s="33"/>
      <c r="D14" s="62" t="s">
        <v>122</v>
      </c>
      <c r="E14" s="63"/>
      <c r="F14" s="63"/>
      <c r="G14" s="63"/>
      <c r="H14" s="63"/>
      <c r="I14" s="63"/>
      <c r="J14" s="63"/>
    </row>
    <row r="15" spans="2:16">
      <c r="B15" s="33"/>
      <c r="C15" s="34"/>
    </row>
    <row r="16" spans="2:16" ht="14.4" thickBot="1">
      <c r="B16" s="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2:17">
      <c r="B17" s="20" t="s">
        <v>1</v>
      </c>
      <c r="C17" s="20" t="s">
        <v>2</v>
      </c>
      <c r="D17" s="21" t="s">
        <v>3</v>
      </c>
      <c r="E17" s="76" t="s">
        <v>42</v>
      </c>
      <c r="F17" s="77" t="s">
        <v>43</v>
      </c>
      <c r="G17" s="77" t="s">
        <v>44</v>
      </c>
      <c r="H17" s="77" t="s">
        <v>45</v>
      </c>
      <c r="I17" s="77" t="s">
        <v>46</v>
      </c>
      <c r="J17" s="77" t="s">
        <v>47</v>
      </c>
      <c r="K17" s="77" t="s">
        <v>48</v>
      </c>
      <c r="L17" s="77" t="s">
        <v>49</v>
      </c>
      <c r="M17" s="77" t="s">
        <v>50</v>
      </c>
      <c r="N17" s="77" t="s">
        <v>51</v>
      </c>
      <c r="O17" s="77" t="s">
        <v>52</v>
      </c>
      <c r="P17" s="52" t="s">
        <v>53</v>
      </c>
      <c r="Q17" s="52" t="s">
        <v>98</v>
      </c>
    </row>
    <row r="18" spans="2:17" ht="13.5" customHeight="1">
      <c r="B18" s="24" t="s">
        <v>81</v>
      </c>
      <c r="C18" s="35" t="s">
        <v>56</v>
      </c>
      <c r="D18" s="36" t="s">
        <v>4</v>
      </c>
      <c r="E18" s="74">
        <v>10000</v>
      </c>
      <c r="F18" s="73">
        <v>10000</v>
      </c>
      <c r="G18" s="73">
        <v>10000</v>
      </c>
      <c r="H18" s="73">
        <v>10000</v>
      </c>
      <c r="I18" s="73">
        <v>10000</v>
      </c>
      <c r="J18" s="73">
        <v>10000</v>
      </c>
      <c r="K18" s="73">
        <v>10000</v>
      </c>
      <c r="L18" s="73">
        <v>10000</v>
      </c>
      <c r="M18" s="73">
        <v>10000</v>
      </c>
      <c r="N18" s="73">
        <v>10000</v>
      </c>
      <c r="O18" s="73">
        <v>10000</v>
      </c>
      <c r="P18" s="75">
        <v>10000</v>
      </c>
      <c r="Q18" s="75"/>
    </row>
    <row r="19" spans="2:17" ht="14.4" thickBot="1">
      <c r="B19" s="24" t="s">
        <v>82</v>
      </c>
      <c r="C19" s="35" t="s">
        <v>80</v>
      </c>
      <c r="D19" s="36" t="s">
        <v>4</v>
      </c>
      <c r="E19" s="74">
        <v>10000</v>
      </c>
      <c r="F19" s="73">
        <v>10000</v>
      </c>
      <c r="G19" s="73">
        <v>10000</v>
      </c>
      <c r="H19" s="73">
        <v>10000</v>
      </c>
      <c r="I19" s="73">
        <v>10000</v>
      </c>
      <c r="J19" s="73">
        <v>10000</v>
      </c>
      <c r="K19" s="73">
        <v>10000</v>
      </c>
      <c r="L19" s="73">
        <v>10000</v>
      </c>
      <c r="M19" s="73">
        <v>10000</v>
      </c>
      <c r="N19" s="73">
        <v>10000</v>
      </c>
      <c r="O19" s="73">
        <v>10000</v>
      </c>
      <c r="P19" s="75">
        <v>10000</v>
      </c>
      <c r="Q19" s="75"/>
    </row>
    <row r="20" spans="2:17">
      <c r="B20" s="93" t="s">
        <v>101</v>
      </c>
      <c r="C20" s="35" t="s">
        <v>57</v>
      </c>
      <c r="D20" s="38" t="s">
        <v>7</v>
      </c>
      <c r="E20" s="53">
        <v>2</v>
      </c>
      <c r="F20" s="37">
        <v>2</v>
      </c>
      <c r="G20" s="37">
        <v>2</v>
      </c>
      <c r="H20" s="37">
        <v>2</v>
      </c>
      <c r="I20" s="37">
        <v>2</v>
      </c>
      <c r="J20" s="37">
        <v>2</v>
      </c>
      <c r="K20" s="37">
        <v>2</v>
      </c>
      <c r="L20" s="37">
        <v>2</v>
      </c>
      <c r="M20" s="37">
        <v>2</v>
      </c>
      <c r="N20" s="37">
        <v>2</v>
      </c>
      <c r="O20" s="37">
        <v>2</v>
      </c>
      <c r="P20" s="54">
        <v>2</v>
      </c>
      <c r="Q20" s="54"/>
    </row>
    <row r="21" spans="2:17">
      <c r="B21" s="94" t="s">
        <v>87</v>
      </c>
      <c r="C21" s="35" t="s">
        <v>5</v>
      </c>
      <c r="D21" s="38" t="s">
        <v>7</v>
      </c>
      <c r="E21" s="53">
        <v>1</v>
      </c>
      <c r="F21" s="37">
        <v>1</v>
      </c>
      <c r="G21" s="37">
        <v>1</v>
      </c>
      <c r="H21" s="37">
        <v>1</v>
      </c>
      <c r="I21" s="39">
        <v>2</v>
      </c>
      <c r="J21" s="37">
        <v>2</v>
      </c>
      <c r="K21" s="37">
        <v>2</v>
      </c>
      <c r="L21" s="37">
        <v>2</v>
      </c>
      <c r="M21" s="37">
        <v>2</v>
      </c>
      <c r="N21" s="37">
        <v>2</v>
      </c>
      <c r="O21" s="37">
        <v>2</v>
      </c>
      <c r="P21" s="54">
        <v>2</v>
      </c>
      <c r="Q21" s="54"/>
    </row>
    <row r="22" spans="2:17" ht="14.4" thickBot="1">
      <c r="B22" s="95" t="s">
        <v>83</v>
      </c>
      <c r="C22" s="35" t="s">
        <v>6</v>
      </c>
      <c r="D22" s="38" t="s">
        <v>7</v>
      </c>
      <c r="E22" s="53">
        <v>0</v>
      </c>
      <c r="F22" s="37">
        <v>0</v>
      </c>
      <c r="G22" s="37">
        <v>0</v>
      </c>
      <c r="H22" s="39">
        <v>1</v>
      </c>
      <c r="I22" s="37">
        <v>1</v>
      </c>
      <c r="J22" s="56">
        <v>1</v>
      </c>
      <c r="K22" s="39">
        <v>2</v>
      </c>
      <c r="L22" s="37">
        <v>2</v>
      </c>
      <c r="M22" s="37">
        <v>2</v>
      </c>
      <c r="N22" s="37">
        <v>2</v>
      </c>
      <c r="O22" s="37">
        <v>2</v>
      </c>
      <c r="P22" s="54">
        <v>2</v>
      </c>
      <c r="Q22" s="54"/>
    </row>
    <row r="23" spans="2:17">
      <c r="B23" s="93" t="s">
        <v>102</v>
      </c>
      <c r="C23" s="35" t="s">
        <v>103</v>
      </c>
      <c r="D23" s="36" t="s">
        <v>7</v>
      </c>
      <c r="E23" s="53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9">
        <v>2</v>
      </c>
      <c r="N23" s="37">
        <v>2</v>
      </c>
      <c r="O23" s="37">
        <v>2</v>
      </c>
      <c r="P23" s="54">
        <v>2</v>
      </c>
      <c r="Q23" s="54"/>
    </row>
    <row r="24" spans="2:17" ht="14.4" thickBot="1">
      <c r="B24" s="95" t="s">
        <v>84</v>
      </c>
      <c r="C24" s="35" t="s">
        <v>11</v>
      </c>
      <c r="D24" s="36" t="s">
        <v>7</v>
      </c>
      <c r="E24" s="53">
        <v>0</v>
      </c>
      <c r="F24" s="37">
        <v>0</v>
      </c>
      <c r="G24" s="37">
        <v>0</v>
      </c>
      <c r="H24" s="37">
        <v>0</v>
      </c>
      <c r="I24" s="37">
        <v>0</v>
      </c>
      <c r="J24" s="39">
        <v>1</v>
      </c>
      <c r="K24" s="37">
        <v>0</v>
      </c>
      <c r="L24" s="39">
        <v>1</v>
      </c>
      <c r="M24" s="37">
        <v>1</v>
      </c>
      <c r="N24" s="39">
        <v>2</v>
      </c>
      <c r="O24" s="37">
        <v>2</v>
      </c>
      <c r="P24" s="54">
        <v>2</v>
      </c>
      <c r="Q24" s="54"/>
    </row>
    <row r="25" spans="2:17">
      <c r="B25" s="24" t="s">
        <v>85</v>
      </c>
      <c r="C25" s="35" t="s">
        <v>58</v>
      </c>
      <c r="D25" s="36" t="s">
        <v>7</v>
      </c>
      <c r="E25" s="57">
        <v>58</v>
      </c>
      <c r="F25" s="58">
        <v>58</v>
      </c>
      <c r="G25" s="58">
        <v>58</v>
      </c>
      <c r="H25" s="58">
        <v>58</v>
      </c>
      <c r="I25" s="58">
        <v>58</v>
      </c>
      <c r="J25" s="58">
        <v>58</v>
      </c>
      <c r="K25" s="58">
        <v>58</v>
      </c>
      <c r="L25" s="58">
        <v>58</v>
      </c>
      <c r="M25" s="58">
        <v>58</v>
      </c>
      <c r="N25" s="58">
        <v>58</v>
      </c>
      <c r="O25" s="58">
        <v>58</v>
      </c>
      <c r="P25" s="59">
        <v>58</v>
      </c>
      <c r="Q25" s="59"/>
    </row>
    <row r="26" spans="2:17" ht="14.4" thickBot="1">
      <c r="B26" s="24" t="s">
        <v>86</v>
      </c>
      <c r="C26" s="35" t="s">
        <v>13</v>
      </c>
      <c r="D26" s="36" t="s">
        <v>7</v>
      </c>
      <c r="E26" s="79">
        <v>17</v>
      </c>
      <c r="F26" s="80">
        <v>29</v>
      </c>
      <c r="G26" s="80">
        <v>41</v>
      </c>
      <c r="H26" s="80">
        <v>17</v>
      </c>
      <c r="I26" s="80">
        <v>17</v>
      </c>
      <c r="J26" s="80">
        <v>29</v>
      </c>
      <c r="K26" s="80">
        <v>17</v>
      </c>
      <c r="L26" s="80">
        <v>17</v>
      </c>
      <c r="M26" s="80">
        <v>17</v>
      </c>
      <c r="N26" s="80">
        <v>17</v>
      </c>
      <c r="O26" s="80">
        <v>29</v>
      </c>
      <c r="P26" s="81">
        <v>41</v>
      </c>
      <c r="Q26" s="81"/>
    </row>
    <row r="27" spans="2:17" ht="159" customHeight="1">
      <c r="B27" s="24"/>
      <c r="C27" s="25"/>
      <c r="D27" s="26"/>
      <c r="E27" s="27" t="s">
        <v>88</v>
      </c>
      <c r="F27" s="27" t="s">
        <v>89</v>
      </c>
      <c r="G27" s="27" t="s">
        <v>90</v>
      </c>
      <c r="H27" s="27" t="s">
        <v>91</v>
      </c>
      <c r="I27" s="27" t="s">
        <v>91</v>
      </c>
      <c r="J27" s="27" t="s">
        <v>92</v>
      </c>
      <c r="K27" s="27" t="s">
        <v>93</v>
      </c>
      <c r="L27" s="27" t="s">
        <v>94</v>
      </c>
      <c r="M27" s="27" t="s">
        <v>95</v>
      </c>
      <c r="N27" s="27" t="s">
        <v>95</v>
      </c>
      <c r="O27" s="27" t="s">
        <v>96</v>
      </c>
      <c r="P27" s="27" t="s">
        <v>97</v>
      </c>
      <c r="Q27" s="27"/>
    </row>
    <row r="28" spans="2:17" ht="11.25" customHeight="1">
      <c r="B28" s="24"/>
      <c r="C28" s="25"/>
      <c r="D28" s="26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2:17" s="23" customFormat="1" ht="12">
      <c r="B29" s="43" t="s">
        <v>54</v>
      </c>
      <c r="C29" s="44"/>
      <c r="D29" s="45"/>
      <c r="E29" s="46">
        <f t="shared" ref="E29:Q29" si="0">(E20+E21+E22)</f>
        <v>3</v>
      </c>
      <c r="F29" s="46">
        <f t="shared" si="0"/>
        <v>3</v>
      </c>
      <c r="G29" s="46">
        <f t="shared" si="0"/>
        <v>3</v>
      </c>
      <c r="H29" s="46">
        <f t="shared" si="0"/>
        <v>4</v>
      </c>
      <c r="I29" s="46">
        <f t="shared" si="0"/>
        <v>5</v>
      </c>
      <c r="J29" s="46">
        <f t="shared" si="0"/>
        <v>5</v>
      </c>
      <c r="K29" s="46">
        <f t="shared" si="0"/>
        <v>6</v>
      </c>
      <c r="L29" s="46">
        <f t="shared" si="0"/>
        <v>6</v>
      </c>
      <c r="M29" s="46">
        <f t="shared" si="0"/>
        <v>6</v>
      </c>
      <c r="N29" s="46">
        <f t="shared" si="0"/>
        <v>6</v>
      </c>
      <c r="O29" s="46">
        <f t="shared" si="0"/>
        <v>6</v>
      </c>
      <c r="P29" s="46">
        <f t="shared" si="0"/>
        <v>6</v>
      </c>
      <c r="Q29" s="46">
        <f t="shared" si="0"/>
        <v>0</v>
      </c>
    </row>
    <row r="30" spans="2:17" s="23" customFormat="1" ht="12">
      <c r="B30" s="43" t="s">
        <v>40</v>
      </c>
      <c r="C30" s="44"/>
      <c r="D30" s="47"/>
      <c r="E30" s="29">
        <f t="shared" ref="E30:Q30" si="1">E29*E19</f>
        <v>30000</v>
      </c>
      <c r="F30" s="29">
        <f t="shared" si="1"/>
        <v>30000</v>
      </c>
      <c r="G30" s="29">
        <f t="shared" si="1"/>
        <v>30000</v>
      </c>
      <c r="H30" s="29">
        <f t="shared" si="1"/>
        <v>40000</v>
      </c>
      <c r="I30" s="29">
        <f t="shared" si="1"/>
        <v>50000</v>
      </c>
      <c r="J30" s="29">
        <f t="shared" si="1"/>
        <v>50000</v>
      </c>
      <c r="K30" s="29">
        <f t="shared" si="1"/>
        <v>60000</v>
      </c>
      <c r="L30" s="29">
        <f t="shared" si="1"/>
        <v>60000</v>
      </c>
      <c r="M30" s="29">
        <f t="shared" si="1"/>
        <v>60000</v>
      </c>
      <c r="N30" s="29">
        <f t="shared" si="1"/>
        <v>60000</v>
      </c>
      <c r="O30" s="29">
        <f t="shared" si="1"/>
        <v>60000</v>
      </c>
      <c r="P30" s="29">
        <f t="shared" si="1"/>
        <v>60000</v>
      </c>
      <c r="Q30" s="29">
        <f t="shared" si="1"/>
        <v>0</v>
      </c>
    </row>
    <row r="31" spans="2:17" s="23" customFormat="1" ht="12">
      <c r="B31" s="43"/>
      <c r="C31" s="44"/>
      <c r="D31" s="45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2:17" s="23" customFormat="1" ht="12">
      <c r="B32" s="43" t="s">
        <v>72</v>
      </c>
      <c r="C32" s="44"/>
      <c r="D32" s="45"/>
      <c r="E32" s="46">
        <f t="shared" ref="E32:Q32" si="2">(E23+E24)</f>
        <v>1</v>
      </c>
      <c r="F32" s="46">
        <f t="shared" si="2"/>
        <v>1</v>
      </c>
      <c r="G32" s="46">
        <f t="shared" si="2"/>
        <v>1</v>
      </c>
      <c r="H32" s="46">
        <f t="shared" si="2"/>
        <v>1</v>
      </c>
      <c r="I32" s="46">
        <f t="shared" si="2"/>
        <v>1</v>
      </c>
      <c r="J32" s="46">
        <f t="shared" si="2"/>
        <v>2</v>
      </c>
      <c r="K32" s="46">
        <f t="shared" si="2"/>
        <v>1</v>
      </c>
      <c r="L32" s="46">
        <f t="shared" si="2"/>
        <v>2</v>
      </c>
      <c r="M32" s="46">
        <f t="shared" si="2"/>
        <v>3</v>
      </c>
      <c r="N32" s="46">
        <f t="shared" si="2"/>
        <v>4</v>
      </c>
      <c r="O32" s="46">
        <f t="shared" si="2"/>
        <v>4</v>
      </c>
      <c r="P32" s="46">
        <f t="shared" si="2"/>
        <v>4</v>
      </c>
      <c r="Q32" s="46">
        <f t="shared" si="2"/>
        <v>0</v>
      </c>
    </row>
    <row r="33" spans="2:17" s="23" customFormat="1" ht="12">
      <c r="B33" s="43" t="s">
        <v>73</v>
      </c>
      <c r="C33" s="44"/>
      <c r="D33" s="47"/>
      <c r="E33" s="29">
        <f t="shared" ref="E33:Q33" si="3">E32*E19</f>
        <v>10000</v>
      </c>
      <c r="F33" s="29">
        <f t="shared" si="3"/>
        <v>10000</v>
      </c>
      <c r="G33" s="29">
        <f t="shared" si="3"/>
        <v>10000</v>
      </c>
      <c r="H33" s="29">
        <f t="shared" si="3"/>
        <v>10000</v>
      </c>
      <c r="I33" s="29">
        <f t="shared" si="3"/>
        <v>10000</v>
      </c>
      <c r="J33" s="29">
        <f t="shared" si="3"/>
        <v>20000</v>
      </c>
      <c r="K33" s="29">
        <f t="shared" si="3"/>
        <v>10000</v>
      </c>
      <c r="L33" s="29">
        <f t="shared" si="3"/>
        <v>20000</v>
      </c>
      <c r="M33" s="29">
        <f t="shared" si="3"/>
        <v>30000</v>
      </c>
      <c r="N33" s="29">
        <f t="shared" si="3"/>
        <v>40000</v>
      </c>
      <c r="O33" s="29">
        <f t="shared" si="3"/>
        <v>40000</v>
      </c>
      <c r="P33" s="29">
        <f t="shared" si="3"/>
        <v>40000</v>
      </c>
      <c r="Q33" s="29">
        <f t="shared" si="3"/>
        <v>0</v>
      </c>
    </row>
    <row r="34" spans="2:17" s="23" customFormat="1" ht="12">
      <c r="B34" s="43"/>
      <c r="C34" s="44"/>
      <c r="D34" s="45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2:17" s="23" customFormat="1" ht="12">
      <c r="B35" s="43" t="s">
        <v>55</v>
      </c>
      <c r="C35" s="44"/>
      <c r="D35" s="47"/>
      <c r="E35" s="46">
        <f>(E26/58)+1</f>
        <v>1.2931034482758621</v>
      </c>
      <c r="F35" s="46">
        <f t="shared" ref="F35:P35" si="4">(F26/58)+1</f>
        <v>1.5</v>
      </c>
      <c r="G35" s="46">
        <f t="shared" si="4"/>
        <v>1.7068965517241379</v>
      </c>
      <c r="H35" s="46">
        <f t="shared" ref="H35" si="5">(H26/58)+1</f>
        <v>1.2931034482758621</v>
      </c>
      <c r="I35" s="46">
        <f t="shared" si="4"/>
        <v>1.2931034482758621</v>
      </c>
      <c r="J35" s="46">
        <f t="shared" si="4"/>
        <v>1.5</v>
      </c>
      <c r="K35" s="46">
        <f t="shared" si="4"/>
        <v>1.2931034482758621</v>
      </c>
      <c r="L35" s="46">
        <f t="shared" si="4"/>
        <v>1.2931034482758621</v>
      </c>
      <c r="M35" s="46">
        <f t="shared" si="4"/>
        <v>1.2931034482758621</v>
      </c>
      <c r="N35" s="46">
        <f t="shared" si="4"/>
        <v>1.2931034482758621</v>
      </c>
      <c r="O35" s="46">
        <f t="shared" si="4"/>
        <v>1.5</v>
      </c>
      <c r="P35" s="46">
        <f t="shared" si="4"/>
        <v>1.7068965517241379</v>
      </c>
      <c r="Q35" s="46">
        <f t="shared" ref="Q35" si="6">(Q26/58)+1</f>
        <v>1</v>
      </c>
    </row>
    <row r="36" spans="2:17" s="23" customFormat="1" ht="12">
      <c r="B36" s="43" t="s">
        <v>41</v>
      </c>
      <c r="C36" s="44"/>
      <c r="D36" s="47"/>
      <c r="E36" s="29">
        <f t="shared" ref="E36:Q36" si="7">E35*E18</f>
        <v>12931.034482758621</v>
      </c>
      <c r="F36" s="29">
        <f t="shared" si="7"/>
        <v>15000</v>
      </c>
      <c r="G36" s="29">
        <f t="shared" si="7"/>
        <v>17068.96551724138</v>
      </c>
      <c r="H36" s="29">
        <f t="shared" si="7"/>
        <v>12931.034482758621</v>
      </c>
      <c r="I36" s="29">
        <f t="shared" si="7"/>
        <v>12931.034482758621</v>
      </c>
      <c r="J36" s="29">
        <f t="shared" si="7"/>
        <v>15000</v>
      </c>
      <c r="K36" s="29">
        <f t="shared" si="7"/>
        <v>12931.034482758621</v>
      </c>
      <c r="L36" s="29">
        <f t="shared" si="7"/>
        <v>12931.034482758621</v>
      </c>
      <c r="M36" s="29">
        <f t="shared" si="7"/>
        <v>12931.034482758621</v>
      </c>
      <c r="N36" s="29">
        <f t="shared" si="7"/>
        <v>12931.034482758621</v>
      </c>
      <c r="O36" s="29">
        <f t="shared" si="7"/>
        <v>15000</v>
      </c>
      <c r="P36" s="29">
        <f t="shared" si="7"/>
        <v>17068.96551724138</v>
      </c>
      <c r="Q36" s="29">
        <f t="shared" si="7"/>
        <v>0</v>
      </c>
    </row>
    <row r="37" spans="2:17" s="23" customFormat="1" ht="12">
      <c r="B37" s="43"/>
      <c r="C37" s="44"/>
      <c r="D37" s="45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2:17" s="23" customFormat="1" ht="12">
      <c r="B38" s="43"/>
      <c r="C38" s="44"/>
      <c r="D38" s="47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2:17" s="23" customFormat="1" ht="12">
      <c r="B39" s="51" t="s">
        <v>105</v>
      </c>
      <c r="C39" s="44"/>
      <c r="D39" s="47"/>
      <c r="E39" s="29">
        <f>(E30+E33+E36)</f>
        <v>52931.034482758623</v>
      </c>
      <c r="F39" s="29">
        <f t="shared" ref="F39:P39" si="8">(F30+F33+F36)</f>
        <v>55000</v>
      </c>
      <c r="G39" s="29">
        <f t="shared" si="8"/>
        <v>57068.965517241377</v>
      </c>
      <c r="H39" s="29">
        <f t="shared" ref="H39" si="9">(H30+H33+H36)</f>
        <v>62931.034482758623</v>
      </c>
      <c r="I39" s="29">
        <f t="shared" si="8"/>
        <v>72931.034482758623</v>
      </c>
      <c r="J39" s="29">
        <f t="shared" si="8"/>
        <v>85000</v>
      </c>
      <c r="K39" s="29">
        <f t="shared" si="8"/>
        <v>82931.034482758623</v>
      </c>
      <c r="L39" s="29">
        <f t="shared" si="8"/>
        <v>92931.034482758623</v>
      </c>
      <c r="M39" s="29">
        <f t="shared" si="8"/>
        <v>102931.03448275862</v>
      </c>
      <c r="N39" s="29">
        <f t="shared" si="8"/>
        <v>112931.03448275862</v>
      </c>
      <c r="O39" s="29">
        <f t="shared" si="8"/>
        <v>115000</v>
      </c>
      <c r="P39" s="29">
        <f t="shared" si="8"/>
        <v>117068.96551724138</v>
      </c>
      <c r="Q39" s="29">
        <f t="shared" ref="Q39" si="10">(Q30+Q33+Q36)</f>
        <v>0</v>
      </c>
    </row>
    <row r="40" spans="2:17">
      <c r="B40" s="24"/>
      <c r="C40" s="40"/>
      <c r="D40" s="41"/>
    </row>
    <row r="41" spans="2:17">
      <c r="B41" s="42"/>
      <c r="C41" s="7"/>
      <c r="D41" s="6"/>
    </row>
    <row r="42" spans="2:17">
      <c r="B42" s="42"/>
      <c r="C42" s="7"/>
      <c r="D42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7FF9-9027-4C78-AC72-8AE17ED932C3}">
  <dimension ref="B1:F45"/>
  <sheetViews>
    <sheetView tabSelected="1" topLeftCell="A5" zoomScale="90" zoomScaleNormal="90" workbookViewId="0">
      <pane xSplit="3" ySplit="12" topLeftCell="D17" activePane="bottomRight" state="frozen"/>
      <selection activeCell="A5" sqref="A5"/>
      <selection pane="topRight" activeCell="D5" sqref="D5"/>
      <selection pane="bottomLeft" activeCell="A11" sqref="A11"/>
      <selection pane="bottomRight" activeCell="C9" sqref="C9"/>
    </sheetView>
  </sheetViews>
  <sheetFormatPr defaultColWidth="8.6640625" defaultRowHeight="13.8"/>
  <cols>
    <col min="1" max="1" width="1.6640625" style="22" customWidth="1"/>
    <col min="2" max="2" width="8.109375" style="22" customWidth="1"/>
    <col min="3" max="3" width="49.88671875" style="22" customWidth="1"/>
    <col min="4" max="4" width="8.6640625" style="22" customWidth="1"/>
    <col min="5" max="5" width="9" style="22" customWidth="1"/>
    <col min="6" max="6" width="23.44140625" style="22" customWidth="1"/>
    <col min="7" max="16384" width="8.6640625" style="22"/>
  </cols>
  <sheetData>
    <row r="1" spans="2:6" s="30" customFormat="1"/>
    <row r="2" spans="2:6" s="30" customFormat="1"/>
    <row r="3" spans="2:6" s="30" customFormat="1"/>
    <row r="4" spans="2:6" s="30" customFormat="1"/>
    <row r="5" spans="2:6" s="30" customFormat="1" ht="62.4" customHeight="1"/>
    <row r="6" spans="2:6" ht="9" customHeight="1"/>
    <row r="7" spans="2:6" ht="14.4" thickBot="1">
      <c r="B7" s="32"/>
      <c r="C7" s="31" t="s">
        <v>59</v>
      </c>
      <c r="D7" s="32"/>
    </row>
    <row r="8" spans="2:6">
      <c r="B8" s="22" t="s">
        <v>0</v>
      </c>
      <c r="C8" s="34" t="s">
        <v>125</v>
      </c>
    </row>
    <row r="9" spans="2:6">
      <c r="C9" s="33" t="s">
        <v>117</v>
      </c>
      <c r="D9" s="34" t="s">
        <v>118</v>
      </c>
    </row>
    <row r="10" spans="2:6">
      <c r="C10" s="33"/>
      <c r="D10" s="34" t="s">
        <v>119</v>
      </c>
    </row>
    <row r="11" spans="2:6">
      <c r="C11" s="33"/>
      <c r="D11" s="34" t="s">
        <v>120</v>
      </c>
    </row>
    <row r="12" spans="2:6">
      <c r="C12" s="33"/>
      <c r="D12" s="34" t="s">
        <v>121</v>
      </c>
    </row>
    <row r="13" spans="2:6">
      <c r="B13" s="34"/>
      <c r="C13" s="33"/>
    </row>
    <row r="14" spans="2:6">
      <c r="B14" s="34"/>
      <c r="C14" s="33" t="s">
        <v>78</v>
      </c>
      <c r="D14" s="91" t="s">
        <v>74</v>
      </c>
      <c r="E14" s="92"/>
    </row>
    <row r="15" spans="2:6">
      <c r="C15" s="5"/>
      <c r="E15" s="55"/>
    </row>
    <row r="16" spans="2:6">
      <c r="B16" s="20" t="s">
        <v>61</v>
      </c>
      <c r="C16" s="20" t="s">
        <v>60</v>
      </c>
      <c r="D16" s="21"/>
      <c r="E16" s="21" t="s">
        <v>63</v>
      </c>
      <c r="F16" s="21" t="s">
        <v>62</v>
      </c>
    </row>
    <row r="17" spans="2:6">
      <c r="B17" s="35">
        <v>1</v>
      </c>
      <c r="C17" s="24" t="s">
        <v>64</v>
      </c>
      <c r="D17" s="90"/>
      <c r="E17" s="65" t="s">
        <v>114</v>
      </c>
      <c r="F17" s="84">
        <f>J26/5</f>
        <v>0</v>
      </c>
    </row>
    <row r="18" spans="2:6">
      <c r="B18" s="35">
        <v>2</v>
      </c>
      <c r="C18" s="24" t="s">
        <v>75</v>
      </c>
      <c r="D18" s="90"/>
      <c r="E18" s="65" t="s">
        <v>114</v>
      </c>
      <c r="F18" s="84">
        <f t="shared" ref="F18:F26" si="0">J27/5</f>
        <v>0</v>
      </c>
    </row>
    <row r="19" spans="2:6">
      <c r="B19" s="35">
        <v>3</v>
      </c>
      <c r="C19" s="24" t="s">
        <v>65</v>
      </c>
      <c r="D19" s="90"/>
      <c r="E19" s="65" t="s">
        <v>114</v>
      </c>
      <c r="F19" s="84">
        <f t="shared" si="0"/>
        <v>0</v>
      </c>
    </row>
    <row r="20" spans="2:6">
      <c r="B20" s="35">
        <v>4</v>
      </c>
      <c r="C20" s="24" t="s">
        <v>76</v>
      </c>
      <c r="D20" s="90"/>
      <c r="E20" s="65" t="s">
        <v>114</v>
      </c>
      <c r="F20" s="84">
        <f t="shared" si="0"/>
        <v>0</v>
      </c>
    </row>
    <row r="21" spans="2:6">
      <c r="B21" s="35">
        <v>5</v>
      </c>
      <c r="C21" s="24" t="s">
        <v>66</v>
      </c>
      <c r="D21" s="90"/>
      <c r="E21" s="65" t="s">
        <v>114</v>
      </c>
      <c r="F21" s="84">
        <f t="shared" si="0"/>
        <v>0</v>
      </c>
    </row>
    <row r="22" spans="2:6">
      <c r="B22" s="35">
        <v>6</v>
      </c>
      <c r="C22" s="24" t="s">
        <v>77</v>
      </c>
      <c r="D22" s="90"/>
      <c r="E22" s="65" t="s">
        <v>114</v>
      </c>
      <c r="F22" s="84">
        <f t="shared" si="0"/>
        <v>0</v>
      </c>
    </row>
    <row r="23" spans="2:6">
      <c r="B23" s="35">
        <v>7</v>
      </c>
      <c r="C23" s="24" t="s">
        <v>67</v>
      </c>
      <c r="D23" s="90"/>
      <c r="E23" s="65" t="s">
        <v>114</v>
      </c>
      <c r="F23" s="84">
        <f t="shared" si="0"/>
        <v>0</v>
      </c>
    </row>
    <row r="24" spans="2:6">
      <c r="B24" s="35">
        <v>8</v>
      </c>
      <c r="C24" s="24" t="s">
        <v>68</v>
      </c>
      <c r="D24" s="90"/>
      <c r="E24" s="65" t="s">
        <v>114</v>
      </c>
      <c r="F24" s="84">
        <f t="shared" si="0"/>
        <v>0</v>
      </c>
    </row>
    <row r="25" spans="2:6">
      <c r="B25" s="35">
        <v>9</v>
      </c>
      <c r="C25" s="24" t="s">
        <v>106</v>
      </c>
      <c r="D25" s="90"/>
      <c r="E25" s="65" t="s">
        <v>114</v>
      </c>
      <c r="F25" s="84">
        <f t="shared" si="0"/>
        <v>0</v>
      </c>
    </row>
    <row r="26" spans="2:6">
      <c r="B26" s="35">
        <v>10</v>
      </c>
      <c r="C26" s="24" t="s">
        <v>107</v>
      </c>
      <c r="D26" s="90"/>
      <c r="E26" s="65" t="s">
        <v>114</v>
      </c>
      <c r="F26" s="84">
        <f t="shared" si="0"/>
        <v>0</v>
      </c>
    </row>
    <row r="27" spans="2:6">
      <c r="B27" s="35"/>
      <c r="C27" s="67" t="s">
        <v>108</v>
      </c>
      <c r="D27" s="67"/>
      <c r="E27" s="68" t="s">
        <v>114</v>
      </c>
      <c r="F27" s="70">
        <f>SUM(F17:F26)</f>
        <v>0</v>
      </c>
    </row>
    <row r="28" spans="2:6">
      <c r="B28" s="35"/>
      <c r="C28" s="24"/>
      <c r="D28" s="65"/>
      <c r="E28" s="65"/>
      <c r="F28" s="69"/>
    </row>
    <row r="29" spans="2:6">
      <c r="B29" s="35"/>
      <c r="C29" s="67" t="s">
        <v>109</v>
      </c>
      <c r="D29" s="82">
        <v>0.15</v>
      </c>
      <c r="E29" s="68" t="s">
        <v>114</v>
      </c>
      <c r="F29" s="70">
        <f>$F$27*D29</f>
        <v>0</v>
      </c>
    </row>
    <row r="30" spans="2:6" ht="17.399999999999999" customHeight="1">
      <c r="B30" s="35"/>
      <c r="C30" s="67" t="s">
        <v>110</v>
      </c>
      <c r="D30" s="82">
        <v>0.15</v>
      </c>
      <c r="E30" s="68" t="s">
        <v>114</v>
      </c>
      <c r="F30" s="70">
        <f t="shared" ref="F30:F32" si="1">$F$27*D30</f>
        <v>0</v>
      </c>
    </row>
    <row r="31" spans="2:6" ht="16.2" customHeight="1">
      <c r="B31" s="35"/>
      <c r="C31" s="67" t="s">
        <v>111</v>
      </c>
      <c r="D31" s="82">
        <v>0.2</v>
      </c>
      <c r="E31" s="68" t="s">
        <v>114</v>
      </c>
      <c r="F31" s="70">
        <f t="shared" si="1"/>
        <v>0</v>
      </c>
    </row>
    <row r="32" spans="2:6" s="23" customFormat="1">
      <c r="B32" s="35"/>
      <c r="C32" s="67" t="s">
        <v>112</v>
      </c>
      <c r="D32" s="82">
        <v>0.05</v>
      </c>
      <c r="E32" s="68" t="s">
        <v>114</v>
      </c>
      <c r="F32" s="70">
        <f t="shared" si="1"/>
        <v>0</v>
      </c>
    </row>
    <row r="33" spans="2:6" s="23" customFormat="1">
      <c r="B33" s="35"/>
      <c r="C33" s="24"/>
      <c r="D33" s="65"/>
      <c r="E33" s="65"/>
      <c r="F33" s="69"/>
    </row>
    <row r="34" spans="2:6" s="23" customFormat="1">
      <c r="B34" s="25"/>
      <c r="C34" s="67" t="s">
        <v>113</v>
      </c>
      <c r="D34" s="67"/>
      <c r="E34" s="85" t="s">
        <v>114</v>
      </c>
      <c r="F34" s="86">
        <f>SUM(F29:F32)+F27</f>
        <v>0</v>
      </c>
    </row>
    <row r="35" spans="2:6" s="23" customFormat="1">
      <c r="B35" s="35"/>
      <c r="C35" s="24"/>
      <c r="D35" s="65"/>
      <c r="E35" s="65"/>
      <c r="F35" s="69"/>
    </row>
    <row r="36" spans="2:6" s="23" customFormat="1">
      <c r="B36" s="25"/>
      <c r="C36" s="64" t="s">
        <v>69</v>
      </c>
      <c r="D36" s="64"/>
      <c r="E36" s="66" t="s">
        <v>70</v>
      </c>
      <c r="F36" s="78"/>
    </row>
    <row r="37" spans="2:6" s="23" customFormat="1">
      <c r="B37" s="25"/>
      <c r="C37" s="24"/>
      <c r="D37" s="26"/>
      <c r="E37" s="26"/>
      <c r="F37" s="71"/>
    </row>
    <row r="38" spans="2:6" s="23" customFormat="1">
      <c r="B38" s="44"/>
      <c r="C38" s="72" t="s">
        <v>115</v>
      </c>
      <c r="D38" s="72"/>
      <c r="E38" s="68" t="s">
        <v>71</v>
      </c>
      <c r="F38" s="83" t="e">
        <f>F34/F36</f>
        <v>#DIV/0!</v>
      </c>
    </row>
    <row r="39" spans="2:6" s="23" customFormat="1">
      <c r="B39" s="44"/>
      <c r="C39" s="43"/>
      <c r="D39" s="47"/>
      <c r="E39" s="22"/>
    </row>
    <row r="40" spans="2:6" s="23" customFormat="1" ht="26.4">
      <c r="B40" s="44"/>
      <c r="C40" s="87" t="s">
        <v>116</v>
      </c>
      <c r="D40" s="87"/>
      <c r="E40" s="88" t="s">
        <v>124</v>
      </c>
      <c r="F40" s="89">
        <f>F34/'units simulation'!E19</f>
        <v>0</v>
      </c>
    </row>
    <row r="41" spans="2:6" s="23" customFormat="1">
      <c r="B41" s="44"/>
      <c r="C41" s="43"/>
      <c r="D41" s="47"/>
      <c r="E41" s="22"/>
    </row>
    <row r="42" spans="2:6" s="23" customFormat="1">
      <c r="B42" s="44"/>
      <c r="C42" s="51"/>
      <c r="D42" s="47"/>
      <c r="E42" s="22"/>
    </row>
    <row r="43" spans="2:6">
      <c r="B43" s="40"/>
      <c r="C43" s="24"/>
      <c r="D43" s="41"/>
    </row>
    <row r="44" spans="2:6">
      <c r="B44" s="7"/>
      <c r="C44" s="42"/>
      <c r="D44" s="6"/>
    </row>
    <row r="45" spans="2:6">
      <c r="B45" s="7"/>
      <c r="C45" s="42"/>
      <c r="D45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6D9-2E9F-439A-8AF8-1210C479D565}">
  <dimension ref="B1:W35"/>
  <sheetViews>
    <sheetView topLeftCell="A18" zoomScale="90" zoomScaleNormal="90" workbookViewId="0">
      <pane xSplit="2" topLeftCell="C1" activePane="topRight" state="frozen"/>
      <selection activeCell="A7" sqref="A7"/>
      <selection pane="topRight" activeCell="C12" sqref="C12"/>
    </sheetView>
  </sheetViews>
  <sheetFormatPr defaultColWidth="8.6640625" defaultRowHeight="14.4"/>
  <cols>
    <col min="1" max="1" width="4.44140625" style="1" customWidth="1"/>
    <col min="2" max="2" width="10.5546875" style="1" customWidth="1"/>
    <col min="3" max="13" width="13.6640625" style="1" customWidth="1"/>
    <col min="14" max="22" width="22.6640625" style="1" customWidth="1"/>
    <col min="23" max="16384" width="8.6640625" style="1"/>
  </cols>
  <sheetData>
    <row r="1" spans="2:23" s="2" customFormat="1"/>
    <row r="2" spans="2:23" s="2" customFormat="1"/>
    <row r="3" spans="2:23" s="2" customFormat="1"/>
    <row r="4" spans="2:23" s="2" customFormat="1"/>
    <row r="5" spans="2:23" s="2" customFormat="1"/>
    <row r="7" spans="2:23" ht="23.4" thickBot="1">
      <c r="B7" s="3" t="s">
        <v>8</v>
      </c>
      <c r="C7" s="4"/>
      <c r="D7" s="4"/>
      <c r="E7" s="4"/>
      <c r="F7" s="4"/>
      <c r="G7" s="4"/>
      <c r="H7" s="4"/>
      <c r="I7" s="4"/>
    </row>
    <row r="8" spans="2:23">
      <c r="B8" s="9" t="s">
        <v>0</v>
      </c>
      <c r="C8" s="8" t="s">
        <v>23</v>
      </c>
    </row>
    <row r="9" spans="2:23">
      <c r="B9" s="5"/>
      <c r="E9"/>
    </row>
    <row r="10" spans="2:23">
      <c r="B10"/>
    </row>
    <row r="11" spans="2:23">
      <c r="C11" s="28" t="s">
        <v>18</v>
      </c>
      <c r="D11" s="28" t="s">
        <v>19</v>
      </c>
      <c r="E11" s="28" t="s">
        <v>20</v>
      </c>
      <c r="F11" s="28" t="s">
        <v>21</v>
      </c>
      <c r="G11" s="28" t="s">
        <v>22</v>
      </c>
      <c r="H11" s="28" t="s">
        <v>24</v>
      </c>
      <c r="I11" s="28" t="s">
        <v>25</v>
      </c>
      <c r="J11" s="28" t="s">
        <v>26</v>
      </c>
      <c r="K11" s="28" t="s">
        <v>27</v>
      </c>
      <c r="L11" s="28" t="s">
        <v>28</v>
      </c>
      <c r="M11" s="28" t="s">
        <v>29</v>
      </c>
      <c r="N11" s="12" t="s">
        <v>30</v>
      </c>
      <c r="O11" s="13" t="s">
        <v>31</v>
      </c>
      <c r="P11" s="14" t="s">
        <v>32</v>
      </c>
      <c r="Q11" s="15" t="s">
        <v>33</v>
      </c>
      <c r="R11" s="11" t="s">
        <v>34</v>
      </c>
      <c r="S11" s="12" t="s">
        <v>35</v>
      </c>
      <c r="T11" s="13" t="s">
        <v>36</v>
      </c>
      <c r="U11" s="14" t="s">
        <v>37</v>
      </c>
      <c r="V11" s="15" t="s">
        <v>38</v>
      </c>
      <c r="W11" s="11" t="s">
        <v>39</v>
      </c>
    </row>
    <row r="12" spans="2:23">
      <c r="B12" s="1" t="s">
        <v>9</v>
      </c>
      <c r="C12" s="16" t="e">
        <f>(costs!#REF!*(costs!#REF!+costs!#REF!+costs!#REF!)+(costs!#REF!*(costs!#REF!+costs!#REF!+costs!#REF!)))</f>
        <v>#REF!</v>
      </c>
      <c r="D12" s="16" t="e">
        <f>(costs!#REF!*(costs!#REF!+costs!#REF!+costs!#REF!)+(costs!#REF!*(costs!#REF!+costs!#REF!+costs!#REF!)))</f>
        <v>#REF!</v>
      </c>
      <c r="E12" s="16" t="e">
        <f>(costs!#REF!*(costs!#REF!+costs!#REF!+costs!#REF!)+(costs!#REF!*(costs!#REF!+costs!#REF!+costs!#REF!)))</f>
        <v>#REF!</v>
      </c>
      <c r="F12" s="16" t="e">
        <f>(costs!#REF!*(costs!#REF!+costs!#REF!+costs!#REF!)+(costs!#REF!*(costs!#REF!+costs!#REF!+costs!#REF!)))</f>
        <v>#REF!</v>
      </c>
      <c r="G12" s="16" t="e">
        <f>(costs!#REF!*(costs!#REF!+costs!#REF!+costs!#REF!)+(costs!#REF!*(costs!#REF!+costs!#REF!+costs!#REF!)))</f>
        <v>#REF!</v>
      </c>
      <c r="H12" s="16" t="e">
        <f>(costs!#REF!*(costs!#REF!+costs!#REF!+costs!#REF!)+(costs!#REF!*(costs!#REF!+costs!#REF!+costs!#REF!)))</f>
        <v>#REF!</v>
      </c>
      <c r="I12" s="16" t="e">
        <f>(costs!#REF!*(costs!#REF!+costs!#REF!+costs!#REF!)+(costs!#REF!*(costs!#REF!+costs!#REF!+costs!#REF!)))</f>
        <v>#REF!</v>
      </c>
      <c r="J12" s="16" t="e">
        <f>(costs!#REF!*(costs!#REF!+costs!#REF!+costs!#REF!)+(costs!#REF!*(costs!#REF!+costs!#REF!+costs!#REF!)))</f>
        <v>#REF!</v>
      </c>
      <c r="K12" s="16" t="e">
        <f>(costs!#REF!*(costs!#REF!+costs!#REF!+costs!#REF!)+(costs!#REF!*(costs!#REF!+costs!#REF!+costs!#REF!)))</f>
        <v>#REF!</v>
      </c>
      <c r="L12" s="16" t="e">
        <f>(costs!#REF!*(costs!#REF!+costs!#REF!+costs!#REF!)+(costs!#REF!*(costs!#REF!+costs!#REF!+costs!#REF!)))</f>
        <v>#REF!</v>
      </c>
      <c r="M12" s="16" t="e">
        <f>(costs!#REF!*(costs!#REF!+costs!#REF!+costs!#REF!)+(costs!#REF!*(costs!#REF!+costs!#REF!+costs!#REF!)))</f>
        <v>#REF!</v>
      </c>
      <c r="N12" s="16" t="e">
        <f>(costs!#REF!*costs!#REF!)+((costs!#REF!*((costs!#REF!+costs!#REF!))))</f>
        <v>#REF!</v>
      </c>
      <c r="O12" s="16" t="e">
        <f>(costs!#REF!*costs!#REF!)+((costs!#REF!*((costs!#REF!+costs!#REF!))))</f>
        <v>#REF!</v>
      </c>
      <c r="P12" s="16" t="e">
        <f>(costs!#REF!*costs!#REF!)+((costs!#REF!*((costs!#REF!+costs!#REF!))))</f>
        <v>#REF!</v>
      </c>
      <c r="Q12" s="16" t="e">
        <f>(costs!#REF!*costs!#REF!)+((costs!#REF!*((costs!#REF!+costs!#REF!))))</f>
        <v>#REF!</v>
      </c>
      <c r="R12" s="16" t="e">
        <f>(costs!#REF!*costs!#REF!)+((costs!#REF!*((costs!#REF!+costs!#REF!))))</f>
        <v>#REF!</v>
      </c>
      <c r="S12" s="16" t="e">
        <f>(costs!#REF!*costs!#REF!)+((costs!#REF!*((costs!#REF!+costs!#REF!))))</f>
        <v>#REF!</v>
      </c>
      <c r="T12" s="16" t="e">
        <f>(costs!#REF!*costs!#REF!)+((costs!#REF!*((costs!#REF!+costs!#REF!))))</f>
        <v>#REF!</v>
      </c>
      <c r="U12" s="16" t="e">
        <f>(costs!#REF!*costs!#REF!)+((costs!#REF!*((costs!#REF!+costs!#REF!))))</f>
        <v>#REF!</v>
      </c>
      <c r="V12" s="16" t="e">
        <f>(costs!#REF!*costs!#REF!)+((costs!#REF!*((costs!#REF!+costs!#REF!))))</f>
        <v>#REF!</v>
      </c>
      <c r="W12" s="16" t="e">
        <f>(costs!F19*costs!F20)+((costs!#REF!*((costs!F21+costs!F22))))</f>
        <v>#REF!</v>
      </c>
    </row>
    <row r="15" spans="2:23">
      <c r="D15"/>
    </row>
    <row r="16" spans="2:23">
      <c r="B16"/>
      <c r="C16" s="11" t="s">
        <v>18</v>
      </c>
      <c r="D16" s="12" t="s">
        <v>19</v>
      </c>
      <c r="E16" s="13" t="s">
        <v>20</v>
      </c>
      <c r="F16" s="14" t="s">
        <v>21</v>
      </c>
      <c r="G16" s="15" t="s">
        <v>22</v>
      </c>
      <c r="H16" s="14" t="s">
        <v>24</v>
      </c>
      <c r="I16" s="15" t="s">
        <v>25</v>
      </c>
      <c r="J16" s="14" t="s">
        <v>26</v>
      </c>
      <c r="K16" s="15" t="s">
        <v>27</v>
      </c>
      <c r="L16" s="14" t="s">
        <v>28</v>
      </c>
      <c r="M16" s="15" t="s">
        <v>29</v>
      </c>
      <c r="N16" s="14" t="s">
        <v>30</v>
      </c>
      <c r="O16" s="15" t="s">
        <v>31</v>
      </c>
      <c r="P16" s="14" t="s">
        <v>32</v>
      </c>
      <c r="Q16" s="15" t="s">
        <v>33</v>
      </c>
      <c r="R16" s="14" t="s">
        <v>34</v>
      </c>
      <c r="S16" s="15" t="s">
        <v>35</v>
      </c>
      <c r="T16" s="14" t="s">
        <v>36</v>
      </c>
      <c r="U16" s="15" t="s">
        <v>37</v>
      </c>
      <c r="V16" s="14" t="s">
        <v>38</v>
      </c>
    </row>
    <row r="17" spans="2:22">
      <c r="B17" s="1" t="s">
        <v>10</v>
      </c>
      <c r="C17" s="10" t="e">
        <f>C12*(costs!#REF!+costs!#REF!)</f>
        <v>#REF!</v>
      </c>
      <c r="D17" s="10" t="e">
        <f>D12*(costs!#REF!+costs!#REF!)</f>
        <v>#REF!</v>
      </c>
      <c r="E17" s="10" t="e">
        <f>E12*(costs!#REF!+costs!#REF!)</f>
        <v>#REF!</v>
      </c>
      <c r="F17" s="10" t="e">
        <f>F12*(costs!#REF!+costs!#REF!)</f>
        <v>#REF!</v>
      </c>
      <c r="G17" s="10" t="e">
        <f>G12*(costs!#REF!+costs!#REF!)</f>
        <v>#REF!</v>
      </c>
      <c r="H17" s="10" t="e">
        <f>H12*(costs!#REF!+costs!#REF!)</f>
        <v>#REF!</v>
      </c>
      <c r="I17" s="10" t="e">
        <f>I12*(costs!#REF!+costs!#REF!)</f>
        <v>#REF!</v>
      </c>
      <c r="J17" s="10" t="e">
        <f>J12*(costs!#REF!+costs!#REF!)</f>
        <v>#REF!</v>
      </c>
      <c r="K17" s="10" t="e">
        <f>K12*(costs!#REF!+costs!#REF!)</f>
        <v>#REF!</v>
      </c>
      <c r="L17" s="10" t="e">
        <f>L12*(costs!#REF!+costs!#REF!)</f>
        <v>#REF!</v>
      </c>
      <c r="M17" s="10" t="e">
        <f>M12*(costs!#REF!+costs!#REF!)</f>
        <v>#REF!</v>
      </c>
      <c r="N17" s="10" t="e">
        <f>N12*(costs!#REF!+costs!#REF!)</f>
        <v>#REF!</v>
      </c>
      <c r="O17" s="10" t="e">
        <f>O12*(costs!#REF!+costs!#REF!)</f>
        <v>#REF!</v>
      </c>
      <c r="P17" s="10" t="e">
        <f>P12*(costs!#REF!+costs!#REF!)</f>
        <v>#REF!</v>
      </c>
      <c r="Q17" s="10" t="e">
        <f>Q12*(costs!#REF!+costs!#REF!)</f>
        <v>#REF!</v>
      </c>
      <c r="R17" s="10" t="e">
        <f>R12*(costs!#REF!+costs!#REF!)</f>
        <v>#REF!</v>
      </c>
      <c r="S17" s="10" t="e">
        <f>S12*(costs!#REF!+costs!#REF!)</f>
        <v>#REF!</v>
      </c>
      <c r="T17" s="10" t="e">
        <f>T12*(costs!#REF!+costs!#REF!)</f>
        <v>#REF!</v>
      </c>
      <c r="U17" s="10" t="e">
        <f>U12*(costs!#REF!+costs!#REF!)</f>
        <v>#REF!</v>
      </c>
      <c r="V17" s="10" t="e">
        <f>V12*(costs!#REF!+costs!#REF!)</f>
        <v>#REF!</v>
      </c>
    </row>
    <row r="21" spans="2:22">
      <c r="B21"/>
      <c r="C21" s="11" t="s">
        <v>18</v>
      </c>
      <c r="D21" s="12" t="s">
        <v>19</v>
      </c>
      <c r="E21" s="13" t="s">
        <v>20</v>
      </c>
      <c r="F21" s="14" t="s">
        <v>21</v>
      </c>
      <c r="G21" s="15" t="s">
        <v>22</v>
      </c>
      <c r="H21" s="14" t="s">
        <v>24</v>
      </c>
      <c r="I21" s="15" t="s">
        <v>25</v>
      </c>
      <c r="J21" s="14" t="s">
        <v>26</v>
      </c>
      <c r="K21" s="15" t="s">
        <v>27</v>
      </c>
      <c r="L21" s="14" t="s">
        <v>28</v>
      </c>
      <c r="M21" s="15" t="s">
        <v>29</v>
      </c>
      <c r="N21" s="14" t="s">
        <v>30</v>
      </c>
      <c r="O21" s="15" t="s">
        <v>31</v>
      </c>
      <c r="P21" s="14" t="s">
        <v>32</v>
      </c>
      <c r="Q21" s="15" t="s">
        <v>33</v>
      </c>
      <c r="R21" s="14" t="s">
        <v>34</v>
      </c>
      <c r="S21" s="15" t="s">
        <v>35</v>
      </c>
      <c r="T21" s="14" t="s">
        <v>36</v>
      </c>
      <c r="U21" s="15" t="s">
        <v>37</v>
      </c>
      <c r="V21" s="14" t="s">
        <v>38</v>
      </c>
    </row>
    <row r="22" spans="2:22">
      <c r="B22" s="1" t="s">
        <v>12</v>
      </c>
      <c r="C22" s="10" t="e">
        <f>costs!#REF!*1000</f>
        <v>#REF!</v>
      </c>
      <c r="D22" s="10" t="e">
        <f>costs!#REF!*1000</f>
        <v>#REF!</v>
      </c>
      <c r="E22" s="10" t="e">
        <f>costs!#REF!*1000</f>
        <v>#REF!</v>
      </c>
      <c r="F22" s="10" t="e">
        <f>costs!#REF!*1000</f>
        <v>#REF!</v>
      </c>
      <c r="G22" s="10" t="e">
        <f>costs!#REF!*1000</f>
        <v>#REF!</v>
      </c>
      <c r="H22" s="10" t="e">
        <f>costs!#REF!*1000</f>
        <v>#REF!</v>
      </c>
      <c r="I22" s="10" t="e">
        <f>costs!#REF!*1000</f>
        <v>#REF!</v>
      </c>
      <c r="J22" s="10" t="e">
        <f>costs!#REF!*1000</f>
        <v>#REF!</v>
      </c>
      <c r="K22" s="10" t="e">
        <f>costs!#REF!*1000</f>
        <v>#REF!</v>
      </c>
      <c r="L22" s="10" t="e">
        <f>costs!#REF!*1000</f>
        <v>#REF!</v>
      </c>
      <c r="M22" s="10" t="e">
        <f>costs!#REF!*1000</f>
        <v>#REF!</v>
      </c>
      <c r="N22" s="10" t="e">
        <f>costs!#REF!*1000</f>
        <v>#REF!</v>
      </c>
      <c r="O22" s="10" t="e">
        <f>costs!#REF!*1000</f>
        <v>#REF!</v>
      </c>
      <c r="P22" s="10" t="e">
        <f>costs!#REF!*1000</f>
        <v>#REF!</v>
      </c>
      <c r="Q22" s="10" t="e">
        <f>costs!#REF!*1000</f>
        <v>#REF!</v>
      </c>
      <c r="R22" s="10" t="e">
        <f>costs!#REF!*1000</f>
        <v>#REF!</v>
      </c>
      <c r="S22" s="10" t="e">
        <f>costs!#REF!*1000</f>
        <v>#REF!</v>
      </c>
      <c r="T22" s="10" t="e">
        <f>costs!#REF!*1000</f>
        <v>#REF!</v>
      </c>
      <c r="U22" s="10" t="e">
        <f>costs!#REF!*1000</f>
        <v>#REF!</v>
      </c>
      <c r="V22" s="10" t="e">
        <f>costs!#REF!*1000</f>
        <v>#REF!</v>
      </c>
    </row>
    <row r="29" spans="2:22">
      <c r="C29" s="11" t="s">
        <v>18</v>
      </c>
      <c r="D29" s="12" t="s">
        <v>19</v>
      </c>
      <c r="E29" s="13" t="s">
        <v>20</v>
      </c>
      <c r="F29" s="14" t="s">
        <v>21</v>
      </c>
      <c r="G29" s="15" t="s">
        <v>22</v>
      </c>
      <c r="H29" s="13" t="s">
        <v>24</v>
      </c>
      <c r="I29" s="14" t="s">
        <v>25</v>
      </c>
      <c r="J29" s="15" t="s">
        <v>26</v>
      </c>
      <c r="K29" s="13" t="s">
        <v>27</v>
      </c>
      <c r="L29" s="14" t="s">
        <v>28</v>
      </c>
      <c r="M29" s="15" t="s">
        <v>29</v>
      </c>
      <c r="N29" s="13" t="s">
        <v>30</v>
      </c>
      <c r="O29" s="14" t="s">
        <v>31</v>
      </c>
      <c r="P29" s="15" t="s">
        <v>32</v>
      </c>
      <c r="Q29" s="13" t="s">
        <v>33</v>
      </c>
      <c r="R29" s="14" t="s">
        <v>34</v>
      </c>
      <c r="S29" s="15" t="s">
        <v>35</v>
      </c>
      <c r="T29" s="13" t="s">
        <v>36</v>
      </c>
      <c r="U29" s="14" t="s">
        <v>37</v>
      </c>
      <c r="V29" s="15" t="s">
        <v>38</v>
      </c>
    </row>
    <row r="30" spans="2:22">
      <c r="B30" s="1" t="s">
        <v>14</v>
      </c>
      <c r="C30" s="10" t="e">
        <f>C12+C17+C22</f>
        <v>#REF!</v>
      </c>
      <c r="D30" s="10" t="e">
        <f t="shared" ref="D30:G30" si="0">D12+D17+D22</f>
        <v>#REF!</v>
      </c>
      <c r="E30" s="10" t="e">
        <f t="shared" si="0"/>
        <v>#REF!</v>
      </c>
      <c r="F30" s="10" t="e">
        <f t="shared" si="0"/>
        <v>#REF!</v>
      </c>
      <c r="G30" s="10" t="e">
        <f t="shared" si="0"/>
        <v>#REF!</v>
      </c>
      <c r="H30" s="10" t="e">
        <f t="shared" ref="H30:V30" si="1">H12+H17+H22</f>
        <v>#REF!</v>
      </c>
      <c r="I30" s="10" t="e">
        <f t="shared" si="1"/>
        <v>#REF!</v>
      </c>
      <c r="J30" s="10" t="e">
        <f t="shared" si="1"/>
        <v>#REF!</v>
      </c>
      <c r="K30" s="10" t="e">
        <f t="shared" si="1"/>
        <v>#REF!</v>
      </c>
      <c r="L30" s="10" t="e">
        <f t="shared" si="1"/>
        <v>#REF!</v>
      </c>
      <c r="M30" s="10" t="e">
        <f t="shared" si="1"/>
        <v>#REF!</v>
      </c>
      <c r="N30" s="10" t="e">
        <f t="shared" si="1"/>
        <v>#REF!</v>
      </c>
      <c r="O30" s="10" t="e">
        <f t="shared" si="1"/>
        <v>#REF!</v>
      </c>
      <c r="P30" s="10" t="e">
        <f t="shared" si="1"/>
        <v>#REF!</v>
      </c>
      <c r="Q30" s="10" t="e">
        <f t="shared" si="1"/>
        <v>#REF!</v>
      </c>
      <c r="R30" s="10" t="e">
        <f t="shared" si="1"/>
        <v>#REF!</v>
      </c>
      <c r="S30" s="10" t="e">
        <f t="shared" si="1"/>
        <v>#REF!</v>
      </c>
      <c r="T30" s="10" t="e">
        <f t="shared" si="1"/>
        <v>#REF!</v>
      </c>
      <c r="U30" s="10" t="e">
        <f t="shared" si="1"/>
        <v>#REF!</v>
      </c>
      <c r="V30" s="10" t="e">
        <f t="shared" si="1"/>
        <v>#REF!</v>
      </c>
    </row>
    <row r="32" spans="2:22">
      <c r="B32" s="1" t="s">
        <v>15</v>
      </c>
      <c r="C32" s="17">
        <v>10</v>
      </c>
      <c r="D32" s="1" t="s">
        <v>17</v>
      </c>
    </row>
    <row r="34" spans="2:22">
      <c r="B34" s="1" t="s">
        <v>16</v>
      </c>
      <c r="C34" s="18" t="e">
        <f>$C$32*C30</f>
        <v>#REF!</v>
      </c>
      <c r="D34" s="18" t="e">
        <f t="shared" ref="D34:E34" si="2">$C$32*D30</f>
        <v>#REF!</v>
      </c>
      <c r="E34" s="18" t="e">
        <f t="shared" si="2"/>
        <v>#REF!</v>
      </c>
      <c r="F34" s="18" t="e">
        <f t="shared" ref="F34:H34" si="3">$C$32*F30</f>
        <v>#REF!</v>
      </c>
      <c r="G34" s="18" t="e">
        <f t="shared" si="3"/>
        <v>#REF!</v>
      </c>
      <c r="H34" s="18" t="e">
        <f t="shared" si="3"/>
        <v>#REF!</v>
      </c>
      <c r="I34" s="18" t="e">
        <f t="shared" ref="I34:V34" si="4">$C$32*I30</f>
        <v>#REF!</v>
      </c>
      <c r="J34" s="18" t="e">
        <f t="shared" si="4"/>
        <v>#REF!</v>
      </c>
      <c r="K34" s="18" t="e">
        <f t="shared" si="4"/>
        <v>#REF!</v>
      </c>
      <c r="L34" s="18" t="e">
        <f t="shared" si="4"/>
        <v>#REF!</v>
      </c>
      <c r="M34" s="18" t="e">
        <f t="shared" si="4"/>
        <v>#REF!</v>
      </c>
      <c r="N34" s="18" t="e">
        <f t="shared" si="4"/>
        <v>#REF!</v>
      </c>
      <c r="O34" s="18" t="e">
        <f t="shared" si="4"/>
        <v>#REF!</v>
      </c>
      <c r="P34" s="18" t="e">
        <f t="shared" si="4"/>
        <v>#REF!</v>
      </c>
      <c r="Q34" s="18" t="e">
        <f t="shared" si="4"/>
        <v>#REF!</v>
      </c>
      <c r="R34" s="18" t="e">
        <f t="shared" si="4"/>
        <v>#REF!</v>
      </c>
      <c r="S34" s="18" t="e">
        <f t="shared" si="4"/>
        <v>#REF!</v>
      </c>
      <c r="T34" s="18" t="e">
        <f t="shared" si="4"/>
        <v>#REF!</v>
      </c>
      <c r="U34" s="18" t="e">
        <f t="shared" si="4"/>
        <v>#REF!</v>
      </c>
      <c r="V34" s="18" t="e">
        <f t="shared" si="4"/>
        <v>#REF!</v>
      </c>
    </row>
    <row r="35" spans="2:22">
      <c r="C35" s="19" t="e">
        <f>C34*5</f>
        <v>#REF!</v>
      </c>
      <c r="D35" s="19" t="e">
        <f t="shared" ref="D35:E35" si="5">D34*5</f>
        <v>#REF!</v>
      </c>
      <c r="E35" s="19" t="e">
        <f t="shared" si="5"/>
        <v>#REF!</v>
      </c>
      <c r="F35" s="19" t="e">
        <f t="shared" ref="F35" si="6">F34*5</f>
        <v>#REF!</v>
      </c>
      <c r="G35" s="19" t="e">
        <f t="shared" ref="G35:U35" si="7">G34*5</f>
        <v>#REF!</v>
      </c>
      <c r="H35" s="19" t="e">
        <f t="shared" si="7"/>
        <v>#REF!</v>
      </c>
      <c r="I35" s="19" t="e">
        <f t="shared" si="7"/>
        <v>#REF!</v>
      </c>
      <c r="J35" s="19" t="e">
        <f t="shared" ref="J35:K35" si="8">J34*5</f>
        <v>#REF!</v>
      </c>
      <c r="K35" s="19" t="e">
        <f t="shared" si="8"/>
        <v>#REF!</v>
      </c>
      <c r="L35" s="19" t="e">
        <f t="shared" si="7"/>
        <v>#REF!</v>
      </c>
      <c r="M35" s="19" t="e">
        <f t="shared" ref="M35:N35" si="9">M34*5</f>
        <v>#REF!</v>
      </c>
      <c r="N35" s="19" t="e">
        <f t="shared" si="9"/>
        <v>#REF!</v>
      </c>
      <c r="O35" s="19" t="e">
        <f t="shared" si="7"/>
        <v>#REF!</v>
      </c>
      <c r="P35" s="19" t="e">
        <f t="shared" ref="P35:Q35" si="10">P34*5</f>
        <v>#REF!</v>
      </c>
      <c r="Q35" s="19" t="e">
        <f t="shared" si="10"/>
        <v>#REF!</v>
      </c>
      <c r="R35" s="19" t="e">
        <f t="shared" si="7"/>
        <v>#REF!</v>
      </c>
      <c r="S35" s="19" t="e">
        <f t="shared" ref="S35:T35" si="11">S34*5</f>
        <v>#REF!</v>
      </c>
      <c r="T35" s="19" t="e">
        <f t="shared" si="11"/>
        <v>#REF!</v>
      </c>
      <c r="U35" s="19" t="e">
        <f t="shared" si="7"/>
        <v>#REF!</v>
      </c>
      <c r="V35" s="19" t="e">
        <f t="shared" ref="V35" si="12">V34*5</f>
        <v>#REF!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2ba1a6-8f93-4c85-acc1-c3813ea4dcb4">
      <UserInfo>
        <DisplayName>Olivia Marques</DisplayName>
        <AccountId>13</AccountId>
        <AccountType/>
      </UserInfo>
      <UserInfo>
        <DisplayName>Lorena de Carvalho Lourenço</DisplayName>
        <AccountId>328</AccountId>
        <AccountType/>
      </UserInfo>
    </SharedWithUsers>
    <lcf76f155ced4ddcb4097134ff3c332f xmlns="36fcbf4e-1849-4b3f-8e9a-467c01c61ae2">
      <Terms xmlns="http://schemas.microsoft.com/office/infopath/2007/PartnerControls"/>
    </lcf76f155ced4ddcb4097134ff3c332f>
    <TaxCatchAll xmlns="d12ba1a6-8f93-4c85-acc1-c3813ea4dcb4" xsi:nil="true"/>
    <Image xmlns="36fcbf4e-1849-4b3f-8e9a-467c01c61a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22BDBDD94345428EF71774C161C7AD" ma:contentTypeVersion="19" ma:contentTypeDescription="Crie um novo documento." ma:contentTypeScope="" ma:versionID="ef53f83f82eeb481c0f36b4e9db468f6">
  <xsd:schema xmlns:xsd="http://www.w3.org/2001/XMLSchema" xmlns:xs="http://www.w3.org/2001/XMLSchema" xmlns:p="http://schemas.microsoft.com/office/2006/metadata/properties" xmlns:ns2="36fcbf4e-1849-4b3f-8e9a-467c01c61ae2" xmlns:ns3="d12ba1a6-8f93-4c85-acc1-c3813ea4dcb4" targetNamespace="http://schemas.microsoft.com/office/2006/metadata/properties" ma:root="true" ma:fieldsID="450073518be4f5e914e7f3fbe08efbfd" ns2:_="" ns3:_="">
    <xsd:import namespace="36fcbf4e-1849-4b3f-8e9a-467c01c61ae2"/>
    <xsd:import namespace="d12ba1a6-8f93-4c85-acc1-c3813ea4d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mag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cbf4e-1849-4b3f-8e9a-467c01c6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be0045e-39cc-477c-80c9-20508598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mage" ma:index="24" nillable="true" ma:displayName="Image" ma:format="Thumbnail" ma:internalName="Imag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ba1a6-8f93-4c85-acc1-c3813ea4d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de5fec8-22f4-49db-b033-debc44ce8752}" ma:internalName="TaxCatchAll" ma:showField="CatchAllData" ma:web="d12ba1a6-8f93-4c85-acc1-c3813ea4d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56D82B-1751-4A6D-B0A5-762DDE43CEA0}">
  <ds:schemaRefs>
    <ds:schemaRef ds:uri="http://purl.org/dc/elements/1.1/"/>
    <ds:schemaRef ds:uri="http://schemas.microsoft.com/office/2006/metadata/properties"/>
    <ds:schemaRef ds:uri="http://purl.org/dc/terms/"/>
    <ds:schemaRef ds:uri="d12ba1a6-8f93-4c85-acc1-c3813ea4dcb4"/>
    <ds:schemaRef ds:uri="http://schemas.microsoft.com/office/2006/documentManagement/types"/>
    <ds:schemaRef ds:uri="36fcbf4e-1849-4b3f-8e9a-467c01c61ae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FDF118-3278-4090-A742-585FA6BF2D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cbf4e-1849-4b3f-8e9a-467c01c61ae2"/>
    <ds:schemaRef ds:uri="d12ba1a6-8f93-4c85-acc1-c3813ea4d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0ED84-E19E-4B4B-842E-A06B53831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units simulation</vt:lpstr>
      <vt:lpstr>costs</vt:lpstr>
      <vt:lpstr>simulation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Simmons</dc:creator>
  <cp:keywords/>
  <dc:description/>
  <cp:lastModifiedBy>Lorena de Carvalho Lourenço</cp:lastModifiedBy>
  <cp:revision/>
  <dcterms:created xsi:type="dcterms:W3CDTF">2021-10-14T19:23:37Z</dcterms:created>
  <dcterms:modified xsi:type="dcterms:W3CDTF">2024-04-02T12:31:46Z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0x010100FF22BDBDD94345428EF71774C161C7AD</vt:lpwstr>
  </property>
  <property fmtid="{D5CDD505-2E9C-101B-9397-08002B2CF9AE}" pid="3" name="MediaServiceImageTags">
    <vt:lpwstr/>
  </property>
</Properties>
</file>