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embeddings/oleObject9.bin" ContentType="application/vnd.openxmlformats-officedocument.oleObject"/>
  <Override PartName="/xl/embeddings/oleObject10.bin" ContentType="application/vnd.openxmlformats-officedocument.oleObject"/>
  <Override PartName="/xl/embeddings/oleObject11.bin" ContentType="application/vnd.openxmlformats-officedocument.oleObject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Regina Casimiro\Desktop\"/>
    </mc:Choice>
  </mc:AlternateContent>
  <bookViews>
    <workbookView xWindow="0" yWindow="0" windowWidth="25200" windowHeight="11985" tabRatio="861" activeTab="1"/>
  </bookViews>
  <sheets>
    <sheet name="Dados base" sheetId="15" r:id="rId1"/>
    <sheet name="Fornecido" sheetId="1" r:id="rId2"/>
    <sheet name="Mínimo" sheetId="8" r:id="rId3"/>
    <sheet name="Turbinado" sheetId="9" r:id="rId4"/>
    <sheet name="Output 1" sheetId="7" state="hidden" r:id="rId5"/>
    <sheet name="BE (kWh)" sheetId="13" r:id="rId6"/>
    <sheet name="Output 1 (3)" sheetId="14" state="hidden" r:id="rId7"/>
    <sheet name="BE (%)" sheetId="18" r:id="rId8"/>
    <sheet name="Indicadores sistema" sheetId="5" r:id="rId9"/>
    <sheet name="Output2" sheetId="11" state="hidden" r:id="rId10"/>
    <sheet name="Levantamento de valvulas" sheetId="12" state="hidden" r:id="rId11"/>
  </sheets>
  <calcPr calcId="152511"/>
</workbook>
</file>

<file path=xl/calcChain.xml><?xml version="1.0" encoding="utf-8"?>
<calcChain xmlns="http://schemas.openxmlformats.org/spreadsheetml/2006/main">
  <c r="B30" i="5" l="1"/>
  <c r="C5" i="9"/>
  <c r="C28" i="5" s="1"/>
  <c r="C49" i="1"/>
  <c r="C3" i="8"/>
  <c r="C72" i="1"/>
  <c r="C73" i="1"/>
  <c r="C22" i="5"/>
  <c r="D72" i="1"/>
  <c r="B27" i="13"/>
  <c r="C33" i="5"/>
  <c r="C20" i="5" s="1"/>
  <c r="D45" i="8"/>
  <c r="E45" i="8"/>
  <c r="F45" i="8"/>
  <c r="G45" i="8"/>
  <c r="H45" i="8"/>
  <c r="I45" i="8"/>
  <c r="J45" i="8"/>
  <c r="K45" i="8"/>
  <c r="L45" i="8"/>
  <c r="M45" i="8"/>
  <c r="N45" i="8"/>
  <c r="O45" i="8"/>
  <c r="P45" i="8"/>
  <c r="Q45" i="8"/>
  <c r="R45" i="8"/>
  <c r="S45" i="8"/>
  <c r="T45" i="8"/>
  <c r="U45" i="8"/>
  <c r="V45" i="8"/>
  <c r="W45" i="8"/>
  <c r="X45" i="8"/>
  <c r="Y45" i="8"/>
  <c r="Z45" i="8"/>
  <c r="AA45" i="8"/>
  <c r="AB45" i="8"/>
  <c r="AC45" i="8"/>
  <c r="AD45" i="8"/>
  <c r="AE45" i="8"/>
  <c r="AF45" i="8"/>
  <c r="AG45" i="8"/>
  <c r="AH45" i="8"/>
  <c r="AI45" i="8"/>
  <c r="AJ45" i="8"/>
  <c r="AK45" i="8"/>
  <c r="AL45" i="8"/>
  <c r="AM45" i="8"/>
  <c r="AN45" i="8"/>
  <c r="AO45" i="8"/>
  <c r="AP45" i="8"/>
  <c r="AQ45" i="8"/>
  <c r="AR45" i="8"/>
  <c r="AS45" i="8"/>
  <c r="AT45" i="8"/>
  <c r="AU45" i="8"/>
  <c r="AV45" i="8"/>
  <c r="AW45" i="8"/>
  <c r="AX45" i="8"/>
  <c r="AY45" i="8"/>
  <c r="AZ45" i="8"/>
  <c r="D46" i="8"/>
  <c r="E46" i="8"/>
  <c r="F46" i="8"/>
  <c r="G46" i="8"/>
  <c r="H46" i="8"/>
  <c r="I46" i="8"/>
  <c r="J46" i="8"/>
  <c r="K46" i="8"/>
  <c r="L46" i="8"/>
  <c r="M46" i="8"/>
  <c r="N46" i="8"/>
  <c r="O46" i="8"/>
  <c r="P46" i="8"/>
  <c r="Q46" i="8"/>
  <c r="R46" i="8"/>
  <c r="S46" i="8"/>
  <c r="T46" i="8"/>
  <c r="U46" i="8"/>
  <c r="V46" i="8"/>
  <c r="W46" i="8"/>
  <c r="X46" i="8"/>
  <c r="Y46" i="8"/>
  <c r="Z46" i="8"/>
  <c r="AA46" i="8"/>
  <c r="AB46" i="8"/>
  <c r="AC46" i="8"/>
  <c r="AD46" i="8"/>
  <c r="AE46" i="8"/>
  <c r="AF46" i="8"/>
  <c r="AG46" i="8"/>
  <c r="AH46" i="8"/>
  <c r="AI46" i="8"/>
  <c r="AJ46" i="8"/>
  <c r="AK46" i="8"/>
  <c r="AL46" i="8"/>
  <c r="AM46" i="8"/>
  <c r="AN46" i="8"/>
  <c r="AO46" i="8"/>
  <c r="AP46" i="8"/>
  <c r="AQ46" i="8"/>
  <c r="AR46" i="8"/>
  <c r="AS46" i="8"/>
  <c r="AT46" i="8"/>
  <c r="AU46" i="8"/>
  <c r="AV46" i="8"/>
  <c r="AW46" i="8"/>
  <c r="AX46" i="8"/>
  <c r="AY46" i="8"/>
  <c r="AZ46" i="8"/>
  <c r="D47" i="8"/>
  <c r="E47" i="8"/>
  <c r="F47" i="8"/>
  <c r="G47" i="8"/>
  <c r="H47" i="8"/>
  <c r="I47" i="8"/>
  <c r="J47" i="8"/>
  <c r="K47" i="8"/>
  <c r="L47" i="8"/>
  <c r="M47" i="8"/>
  <c r="N47" i="8"/>
  <c r="O47" i="8"/>
  <c r="P47" i="8"/>
  <c r="Q47" i="8"/>
  <c r="R47" i="8"/>
  <c r="S47" i="8"/>
  <c r="T47" i="8"/>
  <c r="U47" i="8"/>
  <c r="V47" i="8"/>
  <c r="W47" i="8"/>
  <c r="X47" i="8"/>
  <c r="Y47" i="8"/>
  <c r="Z47" i="8"/>
  <c r="AA47" i="8"/>
  <c r="AB47" i="8"/>
  <c r="AC47" i="8"/>
  <c r="AD47" i="8"/>
  <c r="AE47" i="8"/>
  <c r="AF47" i="8"/>
  <c r="AG47" i="8"/>
  <c r="AH47" i="8"/>
  <c r="AI47" i="8"/>
  <c r="AJ47" i="8"/>
  <c r="AK47" i="8"/>
  <c r="AL47" i="8"/>
  <c r="AM47" i="8"/>
  <c r="AN47" i="8"/>
  <c r="AO47" i="8"/>
  <c r="AP47" i="8"/>
  <c r="AQ47" i="8"/>
  <c r="AR47" i="8"/>
  <c r="AS47" i="8"/>
  <c r="AT47" i="8"/>
  <c r="AU47" i="8"/>
  <c r="AV47" i="8"/>
  <c r="AW47" i="8"/>
  <c r="AX47" i="8"/>
  <c r="AY47" i="8"/>
  <c r="AZ47" i="8"/>
  <c r="C47" i="8"/>
  <c r="C46" i="8"/>
  <c r="C45" i="8"/>
  <c r="D36" i="8"/>
  <c r="E36" i="8"/>
  <c r="F36" i="8"/>
  <c r="G36" i="8"/>
  <c r="H36" i="8"/>
  <c r="I36" i="8"/>
  <c r="J36" i="8"/>
  <c r="K36" i="8"/>
  <c r="L36" i="8"/>
  <c r="M36" i="8"/>
  <c r="N36" i="8"/>
  <c r="O36" i="8"/>
  <c r="P36" i="8"/>
  <c r="Q36" i="8"/>
  <c r="R36" i="8"/>
  <c r="S36" i="8"/>
  <c r="T36" i="8"/>
  <c r="U36" i="8"/>
  <c r="V36" i="8"/>
  <c r="W36" i="8"/>
  <c r="X36" i="8"/>
  <c r="Y36" i="8"/>
  <c r="Z36" i="8"/>
  <c r="AA36" i="8"/>
  <c r="AB36" i="8"/>
  <c r="AC36" i="8"/>
  <c r="AD36" i="8"/>
  <c r="AE36" i="8"/>
  <c r="AF36" i="8"/>
  <c r="AG36" i="8"/>
  <c r="AH36" i="8"/>
  <c r="AI36" i="8"/>
  <c r="AJ36" i="8"/>
  <c r="AK36" i="8"/>
  <c r="AL36" i="8"/>
  <c r="AM36" i="8"/>
  <c r="AN36" i="8"/>
  <c r="AO36" i="8"/>
  <c r="AP36" i="8"/>
  <c r="AQ36" i="8"/>
  <c r="AR36" i="8"/>
  <c r="AS36" i="8"/>
  <c r="AT36" i="8"/>
  <c r="AU36" i="8"/>
  <c r="AV36" i="8"/>
  <c r="AW36" i="8"/>
  <c r="AX36" i="8"/>
  <c r="AY36" i="8"/>
  <c r="AZ36" i="8"/>
  <c r="D37" i="8"/>
  <c r="E37" i="8"/>
  <c r="F37" i="8"/>
  <c r="G37" i="8"/>
  <c r="H37" i="8"/>
  <c r="I37" i="8"/>
  <c r="J37" i="8"/>
  <c r="K37" i="8"/>
  <c r="L37" i="8"/>
  <c r="M37" i="8"/>
  <c r="N37" i="8"/>
  <c r="O37" i="8"/>
  <c r="P37" i="8"/>
  <c r="Q37" i="8"/>
  <c r="R37" i="8"/>
  <c r="S37" i="8"/>
  <c r="T37" i="8"/>
  <c r="U37" i="8"/>
  <c r="V37" i="8"/>
  <c r="W37" i="8"/>
  <c r="X37" i="8"/>
  <c r="Y37" i="8"/>
  <c r="Z37" i="8"/>
  <c r="AA37" i="8"/>
  <c r="AB37" i="8"/>
  <c r="AC37" i="8"/>
  <c r="AD37" i="8"/>
  <c r="AE37" i="8"/>
  <c r="AF37" i="8"/>
  <c r="AG37" i="8"/>
  <c r="AH37" i="8"/>
  <c r="AI37" i="8"/>
  <c r="AJ37" i="8"/>
  <c r="AK37" i="8"/>
  <c r="AL37" i="8"/>
  <c r="AM37" i="8"/>
  <c r="AN37" i="8"/>
  <c r="AO37" i="8"/>
  <c r="AP37" i="8"/>
  <c r="AQ37" i="8"/>
  <c r="AR37" i="8"/>
  <c r="AS37" i="8"/>
  <c r="AT37" i="8"/>
  <c r="AU37" i="8"/>
  <c r="AV37" i="8"/>
  <c r="AW37" i="8"/>
  <c r="AX37" i="8"/>
  <c r="AY37" i="8"/>
  <c r="AZ37" i="8"/>
  <c r="C37" i="8"/>
  <c r="C36" i="8"/>
  <c r="D38" i="8"/>
  <c r="D49" i="8"/>
  <c r="E38" i="8"/>
  <c r="E49" i="8"/>
  <c r="F38" i="8"/>
  <c r="F49" i="8"/>
  <c r="G38" i="8"/>
  <c r="G49" i="8"/>
  <c r="H38" i="8"/>
  <c r="H49" i="8"/>
  <c r="I38" i="8"/>
  <c r="I49" i="8"/>
  <c r="J38" i="8"/>
  <c r="J49" i="8"/>
  <c r="K38" i="8"/>
  <c r="K49" i="8"/>
  <c r="L38" i="8"/>
  <c r="L49" i="8"/>
  <c r="M38" i="8"/>
  <c r="M49" i="8"/>
  <c r="N38" i="8"/>
  <c r="N49" i="8"/>
  <c r="O38" i="8"/>
  <c r="O49" i="8"/>
  <c r="P38" i="8"/>
  <c r="P49" i="8"/>
  <c r="Q38" i="8"/>
  <c r="Q49" i="8"/>
  <c r="R38" i="8"/>
  <c r="R49" i="8"/>
  <c r="S38" i="8"/>
  <c r="S49" i="8"/>
  <c r="T38" i="8"/>
  <c r="T49" i="8"/>
  <c r="U38" i="8"/>
  <c r="U49" i="8"/>
  <c r="V38" i="8"/>
  <c r="V49" i="8"/>
  <c r="W38" i="8"/>
  <c r="W49" i="8"/>
  <c r="X38" i="8"/>
  <c r="X49" i="8"/>
  <c r="Y38" i="8"/>
  <c r="Y49" i="8"/>
  <c r="Z38" i="8"/>
  <c r="Z49" i="8"/>
  <c r="AA38" i="8"/>
  <c r="AA49" i="8"/>
  <c r="AB38" i="8"/>
  <c r="AB49" i="8"/>
  <c r="AC38" i="8"/>
  <c r="AC49" i="8"/>
  <c r="AD38" i="8"/>
  <c r="AD49" i="8"/>
  <c r="AE38" i="8"/>
  <c r="AE49" i="8"/>
  <c r="AF38" i="8"/>
  <c r="AF49" i="8"/>
  <c r="AG38" i="8"/>
  <c r="AG49" i="8"/>
  <c r="AH38" i="8"/>
  <c r="AH49" i="8"/>
  <c r="AI38" i="8"/>
  <c r="AI49" i="8"/>
  <c r="AJ38" i="8"/>
  <c r="AJ49" i="8"/>
  <c r="AK38" i="8"/>
  <c r="AK49" i="8"/>
  <c r="AL38" i="8"/>
  <c r="AL49" i="8"/>
  <c r="AM38" i="8"/>
  <c r="AM49" i="8"/>
  <c r="AN38" i="8"/>
  <c r="AN49" i="8"/>
  <c r="AO38" i="8"/>
  <c r="AO49" i="8"/>
  <c r="AP38" i="8"/>
  <c r="AP49" i="8"/>
  <c r="AQ38" i="8"/>
  <c r="AQ49" i="8"/>
  <c r="AR38" i="8"/>
  <c r="AR49" i="8"/>
  <c r="AS38" i="8"/>
  <c r="AS49" i="8"/>
  <c r="AT38" i="8"/>
  <c r="AT49" i="8"/>
  <c r="AU38" i="8"/>
  <c r="AU49" i="8"/>
  <c r="AV38" i="8"/>
  <c r="AV49" i="8"/>
  <c r="AW38" i="8"/>
  <c r="AW49" i="8"/>
  <c r="AX38" i="8"/>
  <c r="AX49" i="8"/>
  <c r="AY38" i="8"/>
  <c r="AY49" i="8"/>
  <c r="AZ38" i="8"/>
  <c r="AZ49" i="8"/>
  <c r="C38" i="8"/>
  <c r="C49" i="8"/>
  <c r="C30" i="5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AR69" i="1"/>
  <c r="AS69" i="1"/>
  <c r="AT69" i="1"/>
  <c r="AU69" i="1"/>
  <c r="AV69" i="1"/>
  <c r="AW69" i="1"/>
  <c r="AX69" i="1"/>
  <c r="AY69" i="1"/>
  <c r="AZ69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AR67" i="1"/>
  <c r="AS67" i="1"/>
  <c r="AT67" i="1"/>
  <c r="AU67" i="1"/>
  <c r="AV67" i="1"/>
  <c r="AW67" i="1"/>
  <c r="AX67" i="1"/>
  <c r="AY67" i="1"/>
  <c r="AZ67" i="1"/>
  <c r="C68" i="1"/>
  <c r="C70" i="1"/>
  <c r="C67" i="1"/>
  <c r="D28" i="8"/>
  <c r="E28" i="8"/>
  <c r="C46" i="1"/>
  <c r="D46" i="1"/>
  <c r="C33" i="1" s="1"/>
  <c r="F14" i="8"/>
  <c r="G14" i="8"/>
  <c r="G28" i="8"/>
  <c r="H28" i="8"/>
  <c r="I28" i="8"/>
  <c r="C28" i="8"/>
  <c r="AZ46" i="1"/>
  <c r="AY46" i="1"/>
  <c r="AX46" i="1"/>
  <c r="AW46" i="1"/>
  <c r="AV46" i="1"/>
  <c r="AU46" i="1"/>
  <c r="AT46" i="1"/>
  <c r="AS46" i="1"/>
  <c r="AR46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AZ45" i="1"/>
  <c r="AY45" i="1"/>
  <c r="AX45" i="1"/>
  <c r="AW45" i="1"/>
  <c r="AV45" i="1"/>
  <c r="AU45" i="1"/>
  <c r="AT45" i="1"/>
  <c r="AS45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AZ44" i="1"/>
  <c r="AY44" i="1"/>
  <c r="AX44" i="1"/>
  <c r="AW44" i="1"/>
  <c r="AV44" i="1"/>
  <c r="AU44" i="1"/>
  <c r="AT44" i="1"/>
  <c r="AS44" i="1"/>
  <c r="AR44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C34" i="1"/>
  <c r="AZ28" i="8"/>
  <c r="AY28" i="8"/>
  <c r="AX28" i="8"/>
  <c r="AW28" i="8"/>
  <c r="AV28" i="8"/>
  <c r="AU28" i="8"/>
  <c r="AT28" i="8"/>
  <c r="AS28" i="8"/>
  <c r="AR28" i="8"/>
  <c r="AQ28" i="8"/>
  <c r="AP28" i="8"/>
  <c r="AO28" i="8"/>
  <c r="AN28" i="8"/>
  <c r="AM28" i="8"/>
  <c r="AL28" i="8"/>
  <c r="AK28" i="8"/>
  <c r="AJ28" i="8"/>
  <c r="AI28" i="8"/>
  <c r="AH28" i="8"/>
  <c r="AG28" i="8"/>
  <c r="AF28" i="8"/>
  <c r="AE28" i="8"/>
  <c r="AD28" i="8"/>
  <c r="AC28" i="8"/>
  <c r="AB28" i="8"/>
  <c r="AA28" i="8"/>
  <c r="Z28" i="8"/>
  <c r="Y28" i="8"/>
  <c r="X28" i="8"/>
  <c r="W28" i="8"/>
  <c r="V28" i="8"/>
  <c r="U28" i="8"/>
  <c r="T28" i="8"/>
  <c r="S28" i="8"/>
  <c r="R28" i="8"/>
  <c r="Q28" i="8"/>
  <c r="P28" i="8"/>
  <c r="O28" i="8"/>
  <c r="N28" i="8"/>
  <c r="M28" i="8"/>
  <c r="L28" i="8"/>
  <c r="K28" i="8"/>
  <c r="J28" i="8"/>
  <c r="F28" i="8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C29" i="1"/>
  <c r="C18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AT66" i="1"/>
  <c r="AU66" i="1"/>
  <c r="AV66" i="1"/>
  <c r="AW66" i="1"/>
  <c r="AX66" i="1"/>
  <c r="AY66" i="1"/>
  <c r="AZ66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AR68" i="1"/>
  <c r="AS68" i="1"/>
  <c r="AT68" i="1"/>
  <c r="AU68" i="1"/>
  <c r="AV68" i="1"/>
  <c r="AW68" i="1"/>
  <c r="AX68" i="1"/>
  <c r="AY68" i="1"/>
  <c r="AZ68" i="1"/>
  <c r="C28" i="1"/>
  <c r="D28" i="1"/>
  <c r="E28" i="1"/>
  <c r="F28" i="1"/>
  <c r="G28" i="1"/>
  <c r="H28" i="1"/>
  <c r="I28" i="1"/>
  <c r="J28" i="1"/>
  <c r="C69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C14" i="1"/>
  <c r="C5" i="1" s="1"/>
  <c r="C14" i="8"/>
  <c r="D14" i="8"/>
  <c r="E14" i="8"/>
  <c r="H14" i="8"/>
  <c r="I14" i="8"/>
  <c r="J14" i="8"/>
  <c r="K14" i="8"/>
  <c r="L14" i="8"/>
  <c r="M14" i="8"/>
  <c r="N14" i="8"/>
  <c r="O14" i="8"/>
  <c r="P14" i="8"/>
  <c r="Q14" i="8"/>
  <c r="R14" i="8"/>
  <c r="S14" i="8"/>
  <c r="T14" i="8"/>
  <c r="U14" i="8"/>
  <c r="V14" i="8"/>
  <c r="W14" i="8"/>
  <c r="X14" i="8"/>
  <c r="Y14" i="8"/>
  <c r="Z14" i="8"/>
  <c r="AA14" i="8"/>
  <c r="AB14" i="8"/>
  <c r="AC14" i="8"/>
  <c r="AD14" i="8"/>
  <c r="AE14" i="8"/>
  <c r="AF14" i="8"/>
  <c r="AG14" i="8"/>
  <c r="AH14" i="8"/>
  <c r="AI14" i="8"/>
  <c r="AJ14" i="8"/>
  <c r="AK14" i="8"/>
  <c r="AL14" i="8"/>
  <c r="AM14" i="8"/>
  <c r="AN14" i="8"/>
  <c r="AO14" i="8"/>
  <c r="AP14" i="8"/>
  <c r="AQ14" i="8"/>
  <c r="AR14" i="8"/>
  <c r="AS14" i="8"/>
  <c r="AT14" i="8"/>
  <c r="AU14" i="8"/>
  <c r="AV14" i="8"/>
  <c r="AW14" i="8"/>
  <c r="AX14" i="8"/>
  <c r="AY14" i="8"/>
  <c r="AZ14" i="8"/>
  <c r="C1" i="8"/>
  <c r="C6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AR74" i="1"/>
  <c r="AS74" i="1"/>
  <c r="AT74" i="1"/>
  <c r="AU74" i="1"/>
  <c r="AV74" i="1"/>
  <c r="AW74" i="1"/>
  <c r="AX74" i="1"/>
  <c r="AY74" i="1"/>
  <c r="AZ74" i="1"/>
  <c r="C74" i="1"/>
  <c r="C53" i="1" s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AR70" i="1"/>
  <c r="AS70" i="1"/>
  <c r="AT70" i="1"/>
  <c r="AU70" i="1"/>
  <c r="AV70" i="1"/>
  <c r="AW70" i="1"/>
  <c r="AX70" i="1"/>
  <c r="AY70" i="1"/>
  <c r="AZ70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AR71" i="1"/>
  <c r="AS71" i="1"/>
  <c r="AT71" i="1"/>
  <c r="AU71" i="1"/>
  <c r="AV71" i="1"/>
  <c r="AW71" i="1"/>
  <c r="AX71" i="1"/>
  <c r="AY71" i="1"/>
  <c r="AZ71" i="1"/>
  <c r="C71" i="1"/>
  <c r="E70" i="1"/>
  <c r="F70" i="1"/>
  <c r="E72" i="1"/>
  <c r="F72" i="1"/>
  <c r="C52" i="1" s="1"/>
  <c r="C3" i="5" s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AR72" i="1"/>
  <c r="AS72" i="1"/>
  <c r="AT72" i="1"/>
  <c r="AU72" i="1"/>
  <c r="AV72" i="1"/>
  <c r="AW72" i="1"/>
  <c r="AX72" i="1"/>
  <c r="AY72" i="1"/>
  <c r="AZ72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AR73" i="1"/>
  <c r="AS73" i="1"/>
  <c r="AT73" i="1"/>
  <c r="AU73" i="1"/>
  <c r="AV73" i="1"/>
  <c r="AW73" i="1"/>
  <c r="AX73" i="1"/>
  <c r="AY73" i="1"/>
  <c r="AZ73" i="1"/>
  <c r="H70" i="1"/>
  <c r="H71" i="1"/>
  <c r="I70" i="1"/>
  <c r="I71" i="1"/>
  <c r="G70" i="1"/>
  <c r="G71" i="1"/>
  <c r="F71" i="1"/>
  <c r="E71" i="1"/>
  <c r="D73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C30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D70" i="1"/>
  <c r="D71" i="1"/>
  <c r="C51" i="1"/>
  <c r="C2" i="1"/>
  <c r="H11" i="7" s="1"/>
  <c r="C12" i="9"/>
  <c r="C13" i="9" s="1"/>
  <c r="D12" i="9"/>
  <c r="D13" i="9" s="1"/>
  <c r="E12" i="9"/>
  <c r="E13" i="9" s="1"/>
  <c r="F12" i="9"/>
  <c r="F13" i="9"/>
  <c r="G12" i="9"/>
  <c r="G13" i="9"/>
  <c r="H12" i="9"/>
  <c r="H13" i="9"/>
  <c r="I12" i="9"/>
  <c r="I13" i="9"/>
  <c r="J12" i="9"/>
  <c r="J13" i="9"/>
  <c r="D14" i="9"/>
  <c r="D15" i="9" s="1"/>
  <c r="E14" i="9"/>
  <c r="E15" i="9" s="1"/>
  <c r="F14" i="9"/>
  <c r="F15" i="9"/>
  <c r="G14" i="9"/>
  <c r="G15" i="9"/>
  <c r="H14" i="9"/>
  <c r="H15" i="9"/>
  <c r="I14" i="9"/>
  <c r="I15" i="9"/>
  <c r="J14" i="9"/>
  <c r="J15" i="9"/>
  <c r="C14" i="9"/>
  <c r="C15" i="9" s="1"/>
  <c r="C3" i="9" s="1"/>
  <c r="H13" i="7" s="1"/>
  <c r="H3" i="13"/>
  <c r="C2" i="8"/>
  <c r="M4" i="11"/>
  <c r="M3" i="11"/>
  <c r="C4" i="9"/>
  <c r="B21" i="7"/>
  <c r="B29" i="5"/>
  <c r="H3" i="7" s="1"/>
  <c r="C27" i="5"/>
  <c r="C29" i="5"/>
  <c r="C3" i="1" l="1"/>
  <c r="C26" i="5" s="1"/>
  <c r="C31" i="5" s="1"/>
  <c r="C1" i="9"/>
  <c r="C50" i="1"/>
  <c r="C17" i="1"/>
  <c r="B12" i="7" s="1"/>
  <c r="E2" i="7" s="1"/>
  <c r="C1" i="1"/>
  <c r="B26" i="5" s="1"/>
  <c r="G17" i="7" l="1"/>
  <c r="B28" i="5"/>
  <c r="C10" i="5" s="1"/>
  <c r="G17" i="13"/>
  <c r="G17" i="18"/>
  <c r="B12" i="13"/>
  <c r="B27" i="18" s="1"/>
  <c r="C18" i="5" s="1"/>
  <c r="B12" i="18"/>
  <c r="E2" i="18" s="1"/>
  <c r="H3" i="18" l="1"/>
  <c r="E2" i="13"/>
  <c r="B31" i="5"/>
  <c r="C16" i="5"/>
  <c r="C6" i="5" l="1"/>
  <c r="C8" i="5"/>
  <c r="F15" i="13"/>
  <c r="F27" i="13"/>
  <c r="H27" i="13" l="1"/>
  <c r="H27" i="18" s="1"/>
  <c r="H17" i="13"/>
  <c r="H17" i="18" s="1"/>
  <c r="F27" i="18"/>
  <c r="C14" i="5" s="1"/>
  <c r="H25" i="13"/>
  <c r="H25" i="18" s="1"/>
  <c r="F15" i="18"/>
  <c r="C12" i="5" s="1"/>
  <c r="H13" i="13"/>
  <c r="H13" i="18" s="1"/>
  <c r="H11" i="13"/>
  <c r="H11" i="18" s="1"/>
  <c r="B27" i="5"/>
  <c r="H15" i="13"/>
  <c r="H15" i="18" s="1"/>
</calcChain>
</file>

<file path=xl/comments1.xml><?xml version="1.0" encoding="utf-8"?>
<comments xmlns="http://schemas.openxmlformats.org/spreadsheetml/2006/main">
  <authors>
    <author>Aisha Zulquifal Mamade</author>
  </authors>
  <commentList>
    <comment ref="A61" authorId="0" shapeId="0">
      <text>
        <r>
          <rPr>
            <b/>
            <sz val="12"/>
            <color indexed="81"/>
            <rFont val="Tahoma"/>
            <family val="2"/>
          </rPr>
          <t xml:space="preserve">Introduzir dados do reservatório de montante na secção acima, caso reserv. de entrada
</t>
        </r>
      </text>
    </comment>
    <comment ref="A62" authorId="0" shapeId="0">
      <text/>
    </comment>
  </commentList>
</comments>
</file>

<file path=xl/comments2.xml><?xml version="1.0" encoding="utf-8"?>
<comments xmlns="http://schemas.openxmlformats.org/spreadsheetml/2006/main">
  <authors>
    <author>Aisha Zulquifal Mamade</author>
  </authors>
  <commentList>
    <comment ref="A7" authorId="0" shapeId="0">
      <text>
        <r>
          <rPr>
            <b/>
            <sz val="9"/>
            <color indexed="81"/>
            <rFont val="Tahoma"/>
            <family val="2"/>
          </rPr>
          <t>No caso de sistemas adutores, cada ponto de entrega é considerado uma zona de análise, devendo indicar-se a cota e pressão correspondentes a cada ponto de entrega.</t>
        </r>
      </text>
    </comment>
    <comment ref="A19" authorId="0" shapeId="0">
      <text>
        <r>
          <rPr>
            <b/>
            <sz val="9"/>
            <color indexed="81"/>
            <rFont val="Tahoma"/>
            <family val="2"/>
          </rPr>
          <t>No caso de sistemas adutores, cada ponto de entrega é considerado uma zona de análise, devendo indicar-se a cota e pressão correspondentes a cada ponto de entrega.</t>
        </r>
      </text>
    </comment>
  </commentList>
</comments>
</file>

<file path=xl/comments3.xml><?xml version="1.0" encoding="utf-8"?>
<comments xmlns="http://schemas.openxmlformats.org/spreadsheetml/2006/main">
  <authors>
    <author>Aisha Zulquifal Mamade</author>
  </authors>
  <commentList>
    <comment ref="A33" authorId="0" shapeId="0">
      <text>
        <r>
          <rPr>
            <b/>
            <sz val="9"/>
            <color indexed="81"/>
            <rFont val="Tahoma"/>
            <family val="2"/>
          </rPr>
          <t>http://www.edpsu.pt/pt/origemdaenergia/Pages/OrigensdaEnergia.aspx</t>
        </r>
      </text>
    </comment>
  </commentList>
</comments>
</file>

<file path=xl/sharedStrings.xml><?xml version="1.0" encoding="utf-8"?>
<sst xmlns="http://schemas.openxmlformats.org/spreadsheetml/2006/main" count="490" uniqueCount="286">
  <si>
    <t>Energia fornecida ao sistema</t>
  </si>
  <si>
    <t>kWh</t>
  </si>
  <si>
    <t>m</t>
  </si>
  <si>
    <t>%</t>
  </si>
  <si>
    <t>Energia entrada por gravidade</t>
  </si>
  <si>
    <t>h</t>
  </si>
  <si>
    <t>Energia mínima</t>
  </si>
  <si>
    <t>Rendimento da turbina</t>
  </si>
  <si>
    <t>Energia recuperada em microturbinas</t>
  </si>
  <si>
    <t>E1</t>
  </si>
  <si>
    <t>E2</t>
  </si>
  <si>
    <t>CÁLCULO DA ENERGIA FORNECIDA POR GRAVIDADE</t>
  </si>
  <si>
    <t>Valor recuperado</t>
  </si>
  <si>
    <t>Valor mínimo necessário</t>
  </si>
  <si>
    <t>Energia</t>
  </si>
  <si>
    <t>Caudal</t>
  </si>
  <si>
    <t>Volume</t>
  </si>
  <si>
    <t>Valor fornecido</t>
  </si>
  <si>
    <t>E3</t>
  </si>
  <si>
    <t>kW</t>
  </si>
  <si>
    <t>Energia turbinada</t>
  </si>
  <si>
    <t>Potencia turbinada</t>
  </si>
  <si>
    <t>Valor em excesso</t>
  </si>
  <si>
    <t>-</t>
  </si>
  <si>
    <t>Energia em excesso por volume de água entrada no sistema. Este índice traduz o potencial teórico de redução de energia por m3 de água entrada no sistema.</t>
  </si>
  <si>
    <t>Energia em excesso por volume de água facturada. Traduz o potencial teórico de redução de energia por m3 de água facturada.</t>
  </si>
  <si>
    <r>
      <t>m</t>
    </r>
    <r>
      <rPr>
        <vertAlign val="superscript"/>
        <sz val="11"/>
        <color indexed="8"/>
        <rFont val="Lucinda grande"/>
      </rPr>
      <t>3</t>
    </r>
  </si>
  <si>
    <t>Δt</t>
  </si>
  <si>
    <r>
      <t>kWh/m</t>
    </r>
    <r>
      <rPr>
        <b/>
        <vertAlign val="superscript"/>
        <sz val="11"/>
        <color indexed="9"/>
        <rFont val="Lucinda grande"/>
      </rPr>
      <t>3</t>
    </r>
    <r>
      <rPr>
        <b/>
        <sz val="11"/>
        <color indexed="9"/>
        <rFont val="Lucinda grande"/>
      </rPr>
      <t>/100 m</t>
    </r>
  </si>
  <si>
    <r>
      <t>kWh/m</t>
    </r>
    <r>
      <rPr>
        <b/>
        <vertAlign val="superscript"/>
        <sz val="11"/>
        <color indexed="9"/>
        <rFont val="Lucinda grande"/>
      </rPr>
      <t>3</t>
    </r>
  </si>
  <si>
    <r>
      <t>m</t>
    </r>
    <r>
      <rPr>
        <b/>
        <vertAlign val="superscript"/>
        <sz val="11"/>
        <color indexed="9"/>
        <rFont val="Lucinda grande"/>
      </rPr>
      <t>3</t>
    </r>
  </si>
  <si>
    <t>Potencia dissipada na turbina</t>
  </si>
  <si>
    <t>Energia dissipada em microturbinas</t>
  </si>
  <si>
    <t>Energia dissipada na turbina</t>
  </si>
  <si>
    <r>
      <t>m</t>
    </r>
    <r>
      <rPr>
        <vertAlign val="superscript"/>
        <sz val="11"/>
        <color indexed="8"/>
        <rFont val="Lucinda grande"/>
      </rPr>
      <t>3</t>
    </r>
    <r>
      <rPr>
        <sz val="11"/>
        <color indexed="8"/>
        <rFont val="Lucinda grande"/>
      </rPr>
      <t>/h</t>
    </r>
  </si>
  <si>
    <r>
      <t>m</t>
    </r>
    <r>
      <rPr>
        <b/>
        <vertAlign val="superscript"/>
        <sz val="11"/>
        <color indexed="9"/>
        <rFont val="Lucinda grande"/>
      </rPr>
      <t>3</t>
    </r>
    <r>
      <rPr>
        <b/>
        <sz val="11"/>
        <color indexed="9"/>
        <rFont val="Lucinda grande"/>
      </rPr>
      <t>/h</t>
    </r>
  </si>
  <si>
    <t>Queda útil</t>
  </si>
  <si>
    <t>Caudal turbinado</t>
  </si>
  <si>
    <t>Natural input energy</t>
  </si>
  <si>
    <t>Shaft input energy</t>
  </si>
  <si>
    <t>Total energy input</t>
  </si>
  <si>
    <t>Energy delivered to users</t>
  </si>
  <si>
    <t>Minimum energy required</t>
  </si>
  <si>
    <t>Superfluous energy</t>
  </si>
  <si>
    <t>… in conduits</t>
  </si>
  <si>
    <t>Energy dissipated</t>
  </si>
  <si>
    <t>Energy recovered</t>
  </si>
  <si>
    <t>… in valves</t>
  </si>
  <si>
    <t>… in pumps</t>
  </si>
  <si>
    <t>… in turbines</t>
  </si>
  <si>
    <t>Energy associated with water losses</t>
  </si>
  <si>
    <t>Energy in the nodes where losses occur</t>
  </si>
  <si>
    <t>Energy dissipated (conduits, pumps, valves, turbines)</t>
  </si>
  <si>
    <t>… from authorized consumption</t>
  </si>
  <si>
    <t>… from water losses</t>
  </si>
  <si>
    <t>Energy associated to authorized consumption</t>
  </si>
  <si>
    <t>Volume anual entrado no sistema</t>
  </si>
  <si>
    <t>Cota do ponto de entrega</t>
  </si>
  <si>
    <t>Pressão média</t>
  </si>
  <si>
    <t>m c.a.</t>
  </si>
  <si>
    <t>SS1</t>
  </si>
  <si>
    <t>Cota de soleira do reservatório</t>
  </si>
  <si>
    <t>Volume anual abastecido</t>
  </si>
  <si>
    <t>Volume anual bombeado</t>
  </si>
  <si>
    <t>Energia elétrica anual consumida (fatura energética)</t>
  </si>
  <si>
    <t>Energia mínima (ponto de cota média)</t>
  </si>
  <si>
    <t>SS2</t>
  </si>
  <si>
    <t>Outras</t>
  </si>
  <si>
    <t>Outra 2</t>
  </si>
  <si>
    <t>Globo</t>
  </si>
  <si>
    <t>Outra 1</t>
  </si>
  <si>
    <t>Esférica</t>
  </si>
  <si>
    <t>Válvula de controlo de caudal</t>
  </si>
  <si>
    <t>Cunha</t>
  </si>
  <si>
    <t>Válvula redutora de pressão</t>
  </si>
  <si>
    <t>Borboleta</t>
  </si>
  <si>
    <t>Pressão a jusante</t>
  </si>
  <si>
    <t>Pressão a montante</t>
  </si>
  <si>
    <t>Tipo</t>
  </si>
  <si>
    <t>DN</t>
  </si>
  <si>
    <t>Função</t>
  </si>
  <si>
    <t>Válvulas</t>
  </si>
  <si>
    <t>Subsistema</t>
  </si>
  <si>
    <t>Global</t>
  </si>
  <si>
    <t>Ponto de cota mínima</t>
  </si>
  <si>
    <t>grav</t>
  </si>
  <si>
    <t>elev</t>
  </si>
  <si>
    <t>Válvula de seccionamento a jusante de res. e ee</t>
  </si>
  <si>
    <t>os medidores de caudal provocam grandes perdas de carga</t>
  </si>
  <si>
    <t>esta dentro da gama de erros dos manómetros</t>
  </si>
  <si>
    <t>Variação da altura</t>
  </si>
  <si>
    <t>Volume fornecido ao sistema</t>
  </si>
  <si>
    <t>Energia potencial (gravítica)</t>
  </si>
  <si>
    <t>Energia de pressão (para bombeamento)</t>
  </si>
  <si>
    <t>Energia fornecidao sistema</t>
  </si>
  <si>
    <t>Energia associada ao consumo autorizado</t>
  </si>
  <si>
    <t xml:space="preserve">Energia associada às perdas de água </t>
  </si>
  <si>
    <t>Energa entregue aos consumidores</t>
  </si>
  <si>
    <t>Energia supérflua</t>
  </si>
  <si>
    <t>… nas condutas</t>
  </si>
  <si>
    <t>… nas válvulas /res. Intermédios</t>
  </si>
  <si>
    <t>… nas bombas</t>
  </si>
  <si>
    <t>… nas turbinas</t>
  </si>
  <si>
    <t>Energia dissipada</t>
  </si>
  <si>
    <t>Energia recuperada</t>
  </si>
  <si>
    <t>… a partir do consumo autorizado</t>
  </si>
  <si>
    <t>… a partir das perdas de água</t>
  </si>
  <si>
    <t>Energia nos pontos onde ocorrem as perdas</t>
  </si>
  <si>
    <t>Energia dissipada (nas condutas, bombas, válvulas, res. Intermédios, turbinas)</t>
  </si>
  <si>
    <t>Energia perdida associada às perdas de água</t>
  </si>
  <si>
    <t>Energia em excesso</t>
  </si>
  <si>
    <t>Definir procedimentos para o cálculo</t>
  </si>
  <si>
    <t>Legenda:</t>
  </si>
  <si>
    <t>Calculadas por diferença</t>
  </si>
  <si>
    <t>Calcular posteriormente</t>
  </si>
  <si>
    <t>Necessita de modelação</t>
  </si>
  <si>
    <t>Pontos de entrega no sistema</t>
  </si>
  <si>
    <t>Unidades</t>
  </si>
  <si>
    <t>Energia total fornecida para bombeamento</t>
  </si>
  <si>
    <t>Eficiência do bombeamento</t>
  </si>
  <si>
    <t>Nível médio relativo à cota mínima</t>
  </si>
  <si>
    <t>Energia dissipada no bombeamento</t>
  </si>
  <si>
    <t>Turbinas</t>
  </si>
  <si>
    <r>
      <t>m</t>
    </r>
    <r>
      <rPr>
        <b/>
        <vertAlign val="superscript"/>
        <sz val="12"/>
        <color indexed="9"/>
        <rFont val="Lucinda grande"/>
      </rPr>
      <t>3</t>
    </r>
  </si>
  <si>
    <t>Altura mínima de exploração</t>
  </si>
  <si>
    <t>Altura máxima de exploração</t>
  </si>
  <si>
    <t>Altura média de exploração (opcional)</t>
  </si>
  <si>
    <t>Designação do ponto de entrega</t>
  </si>
  <si>
    <t>Designação do subsistema (opcional)</t>
  </si>
  <si>
    <r>
      <t xml:space="preserve">Reservatórios de entrada </t>
    </r>
    <r>
      <rPr>
        <i/>
        <sz val="11"/>
        <color indexed="9"/>
        <rFont val="Lucinda grande"/>
      </rPr>
      <t>(não incluir reserv. intermédios)</t>
    </r>
  </si>
  <si>
    <t>Designação do reservatório</t>
  </si>
  <si>
    <t>Designação da EE*</t>
  </si>
  <si>
    <t>Designação do conjunto de grupos*</t>
  </si>
  <si>
    <t>Localização da EE no sistema</t>
  </si>
  <si>
    <t>Tipo de EE</t>
  </si>
  <si>
    <t>Cota do eixo das bombas</t>
  </si>
  <si>
    <t>EE à entrada</t>
  </si>
  <si>
    <t>EE intermédia</t>
  </si>
  <si>
    <t>Cota média</t>
  </si>
  <si>
    <t xml:space="preserve">* Podem não corresponder às "areas de análise" do balanço hídrico, uma vez que estas áreas deverão ter associada uma pressão mínima constante. </t>
  </si>
  <si>
    <t>Pressão mínima requerida</t>
  </si>
  <si>
    <r>
      <t>kWh/m</t>
    </r>
    <r>
      <rPr>
        <vertAlign val="superscript"/>
        <sz val="11"/>
        <rFont val="Lucinda grande"/>
      </rPr>
      <t>3</t>
    </r>
    <r>
      <rPr>
        <sz val="11"/>
        <rFont val="Lucinda grande"/>
      </rPr>
      <t>/100 m</t>
    </r>
  </si>
  <si>
    <t>CÁLCULO DA ENERGIA DISSIPADA NO BOMBEAMENTO</t>
  </si>
  <si>
    <t>Energia de pressão a montante</t>
  </si>
  <si>
    <t>Energia de pressão fornecida</t>
  </si>
  <si>
    <t>sobrepressora</t>
  </si>
  <si>
    <t>reservatorio</t>
  </si>
  <si>
    <t>… nas válvulas</t>
  </si>
  <si>
    <t>Fator de uniformização</t>
  </si>
  <si>
    <r>
      <t>m</t>
    </r>
    <r>
      <rPr>
        <vertAlign val="superscript"/>
        <sz val="11"/>
        <rFont val="Lucinda grande"/>
      </rPr>
      <t>3</t>
    </r>
    <r>
      <rPr>
        <sz val="11"/>
        <rFont val="Lucinda grande"/>
      </rPr>
      <t>/ano</t>
    </r>
    <r>
      <rPr>
        <sz val="11"/>
        <rFont val="Calibri"/>
        <family val="2"/>
      </rPr>
      <t>∙</t>
    </r>
    <r>
      <rPr>
        <sz val="11"/>
        <rFont val="Lucinda grande"/>
      </rPr>
      <t>100m</t>
    </r>
  </si>
  <si>
    <t>furo de captação</t>
  </si>
  <si>
    <t>** calculada em relação à cota mínima</t>
  </si>
  <si>
    <t>Volume fornecido por bombeamento</t>
  </si>
  <si>
    <t>Designação da zona de análise*</t>
  </si>
  <si>
    <t>VOLUME TOTAL FORNECIDO POR GRAVIDADE</t>
  </si>
  <si>
    <t>VOLUME TOTAL FORNECIDO NOS RESERVATÓRIOS</t>
  </si>
  <si>
    <t>VOLUME TOTAL FORNECIDO POR BOMBEAMENTO</t>
  </si>
  <si>
    <t>Zonas de pressão "constante"</t>
  </si>
  <si>
    <t>Estações elevatórias</t>
  </si>
  <si>
    <t>Valor consumo autorizado</t>
  </si>
  <si>
    <t>Energia Fornecida</t>
  </si>
  <si>
    <t>Energia Mínima</t>
  </si>
  <si>
    <t>Ponderação de volumes (quando necessário)</t>
  </si>
  <si>
    <t>Percurso da gota de água (útil para análise da eficiência do abastecimento)</t>
  </si>
  <si>
    <t>Área de análise (útil para hierarquização de áreas de análise)</t>
  </si>
  <si>
    <t>Reservatórios de entrada DAS ÁREAS DE ANÁLISE 
(Res. Intermédios)</t>
  </si>
  <si>
    <r>
      <t>m</t>
    </r>
    <r>
      <rPr>
        <vertAlign val="superscript"/>
        <sz val="11"/>
        <color indexed="8"/>
        <rFont val="Arial"/>
        <family val="2"/>
      </rPr>
      <t>3</t>
    </r>
  </si>
  <si>
    <r>
      <t>kWh/m</t>
    </r>
    <r>
      <rPr>
        <vertAlign val="superscript"/>
        <sz val="11"/>
        <color indexed="8"/>
        <rFont val="Arial"/>
        <family val="2"/>
      </rPr>
      <t>3</t>
    </r>
  </si>
  <si>
    <t>Energia Mínima (distribuição+entrega nos reservatorios intermédios)</t>
  </si>
  <si>
    <t>Volume anual consumido (só componente de distribuição)</t>
  </si>
  <si>
    <t>E2= Energia em excesso /Vfacturado</t>
  </si>
  <si>
    <t>E1= Energia em excesso /Vfornecido</t>
  </si>
  <si>
    <t>E3 = Efornecida/Eminima</t>
  </si>
  <si>
    <t>Volume anual fornecido (consumido+perdas, só componente de distribuição)</t>
  </si>
  <si>
    <t>Energia mínima (associada Vconsumido só da distribuição, exclui abastecimento aos reservatorios intermédios)</t>
  </si>
  <si>
    <r>
      <t>m</t>
    </r>
    <r>
      <rPr>
        <vertAlign val="superscript"/>
        <sz val="11"/>
        <rFont val="Lucinda grande"/>
      </rPr>
      <t>3</t>
    </r>
  </si>
  <si>
    <t>Fração de energia perdida no percurso</t>
  </si>
  <si>
    <t>Layout do sistema</t>
  </si>
  <si>
    <t>Símbolos</t>
  </si>
  <si>
    <t>Captação superficial</t>
  </si>
  <si>
    <t>Captação subterrânea</t>
  </si>
  <si>
    <t>Reservatório elevado</t>
  </si>
  <si>
    <t>Grupo eletrobomba</t>
  </si>
  <si>
    <t>Conduta gravítica adutora-distribuidora</t>
  </si>
  <si>
    <t>Conduta elevatória adutora-distribuidora</t>
  </si>
  <si>
    <t>Conduta gravítica puramente adutora</t>
  </si>
  <si>
    <t>Conduta elevatória puramente adutora</t>
  </si>
  <si>
    <t>Rendimento da bomba (opcional)</t>
  </si>
  <si>
    <t>*Quando na EE existam grupos diferentes ou com condições de operação distintas, devem listar-se em colunas separadas as caracteristicas de cada conjunto de grupos. Caso energia elétrica anual consumida (fatura energética) não seja separável por conjunto de grupo, preencher apenas o valor na primeira coluna.</t>
  </si>
  <si>
    <t>Sistema I</t>
  </si>
  <si>
    <t>Consumo autorizado total</t>
  </si>
  <si>
    <t>Perdas de água totais</t>
  </si>
  <si>
    <t>Custos de energia</t>
  </si>
  <si>
    <t>Custos operacionais</t>
  </si>
  <si>
    <t>Energia associada a consumo autorizado</t>
  </si>
  <si>
    <t xml:space="preserve">Energia associada a perdas de água </t>
  </si>
  <si>
    <t>… associada a consumo</t>
  </si>
  <si>
    <t>… associada a perdas</t>
  </si>
  <si>
    <t>Pressão a jusante do grupo</t>
  </si>
  <si>
    <t>Energia potencial associada à cota da EE (apenas EE de entrada)**</t>
  </si>
  <si>
    <t>Consumo faturado</t>
  </si>
  <si>
    <t>Água entrada</t>
  </si>
  <si>
    <t>Valor faturado (BH)</t>
  </si>
  <si>
    <t>em %</t>
  </si>
  <si>
    <t>Eficiência energética das estações elevatórias</t>
  </si>
  <si>
    <r>
      <t xml:space="preserve">Energia total consumida nas estações elevatórias durante o período de referência / </t>
    </r>
    <r>
      <rPr>
        <sz val="11"/>
        <color indexed="8"/>
        <rFont val="Calibri"/>
        <family val="2"/>
      </rPr>
      <t>∑</t>
    </r>
    <r>
      <rPr>
        <sz val="11"/>
        <color indexed="8"/>
        <rFont val="Lucinda grande"/>
      </rPr>
      <t xml:space="preserve"> (volume bombeado durante o período de referência x altura manométrica / 100)</t>
    </r>
  </si>
  <si>
    <t>EFICIÊNCIA ENERGÉTICA DAS ESTAÇÕES ELEVATÓRIAS</t>
  </si>
  <si>
    <t>Rácio energia fornecida/energia mínima. Traduz de forma muito direta o número de vezes que a energia fornecida ao sistema é superior à energia mínima teoricamente necessária</t>
  </si>
  <si>
    <t>E3CA associado a consumo autorizado</t>
  </si>
  <si>
    <t>E3PA associado a perdas de água</t>
  </si>
  <si>
    <t>E3GRAV energia potencial gravítica</t>
  </si>
  <si>
    <t>E3BOMB energia de pressão (bombeamento)</t>
  </si>
  <si>
    <t>Ano de referência</t>
  </si>
  <si>
    <t>Energy mix</t>
  </si>
  <si>
    <t>(g/kWh)</t>
  </si>
  <si>
    <r>
      <t>ton CO2</t>
    </r>
    <r>
      <rPr>
        <b/>
        <vertAlign val="subscript"/>
        <sz val="11"/>
        <color indexed="9"/>
        <rFont val="Lucinda grande"/>
      </rPr>
      <t>equiv</t>
    </r>
  </si>
  <si>
    <t>Indicadores de eficiência energética</t>
  </si>
  <si>
    <t>Emissões devido às estações elevatórias</t>
  </si>
  <si>
    <t>€/ano</t>
  </si>
  <si>
    <r>
      <t>m</t>
    </r>
    <r>
      <rPr>
        <vertAlign val="superscript"/>
        <sz val="11"/>
        <color indexed="9"/>
        <rFont val="Lucinda grande"/>
      </rPr>
      <t>3</t>
    </r>
    <r>
      <rPr>
        <sz val="11"/>
        <color indexed="9"/>
        <rFont val="Lucinda grande"/>
      </rPr>
      <t>/ano</t>
    </r>
  </si>
  <si>
    <t>E2= Energia em excesso /Vfaturado</t>
  </si>
  <si>
    <t>Volume anual faturado</t>
  </si>
  <si>
    <t>em kWh/ano</t>
  </si>
  <si>
    <t>Pressão a montante do grupo ou altura piezométrica de montante (caso sobrepressora)</t>
  </si>
  <si>
    <t>Custos energia/Custos operacionais</t>
  </si>
  <si>
    <t>Volume consumo autorizado</t>
  </si>
  <si>
    <t>Volume anual consumido (c. autorizado)</t>
  </si>
  <si>
    <t>CÁLCULO DA ENERGIA FORNECIDA POR BOMBEAMENTO (FATURAS)</t>
  </si>
  <si>
    <t>CÁLCULO DA ENERGIA TOTAL FORNECIDA POR BOMBEAMENTO</t>
  </si>
  <si>
    <t>Energia dissipada associada a perdas de água</t>
  </si>
  <si>
    <t>Energia dissipada associada a consumo autorizado</t>
  </si>
  <si>
    <t>Subsistema  1</t>
  </si>
  <si>
    <t>Subsistema  2</t>
  </si>
  <si>
    <t>Subsistema  3</t>
  </si>
  <si>
    <t>Perdas de água</t>
  </si>
  <si>
    <t>Descrição</t>
  </si>
  <si>
    <t>Observação</t>
  </si>
  <si>
    <t>Reservatório apoiado/Câmara de aspiração</t>
  </si>
  <si>
    <t>Válvula de controlo de caudal ou de pressão</t>
  </si>
  <si>
    <t>Rede de distribuição</t>
  </si>
  <si>
    <t>Limite do subsistema</t>
  </si>
  <si>
    <t>Subsistema*</t>
  </si>
  <si>
    <t>Tipos de ineficiência*</t>
  </si>
  <si>
    <t>Perdas de água - Outro</t>
  </si>
  <si>
    <t>Perdas de água - Perdas reais</t>
  </si>
  <si>
    <t>Perdas de água - Perdas aparentes</t>
  </si>
  <si>
    <t>Estações elevatórias - Outro</t>
  </si>
  <si>
    <t>Estações elevatórias - Grupos ineficientes por dimensionamento inadequado</t>
  </si>
  <si>
    <t>Estações elevatórias - Grupos ineficientes por operação ineficiente</t>
  </si>
  <si>
    <t>Estações elevatórias - Grupos ineficientes equipamento degradado</t>
  </si>
  <si>
    <t>Ineficiências irrelevantes</t>
  </si>
  <si>
    <t>Não sabe</t>
  </si>
  <si>
    <t>Estações elevatórias - Configuração da EE por ineficiência de aspiração/compressão</t>
  </si>
  <si>
    <t>Estações elevatórias - Configuração da EE por perdas de carga excessivas em válvulas de controlo</t>
  </si>
  <si>
    <t>Válvulas - Outro</t>
  </si>
  <si>
    <t xml:space="preserve">Válvulas - Perdas de carga excessivas em válvulas de regulação de pressão </t>
  </si>
  <si>
    <t>Válvulas - Perdas de carga excessivas em válvulas de regulação de caudal</t>
  </si>
  <si>
    <t>Condutas - Outro</t>
  </si>
  <si>
    <t>Condutas - Elevadas perdas por fricção</t>
  </si>
  <si>
    <t>Operação do sistema - Outro</t>
  </si>
  <si>
    <t>Configuração do sistema - Outro</t>
  </si>
  <si>
    <t>Operação do sistema - Modo de operação da EE</t>
  </si>
  <si>
    <t>Operação do sistema - Modo de operação dos reservatórios</t>
  </si>
  <si>
    <t>Configuração do sistema - Planeamento inexistente/inadequado</t>
  </si>
  <si>
    <t>Configuração do sistema - Uuso inadequado de válvulas</t>
  </si>
  <si>
    <t>Perdas de água - Gestão de pressões</t>
  </si>
  <si>
    <t>Perdas de água - Reparação de roturas</t>
  </si>
  <si>
    <t>Estações elevatórias - Realização de auditorias energéticas</t>
  </si>
  <si>
    <t>Estações elevatórias - Reabilitação ou substituição de componentes</t>
  </si>
  <si>
    <t>Válvulas - Alteração da regulação das válvulas</t>
  </si>
  <si>
    <t>Condutas -  Reabilitação  de condutas</t>
  </si>
  <si>
    <t>Subsistema 1</t>
  </si>
  <si>
    <t>Subsistema 2</t>
  </si>
  <si>
    <t>Subsistema 3</t>
  </si>
  <si>
    <t>*Preenchimento obrigatório</t>
  </si>
  <si>
    <t>Perdas de água - Controlo ativo</t>
  </si>
  <si>
    <t>Perdas de água - Reabilitação</t>
  </si>
  <si>
    <t>Designação</t>
  </si>
  <si>
    <r>
      <t xml:space="preserve">Tipos de soluções </t>
    </r>
    <r>
      <rPr>
        <b/>
        <sz val="12"/>
        <color indexed="8"/>
        <rFont val="Calibri"/>
        <family val="2"/>
      </rPr>
      <t>em implementação</t>
    </r>
  </si>
  <si>
    <r>
      <t xml:space="preserve">Tipos de ações </t>
    </r>
    <r>
      <rPr>
        <b/>
        <sz val="12"/>
        <color indexed="8"/>
        <rFont val="Calibri"/>
        <family val="2"/>
      </rPr>
      <t>já implementadas</t>
    </r>
    <r>
      <rPr>
        <sz val="12"/>
        <color indexed="8"/>
        <rFont val="Calibri"/>
        <family val="2"/>
      </rPr>
      <t>*</t>
    </r>
  </si>
  <si>
    <t>Cota mínima do sistema</t>
  </si>
  <si>
    <t>… nos pontos onde ocorrem as perdas</t>
  </si>
  <si>
    <t>Cota mínima do eixo da bomba submersível (caso aplicável)</t>
  </si>
  <si>
    <t>Cota máxima (ponto de consumo)</t>
  </si>
  <si>
    <t>Cota mínima (ponto de consumo)</t>
  </si>
  <si>
    <t>Nome da EG - sistema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</si>
</sst>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#,##0.0"/>
    <numFmt numFmtId="166" formatCode="#,##0.000"/>
  </numFmts>
  <fonts count="49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11"/>
      <color indexed="9"/>
      <name val="Lucinda grande"/>
    </font>
    <font>
      <sz val="11"/>
      <color indexed="9"/>
      <name val="Lucinda grande"/>
    </font>
    <font>
      <b/>
      <sz val="12"/>
      <name val="Lucinda grande"/>
    </font>
    <font>
      <sz val="11"/>
      <color indexed="8"/>
      <name val="Lucinda grande"/>
    </font>
    <font>
      <vertAlign val="superscript"/>
      <sz val="11"/>
      <color indexed="8"/>
      <name val="Lucinda grande"/>
    </font>
    <font>
      <sz val="11"/>
      <name val="Lucinda grande"/>
    </font>
    <font>
      <b/>
      <sz val="11"/>
      <name val="Lucinda grande"/>
    </font>
    <font>
      <b/>
      <vertAlign val="superscript"/>
      <sz val="11"/>
      <color indexed="9"/>
      <name val="Lucinda grande"/>
    </font>
    <font>
      <b/>
      <sz val="18"/>
      <name val="Arial"/>
      <family val="2"/>
    </font>
    <font>
      <b/>
      <sz val="16"/>
      <name val="Lucida Grande"/>
    </font>
    <font>
      <b/>
      <vertAlign val="superscript"/>
      <sz val="12"/>
      <color indexed="9"/>
      <name val="Lucinda grande"/>
    </font>
    <font>
      <i/>
      <sz val="11"/>
      <color indexed="9"/>
      <name val="Lucinda grande"/>
    </font>
    <font>
      <vertAlign val="superscript"/>
      <sz val="11"/>
      <name val="Lucinda grande"/>
    </font>
    <font>
      <sz val="11"/>
      <name val="Calibri"/>
      <family val="2"/>
    </font>
    <font>
      <sz val="11"/>
      <name val="Arial"/>
      <family val="2"/>
    </font>
    <font>
      <vertAlign val="superscript"/>
      <sz val="11"/>
      <color indexed="8"/>
      <name val="Arial"/>
      <family val="2"/>
    </font>
    <font>
      <vertAlign val="superscript"/>
      <sz val="11"/>
      <color indexed="9"/>
      <name val="Lucinda grande"/>
    </font>
    <font>
      <b/>
      <sz val="9"/>
      <color indexed="81"/>
      <name val="Tahoma"/>
      <family val="2"/>
    </font>
    <font>
      <sz val="11"/>
      <color indexed="8"/>
      <name val="Calibri"/>
      <family val="2"/>
    </font>
    <font>
      <b/>
      <vertAlign val="subscript"/>
      <sz val="11"/>
      <color indexed="9"/>
      <name val="Lucinda grande"/>
    </font>
    <font>
      <b/>
      <sz val="14"/>
      <name val="Lucinda grande"/>
    </font>
    <font>
      <b/>
      <sz val="12"/>
      <color indexed="81"/>
      <name val="Tahoma"/>
      <family val="2"/>
    </font>
    <font>
      <sz val="12"/>
      <color indexed="8"/>
      <name val="Calibri"/>
      <family val="2"/>
    </font>
    <font>
      <b/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rgb="FFFFFFFF"/>
      <name val="Lucida Grande"/>
    </font>
    <font>
      <b/>
      <sz val="14"/>
      <color theme="1"/>
      <name val="Calibri"/>
      <family val="2"/>
      <scheme val="minor"/>
    </font>
    <font>
      <sz val="11"/>
      <color theme="1"/>
      <name val="Lucinda grande"/>
    </font>
    <font>
      <sz val="10"/>
      <color theme="1"/>
      <name val="Lucinda grande"/>
    </font>
    <font>
      <sz val="10"/>
      <color rgb="FFFF0000"/>
      <name val="Lucinda grande"/>
    </font>
    <font>
      <b/>
      <sz val="12"/>
      <color theme="0"/>
      <name val="Lucinda grande"/>
    </font>
    <font>
      <b/>
      <sz val="11"/>
      <color theme="0"/>
      <name val="Lucinda grande"/>
    </font>
    <font>
      <sz val="11"/>
      <color rgb="FFFF0000"/>
      <name val="Lucinda grande"/>
    </font>
    <font>
      <b/>
      <sz val="11"/>
      <color theme="1"/>
      <name val="Lucinda grande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6"/>
      <color theme="1"/>
      <name val="Calibri"/>
      <family val="2"/>
      <scheme val="minor"/>
    </font>
    <font>
      <i/>
      <sz val="8"/>
      <color theme="1"/>
      <name val="Lucinda grande"/>
    </font>
    <font>
      <sz val="11"/>
      <color rgb="FFC00000"/>
      <name val="Calibri"/>
      <family val="2"/>
      <scheme val="minor"/>
    </font>
    <font>
      <b/>
      <sz val="11"/>
      <color theme="0"/>
      <name val="Arial"/>
      <family val="2"/>
    </font>
    <font>
      <sz val="11"/>
      <color theme="0"/>
      <name val="Lucinda grande"/>
    </font>
    <font>
      <sz val="12"/>
      <color theme="0"/>
      <name val="Lucinda grande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51A303"/>
        <bgColor indexed="64"/>
      </patternFill>
    </fill>
    <fill>
      <patternFill patternType="solid">
        <fgColor rgb="FF1D45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FF"/>
        <bgColor indexed="64"/>
      </patternFill>
    </fill>
  </fills>
  <borders count="6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  <border>
      <left style="thick">
        <color theme="0"/>
      </left>
      <right style="thin">
        <color theme="0"/>
      </right>
      <top/>
      <bottom style="thick">
        <color theme="0"/>
      </bottom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theme="0"/>
      </left>
      <right/>
      <top style="thick">
        <color theme="0"/>
      </top>
      <bottom/>
      <diagonal/>
    </border>
    <border>
      <left style="thick">
        <color theme="0"/>
      </left>
      <right/>
      <top/>
      <bottom style="thick">
        <color theme="0"/>
      </bottom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/>
      <top/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/>
      <bottom style="thick">
        <color theme="0"/>
      </bottom>
      <diagonal/>
    </border>
    <border>
      <left/>
      <right style="medium">
        <color theme="0"/>
      </right>
      <top style="medium">
        <color theme="0"/>
      </top>
      <bottom/>
      <diagonal/>
    </border>
    <border>
      <left/>
      <right style="medium">
        <color theme="0"/>
      </right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/>
      <right/>
      <top/>
      <bottom style="thick">
        <color theme="0"/>
      </bottom>
      <diagonal/>
    </border>
    <border>
      <left/>
      <right style="thick">
        <color theme="0"/>
      </right>
      <top/>
      <bottom style="thick">
        <color theme="0"/>
      </bottom>
      <diagonal/>
    </border>
    <border>
      <left style="thick">
        <color theme="0"/>
      </left>
      <right style="thin">
        <color theme="0"/>
      </right>
      <top style="thick">
        <color theme="0"/>
      </top>
      <bottom/>
      <diagonal/>
    </border>
    <border>
      <left style="thick">
        <color theme="0"/>
      </left>
      <right style="thin">
        <color theme="0"/>
      </right>
      <top/>
      <bottom/>
      <diagonal/>
    </border>
    <border>
      <left/>
      <right/>
      <top style="thick">
        <color theme="0"/>
      </top>
      <bottom/>
      <diagonal/>
    </border>
    <border>
      <left/>
      <right style="thick">
        <color theme="0"/>
      </right>
      <top/>
      <bottom/>
      <diagonal/>
    </border>
    <border>
      <left/>
      <right style="thick">
        <color theme="0"/>
      </right>
      <top style="thick">
        <color theme="0"/>
      </top>
      <bottom/>
      <diagonal/>
    </border>
    <border>
      <left style="thick">
        <color theme="0"/>
      </left>
      <right/>
      <top/>
      <bottom/>
      <diagonal/>
    </border>
    <border>
      <left style="medium">
        <color theme="0"/>
      </left>
      <right/>
      <top style="medium">
        <color theme="0"/>
      </top>
      <bottom/>
      <diagonal/>
    </border>
    <border>
      <left style="medium">
        <color theme="0"/>
      </left>
      <right/>
      <top/>
      <bottom/>
      <diagonal/>
    </border>
    <border>
      <left style="medium">
        <color theme="0"/>
      </left>
      <right/>
      <top style="thick">
        <color theme="0"/>
      </top>
      <bottom/>
      <diagonal/>
    </border>
    <border>
      <left/>
      <right style="medium">
        <color theme="0"/>
      </right>
      <top style="thick">
        <color theme="0"/>
      </top>
      <bottom/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 style="thick">
        <color theme="0"/>
      </top>
      <bottom/>
      <diagonal/>
    </border>
  </borders>
  <cellStyleXfs count="5">
    <xf numFmtId="0" fontId="0" fillId="0" borderId="0"/>
    <xf numFmtId="0" fontId="1" fillId="0" borderId="0"/>
    <xf numFmtId="0" fontId="2" fillId="0" borderId="0"/>
    <xf numFmtId="9" fontId="27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387">
    <xf numFmtId="0" fontId="0" fillId="0" borderId="0" xfId="0"/>
    <xf numFmtId="0" fontId="0" fillId="0" borderId="0" xfId="0"/>
    <xf numFmtId="0" fontId="30" fillId="2" borderId="34" xfId="0" applyFont="1" applyFill="1" applyBorder="1" applyAlignment="1">
      <alignment vertical="center" wrapText="1" readingOrder="1"/>
    </xf>
    <xf numFmtId="0" fontId="30" fillId="2" borderId="35" xfId="0" applyFont="1" applyFill="1" applyBorder="1" applyAlignment="1">
      <alignment vertical="center" wrapText="1" readingOrder="1"/>
    </xf>
    <xf numFmtId="164" fontId="30" fillId="3" borderId="36" xfId="0" applyNumberFormat="1" applyFont="1" applyFill="1" applyBorder="1" applyAlignment="1">
      <alignment vertical="center" wrapText="1" readingOrder="1"/>
    </xf>
    <xf numFmtId="164" fontId="30" fillId="2" borderId="35" xfId="0" applyNumberFormat="1" applyFont="1" applyFill="1" applyBorder="1" applyAlignment="1">
      <alignment horizontal="right" vertical="center" wrapText="1" readingOrder="1"/>
    </xf>
    <xf numFmtId="0" fontId="30" fillId="2" borderId="35" xfId="0" applyFont="1" applyFill="1" applyBorder="1" applyAlignment="1">
      <alignment horizontal="right" vertical="center" wrapText="1" readingOrder="1"/>
    </xf>
    <xf numFmtId="0" fontId="30" fillId="2" borderId="37" xfId="0" applyFont="1" applyFill="1" applyBorder="1" applyAlignment="1">
      <alignment horizontal="right" vertical="center" wrapText="1" readingOrder="1"/>
    </xf>
    <xf numFmtId="0" fontId="30" fillId="2" borderId="38" xfId="0" applyFont="1" applyFill="1" applyBorder="1" applyAlignment="1">
      <alignment vertical="center" wrapText="1" readingOrder="1"/>
    </xf>
    <xf numFmtId="0" fontId="30" fillId="2" borderId="37" xfId="0" applyFont="1" applyFill="1" applyBorder="1" applyAlignment="1">
      <alignment horizontal="center" vertical="center" wrapText="1" readingOrder="1"/>
    </xf>
    <xf numFmtId="0" fontId="0" fillId="2" borderId="37" xfId="0" applyFill="1" applyBorder="1"/>
    <xf numFmtId="0" fontId="30" fillId="2" borderId="39" xfId="0" applyFont="1" applyFill="1" applyBorder="1" applyAlignment="1">
      <alignment vertical="center" wrapText="1" readingOrder="1"/>
    </xf>
    <xf numFmtId="0" fontId="0" fillId="0" borderId="1" xfId="0" applyBorder="1"/>
    <xf numFmtId="0" fontId="12" fillId="4" borderId="2" xfId="0" applyFont="1" applyFill="1" applyBorder="1" applyAlignment="1">
      <alignment vertical="center" wrapText="1" readingOrder="1"/>
    </xf>
    <xf numFmtId="0" fontId="12" fillId="4" borderId="3" xfId="0" applyFont="1" applyFill="1" applyBorder="1" applyAlignment="1">
      <alignment horizontal="right" vertical="center" wrapText="1" readingOrder="1"/>
    </xf>
    <xf numFmtId="0" fontId="30" fillId="2" borderId="2" xfId="0" applyFont="1" applyFill="1" applyBorder="1" applyAlignment="1">
      <alignment vertical="center" wrapText="1" readingOrder="1"/>
    </xf>
    <xf numFmtId="164" fontId="30" fillId="2" borderId="3" xfId="0" applyNumberFormat="1" applyFont="1" applyFill="1" applyBorder="1" applyAlignment="1">
      <alignment horizontal="right" vertical="center" wrapText="1" readingOrder="1"/>
    </xf>
    <xf numFmtId="0" fontId="12" fillId="5" borderId="2" xfId="0" applyFont="1" applyFill="1" applyBorder="1" applyAlignment="1">
      <alignment vertical="center" wrapText="1" readingOrder="1"/>
    </xf>
    <xf numFmtId="0" fontId="12" fillId="5" borderId="3" xfId="0" applyFont="1" applyFill="1" applyBorder="1" applyAlignment="1">
      <alignment horizontal="right" vertical="center" wrapText="1" readingOrder="1"/>
    </xf>
    <xf numFmtId="164" fontId="12" fillId="5" borderId="3" xfId="0" applyNumberFormat="1" applyFont="1" applyFill="1" applyBorder="1" applyAlignment="1">
      <alignment horizontal="right" vertical="center" wrapText="1" readingOrder="1"/>
    </xf>
    <xf numFmtId="0" fontId="30" fillId="5" borderId="3" xfId="0" applyFont="1" applyFill="1" applyBorder="1" applyAlignment="1">
      <alignment horizontal="right" vertical="center" wrapText="1" readingOrder="1"/>
    </xf>
    <xf numFmtId="0" fontId="12" fillId="5" borderId="3" xfId="0" applyFont="1" applyFill="1" applyBorder="1" applyAlignment="1">
      <alignment vertical="center" wrapText="1" readingOrder="1"/>
    </xf>
    <xf numFmtId="0" fontId="0" fillId="6" borderId="0" xfId="0" applyFill="1"/>
    <xf numFmtId="0" fontId="0" fillId="2" borderId="1" xfId="0" applyFill="1" applyBorder="1"/>
    <xf numFmtId="0" fontId="0" fillId="5" borderId="1" xfId="0" applyFill="1" applyBorder="1"/>
    <xf numFmtId="0" fontId="31" fillId="6" borderId="0" xfId="0" applyFont="1" applyFill="1" applyAlignment="1">
      <alignment textRotation="90"/>
    </xf>
    <xf numFmtId="0" fontId="29" fillId="6" borderId="0" xfId="0" applyFont="1" applyFill="1"/>
    <xf numFmtId="0" fontId="0" fillId="6" borderId="1" xfId="0" applyFill="1" applyBorder="1"/>
    <xf numFmtId="0" fontId="0" fillId="4" borderId="1" xfId="0" applyFill="1" applyBorder="1"/>
    <xf numFmtId="0" fontId="12" fillId="2" borderId="2" xfId="0" applyFont="1" applyFill="1" applyBorder="1" applyAlignment="1">
      <alignment vertical="center" wrapText="1" readingOrder="1"/>
    </xf>
    <xf numFmtId="0" fontId="12" fillId="2" borderId="4" xfId="0" applyFont="1" applyFill="1" applyBorder="1" applyAlignment="1">
      <alignment vertical="center" wrapText="1" readingOrder="1"/>
    </xf>
    <xf numFmtId="0" fontId="12" fillId="2" borderId="3" xfId="0" applyFont="1" applyFill="1" applyBorder="1" applyAlignment="1">
      <alignment vertical="center" wrapText="1" readingOrder="1"/>
    </xf>
    <xf numFmtId="3" fontId="32" fillId="6" borderId="5" xfId="0" applyNumberFormat="1" applyFont="1" applyFill="1" applyBorder="1" applyAlignment="1" applyProtection="1">
      <alignment horizontal="center" vertical="center" wrapText="1"/>
      <protection locked="0"/>
    </xf>
    <xf numFmtId="3" fontId="32" fillId="6" borderId="1" xfId="0" applyNumberFormat="1" applyFont="1" applyFill="1" applyBorder="1" applyAlignment="1" applyProtection="1">
      <alignment horizontal="center" vertical="center" wrapText="1"/>
      <protection locked="0"/>
    </xf>
    <xf numFmtId="3" fontId="32" fillId="6" borderId="1" xfId="0" applyNumberFormat="1" applyFont="1" applyFill="1" applyBorder="1" applyAlignment="1" applyProtection="1">
      <alignment horizontal="center" vertical="center"/>
      <protection locked="0"/>
    </xf>
    <xf numFmtId="3" fontId="33" fillId="6" borderId="1" xfId="0" applyNumberFormat="1" applyFont="1" applyFill="1" applyBorder="1" applyProtection="1">
      <protection locked="0"/>
    </xf>
    <xf numFmtId="3" fontId="32" fillId="6" borderId="6" xfId="0" applyNumberFormat="1" applyFont="1" applyFill="1" applyBorder="1" applyAlignment="1" applyProtection="1">
      <alignment horizontal="center" vertical="center"/>
      <protection locked="0"/>
    </xf>
    <xf numFmtId="3" fontId="33" fillId="6" borderId="6" xfId="0" applyNumberFormat="1" applyFont="1" applyFill="1" applyBorder="1" applyProtection="1">
      <protection locked="0"/>
    </xf>
    <xf numFmtId="3" fontId="33" fillId="0" borderId="1" xfId="0" applyNumberFormat="1" applyFont="1" applyFill="1" applyBorder="1" applyProtection="1">
      <protection locked="0"/>
    </xf>
    <xf numFmtId="3" fontId="8" fillId="7" borderId="1" xfId="0" applyNumberFormat="1" applyFont="1" applyFill="1" applyBorder="1" applyAlignment="1">
      <alignment horizontal="center" vertical="center"/>
    </xf>
    <xf numFmtId="3" fontId="33" fillId="0" borderId="1" xfId="0" applyNumberFormat="1" applyFont="1" applyFill="1" applyBorder="1" applyAlignment="1" applyProtection="1">
      <alignment horizontal="center" vertical="center" wrapText="1"/>
      <protection locked="0"/>
    </xf>
    <xf numFmtId="3" fontId="34" fillId="0" borderId="1" xfId="0" applyNumberFormat="1" applyFont="1" applyFill="1" applyBorder="1" applyAlignment="1" applyProtection="1">
      <alignment horizontal="center" vertical="center" wrapText="1"/>
      <protection locked="0"/>
    </xf>
    <xf numFmtId="3" fontId="34" fillId="0" borderId="1" xfId="0" applyNumberFormat="1" applyFont="1" applyFill="1" applyBorder="1" applyProtection="1">
      <protection locked="0"/>
    </xf>
    <xf numFmtId="3" fontId="33" fillId="0" borderId="7" xfId="0" applyNumberFormat="1" applyFont="1" applyFill="1" applyBorder="1" applyProtection="1">
      <protection locked="0"/>
    </xf>
    <xf numFmtId="3" fontId="35" fillId="3" borderId="0" xfId="1" applyNumberFormat="1" applyFont="1" applyFill="1"/>
    <xf numFmtId="3" fontId="36" fillId="3" borderId="0" xfId="0" applyNumberFormat="1" applyFont="1" applyFill="1" applyBorder="1" applyAlignment="1">
      <alignment horizontal="center" vertical="center"/>
    </xf>
    <xf numFmtId="3" fontId="32" fillId="0" borderId="0" xfId="0" applyNumberFormat="1" applyFont="1"/>
    <xf numFmtId="3" fontId="0" fillId="0" borderId="0" xfId="0" applyNumberFormat="1"/>
    <xf numFmtId="3" fontId="36" fillId="3" borderId="0" xfId="0" applyNumberFormat="1" applyFont="1" applyFill="1" applyAlignment="1">
      <alignment horizontal="center" vertical="center"/>
    </xf>
    <xf numFmtId="3" fontId="32" fillId="0" borderId="0" xfId="0" applyNumberFormat="1" applyFont="1" applyAlignment="1">
      <alignment horizontal="center" vertical="center"/>
    </xf>
    <xf numFmtId="3" fontId="36" fillId="2" borderId="8" xfId="0" applyNumberFormat="1" applyFont="1" applyFill="1" applyBorder="1" applyAlignment="1">
      <alignment vertical="center"/>
    </xf>
    <xf numFmtId="3" fontId="32" fillId="0" borderId="1" xfId="0" applyNumberFormat="1" applyFont="1" applyFill="1" applyBorder="1" applyAlignment="1">
      <alignment horizontal="center" vertical="center"/>
    </xf>
    <xf numFmtId="3" fontId="32" fillId="0" borderId="1" xfId="0" applyNumberFormat="1" applyFont="1" applyFill="1" applyBorder="1" applyAlignment="1" applyProtection="1">
      <alignment horizontal="center" vertical="center" wrapText="1"/>
      <protection locked="0"/>
    </xf>
    <xf numFmtId="3" fontId="8" fillId="0" borderId="1" xfId="0" applyNumberFormat="1" applyFont="1" applyFill="1" applyBorder="1" applyAlignment="1" applyProtection="1">
      <alignment horizontal="center" vertical="center" wrapText="1"/>
      <protection locked="0"/>
    </xf>
    <xf numFmtId="3" fontId="37" fillId="0" borderId="1" xfId="0" applyNumberFormat="1" applyFont="1" applyFill="1" applyBorder="1" applyAlignment="1" applyProtection="1">
      <alignment horizontal="center" vertical="center" wrapText="1"/>
      <protection locked="0"/>
    </xf>
    <xf numFmtId="3" fontId="38" fillId="0" borderId="1" xfId="0" applyNumberFormat="1" applyFont="1" applyFill="1" applyBorder="1" applyAlignment="1" applyProtection="1">
      <alignment horizontal="center" vertical="center" wrapText="1"/>
      <protection locked="0"/>
    </xf>
    <xf numFmtId="3" fontId="33" fillId="0" borderId="1" xfId="0" applyNumberFormat="1" applyFont="1" applyFill="1" applyBorder="1" applyAlignment="1" applyProtection="1">
      <alignment horizontal="left" vertical="center" wrapText="1"/>
      <protection locked="0"/>
    </xf>
    <xf numFmtId="3" fontId="34" fillId="0" borderId="1" xfId="0" applyNumberFormat="1" applyFont="1" applyFill="1" applyBorder="1" applyAlignment="1" applyProtection="1">
      <alignment horizontal="left" vertical="center" wrapText="1"/>
      <protection locked="0"/>
    </xf>
    <xf numFmtId="3" fontId="0" fillId="0" borderId="0" xfId="0" applyNumberFormat="1" applyFill="1"/>
    <xf numFmtId="3" fontId="32" fillId="0" borderId="1" xfId="0" applyNumberFormat="1" applyFont="1" applyFill="1" applyBorder="1" applyAlignment="1" applyProtection="1">
      <alignment horizontal="center"/>
      <protection locked="0"/>
    </xf>
    <xf numFmtId="3" fontId="32" fillId="0" borderId="5" xfId="0" applyNumberFormat="1" applyFont="1" applyFill="1" applyBorder="1" applyAlignment="1" applyProtection="1">
      <alignment horizontal="center" wrapText="1"/>
      <protection locked="0"/>
    </xf>
    <xf numFmtId="3" fontId="32" fillId="0" borderId="1" xfId="0" applyNumberFormat="1" applyFont="1" applyBorder="1" applyProtection="1">
      <protection locked="0"/>
    </xf>
    <xf numFmtId="3" fontId="32" fillId="0" borderId="1" xfId="0" applyNumberFormat="1" applyFont="1" applyFill="1" applyBorder="1" applyProtection="1">
      <protection locked="0"/>
    </xf>
    <xf numFmtId="3" fontId="37" fillId="0" borderId="1" xfId="0" applyNumberFormat="1" applyFont="1" applyFill="1" applyBorder="1" applyAlignment="1" applyProtection="1">
      <alignment horizontal="center"/>
      <protection locked="0"/>
    </xf>
    <xf numFmtId="3" fontId="32" fillId="0" borderId="0" xfId="0" applyNumberFormat="1" applyFont="1" applyBorder="1"/>
    <xf numFmtId="3" fontId="32" fillId="0" borderId="0" xfId="3" applyNumberFormat="1" applyFont="1"/>
    <xf numFmtId="3" fontId="35" fillId="6" borderId="0" xfId="1" applyNumberFormat="1" applyFont="1" applyFill="1"/>
    <xf numFmtId="3" fontId="36" fillId="6" borderId="0" xfId="0" applyNumberFormat="1" applyFont="1" applyFill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3" fontId="0" fillId="0" borderId="0" xfId="0" applyNumberFormat="1" applyBorder="1"/>
    <xf numFmtId="4" fontId="32" fillId="6" borderId="1" xfId="0" applyNumberFormat="1" applyFont="1" applyFill="1" applyBorder="1" applyAlignment="1" applyProtection="1">
      <alignment horizontal="center" vertical="center" wrapText="1"/>
      <protection locked="0"/>
    </xf>
    <xf numFmtId="4" fontId="32" fillId="6" borderId="1" xfId="0" applyNumberFormat="1" applyFont="1" applyFill="1" applyBorder="1" applyAlignment="1" applyProtection="1">
      <alignment horizontal="center" vertical="center"/>
      <protection locked="0"/>
    </xf>
    <xf numFmtId="4" fontId="32" fillId="6" borderId="6" xfId="0" applyNumberFormat="1" applyFont="1" applyFill="1" applyBorder="1" applyAlignment="1" applyProtection="1">
      <alignment horizontal="center" vertical="center"/>
      <protection locked="0"/>
    </xf>
    <xf numFmtId="3" fontId="39" fillId="6" borderId="1" xfId="0" applyNumberFormat="1" applyFont="1" applyFill="1" applyBorder="1" applyAlignment="1" applyProtection="1">
      <alignment horizontal="center" vertical="center" wrapText="1"/>
      <protection locked="0"/>
    </xf>
    <xf numFmtId="3" fontId="32" fillId="0" borderId="1" xfId="0" applyNumberFormat="1" applyFont="1" applyBorder="1" applyAlignment="1" applyProtection="1">
      <alignment horizontal="right"/>
      <protection locked="0"/>
    </xf>
    <xf numFmtId="3" fontId="39" fillId="0" borderId="1" xfId="0" applyNumberFormat="1" applyFont="1" applyBorder="1" applyAlignment="1" applyProtection="1">
      <alignment horizontal="right"/>
      <protection locked="0"/>
    </xf>
    <xf numFmtId="3" fontId="40" fillId="0" borderId="1" xfId="0" applyNumberFormat="1" applyFont="1" applyFill="1" applyBorder="1" applyAlignment="1" applyProtection="1">
      <alignment horizontal="right"/>
      <protection locked="0"/>
    </xf>
    <xf numFmtId="165" fontId="8" fillId="0" borderId="1" xfId="0" applyNumberFormat="1" applyFont="1" applyFill="1" applyBorder="1" applyAlignment="1" applyProtection="1">
      <alignment horizontal="center" vertical="center" wrapText="1"/>
      <protection locked="0"/>
    </xf>
    <xf numFmtId="3" fontId="8" fillId="0" borderId="5" xfId="0" applyNumberFormat="1" applyFont="1" applyFill="1" applyBorder="1" applyAlignment="1" applyProtection="1">
      <alignment horizontal="center" vertical="center" wrapText="1"/>
      <protection locked="0"/>
    </xf>
    <xf numFmtId="4" fontId="8" fillId="0" borderId="1" xfId="0" applyNumberFormat="1" applyFont="1" applyFill="1" applyBorder="1" applyAlignment="1" applyProtection="1">
      <alignment horizontal="center" vertical="center" wrapText="1"/>
      <protection locked="0"/>
    </xf>
    <xf numFmtId="4" fontId="8" fillId="0" borderId="1" xfId="0" applyNumberFormat="1" applyFont="1" applyFill="1" applyBorder="1" applyAlignment="1" applyProtection="1">
      <alignment horizontal="center" vertical="center"/>
      <protection locked="0"/>
    </xf>
    <xf numFmtId="3" fontId="8" fillId="0" borderId="1" xfId="0" applyNumberFormat="1" applyFont="1" applyFill="1" applyBorder="1" applyAlignment="1" applyProtection="1">
      <alignment horizontal="center" vertical="center"/>
      <protection locked="0"/>
    </xf>
    <xf numFmtId="4" fontId="8" fillId="0" borderId="6" xfId="0" applyNumberFormat="1" applyFont="1" applyFill="1" applyBorder="1" applyAlignment="1" applyProtection="1">
      <alignment horizontal="center" vertical="center"/>
      <protection locked="0"/>
    </xf>
    <xf numFmtId="3" fontId="8" fillId="0" borderId="6" xfId="0" applyNumberFormat="1" applyFont="1" applyFill="1" applyBorder="1" applyAlignment="1" applyProtection="1">
      <alignment horizontal="center" vertical="center"/>
      <protection locked="0"/>
    </xf>
    <xf numFmtId="3" fontId="39" fillId="6" borderId="1" xfId="0" applyNumberFormat="1" applyFont="1" applyFill="1" applyBorder="1" applyAlignment="1" applyProtection="1">
      <alignment horizontal="right"/>
      <protection locked="0"/>
    </xf>
    <xf numFmtId="3" fontId="32" fillId="6" borderId="1" xfId="0" applyNumberFormat="1" applyFont="1" applyFill="1" applyBorder="1" applyProtection="1">
      <protection locked="0"/>
    </xf>
    <xf numFmtId="3" fontId="32" fillId="0" borderId="7" xfId="0" applyNumberFormat="1" applyFont="1" applyBorder="1" applyProtection="1">
      <protection locked="0"/>
    </xf>
    <xf numFmtId="3" fontId="30" fillId="3" borderId="40" xfId="0" applyNumberFormat="1" applyFont="1" applyFill="1" applyBorder="1" applyAlignment="1">
      <alignment vertical="center" wrapText="1" readingOrder="1"/>
    </xf>
    <xf numFmtId="3" fontId="30" fillId="2" borderId="40" xfId="0" applyNumberFormat="1" applyFont="1" applyFill="1" applyBorder="1" applyAlignment="1">
      <alignment vertical="center" wrapText="1" readingOrder="1"/>
    </xf>
    <xf numFmtId="3" fontId="30" fillId="2" borderId="41" xfId="0" applyNumberFormat="1" applyFont="1" applyFill="1" applyBorder="1" applyAlignment="1">
      <alignment vertical="center" wrapText="1" readingOrder="1"/>
    </xf>
    <xf numFmtId="3" fontId="30" fillId="2" borderId="42" xfId="0" applyNumberFormat="1" applyFont="1" applyFill="1" applyBorder="1" applyAlignment="1">
      <alignment vertical="center" wrapText="1" readingOrder="1"/>
    </xf>
    <xf numFmtId="3" fontId="30" fillId="2" borderId="40" xfId="0" applyNumberFormat="1" applyFont="1" applyFill="1" applyBorder="1" applyAlignment="1">
      <alignment horizontal="right" vertical="center" wrapText="1" readingOrder="1"/>
    </xf>
    <xf numFmtId="3" fontId="30" fillId="2" borderId="43" xfId="0" applyNumberFormat="1" applyFont="1" applyFill="1" applyBorder="1" applyAlignment="1">
      <alignment vertical="center" wrapText="1" readingOrder="1"/>
    </xf>
    <xf numFmtId="3" fontId="41" fillId="0" borderId="0" xfId="0" applyNumberFormat="1" applyFont="1" applyFill="1"/>
    <xf numFmtId="9" fontId="30" fillId="3" borderId="44" xfId="3" applyFont="1" applyFill="1" applyBorder="1" applyAlignment="1">
      <alignment vertical="center" wrapText="1" readingOrder="1"/>
    </xf>
    <xf numFmtId="9" fontId="30" fillId="3" borderId="40" xfId="3" applyFont="1" applyFill="1" applyBorder="1" applyAlignment="1">
      <alignment vertical="center" wrapText="1" readingOrder="1"/>
    </xf>
    <xf numFmtId="9" fontId="30" fillId="2" borderId="40" xfId="3" applyFont="1" applyFill="1" applyBorder="1" applyAlignment="1">
      <alignment vertical="center" wrapText="1" readingOrder="1"/>
    </xf>
    <xf numFmtId="9" fontId="30" fillId="2" borderId="40" xfId="3" applyFont="1" applyFill="1" applyBorder="1" applyAlignment="1">
      <alignment horizontal="right" vertical="center" wrapText="1" readingOrder="1"/>
    </xf>
    <xf numFmtId="0" fontId="0" fillId="0" borderId="7" xfId="0" applyNumberFormat="1" applyBorder="1" applyAlignment="1" applyProtection="1">
      <alignment horizontal="right"/>
      <protection locked="0"/>
    </xf>
    <xf numFmtId="3" fontId="32" fillId="6" borderId="0" xfId="0" applyNumberFormat="1" applyFont="1" applyFill="1" applyBorder="1" applyAlignment="1" applyProtection="1">
      <alignment horizontal="center" vertical="center" wrapText="1"/>
      <protection locked="0"/>
    </xf>
    <xf numFmtId="9" fontId="30" fillId="2" borderId="43" xfId="3" applyFont="1" applyFill="1" applyBorder="1" applyAlignment="1">
      <alignment vertical="center" wrapText="1" readingOrder="1"/>
    </xf>
    <xf numFmtId="9" fontId="30" fillId="2" borderId="43" xfId="3" applyFont="1" applyFill="1" applyBorder="1" applyAlignment="1">
      <alignment horizontal="right" vertical="center" wrapText="1" readingOrder="1"/>
    </xf>
    <xf numFmtId="3" fontId="0" fillId="0" borderId="0" xfId="0" applyNumberFormat="1" applyFill="1" applyBorder="1"/>
    <xf numFmtId="3" fontId="38" fillId="0" borderId="1" xfId="0" applyNumberFormat="1" applyFont="1" applyFill="1" applyBorder="1" applyAlignment="1" applyProtection="1">
      <alignment horizontal="center"/>
      <protection locked="0"/>
    </xf>
    <xf numFmtId="3" fontId="32" fillId="6" borderId="7" xfId="0" applyNumberFormat="1" applyFont="1" applyFill="1" applyBorder="1" applyAlignment="1" applyProtection="1">
      <alignment horizontal="center" vertical="center" wrapText="1"/>
      <protection locked="0"/>
    </xf>
    <xf numFmtId="3" fontId="39" fillId="6" borderId="5" xfId="0" applyNumberFormat="1" applyFont="1" applyFill="1" applyBorder="1" applyAlignment="1" applyProtection="1">
      <alignment horizontal="right"/>
      <protection locked="0"/>
    </xf>
    <xf numFmtId="3" fontId="32" fillId="6" borderId="5" xfId="0" applyNumberFormat="1" applyFont="1" applyFill="1" applyBorder="1" applyProtection="1">
      <protection locked="0"/>
    </xf>
    <xf numFmtId="3" fontId="32" fillId="0" borderId="5" xfId="0" applyNumberFormat="1" applyFont="1" applyFill="1" applyBorder="1" applyAlignment="1" applyProtection="1">
      <alignment horizontal="center"/>
      <protection locked="0"/>
    </xf>
    <xf numFmtId="3" fontId="37" fillId="0" borderId="5" xfId="0" applyNumberFormat="1" applyFont="1" applyFill="1" applyBorder="1" applyAlignment="1" applyProtection="1">
      <alignment horizontal="center"/>
      <protection locked="0"/>
    </xf>
    <xf numFmtId="3" fontId="39" fillId="0" borderId="1" xfId="0" applyNumberFormat="1" applyFont="1" applyFill="1" applyBorder="1" applyAlignment="1" applyProtection="1">
      <alignment horizontal="right" wrapText="1"/>
      <protection locked="0"/>
    </xf>
    <xf numFmtId="3" fontId="32" fillId="0" borderId="1" xfId="0" applyNumberFormat="1" applyFont="1" applyFill="1" applyBorder="1" applyAlignment="1" applyProtection="1">
      <alignment horizontal="center" wrapText="1"/>
      <protection locked="0"/>
    </xf>
    <xf numFmtId="0" fontId="0" fillId="0" borderId="1" xfId="0" applyBorder="1" applyAlignment="1">
      <alignment horizontal="center" wrapText="1"/>
    </xf>
    <xf numFmtId="3" fontId="39" fillId="0" borderId="1" xfId="0" applyNumberFormat="1" applyFont="1" applyBorder="1" applyAlignment="1" applyProtection="1">
      <alignment horizontal="center" vertical="center" wrapText="1"/>
      <protection locked="0"/>
    </xf>
    <xf numFmtId="3" fontId="0" fillId="0" borderId="0" xfId="0" applyNumberFormat="1" applyProtection="1">
      <protection locked="0"/>
    </xf>
    <xf numFmtId="3" fontId="32" fillId="0" borderId="0" xfId="0" applyNumberFormat="1" applyFont="1" applyFill="1" applyProtection="1">
      <protection locked="0"/>
    </xf>
    <xf numFmtId="165" fontId="39" fillId="6" borderId="1" xfId="0" applyNumberFormat="1" applyFont="1" applyFill="1" applyBorder="1" applyAlignment="1" applyProtection="1">
      <alignment horizontal="center" vertical="center" wrapText="1"/>
      <protection locked="0"/>
    </xf>
    <xf numFmtId="3" fontId="35" fillId="3" borderId="0" xfId="1" applyNumberFormat="1" applyFont="1" applyFill="1" applyProtection="1"/>
    <xf numFmtId="3" fontId="36" fillId="3" borderId="0" xfId="0" applyNumberFormat="1" applyFont="1" applyFill="1" applyBorder="1" applyAlignment="1" applyProtection="1">
      <alignment horizontal="center" vertical="center"/>
    </xf>
    <xf numFmtId="3" fontId="36" fillId="3" borderId="0" xfId="0" applyNumberFormat="1" applyFont="1" applyFill="1" applyAlignment="1" applyProtection="1">
      <alignment horizontal="right" vertical="center"/>
    </xf>
    <xf numFmtId="3" fontId="32" fillId="0" borderId="0" xfId="0" applyNumberFormat="1" applyFont="1" applyProtection="1"/>
    <xf numFmtId="3" fontId="35" fillId="3" borderId="0" xfId="1" applyNumberFormat="1" applyFont="1" applyFill="1" applyAlignment="1" applyProtection="1">
      <alignment horizontal="center"/>
    </xf>
    <xf numFmtId="3" fontId="36" fillId="3" borderId="0" xfId="1" applyNumberFormat="1" applyFont="1" applyFill="1" applyAlignment="1" applyProtection="1">
      <alignment horizontal="right"/>
    </xf>
    <xf numFmtId="3" fontId="35" fillId="0" borderId="0" xfId="1" applyNumberFormat="1" applyFont="1" applyFill="1" applyProtection="1"/>
    <xf numFmtId="3" fontId="35" fillId="0" borderId="0" xfId="1" applyNumberFormat="1" applyFont="1" applyFill="1" applyAlignment="1" applyProtection="1">
      <alignment horizontal="center"/>
    </xf>
    <xf numFmtId="3" fontId="36" fillId="0" borderId="0" xfId="1" applyNumberFormat="1" applyFont="1" applyFill="1" applyAlignment="1" applyProtection="1">
      <alignment horizontal="right"/>
    </xf>
    <xf numFmtId="3" fontId="32" fillId="0" borderId="0" xfId="0" applyNumberFormat="1" applyFont="1" applyFill="1" applyProtection="1"/>
    <xf numFmtId="3" fontId="36" fillId="3" borderId="0" xfId="0" applyNumberFormat="1" applyFont="1" applyFill="1" applyAlignment="1" applyProtection="1">
      <alignment horizontal="center" vertical="center"/>
    </xf>
    <xf numFmtId="3" fontId="36" fillId="3" borderId="0" xfId="0" applyNumberFormat="1" applyFont="1" applyFill="1" applyProtection="1"/>
    <xf numFmtId="3" fontId="32" fillId="0" borderId="0" xfId="0" applyNumberFormat="1" applyFont="1" applyAlignment="1" applyProtection="1">
      <alignment horizontal="center" vertical="center"/>
    </xf>
    <xf numFmtId="0" fontId="0" fillId="0" borderId="0" xfId="0" applyProtection="1"/>
    <xf numFmtId="3" fontId="36" fillId="2" borderId="8" xfId="0" applyNumberFormat="1" applyFont="1" applyFill="1" applyBorder="1" applyAlignment="1" applyProtection="1">
      <alignment vertical="center"/>
    </xf>
    <xf numFmtId="3" fontId="32" fillId="5" borderId="1" xfId="0" applyNumberFormat="1" applyFont="1" applyFill="1" applyBorder="1" applyAlignment="1" applyProtection="1">
      <alignment horizontal="center" vertical="center" wrapText="1"/>
    </xf>
    <xf numFmtId="3" fontId="32" fillId="0" borderId="1" xfId="0" applyNumberFormat="1" applyFont="1" applyFill="1" applyBorder="1" applyAlignment="1" applyProtection="1">
      <alignment horizontal="left" vertical="center" wrapText="1"/>
    </xf>
    <xf numFmtId="3" fontId="32" fillId="0" borderId="1" xfId="0" applyNumberFormat="1" applyFont="1" applyFill="1" applyBorder="1" applyAlignment="1" applyProtection="1">
      <alignment horizontal="center" vertical="center"/>
    </xf>
    <xf numFmtId="3" fontId="32" fillId="0" borderId="1" xfId="0" applyNumberFormat="1" applyFont="1" applyFill="1" applyBorder="1" applyAlignment="1" applyProtection="1">
      <alignment horizontal="center" vertical="center" wrapText="1"/>
    </xf>
    <xf numFmtId="3" fontId="32" fillId="6" borderId="1" xfId="0" applyNumberFormat="1" applyFont="1" applyFill="1" applyBorder="1" applyAlignment="1" applyProtection="1">
      <alignment horizontal="center" vertical="center" wrapText="1"/>
    </xf>
    <xf numFmtId="3" fontId="8" fillId="0" borderId="1" xfId="0" applyNumberFormat="1" applyFont="1" applyFill="1" applyBorder="1" applyAlignment="1" applyProtection="1">
      <alignment horizontal="center" vertical="center" wrapText="1"/>
    </xf>
    <xf numFmtId="3" fontId="32" fillId="0" borderId="1" xfId="0" applyNumberFormat="1" applyFont="1" applyFill="1" applyBorder="1" applyAlignment="1" applyProtection="1">
      <alignment horizontal="center"/>
    </xf>
    <xf numFmtId="3" fontId="32" fillId="0" borderId="1" xfId="0" applyNumberFormat="1" applyFont="1" applyFill="1" applyBorder="1" applyAlignment="1" applyProtection="1">
      <alignment horizontal="left" vertical="center"/>
    </xf>
    <xf numFmtId="3" fontId="9" fillId="7" borderId="1" xfId="0" applyNumberFormat="1" applyFont="1" applyFill="1" applyBorder="1" applyAlignment="1" applyProtection="1">
      <alignment horizontal="left" vertical="center"/>
    </xf>
    <xf numFmtId="3" fontId="8" fillId="7" borderId="1" xfId="0" applyNumberFormat="1" applyFont="1" applyFill="1" applyBorder="1" applyAlignment="1" applyProtection="1">
      <alignment horizontal="center" vertical="center"/>
    </xf>
    <xf numFmtId="3" fontId="32" fillId="0" borderId="1" xfId="0" applyNumberFormat="1" applyFont="1" applyFill="1" applyBorder="1" applyProtection="1"/>
    <xf numFmtId="3" fontId="32" fillId="0" borderId="5" xfId="0" applyNumberFormat="1" applyFont="1" applyFill="1" applyBorder="1" applyAlignment="1" applyProtection="1">
      <alignment horizontal="center" vertical="center"/>
    </xf>
    <xf numFmtId="3" fontId="39" fillId="6" borderId="1" xfId="0" applyNumberFormat="1" applyFont="1" applyFill="1" applyBorder="1" applyAlignment="1" applyProtection="1">
      <alignment horizontal="center" vertical="center" wrapText="1"/>
    </xf>
    <xf numFmtId="3" fontId="8" fillId="7" borderId="5" xfId="0" applyNumberFormat="1" applyFont="1" applyFill="1" applyBorder="1" applyAlignment="1" applyProtection="1">
      <alignment horizontal="center" vertical="center"/>
    </xf>
    <xf numFmtId="3" fontId="0" fillId="0" borderId="0" xfId="0" applyNumberFormat="1" applyProtection="1"/>
    <xf numFmtId="3" fontId="9" fillId="2" borderId="1" xfId="0" applyNumberFormat="1" applyFont="1" applyFill="1" applyBorder="1" applyAlignment="1" applyProtection="1">
      <alignment horizontal="center" vertical="center" wrapText="1"/>
    </xf>
    <xf numFmtId="3" fontId="8" fillId="5" borderId="1" xfId="0" applyNumberFormat="1" applyFont="1" applyFill="1" applyBorder="1" applyAlignment="1" applyProtection="1">
      <alignment horizontal="center" vertical="center" wrapText="1"/>
    </xf>
    <xf numFmtId="3" fontId="8" fillId="0" borderId="1" xfId="0" applyNumberFormat="1" applyFont="1" applyFill="1" applyBorder="1" applyAlignment="1" applyProtection="1">
      <alignment horizontal="left" vertical="center" wrapText="1"/>
    </xf>
    <xf numFmtId="3" fontId="8" fillId="0" borderId="1" xfId="0" applyNumberFormat="1" applyFont="1" applyFill="1" applyBorder="1" applyAlignment="1" applyProtection="1">
      <alignment horizontal="center" vertical="center"/>
    </xf>
    <xf numFmtId="3" fontId="8" fillId="0" borderId="1" xfId="0" applyNumberFormat="1" applyFont="1" applyFill="1" applyBorder="1" applyProtection="1"/>
    <xf numFmtId="3" fontId="8" fillId="0" borderId="0" xfId="0" applyNumberFormat="1" applyFont="1" applyFill="1" applyProtection="1"/>
    <xf numFmtId="3" fontId="8" fillId="0" borderId="5" xfId="0" applyNumberFormat="1" applyFont="1" applyFill="1" applyBorder="1" applyAlignment="1" applyProtection="1">
      <alignment horizontal="center" vertical="center"/>
    </xf>
    <xf numFmtId="3" fontId="8" fillId="0" borderId="1" xfId="0" applyNumberFormat="1" applyFont="1" applyFill="1" applyBorder="1" applyAlignment="1" applyProtection="1">
      <alignment horizontal="left" vertical="center"/>
    </xf>
    <xf numFmtId="165" fontId="36" fillId="3" borderId="0" xfId="0" applyNumberFormat="1" applyFont="1" applyFill="1" applyProtection="1"/>
    <xf numFmtId="3" fontId="32" fillId="5" borderId="1" xfId="0" applyNumberFormat="1" applyFont="1" applyFill="1" applyBorder="1" applyAlignment="1" applyProtection="1">
      <alignment horizontal="left" vertical="center" wrapText="1"/>
    </xf>
    <xf numFmtId="3" fontId="32" fillId="5" borderId="1" xfId="0" applyNumberFormat="1" applyFont="1" applyFill="1" applyBorder="1" applyAlignment="1" applyProtection="1">
      <alignment horizontal="center" vertical="center"/>
    </xf>
    <xf numFmtId="3" fontId="32" fillId="5" borderId="1" xfId="0" applyNumberFormat="1" applyFont="1" applyFill="1" applyBorder="1" applyAlignment="1" applyProtection="1">
      <alignment horizontal="left" vertical="center"/>
    </xf>
    <xf numFmtId="3" fontId="32" fillId="5" borderId="9" xfId="0" applyNumberFormat="1" applyFont="1" applyFill="1" applyBorder="1" applyAlignment="1" applyProtection="1">
      <alignment horizontal="center" vertical="center"/>
    </xf>
    <xf numFmtId="3" fontId="9" fillId="7" borderId="1" xfId="0" applyNumberFormat="1" applyFont="1" applyFill="1" applyBorder="1" applyAlignment="1" applyProtection="1">
      <alignment horizontal="left" vertical="center" wrapText="1"/>
    </xf>
    <xf numFmtId="4" fontId="8" fillId="7" borderId="1" xfId="3" applyNumberFormat="1" applyFont="1" applyFill="1" applyBorder="1" applyAlignment="1" applyProtection="1">
      <alignment horizontal="center" vertical="center"/>
    </xf>
    <xf numFmtId="3" fontId="8" fillId="7" borderId="1" xfId="3" applyNumberFormat="1" applyFont="1" applyFill="1" applyBorder="1" applyAlignment="1" applyProtection="1">
      <alignment horizontal="center" vertical="center"/>
    </xf>
    <xf numFmtId="166" fontId="8" fillId="7" borderId="1" xfId="0" applyNumberFormat="1" applyFont="1" applyFill="1" applyBorder="1" applyAlignment="1" applyProtection="1">
      <alignment horizontal="center" vertical="center"/>
    </xf>
    <xf numFmtId="4" fontId="8" fillId="7" borderId="1" xfId="0" applyNumberFormat="1" applyFont="1" applyFill="1" applyBorder="1" applyAlignment="1" applyProtection="1">
      <alignment horizontal="center" vertical="center"/>
    </xf>
    <xf numFmtId="3" fontId="9" fillId="7" borderId="10" xfId="0" applyNumberFormat="1" applyFont="1" applyFill="1" applyBorder="1" applyAlignment="1" applyProtection="1">
      <alignment horizontal="left" vertical="center"/>
    </xf>
    <xf numFmtId="3" fontId="0" fillId="7" borderId="1" xfId="0" applyNumberFormat="1" applyFill="1" applyBorder="1" applyProtection="1"/>
    <xf numFmtId="3" fontId="42" fillId="6" borderId="1" xfId="0" applyNumberFormat="1" applyFont="1" applyFill="1" applyBorder="1" applyAlignment="1" applyProtection="1">
      <alignment horizontal="left" vertical="center" wrapText="1"/>
    </xf>
    <xf numFmtId="3" fontId="32" fillId="5" borderId="1" xfId="0" applyNumberFormat="1" applyFont="1" applyFill="1" applyBorder="1" applyAlignment="1" applyProtection="1">
      <alignment horizontal="center" vertical="center" wrapText="1"/>
      <protection locked="0"/>
    </xf>
    <xf numFmtId="0" fontId="43" fillId="0" borderId="0" xfId="0" applyFont="1" applyFill="1" applyProtection="1">
      <protection locked="0"/>
    </xf>
    <xf numFmtId="0" fontId="0" fillId="0" borderId="0" xfId="0" applyProtection="1">
      <protection locked="0"/>
    </xf>
    <xf numFmtId="165" fontId="17" fillId="0" borderId="1" xfId="0" applyNumberFormat="1" applyFont="1" applyFill="1" applyBorder="1" applyAlignment="1" applyProtection="1">
      <alignment horizontal="center" vertical="center" wrapText="1"/>
      <protection locked="0"/>
    </xf>
    <xf numFmtId="3" fontId="17" fillId="0" borderId="1" xfId="0" applyNumberFormat="1" applyFont="1" applyFill="1" applyBorder="1" applyAlignment="1" applyProtection="1">
      <alignment horizontal="center" vertical="center" wrapText="1"/>
      <protection locked="0"/>
    </xf>
    <xf numFmtId="3" fontId="32" fillId="0" borderId="0" xfId="0" applyNumberFormat="1" applyFont="1" applyProtection="1">
      <protection locked="0"/>
    </xf>
    <xf numFmtId="3" fontId="36" fillId="0" borderId="8" xfId="0" applyNumberFormat="1" applyFont="1" applyFill="1" applyBorder="1" applyAlignment="1" applyProtection="1">
      <alignment horizontal="center" vertical="center"/>
      <protection locked="0"/>
    </xf>
    <xf numFmtId="3" fontId="0" fillId="0" borderId="0" xfId="0" applyNumberFormat="1" applyFill="1" applyProtection="1">
      <protection locked="0"/>
    </xf>
    <xf numFmtId="0" fontId="29" fillId="0" borderId="0" xfId="0" applyFont="1" applyProtection="1">
      <protection locked="0"/>
    </xf>
    <xf numFmtId="3" fontId="8" fillId="0" borderId="1" xfId="0" applyNumberFormat="1" applyFont="1" applyFill="1" applyBorder="1" applyAlignment="1" applyProtection="1">
      <alignment horizontal="right" vertical="center"/>
      <protection locked="0"/>
    </xf>
    <xf numFmtId="3" fontId="39" fillId="0" borderId="0" xfId="0" applyNumberFormat="1" applyFont="1" applyProtection="1">
      <protection locked="0"/>
    </xf>
    <xf numFmtId="0" fontId="0" fillId="0" borderId="1" xfId="0" applyBorder="1" applyProtection="1">
      <protection locked="0"/>
    </xf>
    <xf numFmtId="3" fontId="17" fillId="6" borderId="5" xfId="0" applyNumberFormat="1" applyFont="1" applyFill="1" applyBorder="1" applyAlignment="1" applyProtection="1">
      <alignment horizontal="right" vertical="center"/>
      <protection locked="0"/>
    </xf>
    <xf numFmtId="3" fontId="39" fillId="0" borderId="0" xfId="0" applyNumberFormat="1" applyFont="1" applyAlignment="1" applyProtection="1">
      <alignment horizontal="right"/>
      <protection locked="0"/>
    </xf>
    <xf numFmtId="3" fontId="0" fillId="0" borderId="1" xfId="0" applyNumberFormat="1" applyBorder="1" applyProtection="1">
      <protection locked="0"/>
    </xf>
    <xf numFmtId="9" fontId="39" fillId="0" borderId="1" xfId="3" applyFont="1" applyBorder="1" applyAlignment="1" applyProtection="1">
      <alignment horizontal="right"/>
      <protection locked="0"/>
    </xf>
    <xf numFmtId="4" fontId="40" fillId="0" borderId="0" xfId="0" applyNumberFormat="1" applyFont="1" applyBorder="1" applyAlignment="1" applyProtection="1">
      <alignment horizontal="right"/>
      <protection locked="0"/>
    </xf>
    <xf numFmtId="3" fontId="0" fillId="0" borderId="0" xfId="0" applyNumberFormat="1" applyBorder="1" applyProtection="1">
      <protection locked="0"/>
    </xf>
    <xf numFmtId="3" fontId="39" fillId="0" borderId="1" xfId="0" applyNumberFormat="1" applyFont="1" applyFill="1" applyBorder="1" applyAlignment="1" applyProtection="1">
      <alignment horizontal="right"/>
      <protection locked="0"/>
    </xf>
    <xf numFmtId="3" fontId="0" fillId="0" borderId="0" xfId="0" applyNumberFormat="1" applyAlignment="1" applyProtection="1">
      <alignment horizontal="left"/>
      <protection locked="0"/>
    </xf>
    <xf numFmtId="166" fontId="0" fillId="0" borderId="0" xfId="0" applyNumberFormat="1" applyProtection="1">
      <protection locked="0"/>
    </xf>
    <xf numFmtId="3" fontId="32" fillId="0" borderId="1" xfId="0" applyNumberFormat="1" applyFont="1" applyBorder="1" applyAlignment="1" applyProtection="1">
      <alignment horizontal="center"/>
    </xf>
    <xf numFmtId="3" fontId="32" fillId="5" borderId="5" xfId="0" applyNumberFormat="1" applyFont="1" applyFill="1" applyBorder="1" applyAlignment="1" applyProtection="1">
      <alignment horizontal="left" vertical="center" wrapText="1"/>
    </xf>
    <xf numFmtId="3" fontId="32" fillId="7" borderId="1" xfId="0" applyNumberFormat="1" applyFont="1" applyFill="1" applyBorder="1" applyAlignment="1" applyProtection="1">
      <alignment horizontal="left" vertical="center" wrapText="1"/>
    </xf>
    <xf numFmtId="3" fontId="32" fillId="7" borderId="1" xfId="0" applyNumberFormat="1" applyFont="1" applyFill="1" applyBorder="1" applyAlignment="1" applyProtection="1">
      <alignment horizontal="center" vertical="center"/>
    </xf>
    <xf numFmtId="3" fontId="8" fillId="7" borderId="1" xfId="0" applyNumberFormat="1" applyFont="1" applyFill="1" applyBorder="1" applyAlignment="1" applyProtection="1">
      <alignment horizontal="right" vertical="center"/>
    </xf>
    <xf numFmtId="3" fontId="44" fillId="2" borderId="8" xfId="0" applyNumberFormat="1" applyFont="1" applyFill="1" applyBorder="1" applyAlignment="1" applyProtection="1">
      <alignment vertical="center"/>
    </xf>
    <xf numFmtId="3" fontId="39" fillId="0" borderId="1" xfId="0" applyNumberFormat="1" applyFont="1" applyBorder="1" applyAlignment="1" applyProtection="1">
      <alignment horizontal="center"/>
    </xf>
    <xf numFmtId="3" fontId="39" fillId="5" borderId="5" xfId="0" applyNumberFormat="1" applyFont="1" applyFill="1" applyBorder="1" applyAlignment="1" applyProtection="1">
      <alignment horizontal="left" vertical="center" wrapText="1"/>
    </xf>
    <xf numFmtId="3" fontId="39" fillId="6" borderId="9" xfId="0" applyNumberFormat="1" applyFont="1" applyFill="1" applyBorder="1" applyAlignment="1" applyProtection="1">
      <alignment horizontal="center" vertical="center" wrapText="1"/>
    </xf>
    <xf numFmtId="3" fontId="39" fillId="5" borderId="1" xfId="0" applyNumberFormat="1" applyFont="1" applyFill="1" applyBorder="1" applyAlignment="1" applyProtection="1">
      <alignment horizontal="left" vertical="center" wrapText="1"/>
    </xf>
    <xf numFmtId="3" fontId="39" fillId="6" borderId="1" xfId="0" applyNumberFormat="1" applyFont="1" applyFill="1" applyBorder="1" applyAlignment="1" applyProtection="1">
      <alignment horizontal="left" vertical="center" wrapText="1"/>
    </xf>
    <xf numFmtId="3" fontId="17" fillId="7" borderId="1" xfId="0" applyNumberFormat="1" applyFont="1" applyFill="1" applyBorder="1" applyAlignment="1" applyProtection="1">
      <alignment horizontal="left" vertical="center" wrapText="1"/>
    </xf>
    <xf numFmtId="3" fontId="39" fillId="7" borderId="1" xfId="0" applyNumberFormat="1" applyFont="1" applyFill="1" applyBorder="1" applyAlignment="1" applyProtection="1">
      <alignment horizontal="center" vertical="center"/>
    </xf>
    <xf numFmtId="3" fontId="17" fillId="7" borderId="1" xfId="0" applyNumberFormat="1" applyFont="1" applyFill="1" applyBorder="1" applyAlignment="1" applyProtection="1">
      <alignment horizontal="right" vertical="center"/>
    </xf>
    <xf numFmtId="3" fontId="39" fillId="7" borderId="1" xfId="0" applyNumberFormat="1" applyFont="1" applyFill="1" applyBorder="1" applyProtection="1"/>
    <xf numFmtId="3" fontId="39" fillId="7" borderId="1" xfId="0" applyNumberFormat="1" applyFont="1" applyFill="1" applyBorder="1" applyAlignment="1" applyProtection="1">
      <alignment horizontal="center"/>
    </xf>
    <xf numFmtId="4" fontId="39" fillId="7" borderId="1" xfId="0" applyNumberFormat="1" applyFont="1" applyFill="1" applyBorder="1" applyAlignment="1" applyProtection="1">
      <alignment horizontal="right"/>
    </xf>
    <xf numFmtId="3" fontId="40" fillId="7" borderId="1" xfId="0" applyNumberFormat="1" applyFont="1" applyFill="1" applyBorder="1" applyProtection="1"/>
    <xf numFmtId="3" fontId="40" fillId="7" borderId="1" xfId="0" applyNumberFormat="1" applyFont="1" applyFill="1" applyBorder="1" applyAlignment="1" applyProtection="1">
      <alignment horizontal="center"/>
    </xf>
    <xf numFmtId="4" fontId="40" fillId="7" borderId="1" xfId="0" applyNumberFormat="1" applyFont="1" applyFill="1" applyBorder="1" applyAlignment="1" applyProtection="1">
      <alignment horizontal="right"/>
    </xf>
    <xf numFmtId="3" fontId="0" fillId="0" borderId="0" xfId="0" applyNumberFormat="1" applyAlignment="1" applyProtection="1">
      <alignment horizontal="left"/>
    </xf>
    <xf numFmtId="4" fontId="0" fillId="0" borderId="0" xfId="0" applyNumberFormat="1" applyProtection="1"/>
    <xf numFmtId="0" fontId="0" fillId="6" borderId="11" xfId="0" applyFill="1" applyBorder="1" applyAlignment="1" applyProtection="1">
      <protection locked="0"/>
    </xf>
    <xf numFmtId="0" fontId="0" fillId="6" borderId="12" xfId="0" applyFill="1" applyBorder="1" applyAlignment="1" applyProtection="1">
      <protection locked="0"/>
    </xf>
    <xf numFmtId="0" fontId="0" fillId="6" borderId="13" xfId="0" applyFill="1" applyBorder="1" applyAlignment="1" applyProtection="1">
      <protection locked="0"/>
    </xf>
    <xf numFmtId="0" fontId="0" fillId="6" borderId="0" xfId="0" applyFill="1" applyBorder="1" applyAlignment="1" applyProtection="1">
      <protection locked="0"/>
    </xf>
    <xf numFmtId="0" fontId="0" fillId="6" borderId="14" xfId="0" applyFill="1" applyBorder="1" applyProtection="1">
      <protection locked="0"/>
    </xf>
    <xf numFmtId="0" fontId="0" fillId="6" borderId="13" xfId="0" applyFill="1" applyBorder="1" applyProtection="1">
      <protection locked="0"/>
    </xf>
    <xf numFmtId="0" fontId="0" fillId="6" borderId="0" xfId="0" applyFill="1" applyBorder="1" applyProtection="1">
      <protection locked="0"/>
    </xf>
    <xf numFmtId="0" fontId="0" fillId="6" borderId="15" xfId="0" applyFill="1" applyBorder="1" applyProtection="1">
      <protection locked="0"/>
    </xf>
    <xf numFmtId="0" fontId="0" fillId="6" borderId="16" xfId="0" applyFill="1" applyBorder="1" applyProtection="1">
      <protection locked="0"/>
    </xf>
    <xf numFmtId="0" fontId="0" fillId="6" borderId="17" xfId="0" applyFill="1" applyBorder="1" applyProtection="1">
      <protection locked="0"/>
    </xf>
    <xf numFmtId="3" fontId="45" fillId="3" borderId="1" xfId="0" applyNumberFormat="1" applyFont="1" applyFill="1" applyBorder="1" applyAlignment="1" applyProtection="1">
      <alignment horizontal="left" vertical="center"/>
      <protection locked="0"/>
    </xf>
    <xf numFmtId="3" fontId="45" fillId="3" borderId="1" xfId="0" applyNumberFormat="1" applyFont="1" applyFill="1" applyBorder="1" applyAlignment="1" applyProtection="1">
      <alignment horizontal="center" vertical="center"/>
      <protection locked="0"/>
    </xf>
    <xf numFmtId="3" fontId="46" fillId="3" borderId="1" xfId="0" applyNumberFormat="1" applyFont="1" applyFill="1" applyBorder="1" applyAlignment="1" applyProtection="1">
      <alignment horizontal="center" vertical="center"/>
      <protection locked="0"/>
    </xf>
    <xf numFmtId="0" fontId="0" fillId="6" borderId="11" xfId="0" applyFill="1" applyBorder="1" applyProtection="1">
      <protection locked="0"/>
    </xf>
    <xf numFmtId="0" fontId="0" fillId="6" borderId="12" xfId="0" applyFill="1" applyBorder="1" applyProtection="1">
      <protection locked="0"/>
    </xf>
    <xf numFmtId="0" fontId="0" fillId="6" borderId="18" xfId="0" applyFill="1" applyBorder="1" applyProtection="1">
      <protection locked="0"/>
    </xf>
    <xf numFmtId="3" fontId="32" fillId="0" borderId="0" xfId="0" applyNumberFormat="1" applyFont="1" applyAlignment="1" applyProtection="1">
      <alignment horizontal="center" vertical="center"/>
      <protection locked="0"/>
    </xf>
    <xf numFmtId="3" fontId="9" fillId="0" borderId="0" xfId="0" applyNumberFormat="1" applyFont="1" applyFill="1" applyBorder="1" applyAlignment="1" applyProtection="1">
      <alignment horizontal="left" vertical="center"/>
      <protection locked="0"/>
    </xf>
    <xf numFmtId="3" fontId="8" fillId="0" borderId="0" xfId="0" applyNumberFormat="1" applyFont="1" applyFill="1" applyBorder="1" applyAlignment="1" applyProtection="1">
      <alignment horizontal="center" vertical="center"/>
      <protection locked="0"/>
    </xf>
    <xf numFmtId="3" fontId="32" fillId="0" borderId="0" xfId="0" applyNumberFormat="1" applyFont="1" applyFill="1" applyAlignment="1" applyProtection="1">
      <alignment horizontal="center"/>
      <protection locked="0"/>
    </xf>
    <xf numFmtId="3" fontId="0" fillId="0" borderId="0" xfId="0" applyNumberFormat="1" applyFill="1" applyAlignment="1" applyProtection="1">
      <alignment horizontal="center"/>
      <protection locked="0"/>
    </xf>
    <xf numFmtId="3" fontId="0" fillId="5" borderId="0" xfId="0" applyNumberFormat="1" applyFill="1" applyProtection="1">
      <protection locked="0"/>
    </xf>
    <xf numFmtId="3" fontId="32" fillId="0" borderId="0" xfId="0" applyNumberFormat="1" applyFont="1" applyFill="1" applyAlignment="1" applyProtection="1">
      <alignment horizontal="left" vertical="center"/>
      <protection locked="0"/>
    </xf>
    <xf numFmtId="3" fontId="8" fillId="0" borderId="0" xfId="0" applyNumberFormat="1" applyFont="1" applyFill="1" applyBorder="1" applyProtection="1">
      <protection locked="0"/>
    </xf>
    <xf numFmtId="3" fontId="32" fillId="0" borderId="0" xfId="0" applyNumberFormat="1" applyFont="1" applyAlignment="1" applyProtection="1">
      <alignment horizontal="center"/>
      <protection locked="0"/>
    </xf>
    <xf numFmtId="3" fontId="28" fillId="0" borderId="0" xfId="0" applyNumberFormat="1" applyFont="1" applyProtection="1"/>
    <xf numFmtId="3" fontId="17" fillId="8" borderId="0" xfId="0" applyNumberFormat="1" applyFont="1" applyFill="1" applyBorder="1" applyAlignment="1" applyProtection="1">
      <alignment horizontal="left" vertical="center" wrapText="1"/>
    </xf>
    <xf numFmtId="3" fontId="39" fillId="0" borderId="0" xfId="0" applyNumberFormat="1" applyFont="1" applyProtection="1"/>
    <xf numFmtId="3" fontId="44" fillId="2" borderId="0" xfId="0" applyNumberFormat="1" applyFont="1" applyFill="1" applyBorder="1" applyAlignment="1" applyProtection="1">
      <alignment vertical="center" wrapText="1"/>
    </xf>
    <xf numFmtId="3" fontId="39" fillId="0" borderId="1" xfId="0" applyNumberFormat="1" applyFont="1" applyBorder="1" applyProtection="1"/>
    <xf numFmtId="3" fontId="39" fillId="0" borderId="1" xfId="0" applyNumberFormat="1" applyFont="1" applyFill="1" applyBorder="1" applyAlignment="1" applyProtection="1">
      <alignment horizontal="center" vertical="center"/>
    </xf>
    <xf numFmtId="3" fontId="39" fillId="6" borderId="1" xfId="0" applyNumberFormat="1" applyFont="1" applyFill="1" applyBorder="1" applyProtection="1"/>
    <xf numFmtId="3" fontId="39" fillId="6" borderId="1" xfId="0" applyNumberFormat="1" applyFont="1" applyFill="1" applyBorder="1" applyAlignment="1" applyProtection="1">
      <alignment horizontal="center" vertical="center"/>
    </xf>
    <xf numFmtId="3" fontId="40" fillId="0" borderId="0" xfId="0" applyNumberFormat="1" applyFont="1" applyBorder="1" applyProtection="1"/>
    <xf numFmtId="3" fontId="40" fillId="0" borderId="0" xfId="0" applyNumberFormat="1" applyFont="1" applyBorder="1" applyAlignment="1" applyProtection="1">
      <alignment horizontal="center"/>
    </xf>
    <xf numFmtId="3" fontId="44" fillId="2" borderId="0" xfId="0" applyNumberFormat="1" applyFont="1" applyFill="1" applyBorder="1" applyAlignment="1" applyProtection="1">
      <alignment vertical="center"/>
    </xf>
    <xf numFmtId="3" fontId="39" fillId="0" borderId="1" xfId="0" applyNumberFormat="1" applyFont="1" applyBorder="1" applyAlignment="1" applyProtection="1">
      <alignment horizontal="left"/>
    </xf>
    <xf numFmtId="3" fontId="39" fillId="6" borderId="1" xfId="0" applyNumberFormat="1" applyFont="1" applyFill="1" applyBorder="1" applyAlignment="1" applyProtection="1">
      <alignment horizontal="left"/>
    </xf>
    <xf numFmtId="3" fontId="23" fillId="2" borderId="0" xfId="1" applyNumberFormat="1" applyFont="1" applyFill="1" applyAlignment="1" applyProtection="1">
      <alignment vertical="center"/>
    </xf>
    <xf numFmtId="3" fontId="45" fillId="2" borderId="0" xfId="0" applyNumberFormat="1" applyFont="1" applyFill="1" applyProtection="1"/>
    <xf numFmtId="3" fontId="5" fillId="0" borderId="0" xfId="1" applyNumberFormat="1" applyFont="1" applyProtection="1"/>
    <xf numFmtId="3" fontId="45" fillId="0" borderId="0" xfId="0" applyNumberFormat="1" applyFont="1" applyFill="1" applyProtection="1"/>
    <xf numFmtId="3" fontId="32" fillId="0" borderId="0" xfId="0" applyNumberFormat="1" applyFont="1" applyAlignment="1" applyProtection="1">
      <alignment wrapText="1"/>
    </xf>
    <xf numFmtId="3" fontId="32" fillId="0" borderId="0" xfId="0" applyNumberFormat="1" applyFont="1" applyBorder="1" applyProtection="1"/>
    <xf numFmtId="3" fontId="35" fillId="3" borderId="0" xfId="1" applyNumberFormat="1" applyFont="1" applyFill="1" applyBorder="1" applyProtection="1"/>
    <xf numFmtId="3" fontId="32" fillId="0" borderId="0" xfId="0" applyNumberFormat="1" applyFont="1" applyAlignment="1" applyProtection="1">
      <alignment horizontal="left" vertical="center" wrapText="1"/>
    </xf>
    <xf numFmtId="3" fontId="32" fillId="0" borderId="0" xfId="0" applyNumberFormat="1" applyFont="1" applyBorder="1" applyAlignment="1" applyProtection="1">
      <alignment horizontal="center" vertical="center"/>
    </xf>
    <xf numFmtId="3" fontId="35" fillId="2" borderId="0" xfId="1" applyNumberFormat="1" applyFont="1" applyFill="1" applyBorder="1" applyProtection="1"/>
    <xf numFmtId="3" fontId="36" fillId="2" borderId="0" xfId="0" applyNumberFormat="1" applyFont="1" applyFill="1" applyBorder="1" applyAlignment="1" applyProtection="1">
      <alignment horizontal="center" vertical="center"/>
    </xf>
    <xf numFmtId="3" fontId="35" fillId="9" borderId="0" xfId="1" applyNumberFormat="1" applyFont="1" applyFill="1" applyProtection="1"/>
    <xf numFmtId="3" fontId="36" fillId="9" borderId="0" xfId="0" applyNumberFormat="1" applyFont="1" applyFill="1" applyBorder="1" applyAlignment="1" applyProtection="1">
      <alignment horizontal="center" vertical="center"/>
    </xf>
    <xf numFmtId="3" fontId="32" fillId="0" borderId="1" xfId="0" applyNumberFormat="1" applyFont="1" applyBorder="1" applyProtection="1"/>
    <xf numFmtId="3" fontId="45" fillId="3" borderId="1" xfId="0" applyNumberFormat="1" applyFont="1" applyFill="1" applyBorder="1" applyAlignment="1" applyProtection="1">
      <alignment horizontal="center" vertical="center"/>
    </xf>
    <xf numFmtId="3" fontId="46" fillId="3" borderId="1" xfId="0" applyNumberFormat="1" applyFont="1" applyFill="1" applyBorder="1" applyAlignment="1" applyProtection="1">
      <alignment horizontal="center" vertical="center"/>
    </xf>
    <xf numFmtId="3" fontId="32" fillId="2" borderId="0" xfId="0" applyNumberFormat="1" applyFont="1" applyFill="1" applyAlignment="1" applyProtection="1">
      <alignment horizontal="center" vertical="center"/>
    </xf>
    <xf numFmtId="4" fontId="36" fillId="3" borderId="0" xfId="0" applyNumberFormat="1" applyFont="1" applyFill="1" applyBorder="1" applyAlignment="1" applyProtection="1">
      <alignment horizontal="center" vertical="center"/>
    </xf>
    <xf numFmtId="4" fontId="32" fillId="0" borderId="0" xfId="0" applyNumberFormat="1" applyFont="1" applyAlignment="1" applyProtection="1">
      <alignment horizontal="center" vertical="center"/>
    </xf>
    <xf numFmtId="4" fontId="32" fillId="0" borderId="0" xfId="0" applyNumberFormat="1" applyFont="1" applyBorder="1" applyAlignment="1" applyProtection="1">
      <alignment horizontal="center" vertical="center"/>
    </xf>
    <xf numFmtId="4" fontId="36" fillId="2" borderId="0" xfId="0" applyNumberFormat="1" applyFont="1" applyFill="1" applyBorder="1" applyAlignment="1" applyProtection="1">
      <alignment horizontal="center" vertical="center"/>
    </xf>
    <xf numFmtId="4" fontId="36" fillId="9" borderId="0" xfId="0" applyNumberFormat="1" applyFont="1" applyFill="1" applyBorder="1" applyAlignment="1" applyProtection="1">
      <alignment horizontal="center" vertical="center"/>
    </xf>
    <xf numFmtId="9" fontId="36" fillId="9" borderId="0" xfId="3" applyFont="1" applyFill="1" applyBorder="1" applyAlignment="1" applyProtection="1">
      <alignment horizontal="center" vertical="center"/>
    </xf>
    <xf numFmtId="0" fontId="0" fillId="0" borderId="0" xfId="0" applyAlignment="1" applyProtection="1">
      <alignment wrapText="1"/>
      <protection locked="0"/>
    </xf>
    <xf numFmtId="0" fontId="0" fillId="0" borderId="0" xfId="0" applyBorder="1" applyProtection="1">
      <protection locked="0"/>
    </xf>
    <xf numFmtId="0" fontId="0" fillId="0" borderId="0" xfId="0" applyFill="1" applyBorder="1" applyProtection="1">
      <protection locked="0"/>
    </xf>
    <xf numFmtId="0" fontId="0" fillId="0" borderId="0" xfId="0" applyAlignment="1" applyProtection="1">
      <alignment vertical="center"/>
      <protection locked="0"/>
    </xf>
    <xf numFmtId="0" fontId="0" fillId="0" borderId="5" xfId="0" applyBorder="1" applyAlignment="1" applyProtection="1">
      <alignment vertical="center"/>
      <protection locked="0"/>
    </xf>
    <xf numFmtId="0" fontId="0" fillId="0" borderId="1" xfId="0" applyBorder="1" applyAlignment="1" applyProtection="1">
      <alignment vertical="center"/>
      <protection locked="0"/>
    </xf>
    <xf numFmtId="0" fontId="0" fillId="0" borderId="1" xfId="0" applyFill="1" applyBorder="1" applyAlignment="1" applyProtection="1">
      <alignment vertical="center"/>
      <protection locked="0"/>
    </xf>
    <xf numFmtId="3" fontId="0" fillId="0" borderId="0" xfId="0" applyNumberFormat="1" applyAlignment="1" applyProtection="1">
      <alignment horizontal="right"/>
    </xf>
    <xf numFmtId="0" fontId="0" fillId="0" borderId="0" xfId="0" applyAlignment="1" applyProtection="1">
      <alignment horizontal="right"/>
      <protection locked="0"/>
    </xf>
    <xf numFmtId="0" fontId="0" fillId="6" borderId="18" xfId="0" applyFill="1" applyBorder="1" applyAlignment="1" applyProtection="1">
      <alignment horizontal="right"/>
      <protection locked="0"/>
    </xf>
    <xf numFmtId="0" fontId="0" fillId="6" borderId="14" xfId="0" applyFill="1" applyBorder="1" applyAlignment="1" applyProtection="1">
      <alignment horizontal="right"/>
      <protection locked="0"/>
    </xf>
    <xf numFmtId="0" fontId="0" fillId="6" borderId="14" xfId="0" applyFill="1" applyBorder="1" applyAlignment="1" applyProtection="1">
      <alignment horizontal="right" wrapText="1"/>
      <protection locked="0"/>
    </xf>
    <xf numFmtId="0" fontId="0" fillId="0" borderId="14" xfId="0" applyBorder="1" applyAlignment="1" applyProtection="1">
      <alignment horizontal="right"/>
      <protection locked="0"/>
    </xf>
    <xf numFmtId="0" fontId="0" fillId="6" borderId="17" xfId="0" applyFill="1" applyBorder="1" applyAlignment="1" applyProtection="1">
      <alignment horizontal="right"/>
      <protection locked="0"/>
    </xf>
    <xf numFmtId="0" fontId="0" fillId="0" borderId="19" xfId="0" applyBorder="1" applyAlignment="1" applyProtection="1">
      <alignment vertical="center"/>
      <protection locked="0"/>
    </xf>
    <xf numFmtId="0" fontId="0" fillId="0" borderId="20" xfId="0" applyBorder="1" applyAlignment="1" applyProtection="1">
      <alignment vertical="center"/>
      <protection locked="0"/>
    </xf>
    <xf numFmtId="0" fontId="0" fillId="0" borderId="21" xfId="0" applyBorder="1" applyAlignment="1" applyProtection="1">
      <alignment vertical="center"/>
      <protection locked="0"/>
    </xf>
    <xf numFmtId="0" fontId="0" fillId="0" borderId="22" xfId="0" applyBorder="1" applyAlignment="1" applyProtection="1">
      <alignment vertical="center"/>
      <protection locked="0"/>
    </xf>
    <xf numFmtId="0" fontId="0" fillId="0" borderId="23" xfId="0" applyFill="1" applyBorder="1" applyAlignment="1" applyProtection="1">
      <alignment vertical="center"/>
      <protection locked="0"/>
    </xf>
    <xf numFmtId="0" fontId="0" fillId="0" borderId="23" xfId="0" applyBorder="1" applyAlignment="1" applyProtection="1">
      <alignment vertical="center"/>
      <protection locked="0"/>
    </xf>
    <xf numFmtId="0" fontId="0" fillId="0" borderId="24" xfId="0" applyBorder="1" applyAlignment="1" applyProtection="1">
      <alignment vertical="center"/>
      <protection locked="0"/>
    </xf>
    <xf numFmtId="0" fontId="47" fillId="0" borderId="25" xfId="0" applyFont="1" applyBorder="1" applyAlignment="1" applyProtection="1">
      <alignment vertical="center"/>
      <protection locked="0"/>
    </xf>
    <xf numFmtId="0" fontId="47" fillId="0" borderId="26" xfId="0" applyFont="1" applyFill="1" applyBorder="1" applyAlignment="1" applyProtection="1">
      <alignment vertical="center"/>
      <protection locked="0"/>
    </xf>
    <xf numFmtId="0" fontId="47" fillId="0" borderId="26" xfId="0" applyFont="1" applyBorder="1" applyAlignment="1" applyProtection="1">
      <alignment vertical="center"/>
      <protection locked="0"/>
    </xf>
    <xf numFmtId="0" fontId="47" fillId="0" borderId="26" xfId="0" applyFont="1" applyBorder="1" applyAlignment="1" applyProtection="1">
      <alignment vertical="center" wrapText="1"/>
      <protection locked="0"/>
    </xf>
    <xf numFmtId="0" fontId="47" fillId="0" borderId="27" xfId="0" applyFont="1" applyBorder="1" applyAlignment="1" applyProtection="1">
      <alignment vertical="center"/>
      <protection locked="0"/>
    </xf>
    <xf numFmtId="0" fontId="47" fillId="0" borderId="0" xfId="0" applyFont="1" applyAlignment="1" applyProtection="1">
      <alignment vertical="center"/>
      <protection locked="0"/>
    </xf>
    <xf numFmtId="0" fontId="47" fillId="0" borderId="26" xfId="0" applyFont="1" applyFill="1" applyBorder="1" applyAlignment="1" applyProtection="1">
      <alignment vertical="center" wrapText="1"/>
      <protection locked="0"/>
    </xf>
    <xf numFmtId="0" fontId="0" fillId="0" borderId="5" xfId="0" applyFill="1" applyBorder="1" applyAlignment="1" applyProtection="1">
      <alignment vertical="center" wrapText="1"/>
      <protection locked="0"/>
    </xf>
    <xf numFmtId="0" fontId="0" fillId="0" borderId="1" xfId="0" applyFill="1" applyBorder="1" applyAlignment="1" applyProtection="1">
      <alignment vertical="center" wrapText="1"/>
      <protection locked="0"/>
    </xf>
    <xf numFmtId="0" fontId="0" fillId="0" borderId="23" xfId="0" applyFill="1" applyBorder="1" applyAlignment="1" applyProtection="1">
      <alignment vertical="center" wrapText="1"/>
      <protection locked="0"/>
    </xf>
    <xf numFmtId="0" fontId="47" fillId="0" borderId="28" xfId="0" applyFont="1" applyBorder="1" applyAlignment="1" applyProtection="1">
      <alignment vertical="center"/>
      <protection locked="0"/>
    </xf>
    <xf numFmtId="0" fontId="0" fillId="0" borderId="29" xfId="0" applyBorder="1" applyAlignment="1" applyProtection="1">
      <alignment vertical="center"/>
      <protection locked="0"/>
    </xf>
    <xf numFmtId="0" fontId="0" fillId="0" borderId="7" xfId="0" applyBorder="1" applyAlignment="1" applyProtection="1">
      <alignment vertical="center"/>
      <protection locked="0"/>
    </xf>
    <xf numFmtId="0" fontId="0" fillId="0" borderId="30" xfId="0" applyBorder="1" applyAlignment="1" applyProtection="1">
      <alignment vertical="center"/>
      <protection locked="0"/>
    </xf>
    <xf numFmtId="0" fontId="0" fillId="0" borderId="5" xfId="0" applyBorder="1" applyAlignment="1" applyProtection="1">
      <alignment vertical="center" wrapText="1"/>
      <protection locked="0"/>
    </xf>
    <xf numFmtId="0" fontId="0" fillId="0" borderId="1" xfId="0" applyBorder="1" applyAlignment="1" applyProtection="1">
      <alignment vertical="center" wrapText="1"/>
      <protection locked="0"/>
    </xf>
    <xf numFmtId="0" fontId="0" fillId="0" borderId="23" xfId="0" applyBorder="1" applyAlignment="1" applyProtection="1">
      <alignment vertical="center" wrapText="1"/>
      <protection locked="0"/>
    </xf>
    <xf numFmtId="3" fontId="30" fillId="2" borderId="45" xfId="0" applyNumberFormat="1" applyFont="1" applyFill="1" applyBorder="1" applyAlignment="1">
      <alignment vertical="center" wrapText="1" readingOrder="1"/>
    </xf>
    <xf numFmtId="3" fontId="30" fillId="2" borderId="46" xfId="0" applyNumberFormat="1" applyFont="1" applyFill="1" applyBorder="1" applyAlignment="1">
      <alignment horizontal="right" vertical="center" wrapText="1" readingOrder="1"/>
    </xf>
    <xf numFmtId="3" fontId="30" fillId="2" borderId="43" xfId="0" applyNumberFormat="1" applyFont="1" applyFill="1" applyBorder="1" applyAlignment="1">
      <alignment horizontal="right" vertical="center" wrapText="1" readingOrder="1"/>
    </xf>
    <xf numFmtId="3" fontId="0" fillId="0" borderId="47" xfId="0" applyNumberFormat="1" applyBorder="1"/>
    <xf numFmtId="3" fontId="0" fillId="2" borderId="40" xfId="0" applyNumberFormat="1" applyFill="1" applyBorder="1"/>
    <xf numFmtId="3" fontId="30" fillId="3" borderId="43" xfId="0" applyNumberFormat="1" applyFont="1" applyFill="1" applyBorder="1" applyAlignment="1">
      <alignment vertical="center" wrapText="1" readingOrder="1"/>
    </xf>
    <xf numFmtId="0" fontId="48" fillId="0" borderId="0" xfId="0" applyFont="1" applyProtection="1">
      <protection locked="0"/>
    </xf>
    <xf numFmtId="0" fontId="48" fillId="0" borderId="0" xfId="0" applyFont="1" applyAlignment="1" applyProtection="1">
      <alignment horizontal="right"/>
      <protection locked="0"/>
    </xf>
    <xf numFmtId="0" fontId="48" fillId="0" borderId="0" xfId="0" applyFont="1" applyAlignment="1" applyProtection="1">
      <alignment wrapText="1"/>
      <protection locked="0"/>
    </xf>
    <xf numFmtId="0" fontId="0" fillId="6" borderId="11" xfId="0" applyFill="1" applyBorder="1" applyAlignment="1" applyProtection="1">
      <alignment horizontal="center" vertical="center"/>
      <protection locked="0"/>
    </xf>
    <xf numFmtId="0" fontId="0" fillId="6" borderId="12" xfId="0" applyFill="1" applyBorder="1" applyAlignment="1" applyProtection="1">
      <alignment horizontal="center" vertical="center"/>
      <protection locked="0"/>
    </xf>
    <xf numFmtId="0" fontId="0" fillId="6" borderId="18" xfId="0" applyFill="1" applyBorder="1" applyAlignment="1" applyProtection="1">
      <alignment horizontal="center" vertical="center"/>
      <protection locked="0"/>
    </xf>
    <xf numFmtId="3" fontId="0" fillId="0" borderId="1" xfId="0" applyNumberFormat="1" applyBorder="1" applyAlignment="1" applyProtection="1">
      <alignment horizontal="center"/>
      <protection locked="0"/>
    </xf>
    <xf numFmtId="0" fontId="0" fillId="6" borderId="31" xfId="0" applyFill="1" applyBorder="1" applyAlignment="1" applyProtection="1">
      <alignment horizontal="center" vertical="center"/>
      <protection locked="0"/>
    </xf>
    <xf numFmtId="0" fontId="0" fillId="6" borderId="32" xfId="0" applyFill="1" applyBorder="1" applyAlignment="1" applyProtection="1">
      <alignment horizontal="center" vertical="center"/>
      <protection locked="0"/>
    </xf>
    <xf numFmtId="0" fontId="0" fillId="6" borderId="33" xfId="0" applyFill="1" applyBorder="1" applyAlignment="1" applyProtection="1">
      <alignment horizontal="center" vertical="center"/>
      <protection locked="0"/>
    </xf>
    <xf numFmtId="0" fontId="30" fillId="2" borderId="48" xfId="0" applyFont="1" applyFill="1" applyBorder="1" applyAlignment="1">
      <alignment horizontal="right" vertical="center" wrapText="1" readingOrder="1"/>
    </xf>
    <xf numFmtId="0" fontId="30" fillId="2" borderId="49" xfId="0" applyFont="1" applyFill="1" applyBorder="1" applyAlignment="1">
      <alignment horizontal="right" vertical="center" wrapText="1" readingOrder="1"/>
    </xf>
    <xf numFmtId="0" fontId="30" fillId="3" borderId="50" xfId="0" applyFont="1" applyFill="1" applyBorder="1" applyAlignment="1">
      <alignment horizontal="left" vertical="center" wrapText="1" readingOrder="1"/>
    </xf>
    <xf numFmtId="0" fontId="30" fillId="3" borderId="51" xfId="0" applyFont="1" applyFill="1" applyBorder="1" applyAlignment="1">
      <alignment horizontal="left" vertical="center" wrapText="1" readingOrder="1"/>
    </xf>
    <xf numFmtId="0" fontId="11" fillId="10" borderId="52" xfId="0" applyFont="1" applyFill="1" applyBorder="1" applyAlignment="1">
      <alignment vertical="center" textRotation="90" wrapText="1"/>
    </xf>
    <xf numFmtId="0" fontId="11" fillId="10" borderId="0" xfId="0" applyFont="1" applyFill="1" applyBorder="1" applyAlignment="1">
      <alignment vertical="center" textRotation="90" wrapText="1"/>
    </xf>
    <xf numFmtId="0" fontId="11" fillId="10" borderId="48" xfId="0" applyFont="1" applyFill="1" applyBorder="1" applyAlignment="1">
      <alignment vertical="center" textRotation="90" wrapText="1"/>
    </xf>
    <xf numFmtId="0" fontId="30" fillId="2" borderId="0" xfId="0" applyFont="1" applyFill="1" applyBorder="1" applyAlignment="1">
      <alignment vertical="center" wrapText="1" readingOrder="1"/>
    </xf>
    <xf numFmtId="0" fontId="30" fillId="2" borderId="53" xfId="0" applyFont="1" applyFill="1" applyBorder="1" applyAlignment="1">
      <alignment vertical="center" wrapText="1" readingOrder="1"/>
    </xf>
    <xf numFmtId="0" fontId="30" fillId="2" borderId="52" xfId="0" applyFont="1" applyFill="1" applyBorder="1" applyAlignment="1">
      <alignment vertical="center" wrapText="1" readingOrder="1"/>
    </xf>
    <xf numFmtId="0" fontId="30" fillId="2" borderId="54" xfId="0" applyFont="1" applyFill="1" applyBorder="1" applyAlignment="1">
      <alignment vertical="center" wrapText="1" readingOrder="1"/>
    </xf>
    <xf numFmtId="164" fontId="30" fillId="3" borderId="52" xfId="0" applyNumberFormat="1" applyFont="1" applyFill="1" applyBorder="1" applyAlignment="1">
      <alignment vertical="center" textRotation="90" wrapText="1" readingOrder="1"/>
    </xf>
    <xf numFmtId="0" fontId="30" fillId="3" borderId="0" xfId="0" applyFont="1" applyFill="1" applyBorder="1" applyAlignment="1">
      <alignment vertical="center" textRotation="90" wrapText="1" readingOrder="1"/>
    </xf>
    <xf numFmtId="0" fontId="30" fillId="3" borderId="48" xfId="0" applyFont="1" applyFill="1" applyBorder="1" applyAlignment="1">
      <alignment vertical="center" textRotation="90" wrapText="1" readingOrder="1"/>
    </xf>
    <xf numFmtId="0" fontId="30" fillId="3" borderId="52" xfId="0" applyFont="1" applyFill="1" applyBorder="1" applyAlignment="1">
      <alignment vertical="center" textRotation="90" wrapText="1" readingOrder="1"/>
    </xf>
    <xf numFmtId="0" fontId="30" fillId="2" borderId="34" xfId="0" applyFont="1" applyFill="1" applyBorder="1" applyAlignment="1">
      <alignment horizontal="center" vertical="center" wrapText="1" readingOrder="1"/>
    </xf>
    <xf numFmtId="0" fontId="30" fillId="2" borderId="37" xfId="0" applyFont="1" applyFill="1" applyBorder="1" applyAlignment="1">
      <alignment horizontal="center" vertical="center" wrapText="1" readingOrder="1"/>
    </xf>
    <xf numFmtId="0" fontId="30" fillId="2" borderId="34" xfId="0" applyFont="1" applyFill="1" applyBorder="1" applyAlignment="1">
      <alignment horizontal="left" vertical="center" wrapText="1" readingOrder="1"/>
    </xf>
    <xf numFmtId="0" fontId="30" fillId="2" borderId="37" xfId="0" applyFont="1" applyFill="1" applyBorder="1" applyAlignment="1">
      <alignment horizontal="left" vertical="center" wrapText="1" readingOrder="1"/>
    </xf>
    <xf numFmtId="0" fontId="30" fillId="3" borderId="38" xfId="0" applyFont="1" applyFill="1" applyBorder="1" applyAlignment="1">
      <alignment horizontal="left" vertical="center" wrapText="1" readingOrder="1"/>
    </xf>
    <xf numFmtId="0" fontId="30" fillId="3" borderId="55" xfId="0" applyFont="1" applyFill="1" applyBorder="1" applyAlignment="1">
      <alignment horizontal="left" vertical="center" wrapText="1" readingOrder="1"/>
    </xf>
    <xf numFmtId="3" fontId="11" fillId="10" borderId="58" xfId="0" applyNumberFormat="1" applyFont="1" applyFill="1" applyBorder="1" applyAlignment="1">
      <alignment horizontal="center" vertical="center" textRotation="90" wrapText="1"/>
    </xf>
    <xf numFmtId="3" fontId="11" fillId="10" borderId="57" xfId="0" applyNumberFormat="1" applyFont="1" applyFill="1" applyBorder="1" applyAlignment="1">
      <alignment horizontal="center" vertical="center" textRotation="90" wrapText="1"/>
    </xf>
    <xf numFmtId="3" fontId="11" fillId="10" borderId="0" xfId="0" applyNumberFormat="1" applyFont="1" applyFill="1" applyBorder="1" applyAlignment="1">
      <alignment horizontal="center" vertical="center" textRotation="90" wrapText="1"/>
    </xf>
    <xf numFmtId="3" fontId="30" fillId="3" borderId="42" xfId="0" applyNumberFormat="1" applyFont="1" applyFill="1" applyBorder="1" applyAlignment="1">
      <alignment horizontal="left" vertical="center" wrapText="1" readingOrder="1"/>
    </xf>
    <xf numFmtId="3" fontId="30" fillId="3" borderId="43" xfId="0" applyNumberFormat="1" applyFont="1" applyFill="1" applyBorder="1" applyAlignment="1">
      <alignment horizontal="left" vertical="center" wrapText="1" readingOrder="1"/>
    </xf>
    <xf numFmtId="3" fontId="30" fillId="3" borderId="52" xfId="0" applyNumberFormat="1" applyFont="1" applyFill="1" applyBorder="1" applyAlignment="1">
      <alignment horizontal="center" vertical="center" textRotation="90" wrapText="1" readingOrder="1"/>
    </xf>
    <xf numFmtId="3" fontId="30" fillId="3" borderId="0" xfId="0" applyNumberFormat="1" applyFont="1" applyFill="1" applyBorder="1" applyAlignment="1">
      <alignment horizontal="center" vertical="center" textRotation="90" wrapText="1" readingOrder="1"/>
    </xf>
    <xf numFmtId="3" fontId="30" fillId="3" borderId="59" xfId="0" applyNumberFormat="1" applyFont="1" applyFill="1" applyBorder="1" applyAlignment="1">
      <alignment horizontal="center" vertical="center" textRotation="90" wrapText="1" readingOrder="1"/>
    </xf>
    <xf numFmtId="3" fontId="30" fillId="3" borderId="60" xfId="0" applyNumberFormat="1" applyFont="1" applyFill="1" applyBorder="1" applyAlignment="1">
      <alignment horizontal="center" vertical="center" textRotation="90" wrapText="1" readingOrder="1"/>
    </xf>
    <xf numFmtId="3" fontId="30" fillId="2" borderId="56" xfId="0" applyNumberFormat="1" applyFont="1" applyFill="1" applyBorder="1" applyAlignment="1">
      <alignment horizontal="left" vertical="center" wrapText="1" readingOrder="1"/>
    </xf>
    <xf numFmtId="3" fontId="30" fillId="2" borderId="57" xfId="0" applyNumberFormat="1" applyFont="1" applyFill="1" applyBorder="1" applyAlignment="1">
      <alignment horizontal="left" vertical="center" wrapText="1" readingOrder="1"/>
    </xf>
    <xf numFmtId="3" fontId="30" fillId="2" borderId="42" xfId="0" applyNumberFormat="1" applyFont="1" applyFill="1" applyBorder="1" applyAlignment="1">
      <alignment horizontal="left" vertical="center" wrapText="1" readingOrder="1"/>
    </xf>
    <xf numFmtId="3" fontId="30" fillId="2" borderId="43" xfId="0" applyNumberFormat="1" applyFont="1" applyFill="1" applyBorder="1" applyAlignment="1">
      <alignment horizontal="left" vertical="center" wrapText="1" readingOrder="1"/>
    </xf>
    <xf numFmtId="0" fontId="30" fillId="2" borderId="2" xfId="0" applyFont="1" applyFill="1" applyBorder="1" applyAlignment="1">
      <alignment horizontal="left" vertical="center" wrapText="1" readingOrder="1"/>
    </xf>
    <xf numFmtId="0" fontId="30" fillId="2" borderId="4" xfId="0" applyFont="1" applyFill="1" applyBorder="1" applyAlignment="1">
      <alignment horizontal="left" vertical="center" wrapText="1" readingOrder="1"/>
    </xf>
    <xf numFmtId="0" fontId="30" fillId="2" borderId="3" xfId="0" applyFont="1" applyFill="1" applyBorder="1" applyAlignment="1">
      <alignment horizontal="left" vertical="center" wrapText="1" readingOrder="1"/>
    </xf>
    <xf numFmtId="0" fontId="12" fillId="6" borderId="11" xfId="0" applyFont="1" applyFill="1" applyBorder="1" applyAlignment="1">
      <alignment horizontal="center" vertical="center" textRotation="90" wrapText="1" readingOrder="1"/>
    </xf>
    <xf numFmtId="0" fontId="12" fillId="6" borderId="18" xfId="0" applyFont="1" applyFill="1" applyBorder="1" applyAlignment="1">
      <alignment horizontal="center" vertical="center" textRotation="90" wrapText="1" readingOrder="1"/>
    </xf>
    <xf numFmtId="0" fontId="12" fillId="6" borderId="13" xfId="0" applyFont="1" applyFill="1" applyBorder="1" applyAlignment="1">
      <alignment horizontal="center" vertical="center" textRotation="90" wrapText="1" readingOrder="1"/>
    </xf>
    <xf numFmtId="0" fontId="12" fillId="6" borderId="14" xfId="0" applyFont="1" applyFill="1" applyBorder="1" applyAlignment="1">
      <alignment horizontal="center" vertical="center" textRotation="90" wrapText="1" readingOrder="1"/>
    </xf>
    <xf numFmtId="0" fontId="12" fillId="6" borderId="15" xfId="0" applyFont="1" applyFill="1" applyBorder="1" applyAlignment="1">
      <alignment horizontal="center" vertical="center" textRotation="90" wrapText="1" readingOrder="1"/>
    </xf>
    <xf numFmtId="0" fontId="12" fillId="6" borderId="17" xfId="0" applyFont="1" applyFill="1" applyBorder="1" applyAlignment="1">
      <alignment horizontal="center" vertical="center" textRotation="90" wrapText="1" readingOrder="1"/>
    </xf>
    <xf numFmtId="0" fontId="12" fillId="4" borderId="2" xfId="0" applyFont="1" applyFill="1" applyBorder="1" applyAlignment="1">
      <alignment horizontal="left" vertical="center" wrapText="1" readingOrder="1"/>
    </xf>
    <xf numFmtId="0" fontId="12" fillId="4" borderId="4" xfId="0" applyFont="1" applyFill="1" applyBorder="1" applyAlignment="1">
      <alignment horizontal="left" vertical="center" wrapText="1" readingOrder="1"/>
    </xf>
    <xf numFmtId="0" fontId="12" fillId="4" borderId="3" xfId="0" applyFont="1" applyFill="1" applyBorder="1" applyAlignment="1">
      <alignment horizontal="left" vertical="center" wrapText="1" readingOrder="1"/>
    </xf>
    <xf numFmtId="0" fontId="11" fillId="10" borderId="4" xfId="0" applyFont="1" applyFill="1" applyBorder="1" applyAlignment="1">
      <alignment vertical="center" textRotation="90" wrapText="1"/>
    </xf>
    <xf numFmtId="0" fontId="12" fillId="4" borderId="13" xfId="0" applyFont="1" applyFill="1" applyBorder="1" applyAlignment="1">
      <alignment horizontal="left" vertical="center" wrapText="1" readingOrder="1"/>
    </xf>
    <xf numFmtId="0" fontId="12" fillId="4" borderId="15" xfId="0" applyFont="1" applyFill="1" applyBorder="1" applyAlignment="1">
      <alignment horizontal="left" vertical="center" wrapText="1" readingOrder="1"/>
    </xf>
    <xf numFmtId="0" fontId="12" fillId="5" borderId="2" xfId="0" applyFont="1" applyFill="1" applyBorder="1" applyAlignment="1">
      <alignment horizontal="left" vertical="center" wrapText="1" readingOrder="1"/>
    </xf>
    <xf numFmtId="0" fontId="12" fillId="5" borderId="4" xfId="0" applyFont="1" applyFill="1" applyBorder="1" applyAlignment="1">
      <alignment horizontal="left" vertical="center" wrapText="1" readingOrder="1"/>
    </xf>
    <xf numFmtId="0" fontId="12" fillId="5" borderId="3" xfId="0" applyFont="1" applyFill="1" applyBorder="1" applyAlignment="1">
      <alignment horizontal="left" vertical="center" wrapText="1" readingOrder="1"/>
    </xf>
    <xf numFmtId="0" fontId="41" fillId="6" borderId="1" xfId="0" applyFont="1" applyFill="1" applyBorder="1" applyAlignment="1">
      <alignment horizontal="center" vertical="center" textRotation="90" wrapText="1"/>
    </xf>
    <xf numFmtId="0" fontId="41" fillId="6" borderId="1" xfId="0" applyFont="1" applyFill="1" applyBorder="1" applyAlignment="1">
      <alignment horizontal="center" vertical="center" textRotation="90"/>
    </xf>
    <xf numFmtId="0" fontId="12" fillId="6" borderId="2" xfId="0" applyFont="1" applyFill="1" applyBorder="1" applyAlignment="1">
      <alignment horizontal="left" vertical="center" wrapText="1" readingOrder="1"/>
    </xf>
    <xf numFmtId="0" fontId="12" fillId="6" borderId="4" xfId="0" applyFont="1" applyFill="1" applyBorder="1" applyAlignment="1">
      <alignment horizontal="left" vertical="center" wrapText="1" readingOrder="1"/>
    </xf>
    <xf numFmtId="0" fontId="12" fillId="6" borderId="3" xfId="0" applyFont="1" applyFill="1" applyBorder="1" applyAlignment="1">
      <alignment horizontal="left" vertical="center" wrapText="1" readingOrder="1"/>
    </xf>
    <xf numFmtId="0" fontId="12" fillId="4" borderId="4" xfId="0" applyFont="1" applyFill="1" applyBorder="1" applyAlignment="1">
      <alignment vertical="center" wrapText="1" readingOrder="1"/>
    </xf>
    <xf numFmtId="0" fontId="12" fillId="4" borderId="3" xfId="0" applyFont="1" applyFill="1" applyBorder="1" applyAlignment="1">
      <alignment vertical="center" wrapText="1" readingOrder="1"/>
    </xf>
    <xf numFmtId="9" fontId="30" fillId="3" borderId="52" xfId="3" applyFont="1" applyFill="1" applyBorder="1" applyAlignment="1">
      <alignment horizontal="center" vertical="center" textRotation="90" wrapText="1" readingOrder="1"/>
    </xf>
    <xf numFmtId="9" fontId="30" fillId="3" borderId="0" xfId="3" applyFont="1" applyFill="1" applyBorder="1" applyAlignment="1">
      <alignment horizontal="center" vertical="center" textRotation="90" wrapText="1" readingOrder="1"/>
    </xf>
    <xf numFmtId="3" fontId="30" fillId="3" borderId="61" xfId="0" applyNumberFormat="1" applyFont="1" applyFill="1" applyBorder="1" applyAlignment="1">
      <alignment horizontal="left" vertical="center" wrapText="1" readingOrder="1"/>
    </xf>
  </cellXfs>
  <cellStyles count="5">
    <cellStyle name="Normal" xfId="0" builtinId="0"/>
    <cellStyle name="Normal 2" xfId="1"/>
    <cellStyle name="Normal 2 2" xfId="2"/>
    <cellStyle name="Percent 2" xfId="4"/>
    <cellStyle name="Percentagem" xfId="3" builtinId="5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emf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27</xdr:row>
          <xdr:rowOff>104775</xdr:rowOff>
        </xdr:from>
        <xdr:to>
          <xdr:col>1</xdr:col>
          <xdr:colOff>533400</xdr:colOff>
          <xdr:row>31</xdr:row>
          <xdr:rowOff>123825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35</xdr:row>
          <xdr:rowOff>133350</xdr:rowOff>
        </xdr:from>
        <xdr:to>
          <xdr:col>1</xdr:col>
          <xdr:colOff>371475</xdr:colOff>
          <xdr:row>37</xdr:row>
          <xdr:rowOff>114300</xdr:rowOff>
        </xdr:to>
        <xdr:sp macro="" textlink="">
          <xdr:nvSpPr>
            <xdr:cNvPr id="2054" name="Object 6" hidden="1">
              <a:extLst>
                <a:ext uri="{63B3BB69-23CF-44E3-9099-C40C66FF867C}">
                  <a14:compatExt spid="_x0000_s20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FFFFFF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228600</xdr:colOff>
          <xdr:row>21</xdr:row>
          <xdr:rowOff>152400</xdr:rowOff>
        </xdr:from>
        <xdr:to>
          <xdr:col>1</xdr:col>
          <xdr:colOff>438150</xdr:colOff>
          <xdr:row>26</xdr:row>
          <xdr:rowOff>142875</xdr:rowOff>
        </xdr:to>
        <xdr:sp macro="" textlink="">
          <xdr:nvSpPr>
            <xdr:cNvPr id="2061" name="Object 13" hidden="1">
              <a:extLst>
                <a:ext uri="{63B3BB69-23CF-44E3-9099-C40C66FF867C}">
                  <a14:compatExt spid="_x0000_s20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FFFFFF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1476375</xdr:colOff>
          <xdr:row>22</xdr:row>
          <xdr:rowOff>57150</xdr:rowOff>
        </xdr:from>
        <xdr:to>
          <xdr:col>6</xdr:col>
          <xdr:colOff>657225</xdr:colOff>
          <xdr:row>25</xdr:row>
          <xdr:rowOff>66675</xdr:rowOff>
        </xdr:to>
        <xdr:sp macro="" textlink="">
          <xdr:nvSpPr>
            <xdr:cNvPr id="2067" name="Object 19" hidden="1">
              <a:extLst>
                <a:ext uri="{63B3BB69-23CF-44E3-9099-C40C66FF867C}">
                  <a14:compatExt spid="_x0000_s20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FFFFFF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32</xdr:row>
          <xdr:rowOff>95250</xdr:rowOff>
        </xdr:from>
        <xdr:to>
          <xdr:col>1</xdr:col>
          <xdr:colOff>514350</xdr:colOff>
          <xdr:row>34</xdr:row>
          <xdr:rowOff>85725</xdr:rowOff>
        </xdr:to>
        <xdr:sp macro="" textlink="">
          <xdr:nvSpPr>
            <xdr:cNvPr id="2072" name="Object 24" hidden="1">
              <a:extLst>
                <a:ext uri="{63B3BB69-23CF-44E3-9099-C40C66FF867C}">
                  <a14:compatExt spid="_x0000_s20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FFFFFF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1200150</xdr:colOff>
          <xdr:row>25</xdr:row>
          <xdr:rowOff>0</xdr:rowOff>
        </xdr:from>
        <xdr:to>
          <xdr:col>4</xdr:col>
          <xdr:colOff>1457325</xdr:colOff>
          <xdr:row>26</xdr:row>
          <xdr:rowOff>66675</xdr:rowOff>
        </xdr:to>
        <xdr:sp macro="" textlink="">
          <xdr:nvSpPr>
            <xdr:cNvPr id="2073" name="Object 25" hidden="1">
              <a:extLst>
                <a:ext uri="{63B3BB69-23CF-44E3-9099-C40C66FF867C}">
                  <a14:compatExt spid="_x0000_s2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FFFFFF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4</xdr:col>
      <xdr:colOff>66675</xdr:colOff>
      <xdr:row>0</xdr:row>
      <xdr:rowOff>76200</xdr:rowOff>
    </xdr:from>
    <xdr:to>
      <xdr:col>6</xdr:col>
      <xdr:colOff>1181100</xdr:colOff>
      <xdr:row>4</xdr:row>
      <xdr:rowOff>142875</xdr:rowOff>
    </xdr:to>
    <xdr:pic>
      <xdr:nvPicPr>
        <xdr:cNvPr id="2144" name="Picture 122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228"/>
        <a:stretch>
          <a:fillRect/>
        </a:stretch>
      </xdr:blipFill>
      <xdr:spPr bwMode="auto">
        <a:xfrm>
          <a:off x="3409950" y="76200"/>
          <a:ext cx="6600825" cy="914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542925</xdr:colOff>
          <xdr:row>25</xdr:row>
          <xdr:rowOff>0</xdr:rowOff>
        </xdr:from>
        <xdr:to>
          <xdr:col>4</xdr:col>
          <xdr:colOff>1133475</xdr:colOff>
          <xdr:row>26</xdr:row>
          <xdr:rowOff>95250</xdr:rowOff>
        </xdr:to>
        <xdr:sp macro="" textlink="">
          <xdr:nvSpPr>
            <xdr:cNvPr id="2076" name="Object 28" hidden="1">
              <a:extLst>
                <a:ext uri="{63B3BB69-23CF-44E3-9099-C40C66FF867C}">
                  <a14:compatExt spid="_x0000_s2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FFFFFF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4</xdr:col>
      <xdr:colOff>1460789</xdr:colOff>
      <xdr:row>23</xdr:row>
      <xdr:rowOff>154441</xdr:rowOff>
    </xdr:from>
    <xdr:to>
      <xdr:col>5</xdr:col>
      <xdr:colOff>1480457</xdr:colOff>
      <xdr:row>25</xdr:row>
      <xdr:rowOff>132051</xdr:rowOff>
    </xdr:to>
    <xdr:cxnSp macro="">
      <xdr:nvCxnSpPr>
        <xdr:cNvPr id="7" name="Straight Arrow Connector 6"/>
        <xdr:cNvCxnSpPr/>
      </xdr:nvCxnSpPr>
      <xdr:spPr>
        <a:xfrm flipV="1">
          <a:off x="4672075" y="4780870"/>
          <a:ext cx="2169596" cy="358610"/>
        </a:xfrm>
        <a:prstGeom prst="straightConnector1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19</xdr:row>
          <xdr:rowOff>133350</xdr:rowOff>
        </xdr:from>
        <xdr:to>
          <xdr:col>2</xdr:col>
          <xdr:colOff>9525</xdr:colOff>
          <xdr:row>21</xdr:row>
          <xdr:rowOff>38100</xdr:rowOff>
        </xdr:to>
        <xdr:sp macro="" textlink="">
          <xdr:nvSpPr>
            <xdr:cNvPr id="2077" name="Object 29" hidden="1">
              <a:extLst>
                <a:ext uri="{63B3BB69-23CF-44E3-9099-C40C66FF867C}">
                  <a14:compatExt spid="_x0000_s20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FFFFFF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0</xdr:col>
      <xdr:colOff>205704</xdr:colOff>
      <xdr:row>43</xdr:row>
      <xdr:rowOff>117152</xdr:rowOff>
    </xdr:from>
    <xdr:to>
      <xdr:col>2</xdr:col>
      <xdr:colOff>70704</xdr:colOff>
      <xdr:row>43</xdr:row>
      <xdr:rowOff>117153</xdr:rowOff>
    </xdr:to>
    <xdr:cxnSp macro="">
      <xdr:nvCxnSpPr>
        <xdr:cNvPr id="10" name="Straight Arrow Connector 9"/>
        <xdr:cNvCxnSpPr/>
      </xdr:nvCxnSpPr>
      <xdr:spPr>
        <a:xfrm flipV="1">
          <a:off x="205704" y="8812917"/>
          <a:ext cx="1008000" cy="1"/>
        </a:xfrm>
        <a:prstGeom prst="straightConnector1">
          <a:avLst/>
        </a:prstGeom>
        <a:ln w="19050"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205704</xdr:colOff>
      <xdr:row>45</xdr:row>
      <xdr:rowOff>105895</xdr:rowOff>
    </xdr:from>
    <xdr:to>
      <xdr:col>2</xdr:col>
      <xdr:colOff>70704</xdr:colOff>
      <xdr:row>45</xdr:row>
      <xdr:rowOff>113689</xdr:rowOff>
    </xdr:to>
    <xdr:cxnSp macro="">
      <xdr:nvCxnSpPr>
        <xdr:cNvPr id="805" name="Straight Arrow Connector 804"/>
        <xdr:cNvCxnSpPr/>
      </xdr:nvCxnSpPr>
      <xdr:spPr>
        <a:xfrm>
          <a:off x="205704" y="9182660"/>
          <a:ext cx="1008000" cy="7794"/>
        </a:xfrm>
        <a:prstGeom prst="straightConnector1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0</xdr:col>
      <xdr:colOff>205704</xdr:colOff>
      <xdr:row>47</xdr:row>
      <xdr:rowOff>113689</xdr:rowOff>
    </xdr:from>
    <xdr:to>
      <xdr:col>2</xdr:col>
      <xdr:colOff>70704</xdr:colOff>
      <xdr:row>47</xdr:row>
      <xdr:rowOff>124945</xdr:rowOff>
    </xdr:to>
    <xdr:cxnSp macro="">
      <xdr:nvCxnSpPr>
        <xdr:cNvPr id="806" name="Straight Arrow Connector 805"/>
        <xdr:cNvCxnSpPr/>
      </xdr:nvCxnSpPr>
      <xdr:spPr>
        <a:xfrm flipV="1">
          <a:off x="205704" y="9571454"/>
          <a:ext cx="1008000" cy="11256"/>
        </a:xfrm>
        <a:prstGeom prst="straightConnector1">
          <a:avLst/>
        </a:prstGeom>
        <a:ln w="19050">
          <a:solidFill>
            <a:sysClr val="windowText" lastClr="000000"/>
          </a:solidFill>
          <a:prstDash val="dash"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205704</xdr:colOff>
      <xdr:row>49</xdr:row>
      <xdr:rowOff>83010</xdr:rowOff>
    </xdr:from>
    <xdr:to>
      <xdr:col>2</xdr:col>
      <xdr:colOff>70704</xdr:colOff>
      <xdr:row>49</xdr:row>
      <xdr:rowOff>88205</xdr:rowOff>
    </xdr:to>
    <xdr:cxnSp macro="">
      <xdr:nvCxnSpPr>
        <xdr:cNvPr id="807" name="Straight Arrow Connector 806"/>
        <xdr:cNvCxnSpPr/>
      </xdr:nvCxnSpPr>
      <xdr:spPr>
        <a:xfrm flipV="1">
          <a:off x="205704" y="9921775"/>
          <a:ext cx="1008000" cy="5195"/>
        </a:xfrm>
        <a:prstGeom prst="straightConnector1">
          <a:avLst/>
        </a:prstGeom>
        <a:ln>
          <a:prstDash val="dash"/>
          <a:headEnd type="none" w="med" len="med"/>
          <a:tailEnd type="triangle" w="med" len="med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0</xdr:col>
      <xdr:colOff>1543050</xdr:colOff>
      <xdr:row>39</xdr:row>
      <xdr:rowOff>142875</xdr:rowOff>
    </xdr:from>
    <xdr:to>
      <xdr:col>1</xdr:col>
      <xdr:colOff>304800</xdr:colOff>
      <xdr:row>42</xdr:row>
      <xdr:rowOff>0</xdr:rowOff>
    </xdr:to>
    <xdr:grpSp>
      <xdr:nvGrpSpPr>
        <xdr:cNvPr id="2150" name="Group 287"/>
        <xdr:cNvGrpSpPr>
          <a:grpSpLocks/>
        </xdr:cNvGrpSpPr>
      </xdr:nvGrpSpPr>
      <xdr:grpSpPr bwMode="auto">
        <a:xfrm>
          <a:off x="571500" y="8239125"/>
          <a:ext cx="304800" cy="428625"/>
          <a:chOff x="12347862" y="4710544"/>
          <a:chExt cx="1237855" cy="1080654"/>
        </a:xfrm>
      </xdr:grpSpPr>
      <xdr:cxnSp macro="">
        <xdr:nvCxnSpPr>
          <xdr:cNvPr id="26" name="Straight Connector 25"/>
          <xdr:cNvCxnSpPr/>
        </xdr:nvCxnSpPr>
        <xdr:spPr>
          <a:xfrm>
            <a:off x="12347862" y="5070762"/>
            <a:ext cx="1237855" cy="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808" name="Straight Connector 807"/>
          <xdr:cNvCxnSpPr/>
        </xdr:nvCxnSpPr>
        <xdr:spPr>
          <a:xfrm>
            <a:off x="12347862" y="5406965"/>
            <a:ext cx="1237855" cy="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811" name="Straight Connector 810"/>
          <xdr:cNvCxnSpPr/>
        </xdr:nvCxnSpPr>
        <xdr:spPr>
          <a:xfrm flipV="1">
            <a:off x="12463911" y="4710544"/>
            <a:ext cx="541562" cy="1056639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812" name="Straight Connector 811"/>
          <xdr:cNvCxnSpPr/>
        </xdr:nvCxnSpPr>
        <xdr:spPr>
          <a:xfrm flipV="1">
            <a:off x="12889424" y="4734559"/>
            <a:ext cx="541562" cy="1056639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38</xdr:row>
          <xdr:rowOff>28575</xdr:rowOff>
        </xdr:from>
        <xdr:to>
          <xdr:col>1</xdr:col>
          <xdr:colOff>342900</xdr:colOff>
          <xdr:row>39</xdr:row>
          <xdr:rowOff>114300</xdr:rowOff>
        </xdr:to>
        <xdr:sp macro="" textlink="">
          <xdr:nvSpPr>
            <xdr:cNvPr id="2079" name="Object 31" hidden="1">
              <a:extLst>
                <a:ext uri="{63B3BB69-23CF-44E3-9099-C40C66FF867C}">
                  <a14:compatExt spid="_x0000_s20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6</xdr:col>
      <xdr:colOff>655863</xdr:colOff>
      <xdr:row>23</xdr:row>
      <xdr:rowOff>154441</xdr:rowOff>
    </xdr:from>
    <xdr:to>
      <xdr:col>6</xdr:col>
      <xdr:colOff>1709055</xdr:colOff>
      <xdr:row>25</xdr:row>
      <xdr:rowOff>158523</xdr:rowOff>
    </xdr:to>
    <xdr:cxnSp macro="">
      <xdr:nvCxnSpPr>
        <xdr:cNvPr id="22" name="Straight Arrow Connector 21"/>
        <xdr:cNvCxnSpPr/>
      </xdr:nvCxnSpPr>
      <xdr:spPr>
        <a:xfrm>
          <a:off x="7527470" y="4780870"/>
          <a:ext cx="1053192" cy="385082"/>
        </a:xfrm>
        <a:prstGeom prst="straightConnector1">
          <a:avLst/>
        </a:prstGeom>
        <a:ln w="19050"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1704975</xdr:colOff>
          <xdr:row>24</xdr:row>
          <xdr:rowOff>57150</xdr:rowOff>
        </xdr:from>
        <xdr:to>
          <xdr:col>7</xdr:col>
          <xdr:colOff>228600</xdr:colOff>
          <xdr:row>27</xdr:row>
          <xdr:rowOff>66675</xdr:rowOff>
        </xdr:to>
        <xdr:sp macro="" textlink="">
          <xdr:nvSpPr>
            <xdr:cNvPr id="2080" name="Object 32" hidden="1">
              <a:extLst>
                <a:ext uri="{63B3BB69-23CF-44E3-9099-C40C66FF867C}">
                  <a14:compatExt spid="_x0000_s20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FFFFFF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8</xdr:col>
      <xdr:colOff>81643</xdr:colOff>
      <xdr:row>34</xdr:row>
      <xdr:rowOff>40821</xdr:rowOff>
    </xdr:from>
    <xdr:to>
      <xdr:col>11</xdr:col>
      <xdr:colOff>353786</xdr:colOff>
      <xdr:row>34</xdr:row>
      <xdr:rowOff>40821</xdr:rowOff>
    </xdr:to>
    <xdr:cxnSp macro="">
      <xdr:nvCxnSpPr>
        <xdr:cNvPr id="25" name="Straight Arrow Connector 24"/>
        <xdr:cNvCxnSpPr/>
      </xdr:nvCxnSpPr>
      <xdr:spPr>
        <a:xfrm>
          <a:off x="10355036" y="6953250"/>
          <a:ext cx="2109107" cy="0"/>
        </a:xfrm>
        <a:prstGeom prst="straightConnector1">
          <a:avLst/>
        </a:prstGeom>
        <a:ln w="19050">
          <a:solidFill>
            <a:sysClr val="windowText" lastClr="000000"/>
          </a:solidFill>
          <a:prstDash val="dash"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438150</xdr:colOff>
      <xdr:row>33</xdr:row>
      <xdr:rowOff>209550</xdr:rowOff>
    </xdr:from>
    <xdr:to>
      <xdr:col>12</xdr:col>
      <xdr:colOff>304800</xdr:colOff>
      <xdr:row>35</xdr:row>
      <xdr:rowOff>57150</xdr:rowOff>
    </xdr:to>
    <xdr:grpSp>
      <xdr:nvGrpSpPr>
        <xdr:cNvPr id="2153" name="Group 26"/>
        <xdr:cNvGrpSpPr>
          <a:grpSpLocks/>
        </xdr:cNvGrpSpPr>
      </xdr:nvGrpSpPr>
      <xdr:grpSpPr bwMode="auto">
        <a:xfrm>
          <a:off x="13858875" y="6972300"/>
          <a:ext cx="476250" cy="419100"/>
          <a:chOff x="12347862" y="4710544"/>
          <a:chExt cx="1237855" cy="1080654"/>
        </a:xfrm>
      </xdr:grpSpPr>
      <xdr:cxnSp macro="">
        <xdr:nvCxnSpPr>
          <xdr:cNvPr id="28" name="Straight Connector 27"/>
          <xdr:cNvCxnSpPr/>
        </xdr:nvCxnSpPr>
        <xdr:spPr>
          <a:xfrm>
            <a:off x="12347862" y="5078949"/>
            <a:ext cx="1213098" cy="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9" name="Straight Connector 28"/>
          <xdr:cNvCxnSpPr/>
        </xdr:nvCxnSpPr>
        <xdr:spPr>
          <a:xfrm>
            <a:off x="12372619" y="5398233"/>
            <a:ext cx="1213098" cy="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0" name="Straight Connector 29"/>
          <xdr:cNvCxnSpPr/>
        </xdr:nvCxnSpPr>
        <xdr:spPr>
          <a:xfrm flipV="1">
            <a:off x="12471648" y="4710544"/>
            <a:ext cx="544656" cy="1056094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1" name="Straight Connector 30"/>
          <xdr:cNvCxnSpPr/>
        </xdr:nvCxnSpPr>
        <xdr:spPr>
          <a:xfrm flipV="1">
            <a:off x="12892518" y="4735104"/>
            <a:ext cx="519899" cy="1056094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24</xdr:row>
          <xdr:rowOff>171450</xdr:rowOff>
        </xdr:from>
        <xdr:to>
          <xdr:col>8</xdr:col>
          <xdr:colOff>352425</xdr:colOff>
          <xdr:row>26</xdr:row>
          <xdr:rowOff>152400</xdr:rowOff>
        </xdr:to>
        <xdr:sp macro="" textlink="">
          <xdr:nvSpPr>
            <xdr:cNvPr id="2081" name="Object 33" hidden="1">
              <a:extLst>
                <a:ext uri="{63B3BB69-23CF-44E3-9099-C40C66FF867C}">
                  <a14:compatExt spid="_x0000_s20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FFFFFF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7</xdr:col>
      <xdr:colOff>225877</xdr:colOff>
      <xdr:row>25</xdr:row>
      <xdr:rowOff>158523</xdr:rowOff>
    </xdr:from>
    <xdr:to>
      <xdr:col>11</xdr:col>
      <xdr:colOff>204107</xdr:colOff>
      <xdr:row>26</xdr:row>
      <xdr:rowOff>40821</xdr:rowOff>
    </xdr:to>
    <xdr:cxnSp macro="">
      <xdr:nvCxnSpPr>
        <xdr:cNvPr id="32" name="Straight Arrow Connector 31"/>
        <xdr:cNvCxnSpPr/>
      </xdr:nvCxnSpPr>
      <xdr:spPr>
        <a:xfrm>
          <a:off x="9886948" y="5165952"/>
          <a:ext cx="2427516" cy="72798"/>
        </a:xfrm>
        <a:prstGeom prst="straightConnector1">
          <a:avLst/>
        </a:prstGeom>
        <a:ln>
          <a:prstDash val="dash"/>
          <a:headEnd type="none" w="med" len="med"/>
          <a:tailEnd type="triangle" w="med" len="med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276225</xdr:colOff>
      <xdr:row>25</xdr:row>
      <xdr:rowOff>66675</xdr:rowOff>
    </xdr:from>
    <xdr:to>
      <xdr:col>12</xdr:col>
      <xdr:colOff>142875</xdr:colOff>
      <xdr:row>27</xdr:row>
      <xdr:rowOff>114300</xdr:rowOff>
    </xdr:to>
    <xdr:grpSp>
      <xdr:nvGrpSpPr>
        <xdr:cNvPr id="2155" name="Group 33"/>
        <xdr:cNvGrpSpPr>
          <a:grpSpLocks/>
        </xdr:cNvGrpSpPr>
      </xdr:nvGrpSpPr>
      <xdr:grpSpPr bwMode="auto">
        <a:xfrm>
          <a:off x="13696950" y="5305425"/>
          <a:ext cx="476250" cy="428625"/>
          <a:chOff x="12347862" y="4710544"/>
          <a:chExt cx="1237855" cy="1080654"/>
        </a:xfrm>
      </xdr:grpSpPr>
      <xdr:cxnSp macro="">
        <xdr:nvCxnSpPr>
          <xdr:cNvPr id="35" name="Straight Connector 34"/>
          <xdr:cNvCxnSpPr/>
        </xdr:nvCxnSpPr>
        <xdr:spPr>
          <a:xfrm>
            <a:off x="12347862" y="5070762"/>
            <a:ext cx="1213098" cy="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6" name="Straight Connector 35"/>
          <xdr:cNvCxnSpPr/>
        </xdr:nvCxnSpPr>
        <xdr:spPr>
          <a:xfrm>
            <a:off x="12372619" y="5406965"/>
            <a:ext cx="1213098" cy="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7" name="Straight Connector 36"/>
          <xdr:cNvCxnSpPr/>
        </xdr:nvCxnSpPr>
        <xdr:spPr>
          <a:xfrm flipV="1">
            <a:off x="12471648" y="4710544"/>
            <a:ext cx="544656" cy="1056639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8" name="Straight Connector 37"/>
          <xdr:cNvCxnSpPr/>
        </xdr:nvCxnSpPr>
        <xdr:spPr>
          <a:xfrm flipV="1">
            <a:off x="12892518" y="4734559"/>
            <a:ext cx="519899" cy="1056639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</xdr:col>
      <xdr:colOff>325211</xdr:colOff>
      <xdr:row>51</xdr:row>
      <xdr:rowOff>40821</xdr:rowOff>
    </xdr:from>
    <xdr:to>
      <xdr:col>2</xdr:col>
      <xdr:colOff>315686</xdr:colOff>
      <xdr:row>54</xdr:row>
      <xdr:rowOff>63953</xdr:rowOff>
    </xdr:to>
    <xdr:sp macro="" textlink="">
      <xdr:nvSpPr>
        <xdr:cNvPr id="46" name="Oval 45"/>
        <xdr:cNvSpPr/>
      </xdr:nvSpPr>
      <xdr:spPr>
        <a:xfrm>
          <a:off x="2094140" y="11144250"/>
          <a:ext cx="561975" cy="594632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GB"/>
        </a:p>
      </xdr:txBody>
    </xdr:sp>
    <xdr:clientData/>
  </xdr:twoCellAnchor>
  <xdr:twoCellAnchor>
    <xdr:from>
      <xdr:col>6</xdr:col>
      <xdr:colOff>2042430</xdr:colOff>
      <xdr:row>27</xdr:row>
      <xdr:rowOff>68036</xdr:rowOff>
    </xdr:from>
    <xdr:to>
      <xdr:col>8</xdr:col>
      <xdr:colOff>108857</xdr:colOff>
      <xdr:row>34</xdr:row>
      <xdr:rowOff>40821</xdr:rowOff>
    </xdr:to>
    <xdr:cxnSp macro="">
      <xdr:nvCxnSpPr>
        <xdr:cNvPr id="49" name="Straight Arrow Connector 48"/>
        <xdr:cNvCxnSpPr/>
      </xdr:nvCxnSpPr>
      <xdr:spPr>
        <a:xfrm>
          <a:off x="9553573" y="5456465"/>
          <a:ext cx="828677" cy="1496785"/>
        </a:xfrm>
        <a:prstGeom prst="straightConnector1">
          <a:avLst/>
        </a:prstGeom>
        <a:ln w="19050">
          <a:solidFill>
            <a:sysClr val="windowText" lastClr="000000"/>
          </a:solidFill>
          <a:prstDash val="dash"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81643</xdr:colOff>
      <xdr:row>51</xdr:row>
      <xdr:rowOff>13607</xdr:rowOff>
    </xdr:from>
    <xdr:to>
      <xdr:col>1</xdr:col>
      <xdr:colOff>299357</xdr:colOff>
      <xdr:row>54</xdr:row>
      <xdr:rowOff>81008</xdr:rowOff>
    </xdr:to>
    <xdr:sp macro="" textlink="">
      <xdr:nvSpPr>
        <xdr:cNvPr id="54" name="Freeform 53"/>
        <xdr:cNvSpPr/>
      </xdr:nvSpPr>
      <xdr:spPr>
        <a:xfrm>
          <a:off x="81643" y="11117036"/>
          <a:ext cx="653143" cy="638901"/>
        </a:xfrm>
        <a:custGeom>
          <a:avLst/>
          <a:gdLst>
            <a:gd name="connsiteX0" fmla="*/ 816429 w 4327071"/>
            <a:gd name="connsiteY0" fmla="*/ 693965 h 2381250"/>
            <a:gd name="connsiteX1" fmla="*/ 762000 w 4327071"/>
            <a:gd name="connsiteY1" fmla="*/ 0 h 2381250"/>
            <a:gd name="connsiteX2" fmla="*/ 0 w 4327071"/>
            <a:gd name="connsiteY2" fmla="*/ 312965 h 2381250"/>
            <a:gd name="connsiteX3" fmla="*/ 95250 w 4327071"/>
            <a:gd name="connsiteY3" fmla="*/ 911679 h 2381250"/>
            <a:gd name="connsiteX4" fmla="*/ 734786 w 4327071"/>
            <a:gd name="connsiteY4" fmla="*/ 2367643 h 2381250"/>
            <a:gd name="connsiteX5" fmla="*/ 4327071 w 4327071"/>
            <a:gd name="connsiteY5" fmla="*/ 2381250 h 2381250"/>
            <a:gd name="connsiteX6" fmla="*/ 4245429 w 4327071"/>
            <a:gd name="connsiteY6" fmla="*/ 1469572 h 2381250"/>
            <a:gd name="connsiteX7" fmla="*/ 816429 w 4327071"/>
            <a:gd name="connsiteY7" fmla="*/ 1524000 h 2381250"/>
            <a:gd name="connsiteX8" fmla="*/ 789214 w 4327071"/>
            <a:gd name="connsiteY8" fmla="*/ 639536 h 2381250"/>
            <a:gd name="connsiteX9" fmla="*/ 816429 w 4327071"/>
            <a:gd name="connsiteY9" fmla="*/ 625929 h 2381250"/>
            <a:gd name="connsiteX10" fmla="*/ 870857 w 4327071"/>
            <a:gd name="connsiteY10" fmla="*/ 639536 h 2381250"/>
            <a:gd name="connsiteX0" fmla="*/ 816429 w 4327071"/>
            <a:gd name="connsiteY0" fmla="*/ 693965 h 2381250"/>
            <a:gd name="connsiteX1" fmla="*/ 762000 w 4327071"/>
            <a:gd name="connsiteY1" fmla="*/ 0 h 2381250"/>
            <a:gd name="connsiteX2" fmla="*/ 0 w 4327071"/>
            <a:gd name="connsiteY2" fmla="*/ 312965 h 2381250"/>
            <a:gd name="connsiteX3" fmla="*/ 95250 w 4327071"/>
            <a:gd name="connsiteY3" fmla="*/ 911679 h 2381250"/>
            <a:gd name="connsiteX4" fmla="*/ 734786 w 4327071"/>
            <a:gd name="connsiteY4" fmla="*/ 2367643 h 2381250"/>
            <a:gd name="connsiteX5" fmla="*/ 4327071 w 4327071"/>
            <a:gd name="connsiteY5" fmla="*/ 2381250 h 2381250"/>
            <a:gd name="connsiteX6" fmla="*/ 4245429 w 4327071"/>
            <a:gd name="connsiteY6" fmla="*/ 1469572 h 2381250"/>
            <a:gd name="connsiteX7" fmla="*/ 816429 w 4327071"/>
            <a:gd name="connsiteY7" fmla="*/ 1524000 h 2381250"/>
            <a:gd name="connsiteX8" fmla="*/ 789214 w 4327071"/>
            <a:gd name="connsiteY8" fmla="*/ 639536 h 2381250"/>
            <a:gd name="connsiteX9" fmla="*/ 816429 w 4327071"/>
            <a:gd name="connsiteY9" fmla="*/ 625929 h 2381250"/>
            <a:gd name="connsiteX0" fmla="*/ 816429 w 4327071"/>
            <a:gd name="connsiteY0" fmla="*/ 693965 h 2381250"/>
            <a:gd name="connsiteX1" fmla="*/ 762000 w 4327071"/>
            <a:gd name="connsiteY1" fmla="*/ 0 h 2381250"/>
            <a:gd name="connsiteX2" fmla="*/ 0 w 4327071"/>
            <a:gd name="connsiteY2" fmla="*/ 312965 h 2381250"/>
            <a:gd name="connsiteX3" fmla="*/ 95250 w 4327071"/>
            <a:gd name="connsiteY3" fmla="*/ 911679 h 2381250"/>
            <a:gd name="connsiteX4" fmla="*/ 734786 w 4327071"/>
            <a:gd name="connsiteY4" fmla="*/ 2367643 h 2381250"/>
            <a:gd name="connsiteX5" fmla="*/ 4327071 w 4327071"/>
            <a:gd name="connsiteY5" fmla="*/ 2381250 h 2381250"/>
            <a:gd name="connsiteX6" fmla="*/ 4245429 w 4327071"/>
            <a:gd name="connsiteY6" fmla="*/ 1469572 h 2381250"/>
            <a:gd name="connsiteX7" fmla="*/ 816429 w 4327071"/>
            <a:gd name="connsiteY7" fmla="*/ 1524000 h 2381250"/>
            <a:gd name="connsiteX8" fmla="*/ 789214 w 4327071"/>
            <a:gd name="connsiteY8" fmla="*/ 639536 h 2381250"/>
            <a:gd name="connsiteX0" fmla="*/ 816429 w 4327071"/>
            <a:gd name="connsiteY0" fmla="*/ 693965 h 2381250"/>
            <a:gd name="connsiteX1" fmla="*/ 762000 w 4327071"/>
            <a:gd name="connsiteY1" fmla="*/ 0 h 2381250"/>
            <a:gd name="connsiteX2" fmla="*/ 0 w 4327071"/>
            <a:gd name="connsiteY2" fmla="*/ 312965 h 2381250"/>
            <a:gd name="connsiteX3" fmla="*/ 95250 w 4327071"/>
            <a:gd name="connsiteY3" fmla="*/ 911679 h 2381250"/>
            <a:gd name="connsiteX4" fmla="*/ 734786 w 4327071"/>
            <a:gd name="connsiteY4" fmla="*/ 2367643 h 2381250"/>
            <a:gd name="connsiteX5" fmla="*/ 4327071 w 4327071"/>
            <a:gd name="connsiteY5" fmla="*/ 2381250 h 2381250"/>
            <a:gd name="connsiteX6" fmla="*/ 4245429 w 4327071"/>
            <a:gd name="connsiteY6" fmla="*/ 1469572 h 2381250"/>
            <a:gd name="connsiteX7" fmla="*/ 816429 w 4327071"/>
            <a:gd name="connsiteY7" fmla="*/ 1524000 h 2381250"/>
            <a:gd name="connsiteX0" fmla="*/ 845937 w 4327071"/>
            <a:gd name="connsiteY0" fmla="*/ 1529235 h 2381250"/>
            <a:gd name="connsiteX1" fmla="*/ 762000 w 4327071"/>
            <a:gd name="connsiteY1" fmla="*/ 0 h 2381250"/>
            <a:gd name="connsiteX2" fmla="*/ 0 w 4327071"/>
            <a:gd name="connsiteY2" fmla="*/ 312965 h 2381250"/>
            <a:gd name="connsiteX3" fmla="*/ 95250 w 4327071"/>
            <a:gd name="connsiteY3" fmla="*/ 911679 h 2381250"/>
            <a:gd name="connsiteX4" fmla="*/ 734786 w 4327071"/>
            <a:gd name="connsiteY4" fmla="*/ 2367643 h 2381250"/>
            <a:gd name="connsiteX5" fmla="*/ 4327071 w 4327071"/>
            <a:gd name="connsiteY5" fmla="*/ 2381250 h 2381250"/>
            <a:gd name="connsiteX6" fmla="*/ 4245429 w 4327071"/>
            <a:gd name="connsiteY6" fmla="*/ 1469572 h 2381250"/>
            <a:gd name="connsiteX7" fmla="*/ 816429 w 4327071"/>
            <a:gd name="connsiteY7" fmla="*/ 1524000 h 2381250"/>
            <a:gd name="connsiteX0" fmla="*/ 845937 w 4327071"/>
            <a:gd name="connsiteY0" fmla="*/ 1529235 h 2381250"/>
            <a:gd name="connsiteX1" fmla="*/ 762000 w 4327071"/>
            <a:gd name="connsiteY1" fmla="*/ 0 h 2381250"/>
            <a:gd name="connsiteX2" fmla="*/ 0 w 4327071"/>
            <a:gd name="connsiteY2" fmla="*/ 312965 h 2381250"/>
            <a:gd name="connsiteX3" fmla="*/ 95250 w 4327071"/>
            <a:gd name="connsiteY3" fmla="*/ 911679 h 2381250"/>
            <a:gd name="connsiteX4" fmla="*/ 734786 w 4327071"/>
            <a:gd name="connsiteY4" fmla="*/ 2367643 h 2381250"/>
            <a:gd name="connsiteX5" fmla="*/ 4327071 w 4327071"/>
            <a:gd name="connsiteY5" fmla="*/ 2381250 h 2381250"/>
            <a:gd name="connsiteX6" fmla="*/ 4245429 w 4327071"/>
            <a:gd name="connsiteY6" fmla="*/ 1469572 h 2381250"/>
            <a:gd name="connsiteX7" fmla="*/ 820892 w 4327071"/>
            <a:gd name="connsiteY7" fmla="*/ 1523905 h 2381250"/>
            <a:gd name="connsiteX8" fmla="*/ 816429 w 4327071"/>
            <a:gd name="connsiteY8" fmla="*/ 1524000 h 2381250"/>
            <a:gd name="connsiteX0" fmla="*/ 845937 w 4327071"/>
            <a:gd name="connsiteY0" fmla="*/ 1529235 h 2381250"/>
            <a:gd name="connsiteX1" fmla="*/ 762000 w 4327071"/>
            <a:gd name="connsiteY1" fmla="*/ 0 h 2381250"/>
            <a:gd name="connsiteX2" fmla="*/ 0 w 4327071"/>
            <a:gd name="connsiteY2" fmla="*/ 312965 h 2381250"/>
            <a:gd name="connsiteX3" fmla="*/ 95250 w 4327071"/>
            <a:gd name="connsiteY3" fmla="*/ 911679 h 2381250"/>
            <a:gd name="connsiteX4" fmla="*/ 734786 w 4327071"/>
            <a:gd name="connsiteY4" fmla="*/ 2367643 h 2381250"/>
            <a:gd name="connsiteX5" fmla="*/ 4327071 w 4327071"/>
            <a:gd name="connsiteY5" fmla="*/ 2381250 h 2381250"/>
            <a:gd name="connsiteX6" fmla="*/ 4245429 w 4327071"/>
            <a:gd name="connsiteY6" fmla="*/ 1469572 h 2381250"/>
            <a:gd name="connsiteX7" fmla="*/ 820892 w 4327071"/>
            <a:gd name="connsiteY7" fmla="*/ 1523905 h 2381250"/>
            <a:gd name="connsiteX8" fmla="*/ 816429 w 4327071"/>
            <a:gd name="connsiteY8" fmla="*/ 1524000 h 2381250"/>
            <a:gd name="connsiteX0" fmla="*/ 845937 w 4327071"/>
            <a:gd name="connsiteY0" fmla="*/ 1529235 h 2381250"/>
            <a:gd name="connsiteX1" fmla="*/ 762000 w 4327071"/>
            <a:gd name="connsiteY1" fmla="*/ 0 h 2381250"/>
            <a:gd name="connsiteX2" fmla="*/ 0 w 4327071"/>
            <a:gd name="connsiteY2" fmla="*/ 312965 h 2381250"/>
            <a:gd name="connsiteX3" fmla="*/ 95250 w 4327071"/>
            <a:gd name="connsiteY3" fmla="*/ 911679 h 2381250"/>
            <a:gd name="connsiteX4" fmla="*/ 734786 w 4327071"/>
            <a:gd name="connsiteY4" fmla="*/ 2367643 h 2381250"/>
            <a:gd name="connsiteX5" fmla="*/ 4327071 w 4327071"/>
            <a:gd name="connsiteY5" fmla="*/ 2381250 h 2381250"/>
            <a:gd name="connsiteX6" fmla="*/ 4245429 w 4327071"/>
            <a:gd name="connsiteY6" fmla="*/ 1469572 h 2381250"/>
            <a:gd name="connsiteX7" fmla="*/ 816429 w 4327071"/>
            <a:gd name="connsiteY7" fmla="*/ 1524000 h 2381250"/>
            <a:gd name="connsiteX0" fmla="*/ 845937 w 4327071"/>
            <a:gd name="connsiteY0" fmla="*/ 1529235 h 2381250"/>
            <a:gd name="connsiteX1" fmla="*/ 762000 w 4327071"/>
            <a:gd name="connsiteY1" fmla="*/ 0 h 2381250"/>
            <a:gd name="connsiteX2" fmla="*/ 0 w 4327071"/>
            <a:gd name="connsiteY2" fmla="*/ 312965 h 2381250"/>
            <a:gd name="connsiteX3" fmla="*/ 95250 w 4327071"/>
            <a:gd name="connsiteY3" fmla="*/ 911679 h 2381250"/>
            <a:gd name="connsiteX4" fmla="*/ 734786 w 4327071"/>
            <a:gd name="connsiteY4" fmla="*/ 2367643 h 2381250"/>
            <a:gd name="connsiteX5" fmla="*/ 4327071 w 4327071"/>
            <a:gd name="connsiteY5" fmla="*/ 2381250 h 2381250"/>
            <a:gd name="connsiteX6" fmla="*/ 4245429 w 4327071"/>
            <a:gd name="connsiteY6" fmla="*/ 1469572 h 2381250"/>
            <a:gd name="connsiteX0" fmla="*/ 845937 w 4327071"/>
            <a:gd name="connsiteY0" fmla="*/ 1520576 h 2381250"/>
            <a:gd name="connsiteX1" fmla="*/ 762000 w 4327071"/>
            <a:gd name="connsiteY1" fmla="*/ 0 h 2381250"/>
            <a:gd name="connsiteX2" fmla="*/ 0 w 4327071"/>
            <a:gd name="connsiteY2" fmla="*/ 312965 h 2381250"/>
            <a:gd name="connsiteX3" fmla="*/ 95250 w 4327071"/>
            <a:gd name="connsiteY3" fmla="*/ 911679 h 2381250"/>
            <a:gd name="connsiteX4" fmla="*/ 734786 w 4327071"/>
            <a:gd name="connsiteY4" fmla="*/ 2367643 h 2381250"/>
            <a:gd name="connsiteX5" fmla="*/ 4327071 w 4327071"/>
            <a:gd name="connsiteY5" fmla="*/ 2381250 h 2381250"/>
            <a:gd name="connsiteX6" fmla="*/ 4245429 w 4327071"/>
            <a:gd name="connsiteY6" fmla="*/ 1469572 h 2381250"/>
            <a:gd name="connsiteX0" fmla="*/ 845937 w 4327071"/>
            <a:gd name="connsiteY0" fmla="*/ 1520576 h 2381250"/>
            <a:gd name="connsiteX1" fmla="*/ 842604 w 4327071"/>
            <a:gd name="connsiteY1" fmla="*/ 1523905 h 2381250"/>
            <a:gd name="connsiteX2" fmla="*/ 762000 w 4327071"/>
            <a:gd name="connsiteY2" fmla="*/ 0 h 2381250"/>
            <a:gd name="connsiteX3" fmla="*/ 0 w 4327071"/>
            <a:gd name="connsiteY3" fmla="*/ 312965 h 2381250"/>
            <a:gd name="connsiteX4" fmla="*/ 95250 w 4327071"/>
            <a:gd name="connsiteY4" fmla="*/ 911679 h 2381250"/>
            <a:gd name="connsiteX5" fmla="*/ 734786 w 4327071"/>
            <a:gd name="connsiteY5" fmla="*/ 2367643 h 2381250"/>
            <a:gd name="connsiteX6" fmla="*/ 4327071 w 4327071"/>
            <a:gd name="connsiteY6" fmla="*/ 2381250 h 2381250"/>
            <a:gd name="connsiteX7" fmla="*/ 4245429 w 4327071"/>
            <a:gd name="connsiteY7" fmla="*/ 1469572 h 2381250"/>
            <a:gd name="connsiteX0" fmla="*/ 845937 w 4327071"/>
            <a:gd name="connsiteY0" fmla="*/ 1520576 h 2381250"/>
            <a:gd name="connsiteX1" fmla="*/ 4242845 w 4327071"/>
            <a:gd name="connsiteY1" fmla="*/ 1458962 h 2381250"/>
            <a:gd name="connsiteX2" fmla="*/ 762000 w 4327071"/>
            <a:gd name="connsiteY2" fmla="*/ 0 h 2381250"/>
            <a:gd name="connsiteX3" fmla="*/ 0 w 4327071"/>
            <a:gd name="connsiteY3" fmla="*/ 312965 h 2381250"/>
            <a:gd name="connsiteX4" fmla="*/ 95250 w 4327071"/>
            <a:gd name="connsiteY4" fmla="*/ 911679 h 2381250"/>
            <a:gd name="connsiteX5" fmla="*/ 734786 w 4327071"/>
            <a:gd name="connsiteY5" fmla="*/ 2367643 h 2381250"/>
            <a:gd name="connsiteX6" fmla="*/ 4327071 w 4327071"/>
            <a:gd name="connsiteY6" fmla="*/ 2381250 h 2381250"/>
            <a:gd name="connsiteX7" fmla="*/ 4245429 w 4327071"/>
            <a:gd name="connsiteY7" fmla="*/ 1469572 h 2381250"/>
            <a:gd name="connsiteX0" fmla="*/ 845937 w 4327071"/>
            <a:gd name="connsiteY0" fmla="*/ 1520576 h 2381250"/>
            <a:gd name="connsiteX1" fmla="*/ 4242845 w 4327071"/>
            <a:gd name="connsiteY1" fmla="*/ 1458962 h 2381250"/>
            <a:gd name="connsiteX2" fmla="*/ 846947 w 4327071"/>
            <a:gd name="connsiteY2" fmla="*/ 1515246 h 2381250"/>
            <a:gd name="connsiteX3" fmla="*/ 762000 w 4327071"/>
            <a:gd name="connsiteY3" fmla="*/ 0 h 2381250"/>
            <a:gd name="connsiteX4" fmla="*/ 0 w 4327071"/>
            <a:gd name="connsiteY4" fmla="*/ 312965 h 2381250"/>
            <a:gd name="connsiteX5" fmla="*/ 95250 w 4327071"/>
            <a:gd name="connsiteY5" fmla="*/ 911679 h 2381250"/>
            <a:gd name="connsiteX6" fmla="*/ 734786 w 4327071"/>
            <a:gd name="connsiteY6" fmla="*/ 2367643 h 2381250"/>
            <a:gd name="connsiteX7" fmla="*/ 4327071 w 4327071"/>
            <a:gd name="connsiteY7" fmla="*/ 2381250 h 2381250"/>
            <a:gd name="connsiteX8" fmla="*/ 4245429 w 4327071"/>
            <a:gd name="connsiteY8" fmla="*/ 1469572 h 2381250"/>
            <a:gd name="connsiteX0" fmla="*/ 845937 w 4327071"/>
            <a:gd name="connsiteY0" fmla="*/ 1520576 h 2381250"/>
            <a:gd name="connsiteX1" fmla="*/ 4242845 w 4327071"/>
            <a:gd name="connsiteY1" fmla="*/ 1458962 h 2381250"/>
            <a:gd name="connsiteX2" fmla="*/ 1011546 w 4327071"/>
            <a:gd name="connsiteY2" fmla="*/ 1351021 h 2381250"/>
            <a:gd name="connsiteX3" fmla="*/ 762000 w 4327071"/>
            <a:gd name="connsiteY3" fmla="*/ 0 h 2381250"/>
            <a:gd name="connsiteX4" fmla="*/ 0 w 4327071"/>
            <a:gd name="connsiteY4" fmla="*/ 312965 h 2381250"/>
            <a:gd name="connsiteX5" fmla="*/ 95250 w 4327071"/>
            <a:gd name="connsiteY5" fmla="*/ 911679 h 2381250"/>
            <a:gd name="connsiteX6" fmla="*/ 734786 w 4327071"/>
            <a:gd name="connsiteY6" fmla="*/ 2367643 h 2381250"/>
            <a:gd name="connsiteX7" fmla="*/ 4327071 w 4327071"/>
            <a:gd name="connsiteY7" fmla="*/ 2381250 h 2381250"/>
            <a:gd name="connsiteX8" fmla="*/ 4245429 w 4327071"/>
            <a:gd name="connsiteY8" fmla="*/ 1469572 h 2381250"/>
            <a:gd name="connsiteX0" fmla="*/ 845937 w 4327071"/>
            <a:gd name="connsiteY0" fmla="*/ 1520576 h 2381250"/>
            <a:gd name="connsiteX1" fmla="*/ 4242845 w 4327071"/>
            <a:gd name="connsiteY1" fmla="*/ 1458962 h 2381250"/>
            <a:gd name="connsiteX2" fmla="*/ 1011546 w 4327071"/>
            <a:gd name="connsiteY2" fmla="*/ 1351021 h 2381250"/>
            <a:gd name="connsiteX3" fmla="*/ 762000 w 4327071"/>
            <a:gd name="connsiteY3" fmla="*/ 0 h 2381250"/>
            <a:gd name="connsiteX4" fmla="*/ 0 w 4327071"/>
            <a:gd name="connsiteY4" fmla="*/ 312965 h 2381250"/>
            <a:gd name="connsiteX5" fmla="*/ 95250 w 4327071"/>
            <a:gd name="connsiteY5" fmla="*/ 911679 h 2381250"/>
            <a:gd name="connsiteX6" fmla="*/ 734786 w 4327071"/>
            <a:gd name="connsiteY6" fmla="*/ 2367643 h 2381250"/>
            <a:gd name="connsiteX7" fmla="*/ 4327071 w 4327071"/>
            <a:gd name="connsiteY7" fmla="*/ 2381250 h 2381250"/>
            <a:gd name="connsiteX8" fmla="*/ 4245429 w 4327071"/>
            <a:gd name="connsiteY8" fmla="*/ 1469572 h 2381250"/>
            <a:gd name="connsiteX0" fmla="*/ 845937 w 4327071"/>
            <a:gd name="connsiteY0" fmla="*/ 1520576 h 2381250"/>
            <a:gd name="connsiteX1" fmla="*/ 4242845 w 4327071"/>
            <a:gd name="connsiteY1" fmla="*/ 1458962 h 2381250"/>
            <a:gd name="connsiteX2" fmla="*/ 754771 w 4327071"/>
            <a:gd name="connsiteY2" fmla="*/ 1370728 h 2381250"/>
            <a:gd name="connsiteX3" fmla="*/ 762000 w 4327071"/>
            <a:gd name="connsiteY3" fmla="*/ 0 h 2381250"/>
            <a:gd name="connsiteX4" fmla="*/ 0 w 4327071"/>
            <a:gd name="connsiteY4" fmla="*/ 312965 h 2381250"/>
            <a:gd name="connsiteX5" fmla="*/ 95250 w 4327071"/>
            <a:gd name="connsiteY5" fmla="*/ 911679 h 2381250"/>
            <a:gd name="connsiteX6" fmla="*/ 734786 w 4327071"/>
            <a:gd name="connsiteY6" fmla="*/ 2367643 h 2381250"/>
            <a:gd name="connsiteX7" fmla="*/ 4327071 w 4327071"/>
            <a:gd name="connsiteY7" fmla="*/ 2381250 h 2381250"/>
            <a:gd name="connsiteX8" fmla="*/ 4245429 w 4327071"/>
            <a:gd name="connsiteY8" fmla="*/ 1469572 h 2381250"/>
            <a:gd name="connsiteX0" fmla="*/ 4242845 w 4327071"/>
            <a:gd name="connsiteY0" fmla="*/ 1458962 h 2381250"/>
            <a:gd name="connsiteX1" fmla="*/ 754771 w 4327071"/>
            <a:gd name="connsiteY1" fmla="*/ 1370728 h 2381250"/>
            <a:gd name="connsiteX2" fmla="*/ 762000 w 4327071"/>
            <a:gd name="connsiteY2" fmla="*/ 0 h 2381250"/>
            <a:gd name="connsiteX3" fmla="*/ 0 w 4327071"/>
            <a:gd name="connsiteY3" fmla="*/ 312965 h 2381250"/>
            <a:gd name="connsiteX4" fmla="*/ 95250 w 4327071"/>
            <a:gd name="connsiteY4" fmla="*/ 911679 h 2381250"/>
            <a:gd name="connsiteX5" fmla="*/ 734786 w 4327071"/>
            <a:gd name="connsiteY5" fmla="*/ 2367643 h 2381250"/>
            <a:gd name="connsiteX6" fmla="*/ 4327071 w 4327071"/>
            <a:gd name="connsiteY6" fmla="*/ 2381250 h 2381250"/>
            <a:gd name="connsiteX7" fmla="*/ 4245429 w 4327071"/>
            <a:gd name="connsiteY7" fmla="*/ 1469572 h 2381250"/>
            <a:gd name="connsiteX0" fmla="*/ 4242845 w 4327071"/>
            <a:gd name="connsiteY0" fmla="*/ 1458962 h 2381250"/>
            <a:gd name="connsiteX1" fmla="*/ 978626 w 4327071"/>
            <a:gd name="connsiteY1" fmla="*/ 1580935 h 2381250"/>
            <a:gd name="connsiteX2" fmla="*/ 762000 w 4327071"/>
            <a:gd name="connsiteY2" fmla="*/ 0 h 2381250"/>
            <a:gd name="connsiteX3" fmla="*/ 0 w 4327071"/>
            <a:gd name="connsiteY3" fmla="*/ 312965 h 2381250"/>
            <a:gd name="connsiteX4" fmla="*/ 95250 w 4327071"/>
            <a:gd name="connsiteY4" fmla="*/ 911679 h 2381250"/>
            <a:gd name="connsiteX5" fmla="*/ 734786 w 4327071"/>
            <a:gd name="connsiteY5" fmla="*/ 2367643 h 2381250"/>
            <a:gd name="connsiteX6" fmla="*/ 4327071 w 4327071"/>
            <a:gd name="connsiteY6" fmla="*/ 2381250 h 2381250"/>
            <a:gd name="connsiteX7" fmla="*/ 4245429 w 4327071"/>
            <a:gd name="connsiteY7" fmla="*/ 1469572 h 23812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</a:cxnLst>
          <a:rect l="l" t="t" r="r" b="b"/>
          <a:pathLst>
            <a:path w="4327071" h="2381250">
              <a:moveTo>
                <a:pt x="4242845" y="1458962"/>
              </a:moveTo>
              <a:cubicBezTo>
                <a:pt x="4234160" y="1451746"/>
                <a:pt x="987311" y="1588151"/>
                <a:pt x="978626" y="1580935"/>
              </a:cubicBezTo>
              <a:cubicBezTo>
                <a:pt x="902028" y="1117457"/>
                <a:pt x="845182" y="450340"/>
                <a:pt x="762000" y="0"/>
              </a:cubicBezTo>
              <a:lnTo>
                <a:pt x="0" y="312965"/>
              </a:lnTo>
              <a:lnTo>
                <a:pt x="95250" y="911679"/>
              </a:lnTo>
              <a:lnTo>
                <a:pt x="734786" y="2367643"/>
              </a:lnTo>
              <a:lnTo>
                <a:pt x="4327071" y="2381250"/>
              </a:lnTo>
              <a:lnTo>
                <a:pt x="4245429" y="1469572"/>
              </a:lnTo>
            </a:path>
          </a:pathLst>
        </a:custGeom>
        <a:noFill/>
        <a:ln>
          <a:solidFill>
            <a:srgbClr val="51A303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GB"/>
        </a:p>
      </xdr:txBody>
    </xdr:sp>
    <xdr:clientData/>
  </xdr:twoCellAnchor>
  <xdr:twoCellAnchor>
    <xdr:from>
      <xdr:col>4</xdr:col>
      <xdr:colOff>238620</xdr:colOff>
      <xdr:row>21</xdr:row>
      <xdr:rowOff>0</xdr:rowOff>
    </xdr:from>
    <xdr:to>
      <xdr:col>7</xdr:col>
      <xdr:colOff>381000</xdr:colOff>
      <xdr:row>29</xdr:row>
      <xdr:rowOff>0</xdr:rowOff>
    </xdr:to>
    <xdr:sp macro="" textlink="">
      <xdr:nvSpPr>
        <xdr:cNvPr id="40" name="Oval 39"/>
        <xdr:cNvSpPr/>
      </xdr:nvSpPr>
      <xdr:spPr>
        <a:xfrm>
          <a:off x="3581029" y="4294909"/>
          <a:ext cx="5943971" cy="152400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GB"/>
        </a:p>
      </xdr:txBody>
    </xdr:sp>
    <xdr:clientData/>
  </xdr:twoCellAnchor>
  <xdr:twoCellAnchor>
    <xdr:from>
      <xdr:col>6</xdr:col>
      <xdr:colOff>1813462</xdr:colOff>
      <xdr:row>25</xdr:row>
      <xdr:rowOff>82879</xdr:rowOff>
    </xdr:from>
    <xdr:to>
      <xdr:col>12</xdr:col>
      <xdr:colOff>536863</xdr:colOff>
      <xdr:row>36</xdr:row>
      <xdr:rowOff>86590</xdr:rowOff>
    </xdr:to>
    <xdr:sp macro="" textlink="">
      <xdr:nvSpPr>
        <xdr:cNvPr id="41" name="Freeform 40"/>
        <xdr:cNvSpPr/>
      </xdr:nvSpPr>
      <xdr:spPr>
        <a:xfrm>
          <a:off x="8810007" y="5139788"/>
          <a:ext cx="3901538" cy="2289711"/>
        </a:xfrm>
        <a:custGeom>
          <a:avLst/>
          <a:gdLst>
            <a:gd name="connsiteX0" fmla="*/ 816429 w 4327071"/>
            <a:gd name="connsiteY0" fmla="*/ 693965 h 2381250"/>
            <a:gd name="connsiteX1" fmla="*/ 762000 w 4327071"/>
            <a:gd name="connsiteY1" fmla="*/ 0 h 2381250"/>
            <a:gd name="connsiteX2" fmla="*/ 0 w 4327071"/>
            <a:gd name="connsiteY2" fmla="*/ 312965 h 2381250"/>
            <a:gd name="connsiteX3" fmla="*/ 95250 w 4327071"/>
            <a:gd name="connsiteY3" fmla="*/ 911679 h 2381250"/>
            <a:gd name="connsiteX4" fmla="*/ 734786 w 4327071"/>
            <a:gd name="connsiteY4" fmla="*/ 2367643 h 2381250"/>
            <a:gd name="connsiteX5" fmla="*/ 4327071 w 4327071"/>
            <a:gd name="connsiteY5" fmla="*/ 2381250 h 2381250"/>
            <a:gd name="connsiteX6" fmla="*/ 4245429 w 4327071"/>
            <a:gd name="connsiteY6" fmla="*/ 1469572 h 2381250"/>
            <a:gd name="connsiteX7" fmla="*/ 816429 w 4327071"/>
            <a:gd name="connsiteY7" fmla="*/ 1524000 h 2381250"/>
            <a:gd name="connsiteX8" fmla="*/ 789214 w 4327071"/>
            <a:gd name="connsiteY8" fmla="*/ 639536 h 2381250"/>
            <a:gd name="connsiteX9" fmla="*/ 816429 w 4327071"/>
            <a:gd name="connsiteY9" fmla="*/ 625929 h 2381250"/>
            <a:gd name="connsiteX10" fmla="*/ 870857 w 4327071"/>
            <a:gd name="connsiteY10" fmla="*/ 639536 h 2381250"/>
            <a:gd name="connsiteX0" fmla="*/ 816429 w 4327071"/>
            <a:gd name="connsiteY0" fmla="*/ 693965 h 2381250"/>
            <a:gd name="connsiteX1" fmla="*/ 762000 w 4327071"/>
            <a:gd name="connsiteY1" fmla="*/ 0 h 2381250"/>
            <a:gd name="connsiteX2" fmla="*/ 0 w 4327071"/>
            <a:gd name="connsiteY2" fmla="*/ 312965 h 2381250"/>
            <a:gd name="connsiteX3" fmla="*/ 95250 w 4327071"/>
            <a:gd name="connsiteY3" fmla="*/ 911679 h 2381250"/>
            <a:gd name="connsiteX4" fmla="*/ 734786 w 4327071"/>
            <a:gd name="connsiteY4" fmla="*/ 2367643 h 2381250"/>
            <a:gd name="connsiteX5" fmla="*/ 4327071 w 4327071"/>
            <a:gd name="connsiteY5" fmla="*/ 2381250 h 2381250"/>
            <a:gd name="connsiteX6" fmla="*/ 4245429 w 4327071"/>
            <a:gd name="connsiteY6" fmla="*/ 1469572 h 2381250"/>
            <a:gd name="connsiteX7" fmla="*/ 816429 w 4327071"/>
            <a:gd name="connsiteY7" fmla="*/ 1524000 h 2381250"/>
            <a:gd name="connsiteX8" fmla="*/ 789214 w 4327071"/>
            <a:gd name="connsiteY8" fmla="*/ 639536 h 2381250"/>
            <a:gd name="connsiteX9" fmla="*/ 816429 w 4327071"/>
            <a:gd name="connsiteY9" fmla="*/ 625929 h 2381250"/>
            <a:gd name="connsiteX0" fmla="*/ 816429 w 4327071"/>
            <a:gd name="connsiteY0" fmla="*/ 693965 h 2381250"/>
            <a:gd name="connsiteX1" fmla="*/ 762000 w 4327071"/>
            <a:gd name="connsiteY1" fmla="*/ 0 h 2381250"/>
            <a:gd name="connsiteX2" fmla="*/ 0 w 4327071"/>
            <a:gd name="connsiteY2" fmla="*/ 312965 h 2381250"/>
            <a:gd name="connsiteX3" fmla="*/ 95250 w 4327071"/>
            <a:gd name="connsiteY3" fmla="*/ 911679 h 2381250"/>
            <a:gd name="connsiteX4" fmla="*/ 734786 w 4327071"/>
            <a:gd name="connsiteY4" fmla="*/ 2367643 h 2381250"/>
            <a:gd name="connsiteX5" fmla="*/ 4327071 w 4327071"/>
            <a:gd name="connsiteY5" fmla="*/ 2381250 h 2381250"/>
            <a:gd name="connsiteX6" fmla="*/ 4245429 w 4327071"/>
            <a:gd name="connsiteY6" fmla="*/ 1469572 h 2381250"/>
            <a:gd name="connsiteX7" fmla="*/ 816429 w 4327071"/>
            <a:gd name="connsiteY7" fmla="*/ 1524000 h 2381250"/>
            <a:gd name="connsiteX8" fmla="*/ 789214 w 4327071"/>
            <a:gd name="connsiteY8" fmla="*/ 639536 h 2381250"/>
            <a:gd name="connsiteX0" fmla="*/ 816429 w 4327071"/>
            <a:gd name="connsiteY0" fmla="*/ 693965 h 2381250"/>
            <a:gd name="connsiteX1" fmla="*/ 762000 w 4327071"/>
            <a:gd name="connsiteY1" fmla="*/ 0 h 2381250"/>
            <a:gd name="connsiteX2" fmla="*/ 0 w 4327071"/>
            <a:gd name="connsiteY2" fmla="*/ 312965 h 2381250"/>
            <a:gd name="connsiteX3" fmla="*/ 95250 w 4327071"/>
            <a:gd name="connsiteY3" fmla="*/ 911679 h 2381250"/>
            <a:gd name="connsiteX4" fmla="*/ 734786 w 4327071"/>
            <a:gd name="connsiteY4" fmla="*/ 2367643 h 2381250"/>
            <a:gd name="connsiteX5" fmla="*/ 4327071 w 4327071"/>
            <a:gd name="connsiteY5" fmla="*/ 2381250 h 2381250"/>
            <a:gd name="connsiteX6" fmla="*/ 4245429 w 4327071"/>
            <a:gd name="connsiteY6" fmla="*/ 1469572 h 2381250"/>
            <a:gd name="connsiteX7" fmla="*/ 816429 w 4327071"/>
            <a:gd name="connsiteY7" fmla="*/ 1524000 h 2381250"/>
            <a:gd name="connsiteX0" fmla="*/ 845937 w 4327071"/>
            <a:gd name="connsiteY0" fmla="*/ 1529235 h 2381250"/>
            <a:gd name="connsiteX1" fmla="*/ 762000 w 4327071"/>
            <a:gd name="connsiteY1" fmla="*/ 0 h 2381250"/>
            <a:gd name="connsiteX2" fmla="*/ 0 w 4327071"/>
            <a:gd name="connsiteY2" fmla="*/ 312965 h 2381250"/>
            <a:gd name="connsiteX3" fmla="*/ 95250 w 4327071"/>
            <a:gd name="connsiteY3" fmla="*/ 911679 h 2381250"/>
            <a:gd name="connsiteX4" fmla="*/ 734786 w 4327071"/>
            <a:gd name="connsiteY4" fmla="*/ 2367643 h 2381250"/>
            <a:gd name="connsiteX5" fmla="*/ 4327071 w 4327071"/>
            <a:gd name="connsiteY5" fmla="*/ 2381250 h 2381250"/>
            <a:gd name="connsiteX6" fmla="*/ 4245429 w 4327071"/>
            <a:gd name="connsiteY6" fmla="*/ 1469572 h 2381250"/>
            <a:gd name="connsiteX7" fmla="*/ 816429 w 4327071"/>
            <a:gd name="connsiteY7" fmla="*/ 1524000 h 2381250"/>
            <a:gd name="connsiteX0" fmla="*/ 845937 w 4327071"/>
            <a:gd name="connsiteY0" fmla="*/ 1529235 h 2381250"/>
            <a:gd name="connsiteX1" fmla="*/ 762000 w 4327071"/>
            <a:gd name="connsiteY1" fmla="*/ 0 h 2381250"/>
            <a:gd name="connsiteX2" fmla="*/ 0 w 4327071"/>
            <a:gd name="connsiteY2" fmla="*/ 312965 h 2381250"/>
            <a:gd name="connsiteX3" fmla="*/ 95250 w 4327071"/>
            <a:gd name="connsiteY3" fmla="*/ 911679 h 2381250"/>
            <a:gd name="connsiteX4" fmla="*/ 734786 w 4327071"/>
            <a:gd name="connsiteY4" fmla="*/ 2367643 h 2381250"/>
            <a:gd name="connsiteX5" fmla="*/ 4327071 w 4327071"/>
            <a:gd name="connsiteY5" fmla="*/ 2381250 h 2381250"/>
            <a:gd name="connsiteX6" fmla="*/ 4245429 w 4327071"/>
            <a:gd name="connsiteY6" fmla="*/ 1469572 h 2381250"/>
            <a:gd name="connsiteX7" fmla="*/ 820892 w 4327071"/>
            <a:gd name="connsiteY7" fmla="*/ 1523905 h 2381250"/>
            <a:gd name="connsiteX8" fmla="*/ 816429 w 4327071"/>
            <a:gd name="connsiteY8" fmla="*/ 1524000 h 2381250"/>
            <a:gd name="connsiteX0" fmla="*/ 845937 w 4327071"/>
            <a:gd name="connsiteY0" fmla="*/ 1529235 h 2381250"/>
            <a:gd name="connsiteX1" fmla="*/ 762000 w 4327071"/>
            <a:gd name="connsiteY1" fmla="*/ 0 h 2381250"/>
            <a:gd name="connsiteX2" fmla="*/ 0 w 4327071"/>
            <a:gd name="connsiteY2" fmla="*/ 312965 h 2381250"/>
            <a:gd name="connsiteX3" fmla="*/ 95250 w 4327071"/>
            <a:gd name="connsiteY3" fmla="*/ 911679 h 2381250"/>
            <a:gd name="connsiteX4" fmla="*/ 734786 w 4327071"/>
            <a:gd name="connsiteY4" fmla="*/ 2367643 h 2381250"/>
            <a:gd name="connsiteX5" fmla="*/ 4327071 w 4327071"/>
            <a:gd name="connsiteY5" fmla="*/ 2381250 h 2381250"/>
            <a:gd name="connsiteX6" fmla="*/ 4245429 w 4327071"/>
            <a:gd name="connsiteY6" fmla="*/ 1469572 h 2381250"/>
            <a:gd name="connsiteX7" fmla="*/ 820892 w 4327071"/>
            <a:gd name="connsiteY7" fmla="*/ 1523905 h 2381250"/>
            <a:gd name="connsiteX8" fmla="*/ 816429 w 4327071"/>
            <a:gd name="connsiteY8" fmla="*/ 1524000 h 2381250"/>
            <a:gd name="connsiteX0" fmla="*/ 845937 w 4327071"/>
            <a:gd name="connsiteY0" fmla="*/ 1529235 h 2381250"/>
            <a:gd name="connsiteX1" fmla="*/ 762000 w 4327071"/>
            <a:gd name="connsiteY1" fmla="*/ 0 h 2381250"/>
            <a:gd name="connsiteX2" fmla="*/ 0 w 4327071"/>
            <a:gd name="connsiteY2" fmla="*/ 312965 h 2381250"/>
            <a:gd name="connsiteX3" fmla="*/ 95250 w 4327071"/>
            <a:gd name="connsiteY3" fmla="*/ 911679 h 2381250"/>
            <a:gd name="connsiteX4" fmla="*/ 734786 w 4327071"/>
            <a:gd name="connsiteY4" fmla="*/ 2367643 h 2381250"/>
            <a:gd name="connsiteX5" fmla="*/ 4327071 w 4327071"/>
            <a:gd name="connsiteY5" fmla="*/ 2381250 h 2381250"/>
            <a:gd name="connsiteX6" fmla="*/ 4245429 w 4327071"/>
            <a:gd name="connsiteY6" fmla="*/ 1469572 h 2381250"/>
            <a:gd name="connsiteX7" fmla="*/ 816429 w 4327071"/>
            <a:gd name="connsiteY7" fmla="*/ 1524000 h 2381250"/>
            <a:gd name="connsiteX0" fmla="*/ 845937 w 4327071"/>
            <a:gd name="connsiteY0" fmla="*/ 1529235 h 2381250"/>
            <a:gd name="connsiteX1" fmla="*/ 762000 w 4327071"/>
            <a:gd name="connsiteY1" fmla="*/ 0 h 2381250"/>
            <a:gd name="connsiteX2" fmla="*/ 0 w 4327071"/>
            <a:gd name="connsiteY2" fmla="*/ 312965 h 2381250"/>
            <a:gd name="connsiteX3" fmla="*/ 95250 w 4327071"/>
            <a:gd name="connsiteY3" fmla="*/ 911679 h 2381250"/>
            <a:gd name="connsiteX4" fmla="*/ 734786 w 4327071"/>
            <a:gd name="connsiteY4" fmla="*/ 2367643 h 2381250"/>
            <a:gd name="connsiteX5" fmla="*/ 4327071 w 4327071"/>
            <a:gd name="connsiteY5" fmla="*/ 2381250 h 2381250"/>
            <a:gd name="connsiteX6" fmla="*/ 4245429 w 4327071"/>
            <a:gd name="connsiteY6" fmla="*/ 1469572 h 2381250"/>
            <a:gd name="connsiteX0" fmla="*/ 845937 w 4327071"/>
            <a:gd name="connsiteY0" fmla="*/ 1520576 h 2381250"/>
            <a:gd name="connsiteX1" fmla="*/ 762000 w 4327071"/>
            <a:gd name="connsiteY1" fmla="*/ 0 h 2381250"/>
            <a:gd name="connsiteX2" fmla="*/ 0 w 4327071"/>
            <a:gd name="connsiteY2" fmla="*/ 312965 h 2381250"/>
            <a:gd name="connsiteX3" fmla="*/ 95250 w 4327071"/>
            <a:gd name="connsiteY3" fmla="*/ 911679 h 2381250"/>
            <a:gd name="connsiteX4" fmla="*/ 734786 w 4327071"/>
            <a:gd name="connsiteY4" fmla="*/ 2367643 h 2381250"/>
            <a:gd name="connsiteX5" fmla="*/ 4327071 w 4327071"/>
            <a:gd name="connsiteY5" fmla="*/ 2381250 h 2381250"/>
            <a:gd name="connsiteX6" fmla="*/ 4245429 w 4327071"/>
            <a:gd name="connsiteY6" fmla="*/ 1469572 h 2381250"/>
            <a:gd name="connsiteX0" fmla="*/ 845937 w 4327071"/>
            <a:gd name="connsiteY0" fmla="*/ 1520576 h 2381250"/>
            <a:gd name="connsiteX1" fmla="*/ 842604 w 4327071"/>
            <a:gd name="connsiteY1" fmla="*/ 1523905 h 2381250"/>
            <a:gd name="connsiteX2" fmla="*/ 762000 w 4327071"/>
            <a:gd name="connsiteY2" fmla="*/ 0 h 2381250"/>
            <a:gd name="connsiteX3" fmla="*/ 0 w 4327071"/>
            <a:gd name="connsiteY3" fmla="*/ 312965 h 2381250"/>
            <a:gd name="connsiteX4" fmla="*/ 95250 w 4327071"/>
            <a:gd name="connsiteY4" fmla="*/ 911679 h 2381250"/>
            <a:gd name="connsiteX5" fmla="*/ 734786 w 4327071"/>
            <a:gd name="connsiteY5" fmla="*/ 2367643 h 2381250"/>
            <a:gd name="connsiteX6" fmla="*/ 4327071 w 4327071"/>
            <a:gd name="connsiteY6" fmla="*/ 2381250 h 2381250"/>
            <a:gd name="connsiteX7" fmla="*/ 4245429 w 4327071"/>
            <a:gd name="connsiteY7" fmla="*/ 1469572 h 2381250"/>
            <a:gd name="connsiteX0" fmla="*/ 845937 w 4327071"/>
            <a:gd name="connsiteY0" fmla="*/ 1520576 h 2381250"/>
            <a:gd name="connsiteX1" fmla="*/ 4242845 w 4327071"/>
            <a:gd name="connsiteY1" fmla="*/ 1458962 h 2381250"/>
            <a:gd name="connsiteX2" fmla="*/ 762000 w 4327071"/>
            <a:gd name="connsiteY2" fmla="*/ 0 h 2381250"/>
            <a:gd name="connsiteX3" fmla="*/ 0 w 4327071"/>
            <a:gd name="connsiteY3" fmla="*/ 312965 h 2381250"/>
            <a:gd name="connsiteX4" fmla="*/ 95250 w 4327071"/>
            <a:gd name="connsiteY4" fmla="*/ 911679 h 2381250"/>
            <a:gd name="connsiteX5" fmla="*/ 734786 w 4327071"/>
            <a:gd name="connsiteY5" fmla="*/ 2367643 h 2381250"/>
            <a:gd name="connsiteX6" fmla="*/ 4327071 w 4327071"/>
            <a:gd name="connsiteY6" fmla="*/ 2381250 h 2381250"/>
            <a:gd name="connsiteX7" fmla="*/ 4245429 w 4327071"/>
            <a:gd name="connsiteY7" fmla="*/ 1469572 h 2381250"/>
            <a:gd name="connsiteX0" fmla="*/ 845937 w 4327071"/>
            <a:gd name="connsiteY0" fmla="*/ 1520576 h 2381250"/>
            <a:gd name="connsiteX1" fmla="*/ 4242845 w 4327071"/>
            <a:gd name="connsiteY1" fmla="*/ 1458962 h 2381250"/>
            <a:gd name="connsiteX2" fmla="*/ 846947 w 4327071"/>
            <a:gd name="connsiteY2" fmla="*/ 1515246 h 2381250"/>
            <a:gd name="connsiteX3" fmla="*/ 762000 w 4327071"/>
            <a:gd name="connsiteY3" fmla="*/ 0 h 2381250"/>
            <a:gd name="connsiteX4" fmla="*/ 0 w 4327071"/>
            <a:gd name="connsiteY4" fmla="*/ 312965 h 2381250"/>
            <a:gd name="connsiteX5" fmla="*/ 95250 w 4327071"/>
            <a:gd name="connsiteY5" fmla="*/ 911679 h 2381250"/>
            <a:gd name="connsiteX6" fmla="*/ 734786 w 4327071"/>
            <a:gd name="connsiteY6" fmla="*/ 2367643 h 2381250"/>
            <a:gd name="connsiteX7" fmla="*/ 4327071 w 4327071"/>
            <a:gd name="connsiteY7" fmla="*/ 2381250 h 2381250"/>
            <a:gd name="connsiteX8" fmla="*/ 4245429 w 4327071"/>
            <a:gd name="connsiteY8" fmla="*/ 1469572 h 2381250"/>
            <a:gd name="connsiteX0" fmla="*/ 845937 w 4327071"/>
            <a:gd name="connsiteY0" fmla="*/ 1520576 h 2381250"/>
            <a:gd name="connsiteX1" fmla="*/ 4242845 w 4327071"/>
            <a:gd name="connsiteY1" fmla="*/ 1458962 h 2381250"/>
            <a:gd name="connsiteX2" fmla="*/ 1011546 w 4327071"/>
            <a:gd name="connsiteY2" fmla="*/ 1351021 h 2381250"/>
            <a:gd name="connsiteX3" fmla="*/ 762000 w 4327071"/>
            <a:gd name="connsiteY3" fmla="*/ 0 h 2381250"/>
            <a:gd name="connsiteX4" fmla="*/ 0 w 4327071"/>
            <a:gd name="connsiteY4" fmla="*/ 312965 h 2381250"/>
            <a:gd name="connsiteX5" fmla="*/ 95250 w 4327071"/>
            <a:gd name="connsiteY5" fmla="*/ 911679 h 2381250"/>
            <a:gd name="connsiteX6" fmla="*/ 734786 w 4327071"/>
            <a:gd name="connsiteY6" fmla="*/ 2367643 h 2381250"/>
            <a:gd name="connsiteX7" fmla="*/ 4327071 w 4327071"/>
            <a:gd name="connsiteY7" fmla="*/ 2381250 h 2381250"/>
            <a:gd name="connsiteX8" fmla="*/ 4245429 w 4327071"/>
            <a:gd name="connsiteY8" fmla="*/ 1469572 h 2381250"/>
            <a:gd name="connsiteX0" fmla="*/ 845937 w 4327071"/>
            <a:gd name="connsiteY0" fmla="*/ 1520576 h 2381250"/>
            <a:gd name="connsiteX1" fmla="*/ 4242845 w 4327071"/>
            <a:gd name="connsiteY1" fmla="*/ 1458962 h 2381250"/>
            <a:gd name="connsiteX2" fmla="*/ 1011546 w 4327071"/>
            <a:gd name="connsiteY2" fmla="*/ 1351021 h 2381250"/>
            <a:gd name="connsiteX3" fmla="*/ 762000 w 4327071"/>
            <a:gd name="connsiteY3" fmla="*/ 0 h 2381250"/>
            <a:gd name="connsiteX4" fmla="*/ 0 w 4327071"/>
            <a:gd name="connsiteY4" fmla="*/ 312965 h 2381250"/>
            <a:gd name="connsiteX5" fmla="*/ 95250 w 4327071"/>
            <a:gd name="connsiteY5" fmla="*/ 911679 h 2381250"/>
            <a:gd name="connsiteX6" fmla="*/ 734786 w 4327071"/>
            <a:gd name="connsiteY6" fmla="*/ 2367643 h 2381250"/>
            <a:gd name="connsiteX7" fmla="*/ 4327071 w 4327071"/>
            <a:gd name="connsiteY7" fmla="*/ 2381250 h 2381250"/>
            <a:gd name="connsiteX8" fmla="*/ 4245429 w 4327071"/>
            <a:gd name="connsiteY8" fmla="*/ 1469572 h 2381250"/>
            <a:gd name="connsiteX0" fmla="*/ 845937 w 4327071"/>
            <a:gd name="connsiteY0" fmla="*/ 1520576 h 2381250"/>
            <a:gd name="connsiteX1" fmla="*/ 4242845 w 4327071"/>
            <a:gd name="connsiteY1" fmla="*/ 1458962 h 2381250"/>
            <a:gd name="connsiteX2" fmla="*/ 754771 w 4327071"/>
            <a:gd name="connsiteY2" fmla="*/ 1370728 h 2381250"/>
            <a:gd name="connsiteX3" fmla="*/ 762000 w 4327071"/>
            <a:gd name="connsiteY3" fmla="*/ 0 h 2381250"/>
            <a:gd name="connsiteX4" fmla="*/ 0 w 4327071"/>
            <a:gd name="connsiteY4" fmla="*/ 312965 h 2381250"/>
            <a:gd name="connsiteX5" fmla="*/ 95250 w 4327071"/>
            <a:gd name="connsiteY5" fmla="*/ 911679 h 2381250"/>
            <a:gd name="connsiteX6" fmla="*/ 734786 w 4327071"/>
            <a:gd name="connsiteY6" fmla="*/ 2367643 h 2381250"/>
            <a:gd name="connsiteX7" fmla="*/ 4327071 w 4327071"/>
            <a:gd name="connsiteY7" fmla="*/ 2381250 h 2381250"/>
            <a:gd name="connsiteX8" fmla="*/ 4245429 w 4327071"/>
            <a:gd name="connsiteY8" fmla="*/ 1469572 h 2381250"/>
            <a:gd name="connsiteX0" fmla="*/ 4242845 w 4327071"/>
            <a:gd name="connsiteY0" fmla="*/ 1458962 h 2381250"/>
            <a:gd name="connsiteX1" fmla="*/ 754771 w 4327071"/>
            <a:gd name="connsiteY1" fmla="*/ 1370728 h 2381250"/>
            <a:gd name="connsiteX2" fmla="*/ 762000 w 4327071"/>
            <a:gd name="connsiteY2" fmla="*/ 0 h 2381250"/>
            <a:gd name="connsiteX3" fmla="*/ 0 w 4327071"/>
            <a:gd name="connsiteY3" fmla="*/ 312965 h 2381250"/>
            <a:gd name="connsiteX4" fmla="*/ 95250 w 4327071"/>
            <a:gd name="connsiteY4" fmla="*/ 911679 h 2381250"/>
            <a:gd name="connsiteX5" fmla="*/ 734786 w 4327071"/>
            <a:gd name="connsiteY5" fmla="*/ 2367643 h 2381250"/>
            <a:gd name="connsiteX6" fmla="*/ 4327071 w 4327071"/>
            <a:gd name="connsiteY6" fmla="*/ 2381250 h 2381250"/>
            <a:gd name="connsiteX7" fmla="*/ 4245429 w 4327071"/>
            <a:gd name="connsiteY7" fmla="*/ 1469572 h 2381250"/>
            <a:gd name="connsiteX0" fmla="*/ 4242845 w 4327071"/>
            <a:gd name="connsiteY0" fmla="*/ 1458962 h 2381250"/>
            <a:gd name="connsiteX1" fmla="*/ 978626 w 4327071"/>
            <a:gd name="connsiteY1" fmla="*/ 1580935 h 2381250"/>
            <a:gd name="connsiteX2" fmla="*/ 762000 w 4327071"/>
            <a:gd name="connsiteY2" fmla="*/ 0 h 2381250"/>
            <a:gd name="connsiteX3" fmla="*/ 0 w 4327071"/>
            <a:gd name="connsiteY3" fmla="*/ 312965 h 2381250"/>
            <a:gd name="connsiteX4" fmla="*/ 95250 w 4327071"/>
            <a:gd name="connsiteY4" fmla="*/ 911679 h 2381250"/>
            <a:gd name="connsiteX5" fmla="*/ 734786 w 4327071"/>
            <a:gd name="connsiteY5" fmla="*/ 2367643 h 2381250"/>
            <a:gd name="connsiteX6" fmla="*/ 4327071 w 4327071"/>
            <a:gd name="connsiteY6" fmla="*/ 2381250 h 2381250"/>
            <a:gd name="connsiteX7" fmla="*/ 4245429 w 4327071"/>
            <a:gd name="connsiteY7" fmla="*/ 1469572 h 23812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</a:cxnLst>
          <a:rect l="l" t="t" r="r" b="b"/>
          <a:pathLst>
            <a:path w="4327071" h="2381250">
              <a:moveTo>
                <a:pt x="4242845" y="1458962"/>
              </a:moveTo>
              <a:cubicBezTo>
                <a:pt x="4234160" y="1451746"/>
                <a:pt x="987311" y="1588151"/>
                <a:pt x="978626" y="1580935"/>
              </a:cubicBezTo>
              <a:cubicBezTo>
                <a:pt x="902028" y="1117457"/>
                <a:pt x="845182" y="450340"/>
                <a:pt x="762000" y="0"/>
              </a:cubicBezTo>
              <a:lnTo>
                <a:pt x="0" y="312965"/>
              </a:lnTo>
              <a:lnTo>
                <a:pt x="95250" y="911679"/>
              </a:lnTo>
              <a:lnTo>
                <a:pt x="734786" y="2367643"/>
              </a:lnTo>
              <a:lnTo>
                <a:pt x="4327071" y="2381250"/>
              </a:lnTo>
              <a:lnTo>
                <a:pt x="4245429" y="1469572"/>
              </a:lnTo>
            </a:path>
          </a:pathLst>
        </a:custGeom>
        <a:noFill/>
        <a:ln>
          <a:solidFill>
            <a:srgbClr val="51A303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GB"/>
        </a:p>
      </xdr:txBody>
    </xdr:sp>
    <xdr:clientData/>
  </xdr:twoCellAnchor>
  <xdr:twoCellAnchor>
    <xdr:from>
      <xdr:col>7</xdr:col>
      <xdr:colOff>325211</xdr:colOff>
      <xdr:row>21</xdr:row>
      <xdr:rowOff>86591</xdr:rowOff>
    </xdr:from>
    <xdr:to>
      <xdr:col>13</xdr:col>
      <xdr:colOff>173183</xdr:colOff>
      <xdr:row>31</xdr:row>
      <xdr:rowOff>69273</xdr:rowOff>
    </xdr:to>
    <xdr:sp macro="" textlink="">
      <xdr:nvSpPr>
        <xdr:cNvPr id="42" name="Oval 41"/>
        <xdr:cNvSpPr/>
      </xdr:nvSpPr>
      <xdr:spPr>
        <a:xfrm>
          <a:off x="9469211" y="4381500"/>
          <a:ext cx="3484790" cy="1887682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GB"/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13" Type="http://schemas.openxmlformats.org/officeDocument/2006/relationships/oleObject" Target="../embeddings/oleObject6.bin"/><Relationship Id="rId18" Type="http://schemas.openxmlformats.org/officeDocument/2006/relationships/oleObject" Target="../embeddings/oleObject9.bin"/><Relationship Id="rId3" Type="http://schemas.openxmlformats.org/officeDocument/2006/relationships/vmlDrawing" Target="../drawings/vmlDrawing1.vml"/><Relationship Id="rId21" Type="http://schemas.openxmlformats.org/officeDocument/2006/relationships/oleObject" Target="../embeddings/oleObject11.bin"/><Relationship Id="rId7" Type="http://schemas.openxmlformats.org/officeDocument/2006/relationships/image" Target="../media/image2.emf"/><Relationship Id="rId12" Type="http://schemas.openxmlformats.org/officeDocument/2006/relationships/oleObject" Target="../embeddings/oleObject5.bin"/><Relationship Id="rId17" Type="http://schemas.openxmlformats.org/officeDocument/2006/relationships/oleObject" Target="../embeddings/oleObject8.bin"/><Relationship Id="rId2" Type="http://schemas.openxmlformats.org/officeDocument/2006/relationships/drawing" Target="../drawings/drawing1.xml"/><Relationship Id="rId16" Type="http://schemas.openxmlformats.org/officeDocument/2006/relationships/image" Target="../media/image6.emf"/><Relationship Id="rId20" Type="http://schemas.openxmlformats.org/officeDocument/2006/relationships/oleObject" Target="../embeddings/oleObject10.bin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11" Type="http://schemas.openxmlformats.org/officeDocument/2006/relationships/image" Target="../media/image4.emf"/><Relationship Id="rId5" Type="http://schemas.openxmlformats.org/officeDocument/2006/relationships/image" Target="../media/image1.emf"/><Relationship Id="rId15" Type="http://schemas.openxmlformats.org/officeDocument/2006/relationships/oleObject" Target="../embeddings/oleObject7.bin"/><Relationship Id="rId10" Type="http://schemas.openxmlformats.org/officeDocument/2006/relationships/oleObject" Target="../embeddings/oleObject4.bin"/><Relationship Id="rId19" Type="http://schemas.openxmlformats.org/officeDocument/2006/relationships/image" Target="../media/image7.emf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emf"/><Relationship Id="rId14" Type="http://schemas.openxmlformats.org/officeDocument/2006/relationships/image" Target="../media/image5.emf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AB82"/>
  <sheetViews>
    <sheetView topLeftCell="X8" zoomScaleNormal="100" workbookViewId="0">
      <selection activeCell="Z22" sqref="Z22"/>
    </sheetView>
  </sheetViews>
  <sheetFormatPr defaultRowHeight="15"/>
  <cols>
    <col min="1" max="2" width="8.5703125" style="169" customWidth="1"/>
    <col min="3" max="3" width="30.28515625" style="279" customWidth="1"/>
    <col min="4" max="4" width="2.7109375" style="169" customWidth="1"/>
    <col min="5" max="5" width="59.5703125" style="169" bestFit="1" customWidth="1"/>
    <col min="6" max="6" width="22.7109375" style="169" customWidth="1"/>
    <col min="7" max="7" width="32.28515625" style="169" customWidth="1"/>
    <col min="8" max="15" width="9.140625" style="169"/>
    <col min="16" max="16" width="3.42578125" style="169" customWidth="1"/>
    <col min="17" max="18" width="14.85546875" style="169" customWidth="1"/>
    <col min="19" max="19" width="49.85546875" style="271" customWidth="1"/>
    <col min="20" max="20" width="20.7109375" style="169" bestFit="1" customWidth="1"/>
    <col min="21" max="21" width="23" style="271" customWidth="1"/>
    <col min="22" max="22" width="20.42578125" style="169" customWidth="1"/>
    <col min="23" max="23" width="2.28515625" style="169" customWidth="1"/>
    <col min="24" max="25" width="15.7109375" style="169" customWidth="1"/>
    <col min="26" max="26" width="50" style="169" customWidth="1"/>
    <col min="27" max="28" width="15.7109375" style="169" customWidth="1"/>
    <col min="29" max="16384" width="9.140625" style="169"/>
  </cols>
  <sheetData>
    <row r="1" spans="1:19">
      <c r="A1" s="129"/>
      <c r="B1" s="129"/>
      <c r="C1" s="278"/>
      <c r="D1" s="145"/>
      <c r="E1" s="145"/>
      <c r="F1" s="129"/>
      <c r="G1" s="235" t="s">
        <v>136</v>
      </c>
      <c r="H1" s="315"/>
      <c r="I1" s="315"/>
      <c r="J1" s="315"/>
      <c r="K1" s="315"/>
      <c r="L1" s="315"/>
      <c r="M1" s="315"/>
      <c r="N1" s="315"/>
      <c r="O1" s="315"/>
      <c r="P1" s="315"/>
      <c r="Q1" s="315"/>
      <c r="R1" s="315"/>
      <c r="S1" s="315"/>
    </row>
    <row r="2" spans="1:19">
      <c r="A2" s="129"/>
      <c r="B2" s="129"/>
      <c r="C2" s="278"/>
      <c r="D2" s="145"/>
      <c r="E2" s="145"/>
      <c r="F2" s="129"/>
      <c r="G2" s="235" t="s">
        <v>137</v>
      </c>
      <c r="H2" s="315"/>
      <c r="I2" s="315"/>
      <c r="J2" s="315"/>
      <c r="K2" s="315"/>
      <c r="L2" s="315"/>
      <c r="M2" s="315"/>
      <c r="N2" s="315"/>
      <c r="O2" s="315"/>
      <c r="P2" s="315"/>
      <c r="Q2" s="315"/>
      <c r="R2" s="315"/>
      <c r="S2" s="315"/>
    </row>
    <row r="3" spans="1:19">
      <c r="A3" s="129"/>
      <c r="B3" s="129"/>
      <c r="C3" s="278"/>
      <c r="D3" s="145"/>
      <c r="E3" s="145"/>
      <c r="F3" s="129"/>
      <c r="G3" s="235" t="s">
        <v>145</v>
      </c>
      <c r="H3" s="315"/>
      <c r="I3" s="315"/>
      <c r="J3" s="315"/>
      <c r="K3" s="315"/>
      <c r="L3" s="315"/>
      <c r="M3" s="315"/>
      <c r="N3" s="315"/>
      <c r="O3" s="315"/>
      <c r="P3" s="315"/>
      <c r="Q3" s="315"/>
      <c r="R3" s="315"/>
      <c r="S3" s="315"/>
    </row>
    <row r="4" spans="1:19" ht="21.75" customHeight="1">
      <c r="A4" s="129"/>
      <c r="B4" s="129"/>
      <c r="C4" s="278"/>
      <c r="D4" s="145"/>
      <c r="E4" s="145"/>
      <c r="F4" s="129"/>
      <c r="G4" s="235" t="s">
        <v>146</v>
      </c>
      <c r="H4" s="315"/>
      <c r="I4" s="315"/>
      <c r="J4" s="315"/>
      <c r="K4" s="315"/>
      <c r="L4" s="315"/>
      <c r="M4" s="315"/>
      <c r="N4" s="315"/>
      <c r="O4" s="315"/>
      <c r="P4" s="315"/>
      <c r="Q4" s="315"/>
      <c r="R4" s="315"/>
      <c r="S4" s="315"/>
    </row>
    <row r="5" spans="1:19" ht="21.75" customHeight="1">
      <c r="A5" s="129"/>
      <c r="B5" s="129"/>
      <c r="C5" s="278"/>
      <c r="D5" s="145"/>
      <c r="E5" s="145"/>
      <c r="F5" s="129"/>
      <c r="G5" s="235" t="s">
        <v>150</v>
      </c>
      <c r="H5" s="315"/>
      <c r="I5" s="315"/>
      <c r="J5" s="315"/>
      <c r="K5" s="315"/>
      <c r="L5" s="315"/>
      <c r="M5" s="315"/>
      <c r="N5" s="315"/>
      <c r="O5" s="315"/>
      <c r="P5" s="315"/>
      <c r="Q5" s="315"/>
      <c r="R5" s="315"/>
      <c r="S5" s="315"/>
    </row>
    <row r="6" spans="1:19">
      <c r="E6" s="220" t="s">
        <v>285</v>
      </c>
      <c r="F6" s="321"/>
      <c r="G6" s="321"/>
      <c r="H6" s="315"/>
      <c r="I6" s="315"/>
      <c r="J6" s="315"/>
      <c r="K6" s="315"/>
      <c r="L6" s="315"/>
      <c r="M6" s="315"/>
      <c r="N6" s="315"/>
      <c r="O6" s="315"/>
      <c r="P6" s="315"/>
      <c r="Q6" s="315"/>
      <c r="R6" s="315"/>
      <c r="S6" s="315"/>
    </row>
    <row r="7" spans="1:19">
      <c r="E7" s="220" t="s">
        <v>212</v>
      </c>
      <c r="F7" s="221" t="s">
        <v>23</v>
      </c>
      <c r="G7" s="98"/>
      <c r="H7" s="315"/>
      <c r="I7" s="315"/>
      <c r="J7" s="315"/>
      <c r="K7" s="315"/>
      <c r="L7" s="315"/>
      <c r="M7" s="315"/>
      <c r="N7" s="315"/>
      <c r="O7" s="315"/>
      <c r="P7" s="315"/>
      <c r="Q7" s="315"/>
      <c r="R7" s="315"/>
      <c r="S7" s="315"/>
    </row>
    <row r="8" spans="1:19">
      <c r="E8" s="220" t="s">
        <v>280</v>
      </c>
      <c r="F8" s="221" t="s">
        <v>2</v>
      </c>
      <c r="G8" s="86"/>
      <c r="H8" s="315"/>
      <c r="I8" s="315"/>
      <c r="J8" s="315"/>
      <c r="K8" s="315"/>
      <c r="L8" s="315"/>
      <c r="M8" s="315"/>
      <c r="N8" s="315"/>
      <c r="O8" s="315"/>
      <c r="P8" s="315"/>
      <c r="Q8" s="315"/>
      <c r="R8" s="315"/>
      <c r="S8" s="315"/>
    </row>
    <row r="9" spans="1:19">
      <c r="E9" s="220" t="s">
        <v>282</v>
      </c>
      <c r="F9" s="221" t="s">
        <v>2</v>
      </c>
      <c r="G9" s="86"/>
      <c r="H9" s="315"/>
      <c r="I9" s="315"/>
      <c r="J9" s="315"/>
      <c r="K9" s="315"/>
      <c r="L9" s="315"/>
      <c r="M9" s="315"/>
      <c r="N9" s="315"/>
      <c r="O9" s="315"/>
      <c r="P9" s="315"/>
      <c r="Q9" s="315"/>
      <c r="R9" s="315"/>
      <c r="S9" s="315"/>
    </row>
    <row r="10" spans="1:19" ht="16.5">
      <c r="E10" s="220" t="s">
        <v>201</v>
      </c>
      <c r="F10" s="221" t="s">
        <v>219</v>
      </c>
      <c r="G10" s="86"/>
      <c r="H10" s="315"/>
      <c r="I10" s="315"/>
      <c r="J10" s="315"/>
      <c r="K10" s="315"/>
      <c r="L10" s="315"/>
      <c r="M10" s="315"/>
      <c r="N10" s="315"/>
      <c r="O10" s="315"/>
      <c r="P10" s="315"/>
      <c r="Q10" s="315"/>
      <c r="R10" s="315"/>
      <c r="S10" s="315"/>
    </row>
    <row r="11" spans="1:19" ht="16.5">
      <c r="E11" s="220" t="s">
        <v>190</v>
      </c>
      <c r="F11" s="221" t="s">
        <v>219</v>
      </c>
      <c r="G11" s="86"/>
      <c r="H11" s="315"/>
      <c r="I11" s="315"/>
      <c r="J11" s="315"/>
      <c r="K11" s="315"/>
      <c r="L11" s="315"/>
      <c r="M11" s="315"/>
      <c r="N11" s="315"/>
      <c r="O11" s="315"/>
      <c r="P11" s="315"/>
      <c r="Q11" s="315"/>
      <c r="R11" s="315"/>
      <c r="S11" s="315"/>
    </row>
    <row r="12" spans="1:19" ht="16.5">
      <c r="E12" s="220" t="s">
        <v>200</v>
      </c>
      <c r="F12" s="221" t="s">
        <v>219</v>
      </c>
      <c r="G12" s="86"/>
      <c r="H12" s="315"/>
      <c r="I12" s="315"/>
      <c r="J12" s="315"/>
      <c r="K12" s="315"/>
      <c r="L12" s="315"/>
      <c r="M12" s="315"/>
      <c r="N12" s="315"/>
      <c r="O12" s="315"/>
      <c r="P12" s="315"/>
      <c r="Q12" s="315"/>
      <c r="R12" s="315"/>
      <c r="S12" s="315"/>
    </row>
    <row r="13" spans="1:19" ht="16.5">
      <c r="E13" s="220" t="s">
        <v>191</v>
      </c>
      <c r="F13" s="221" t="s">
        <v>219</v>
      </c>
      <c r="G13" s="86"/>
      <c r="H13" s="315"/>
      <c r="I13" s="315"/>
      <c r="J13" s="315"/>
      <c r="K13" s="315"/>
      <c r="L13" s="315"/>
      <c r="M13" s="315"/>
      <c r="N13" s="315"/>
      <c r="O13" s="315"/>
      <c r="P13" s="315"/>
      <c r="Q13" s="315"/>
      <c r="R13" s="315"/>
      <c r="S13" s="315"/>
    </row>
    <row r="14" spans="1:19">
      <c r="E14" s="220" t="s">
        <v>192</v>
      </c>
      <c r="F14" s="222" t="s">
        <v>218</v>
      </c>
      <c r="G14" s="178"/>
      <c r="H14" s="315"/>
      <c r="I14" s="315"/>
      <c r="J14" s="315"/>
      <c r="K14" s="315"/>
      <c r="L14" s="315"/>
      <c r="M14" s="315"/>
      <c r="N14" s="315"/>
      <c r="O14" s="315"/>
      <c r="P14" s="315"/>
      <c r="Q14" s="315"/>
      <c r="R14" s="315"/>
      <c r="S14" s="315"/>
    </row>
    <row r="15" spans="1:19">
      <c r="E15" s="220" t="s">
        <v>193</v>
      </c>
      <c r="F15" s="222" t="s">
        <v>218</v>
      </c>
      <c r="G15" s="178"/>
      <c r="H15" s="315"/>
      <c r="I15" s="315"/>
      <c r="J15" s="315"/>
      <c r="K15" s="315"/>
      <c r="L15" s="315"/>
      <c r="M15" s="315"/>
      <c r="N15" s="315"/>
      <c r="O15" s="315"/>
      <c r="P15" s="315"/>
      <c r="Q15" s="315"/>
      <c r="R15" s="315"/>
      <c r="S15" s="315"/>
    </row>
    <row r="16" spans="1:19">
      <c r="H16" s="315"/>
      <c r="I16" s="315"/>
      <c r="J16" s="315"/>
      <c r="K16" s="315"/>
      <c r="L16" s="315"/>
      <c r="M16" s="315"/>
      <c r="N16" s="315"/>
      <c r="O16" s="315"/>
      <c r="P16" s="315"/>
      <c r="Q16" s="315"/>
      <c r="R16" s="315"/>
      <c r="S16" s="315"/>
    </row>
    <row r="17" spans="1:28" ht="15.75" thickBot="1">
      <c r="Q17" s="273" t="s">
        <v>274</v>
      </c>
      <c r="R17" s="273"/>
      <c r="S17" s="169"/>
    </row>
    <row r="18" spans="1:28" ht="32.25" thickBot="1">
      <c r="A18" s="318" t="s">
        <v>178</v>
      </c>
      <c r="B18" s="319"/>
      <c r="C18" s="320"/>
      <c r="E18" s="322" t="s">
        <v>177</v>
      </c>
      <c r="F18" s="323"/>
      <c r="G18" s="323"/>
      <c r="H18" s="323"/>
      <c r="I18" s="323"/>
      <c r="J18" s="323"/>
      <c r="K18" s="323"/>
      <c r="L18" s="323"/>
      <c r="M18" s="323"/>
      <c r="N18" s="323"/>
      <c r="O18" s="324"/>
      <c r="Q18" s="292" t="s">
        <v>241</v>
      </c>
      <c r="R18" s="302" t="s">
        <v>277</v>
      </c>
      <c r="S18" s="293" t="s">
        <v>242</v>
      </c>
      <c r="T18" s="294" t="s">
        <v>235</v>
      </c>
      <c r="U18" s="295" t="s">
        <v>278</v>
      </c>
      <c r="V18" s="296" t="s">
        <v>236</v>
      </c>
      <c r="W18" s="297"/>
      <c r="X18" s="292" t="s">
        <v>241</v>
      </c>
      <c r="Y18" s="302" t="s">
        <v>277</v>
      </c>
      <c r="Z18" s="298" t="s">
        <v>279</v>
      </c>
      <c r="AA18" s="294" t="s">
        <v>235</v>
      </c>
      <c r="AB18" s="296" t="s">
        <v>236</v>
      </c>
    </row>
    <row r="19" spans="1:28" ht="15" customHeight="1">
      <c r="A19" s="210"/>
      <c r="B19" s="211"/>
      <c r="C19" s="280"/>
      <c r="E19" s="223" t="s">
        <v>189</v>
      </c>
      <c r="F19" s="224"/>
      <c r="G19" s="224"/>
      <c r="H19" s="224"/>
      <c r="I19" s="224"/>
      <c r="J19" s="224"/>
      <c r="K19" s="224"/>
      <c r="L19" s="224"/>
      <c r="M19" s="224"/>
      <c r="N19" s="224"/>
      <c r="O19" s="225"/>
      <c r="Q19" s="286" t="s">
        <v>231</v>
      </c>
      <c r="R19" s="303"/>
      <c r="S19" s="299" t="s">
        <v>247</v>
      </c>
      <c r="T19" s="275"/>
      <c r="U19" s="306" t="s">
        <v>266</v>
      </c>
      <c r="V19" s="285"/>
      <c r="W19" s="274"/>
      <c r="X19" s="286" t="s">
        <v>231</v>
      </c>
      <c r="Y19" s="303"/>
      <c r="Z19" s="299" t="s">
        <v>267</v>
      </c>
      <c r="AA19" s="275"/>
      <c r="AB19" s="285"/>
    </row>
    <row r="20" spans="1:28" ht="15" customHeight="1">
      <c r="A20" s="212"/>
      <c r="B20" s="213"/>
      <c r="C20" s="281"/>
      <c r="E20" s="215"/>
      <c r="F20" s="216"/>
      <c r="G20" s="216"/>
      <c r="H20" s="216"/>
      <c r="I20" s="216"/>
      <c r="J20" s="216"/>
      <c r="K20" s="216"/>
      <c r="L20" s="216"/>
      <c r="M20" s="216"/>
      <c r="N20" s="216"/>
      <c r="O20" s="214"/>
      <c r="Q20" s="286"/>
      <c r="R20" s="304"/>
      <c r="S20" s="300" t="s">
        <v>234</v>
      </c>
      <c r="T20" s="276"/>
      <c r="U20" s="307"/>
      <c r="V20" s="287"/>
      <c r="W20" s="274"/>
      <c r="X20" s="286" t="s">
        <v>231</v>
      </c>
      <c r="Y20" s="304"/>
      <c r="Z20" s="277" t="s">
        <v>276</v>
      </c>
      <c r="AA20" s="276"/>
      <c r="AB20" s="287"/>
    </row>
    <row r="21" spans="1:28" ht="15" customHeight="1">
      <c r="A21" s="212"/>
      <c r="B21" s="213"/>
      <c r="C21" s="281" t="s">
        <v>179</v>
      </c>
      <c r="E21" s="215"/>
      <c r="F21" s="216"/>
      <c r="G21" s="216"/>
      <c r="H21" s="216"/>
      <c r="I21" s="216"/>
      <c r="J21" s="216"/>
      <c r="K21" s="216"/>
      <c r="L21" s="216"/>
      <c r="M21" s="216"/>
      <c r="N21" s="216"/>
      <c r="O21" s="214"/>
      <c r="Q21" s="286"/>
      <c r="R21" s="304"/>
      <c r="S21" s="300"/>
      <c r="T21" s="276"/>
      <c r="U21" s="307"/>
      <c r="V21" s="287"/>
      <c r="W21" s="274"/>
      <c r="X21" s="286"/>
      <c r="Y21" s="304"/>
      <c r="Z21" s="277"/>
      <c r="AA21" s="276"/>
      <c r="AB21" s="287"/>
    </row>
    <row r="22" spans="1:28" ht="15" customHeight="1">
      <c r="A22" s="212"/>
      <c r="B22" s="213"/>
      <c r="C22" s="281"/>
      <c r="E22" s="215"/>
      <c r="F22" s="216"/>
      <c r="G22" s="216"/>
      <c r="H22" s="216"/>
      <c r="I22" s="216"/>
      <c r="J22" s="216"/>
      <c r="K22" s="216"/>
      <c r="L22" s="216"/>
      <c r="M22" s="216"/>
      <c r="N22" s="216"/>
      <c r="O22" s="214"/>
      <c r="Q22" s="286"/>
      <c r="R22" s="304"/>
      <c r="S22" s="300"/>
      <c r="T22" s="276"/>
      <c r="U22" s="307"/>
      <c r="V22" s="287"/>
      <c r="W22" s="274"/>
      <c r="X22" s="286"/>
      <c r="Y22" s="304"/>
      <c r="Z22" s="277"/>
      <c r="AA22" s="276"/>
      <c r="AB22" s="287"/>
    </row>
    <row r="23" spans="1:28" ht="15" customHeight="1">
      <c r="A23" s="212"/>
      <c r="B23" s="213"/>
      <c r="C23" s="281"/>
      <c r="E23" s="215"/>
      <c r="F23" s="216"/>
      <c r="G23" s="216"/>
      <c r="H23" s="216"/>
      <c r="I23" s="216"/>
      <c r="J23" s="216"/>
      <c r="K23" s="216"/>
      <c r="L23" s="216"/>
      <c r="M23" s="216"/>
      <c r="N23" s="216"/>
      <c r="O23" s="214"/>
      <c r="Q23" s="286"/>
      <c r="R23" s="304"/>
      <c r="S23" s="300"/>
      <c r="T23" s="276"/>
      <c r="U23" s="307"/>
      <c r="V23" s="287"/>
      <c r="W23" s="274"/>
      <c r="X23" s="286"/>
      <c r="Y23" s="304"/>
      <c r="Z23" s="277"/>
      <c r="AA23" s="276"/>
      <c r="AB23" s="287"/>
    </row>
    <row r="24" spans="1:28" ht="15" customHeight="1">
      <c r="A24" s="212"/>
      <c r="B24" s="213"/>
      <c r="C24" s="281"/>
      <c r="E24" s="215"/>
      <c r="F24" s="216"/>
      <c r="G24" s="216"/>
      <c r="H24" s="216"/>
      <c r="I24" s="216"/>
      <c r="J24" s="216"/>
      <c r="K24" s="216"/>
      <c r="L24" s="216"/>
      <c r="M24" s="216"/>
      <c r="N24" s="216"/>
      <c r="O24" s="214"/>
      <c r="Q24" s="286"/>
      <c r="R24" s="304"/>
      <c r="S24" s="300"/>
      <c r="T24" s="276"/>
      <c r="U24" s="307"/>
      <c r="V24" s="287"/>
      <c r="W24" s="274"/>
      <c r="X24" s="286"/>
      <c r="Y24" s="304"/>
      <c r="Z24" s="277"/>
      <c r="AA24" s="276"/>
      <c r="AB24" s="287"/>
    </row>
    <row r="25" spans="1:28" ht="15" customHeight="1">
      <c r="A25" s="212"/>
      <c r="B25" s="213"/>
      <c r="C25" s="281" t="s">
        <v>180</v>
      </c>
      <c r="E25" s="215"/>
      <c r="F25" s="216"/>
      <c r="G25" s="216"/>
      <c r="H25" s="216"/>
      <c r="I25" s="216"/>
      <c r="J25" s="216"/>
      <c r="K25" s="216"/>
      <c r="L25" s="216"/>
      <c r="M25" s="216"/>
      <c r="N25" s="216"/>
      <c r="O25" s="214"/>
      <c r="Q25" s="286"/>
      <c r="R25" s="304"/>
      <c r="S25" s="300"/>
      <c r="T25" s="276"/>
      <c r="U25" s="307"/>
      <c r="V25" s="287"/>
      <c r="W25" s="274"/>
      <c r="X25" s="286"/>
      <c r="Y25" s="304"/>
      <c r="Z25" s="277"/>
      <c r="AA25" s="276"/>
      <c r="AB25" s="287"/>
    </row>
    <row r="26" spans="1:28" ht="15" customHeight="1">
      <c r="A26" s="212"/>
      <c r="B26" s="213"/>
      <c r="C26" s="281"/>
      <c r="E26" s="215"/>
      <c r="F26" s="216"/>
      <c r="G26" s="216"/>
      <c r="H26" s="216"/>
      <c r="I26" s="216"/>
      <c r="J26" s="216"/>
      <c r="K26" s="216"/>
      <c r="L26" s="216"/>
      <c r="M26" s="216"/>
      <c r="N26" s="216"/>
      <c r="O26" s="214"/>
      <c r="Q26" s="286"/>
      <c r="R26" s="304"/>
      <c r="S26" s="300"/>
      <c r="T26" s="276"/>
      <c r="U26" s="307"/>
      <c r="V26" s="287"/>
      <c r="W26" s="274"/>
      <c r="X26" s="286"/>
      <c r="Y26" s="304"/>
      <c r="Z26" s="277"/>
      <c r="AA26" s="276"/>
      <c r="AB26" s="287"/>
    </row>
    <row r="27" spans="1:28" ht="15" customHeight="1">
      <c r="A27" s="212"/>
      <c r="B27" s="213"/>
      <c r="C27" s="281"/>
      <c r="E27" s="215"/>
      <c r="F27" s="216"/>
      <c r="G27" s="216"/>
      <c r="H27" s="216"/>
      <c r="I27" s="216"/>
      <c r="J27" s="216"/>
      <c r="K27" s="216"/>
      <c r="L27" s="216"/>
      <c r="M27" s="216"/>
      <c r="N27" s="216"/>
      <c r="O27" s="214"/>
      <c r="Q27" s="286" t="s">
        <v>232</v>
      </c>
      <c r="R27" s="304"/>
      <c r="S27" s="300"/>
      <c r="T27" s="276"/>
      <c r="U27" s="307"/>
      <c r="V27" s="287"/>
      <c r="W27" s="274"/>
      <c r="X27" s="286" t="s">
        <v>232</v>
      </c>
      <c r="Y27" s="304"/>
      <c r="Z27" s="277"/>
      <c r="AA27" s="276"/>
      <c r="AB27" s="287"/>
    </row>
    <row r="28" spans="1:28" ht="15" customHeight="1">
      <c r="A28" s="212"/>
      <c r="B28" s="213"/>
      <c r="C28" s="281"/>
      <c r="E28" s="215"/>
      <c r="F28" s="216" t="s">
        <v>271</v>
      </c>
      <c r="G28" s="216"/>
      <c r="H28" s="216"/>
      <c r="I28" s="216"/>
      <c r="J28" s="272"/>
      <c r="K28" s="216"/>
      <c r="L28" s="216"/>
      <c r="M28" s="216"/>
      <c r="N28" s="216"/>
      <c r="O28" s="214"/>
      <c r="Q28" s="286"/>
      <c r="R28" s="304"/>
      <c r="S28" s="300"/>
      <c r="T28" s="276"/>
      <c r="U28" s="307"/>
      <c r="V28" s="287"/>
      <c r="W28" s="274"/>
      <c r="X28" s="286"/>
      <c r="Y28" s="304"/>
      <c r="Z28" s="277"/>
      <c r="AA28" s="276"/>
      <c r="AB28" s="287"/>
    </row>
    <row r="29" spans="1:28" ht="15" customHeight="1">
      <c r="A29" s="212"/>
      <c r="B29" s="213"/>
      <c r="C29" s="281"/>
      <c r="E29" s="215"/>
      <c r="F29" s="216"/>
      <c r="G29" s="216"/>
      <c r="H29" s="216"/>
      <c r="I29" s="216"/>
      <c r="J29" s="216"/>
      <c r="K29" s="216"/>
      <c r="L29" s="216"/>
      <c r="M29" s="216"/>
      <c r="N29" s="216"/>
      <c r="O29" s="214"/>
      <c r="Q29" s="286"/>
      <c r="R29" s="304"/>
      <c r="S29" s="300"/>
      <c r="T29" s="276"/>
      <c r="U29" s="307"/>
      <c r="V29" s="287"/>
      <c r="W29" s="274"/>
      <c r="X29" s="286"/>
      <c r="Y29" s="304"/>
      <c r="Z29" s="277"/>
      <c r="AA29" s="276"/>
      <c r="AB29" s="287"/>
    </row>
    <row r="30" spans="1:28" ht="15" customHeight="1">
      <c r="A30" s="212"/>
      <c r="B30" s="213"/>
      <c r="C30" s="281" t="s">
        <v>181</v>
      </c>
      <c r="E30" s="215"/>
      <c r="F30" s="216"/>
      <c r="G30" s="216"/>
      <c r="H30" s="216"/>
      <c r="I30" s="216"/>
      <c r="J30" s="216"/>
      <c r="K30" s="216"/>
      <c r="L30" s="216" t="s">
        <v>272</v>
      </c>
      <c r="M30" s="216"/>
      <c r="N30" s="216"/>
      <c r="O30" s="214"/>
      <c r="Q30" s="286"/>
      <c r="R30" s="304"/>
      <c r="S30" s="300"/>
      <c r="T30" s="276"/>
      <c r="U30" s="307"/>
      <c r="V30" s="287"/>
      <c r="W30" s="274"/>
      <c r="X30" s="286"/>
      <c r="Y30" s="304"/>
      <c r="Z30" s="277"/>
      <c r="AA30" s="276"/>
      <c r="AB30" s="287"/>
    </row>
    <row r="31" spans="1:28" ht="15" customHeight="1">
      <c r="A31" s="212"/>
      <c r="B31" s="213"/>
      <c r="C31" s="281"/>
      <c r="E31" s="215"/>
      <c r="F31" s="216"/>
      <c r="G31" s="216"/>
      <c r="H31" s="216"/>
      <c r="I31" s="216"/>
      <c r="J31" s="216"/>
      <c r="K31" s="216"/>
      <c r="L31" s="216"/>
      <c r="M31" s="216"/>
      <c r="N31" s="216"/>
      <c r="O31" s="214"/>
      <c r="Q31" s="286"/>
      <c r="R31" s="304"/>
      <c r="S31" s="300"/>
      <c r="T31" s="276"/>
      <c r="U31" s="307"/>
      <c r="V31" s="287"/>
      <c r="W31" s="274"/>
      <c r="X31" s="286"/>
      <c r="Y31" s="304"/>
      <c r="Z31" s="277"/>
      <c r="AA31" s="276"/>
      <c r="AB31" s="287"/>
    </row>
    <row r="32" spans="1:28" ht="15" customHeight="1">
      <c r="A32" s="212"/>
      <c r="B32" s="213"/>
      <c r="C32" s="281"/>
      <c r="E32" s="215"/>
      <c r="F32" s="216"/>
      <c r="G32" s="216"/>
      <c r="H32" s="216"/>
      <c r="I32" s="216"/>
      <c r="J32" s="216"/>
      <c r="K32" s="216"/>
      <c r="L32" s="216"/>
      <c r="M32" s="216"/>
      <c r="N32" s="216"/>
      <c r="O32" s="214"/>
      <c r="Q32" s="286"/>
      <c r="R32" s="304"/>
      <c r="S32" s="300"/>
      <c r="T32" s="276"/>
      <c r="U32" s="307"/>
      <c r="V32" s="287"/>
      <c r="W32" s="274"/>
      <c r="X32" s="286"/>
      <c r="Y32" s="304"/>
      <c r="Z32" s="277"/>
      <c r="AA32" s="276"/>
      <c r="AB32" s="287"/>
    </row>
    <row r="33" spans="1:28" ht="15" customHeight="1">
      <c r="A33" s="212"/>
      <c r="B33" s="213"/>
      <c r="C33" s="281"/>
      <c r="E33" s="215"/>
      <c r="F33" s="216"/>
      <c r="G33" s="216"/>
      <c r="H33" s="216"/>
      <c r="I33" s="216"/>
      <c r="J33" s="216"/>
      <c r="K33" s="216"/>
      <c r="L33" s="216"/>
      <c r="M33" s="216"/>
      <c r="N33" s="216"/>
      <c r="O33" s="214"/>
      <c r="Q33" s="286"/>
      <c r="R33" s="304"/>
      <c r="S33" s="300"/>
      <c r="T33" s="276"/>
      <c r="U33" s="307"/>
      <c r="V33" s="287"/>
      <c r="W33" s="274"/>
      <c r="X33" s="286"/>
      <c r="Y33" s="304"/>
      <c r="Z33" s="277"/>
      <c r="AA33" s="276"/>
      <c r="AB33" s="287"/>
    </row>
    <row r="34" spans="1:28" ht="30" customHeight="1">
      <c r="A34" s="212"/>
      <c r="B34" s="213"/>
      <c r="C34" s="282" t="s">
        <v>237</v>
      </c>
      <c r="E34" s="215"/>
      <c r="F34" s="216"/>
      <c r="G34" s="216"/>
      <c r="H34" s="216"/>
      <c r="I34" s="216"/>
      <c r="J34" s="216"/>
      <c r="K34" s="216"/>
      <c r="L34" s="216"/>
      <c r="M34" s="216"/>
      <c r="N34" s="216"/>
      <c r="O34" s="214"/>
      <c r="Q34" s="286"/>
      <c r="R34" s="304"/>
      <c r="S34" s="300"/>
      <c r="T34" s="276"/>
      <c r="U34" s="307"/>
      <c r="V34" s="287"/>
      <c r="W34" s="274"/>
      <c r="X34" s="286"/>
      <c r="Y34" s="304"/>
      <c r="Z34" s="277"/>
      <c r="AA34" s="276"/>
      <c r="AB34" s="287"/>
    </row>
    <row r="35" spans="1:28" ht="15" customHeight="1">
      <c r="A35" s="212"/>
      <c r="B35" s="213"/>
      <c r="C35" s="283"/>
      <c r="E35" s="215"/>
      <c r="F35" s="216"/>
      <c r="G35" s="216"/>
      <c r="H35" s="216"/>
      <c r="I35" s="216"/>
      <c r="J35" s="216"/>
      <c r="K35" s="216"/>
      <c r="L35" s="216"/>
      <c r="M35" s="216"/>
      <c r="N35" s="272"/>
      <c r="O35" s="214"/>
      <c r="Q35" s="286"/>
      <c r="R35" s="304"/>
      <c r="S35" s="300"/>
      <c r="T35" s="276"/>
      <c r="U35" s="307"/>
      <c r="V35" s="287"/>
      <c r="W35" s="274"/>
      <c r="X35" s="286"/>
      <c r="Y35" s="304"/>
      <c r="Z35" s="277"/>
      <c r="AA35" s="276"/>
      <c r="AB35" s="287"/>
    </row>
    <row r="36" spans="1:28" ht="15" customHeight="1">
      <c r="A36" s="212"/>
      <c r="B36" s="213"/>
      <c r="C36" s="281"/>
      <c r="E36" s="215"/>
      <c r="F36" s="216"/>
      <c r="G36" s="216"/>
      <c r="H36" s="216"/>
      <c r="I36" s="216"/>
      <c r="J36" s="216" t="s">
        <v>273</v>
      </c>
      <c r="K36" s="216"/>
      <c r="L36" s="216"/>
      <c r="M36" s="216"/>
      <c r="N36" s="216"/>
      <c r="O36" s="214"/>
      <c r="Q36" s="286" t="s">
        <v>233</v>
      </c>
      <c r="R36" s="304"/>
      <c r="S36" s="300"/>
      <c r="T36" s="276"/>
      <c r="U36" s="307"/>
      <c r="V36" s="287"/>
      <c r="W36" s="274"/>
      <c r="X36" s="286" t="s">
        <v>233</v>
      </c>
      <c r="Y36" s="304"/>
      <c r="Z36" s="277"/>
      <c r="AA36" s="276"/>
      <c r="AB36" s="287"/>
    </row>
    <row r="37" spans="1:28" ht="15" customHeight="1">
      <c r="A37" s="212"/>
      <c r="B37" s="213"/>
      <c r="C37" s="281" t="s">
        <v>182</v>
      </c>
      <c r="E37" s="215"/>
      <c r="F37" s="216"/>
      <c r="G37" s="216"/>
      <c r="H37" s="216"/>
      <c r="I37" s="216"/>
      <c r="J37" s="216"/>
      <c r="K37" s="216"/>
      <c r="L37" s="216"/>
      <c r="M37" s="216"/>
      <c r="N37" s="216"/>
      <c r="O37" s="214"/>
      <c r="Q37" s="286"/>
      <c r="R37" s="304"/>
      <c r="S37" s="300"/>
      <c r="T37" s="276"/>
      <c r="U37" s="307"/>
      <c r="V37" s="287"/>
      <c r="W37" s="274"/>
      <c r="X37" s="286"/>
      <c r="Y37" s="304"/>
      <c r="Z37" s="277"/>
      <c r="AA37" s="276"/>
      <c r="AB37" s="287"/>
    </row>
    <row r="38" spans="1:28" ht="15" customHeight="1">
      <c r="A38" s="212"/>
      <c r="B38" s="213"/>
      <c r="C38" s="281"/>
      <c r="E38" s="215"/>
      <c r="F38" s="216"/>
      <c r="G38" s="216"/>
      <c r="H38" s="216"/>
      <c r="I38" s="216"/>
      <c r="J38" s="216"/>
      <c r="K38" s="216"/>
      <c r="L38" s="216"/>
      <c r="M38" s="216"/>
      <c r="N38" s="216"/>
      <c r="O38" s="214"/>
      <c r="Q38" s="286"/>
      <c r="R38" s="304"/>
      <c r="S38" s="300"/>
      <c r="T38" s="276"/>
      <c r="U38" s="307"/>
      <c r="V38" s="287"/>
      <c r="W38" s="274"/>
      <c r="X38" s="286"/>
      <c r="Y38" s="304"/>
      <c r="Z38" s="277"/>
      <c r="AA38" s="276"/>
      <c r="AB38" s="287"/>
    </row>
    <row r="39" spans="1:28" ht="15" customHeight="1">
      <c r="A39" s="212"/>
      <c r="B39" s="213"/>
      <c r="C39" s="282" t="s">
        <v>238</v>
      </c>
      <c r="E39" s="215"/>
      <c r="F39" s="216"/>
      <c r="G39" s="216"/>
      <c r="H39" s="216"/>
      <c r="I39" s="216"/>
      <c r="J39" s="216"/>
      <c r="K39" s="216"/>
      <c r="L39" s="216"/>
      <c r="M39" s="216"/>
      <c r="N39" s="216"/>
      <c r="O39" s="214"/>
      <c r="Q39" s="286"/>
      <c r="R39" s="304"/>
      <c r="S39" s="300"/>
      <c r="T39" s="276"/>
      <c r="U39" s="307"/>
      <c r="V39" s="287"/>
      <c r="W39" s="274"/>
      <c r="X39" s="286"/>
      <c r="Y39" s="304"/>
      <c r="Z39" s="277"/>
      <c r="AA39" s="276"/>
      <c r="AB39" s="287"/>
    </row>
    <row r="40" spans="1:28" ht="15" customHeight="1">
      <c r="A40" s="212"/>
      <c r="B40" s="213"/>
      <c r="C40" s="281"/>
      <c r="E40" s="215"/>
      <c r="F40" s="216"/>
      <c r="G40" s="216"/>
      <c r="H40" s="216"/>
      <c r="I40" s="216"/>
      <c r="J40" s="216"/>
      <c r="K40" s="216"/>
      <c r="L40" s="216"/>
      <c r="M40" s="216"/>
      <c r="N40" s="216"/>
      <c r="O40" s="214"/>
      <c r="Q40" s="286"/>
      <c r="R40" s="304"/>
      <c r="S40" s="300"/>
      <c r="T40" s="276"/>
      <c r="U40" s="307"/>
      <c r="V40" s="287"/>
      <c r="W40" s="274"/>
      <c r="X40" s="286"/>
      <c r="Y40" s="304"/>
      <c r="Z40" s="277"/>
      <c r="AA40" s="276"/>
      <c r="AB40" s="287"/>
    </row>
    <row r="41" spans="1:28" ht="15" customHeight="1">
      <c r="A41" s="212"/>
      <c r="B41" s="213"/>
      <c r="C41" s="281" t="s">
        <v>239</v>
      </c>
      <c r="E41" s="215"/>
      <c r="F41" s="216"/>
      <c r="G41" s="216"/>
      <c r="H41" s="216"/>
      <c r="I41" s="216"/>
      <c r="J41" s="216"/>
      <c r="K41" s="216"/>
      <c r="L41" s="216"/>
      <c r="M41" s="216"/>
      <c r="N41" s="216"/>
      <c r="O41" s="214"/>
      <c r="Q41" s="286"/>
      <c r="R41" s="304"/>
      <c r="S41" s="300"/>
      <c r="T41" s="276"/>
      <c r="U41" s="307"/>
      <c r="V41" s="287"/>
      <c r="W41" s="274"/>
      <c r="X41" s="286"/>
      <c r="Y41" s="304"/>
      <c r="Z41" s="277"/>
      <c r="AA41" s="276"/>
      <c r="AB41" s="287"/>
    </row>
    <row r="42" spans="1:28" ht="15" customHeight="1">
      <c r="A42" s="212"/>
      <c r="B42" s="213"/>
      <c r="C42" s="283"/>
      <c r="E42" s="215"/>
      <c r="F42" s="216"/>
      <c r="G42" s="216"/>
      <c r="H42" s="216"/>
      <c r="I42" s="216"/>
      <c r="J42" s="216"/>
      <c r="K42" s="216"/>
      <c r="L42" s="216"/>
      <c r="M42" s="216"/>
      <c r="N42" s="216"/>
      <c r="O42" s="214"/>
      <c r="Q42" s="286"/>
      <c r="R42" s="304"/>
      <c r="S42" s="300"/>
      <c r="T42" s="276"/>
      <c r="U42" s="307"/>
      <c r="V42" s="287"/>
      <c r="W42" s="274"/>
      <c r="X42" s="286"/>
      <c r="Y42" s="304"/>
      <c r="Z42" s="277"/>
      <c r="AA42" s="276"/>
      <c r="AB42" s="287"/>
    </row>
    <row r="43" spans="1:28" ht="15" customHeight="1">
      <c r="A43" s="212"/>
      <c r="B43" s="213"/>
      <c r="C43" s="281"/>
      <c r="E43" s="215"/>
      <c r="F43" s="216"/>
      <c r="G43" s="216"/>
      <c r="H43" s="216"/>
      <c r="I43" s="216"/>
      <c r="J43" s="216"/>
      <c r="K43" s="216"/>
      <c r="L43" s="216"/>
      <c r="M43" s="216"/>
      <c r="N43" s="216"/>
      <c r="O43" s="214"/>
      <c r="Q43" s="286"/>
      <c r="R43" s="304"/>
      <c r="S43" s="300"/>
      <c r="T43" s="276"/>
      <c r="U43" s="307"/>
      <c r="V43" s="287"/>
      <c r="W43" s="274"/>
      <c r="X43" s="286"/>
      <c r="Y43" s="304"/>
      <c r="Z43" s="277"/>
      <c r="AA43" s="276"/>
      <c r="AB43" s="287"/>
    </row>
    <row r="44" spans="1:28" ht="28.5" customHeight="1">
      <c r="A44" s="212"/>
      <c r="B44" s="213"/>
      <c r="C44" s="282" t="s">
        <v>185</v>
      </c>
      <c r="E44" s="215"/>
      <c r="F44" s="216"/>
      <c r="G44" s="216"/>
      <c r="H44" s="216"/>
      <c r="I44" s="216"/>
      <c r="J44" s="216"/>
      <c r="K44" s="216"/>
      <c r="L44" s="216"/>
      <c r="M44" s="216"/>
      <c r="N44" s="216"/>
      <c r="O44" s="214"/>
      <c r="Q44" s="286"/>
      <c r="R44" s="304"/>
      <c r="S44" s="300"/>
      <c r="T44" s="276"/>
      <c r="U44" s="307"/>
      <c r="V44" s="287"/>
      <c r="W44" s="274"/>
      <c r="X44" s="286"/>
      <c r="Y44" s="304"/>
      <c r="Z44" s="277"/>
      <c r="AA44" s="276"/>
      <c r="AB44" s="287"/>
    </row>
    <row r="45" spans="1:28" ht="15" customHeight="1">
      <c r="A45" s="212"/>
      <c r="B45" s="213"/>
      <c r="C45" s="281"/>
      <c r="E45" s="215"/>
      <c r="F45" s="216"/>
      <c r="G45" s="216"/>
      <c r="H45" s="216"/>
      <c r="I45" s="216"/>
      <c r="J45" s="216"/>
      <c r="K45" s="216"/>
      <c r="L45" s="216"/>
      <c r="M45" s="216"/>
      <c r="N45" s="216"/>
      <c r="O45" s="214"/>
      <c r="Q45" s="286"/>
      <c r="R45" s="304"/>
      <c r="S45" s="300"/>
      <c r="T45" s="276"/>
      <c r="U45" s="307"/>
      <c r="V45" s="287"/>
      <c r="W45" s="274"/>
      <c r="X45" s="286"/>
      <c r="Y45" s="304"/>
      <c r="Z45" s="277"/>
      <c r="AA45" s="276"/>
      <c r="AB45" s="287"/>
    </row>
    <row r="46" spans="1:28" ht="30">
      <c r="A46" s="212"/>
      <c r="B46" s="213"/>
      <c r="C46" s="282" t="s">
        <v>186</v>
      </c>
      <c r="E46" s="215"/>
      <c r="F46" s="216"/>
      <c r="G46" s="216"/>
      <c r="H46" s="216"/>
      <c r="I46" s="216"/>
      <c r="J46" s="216"/>
      <c r="K46" s="216"/>
      <c r="L46" s="216"/>
      <c r="M46" s="216"/>
      <c r="N46" s="216"/>
      <c r="O46" s="214"/>
      <c r="Q46" s="286"/>
      <c r="R46" s="304"/>
      <c r="S46" s="300"/>
      <c r="T46" s="276"/>
      <c r="U46" s="307"/>
      <c r="V46" s="287"/>
      <c r="W46" s="274"/>
      <c r="X46" s="286"/>
      <c r="Y46" s="304"/>
      <c r="Z46" s="277"/>
      <c r="AA46" s="276"/>
      <c r="AB46" s="287"/>
    </row>
    <row r="47" spans="1:28" ht="15" customHeight="1">
      <c r="A47" s="212"/>
      <c r="B47" s="213"/>
      <c r="C47" s="281"/>
      <c r="E47" s="215"/>
      <c r="F47" s="216"/>
      <c r="G47" s="216"/>
      <c r="H47" s="216"/>
      <c r="I47" s="216"/>
      <c r="J47" s="216"/>
      <c r="K47" s="216"/>
      <c r="L47" s="216"/>
      <c r="M47" s="216"/>
      <c r="N47" s="216"/>
      <c r="O47" s="214"/>
      <c r="Q47" s="286"/>
      <c r="R47" s="304"/>
      <c r="S47" s="300"/>
      <c r="T47" s="276"/>
      <c r="U47" s="307"/>
      <c r="V47" s="287"/>
      <c r="W47" s="274"/>
      <c r="X47" s="286"/>
      <c r="Y47" s="304"/>
      <c r="Z47" s="277"/>
      <c r="AA47" s="276"/>
      <c r="AB47" s="287"/>
    </row>
    <row r="48" spans="1:28" ht="28.5" customHeight="1">
      <c r="A48" s="212"/>
      <c r="B48" s="213"/>
      <c r="C48" s="282" t="s">
        <v>183</v>
      </c>
      <c r="E48" s="215"/>
      <c r="F48" s="216"/>
      <c r="G48" s="216"/>
      <c r="H48" s="216"/>
      <c r="I48" s="216"/>
      <c r="J48" s="216"/>
      <c r="K48" s="216"/>
      <c r="L48" s="216"/>
      <c r="M48" s="216"/>
      <c r="N48" s="216"/>
      <c r="O48" s="214"/>
      <c r="Q48" s="286"/>
      <c r="R48" s="304"/>
      <c r="S48" s="300"/>
      <c r="T48" s="276"/>
      <c r="U48" s="307"/>
      <c r="V48" s="287"/>
      <c r="W48" s="274"/>
      <c r="X48" s="286"/>
      <c r="Y48" s="304"/>
      <c r="Z48" s="277"/>
      <c r="AA48" s="276"/>
      <c r="AB48" s="287"/>
    </row>
    <row r="49" spans="1:28" ht="15" customHeight="1">
      <c r="A49" s="212"/>
      <c r="B49" s="213"/>
      <c r="C49" s="281"/>
      <c r="E49" s="215"/>
      <c r="F49" s="216"/>
      <c r="G49" s="216"/>
      <c r="H49" s="216"/>
      <c r="I49" s="216"/>
      <c r="J49" s="216"/>
      <c r="K49" s="216"/>
      <c r="L49" s="216"/>
      <c r="M49" s="216"/>
      <c r="N49" s="216"/>
      <c r="O49" s="214"/>
      <c r="Q49" s="286"/>
      <c r="R49" s="304"/>
      <c r="S49" s="300"/>
      <c r="T49" s="276"/>
      <c r="U49" s="307"/>
      <c r="V49" s="287"/>
      <c r="W49" s="274"/>
      <c r="X49" s="286"/>
      <c r="Y49" s="304"/>
      <c r="Z49" s="277"/>
      <c r="AA49" s="276"/>
      <c r="AB49" s="287"/>
    </row>
    <row r="50" spans="1:28" ht="28.5" customHeight="1">
      <c r="A50" s="212"/>
      <c r="B50" s="213"/>
      <c r="C50" s="282" t="s">
        <v>184</v>
      </c>
      <c r="E50" s="215"/>
      <c r="F50" s="216"/>
      <c r="G50" s="216"/>
      <c r="H50" s="216"/>
      <c r="I50" s="216"/>
      <c r="J50" s="216"/>
      <c r="K50" s="216"/>
      <c r="L50" s="216"/>
      <c r="M50" s="216"/>
      <c r="N50" s="216"/>
      <c r="O50" s="214"/>
      <c r="Q50" s="286"/>
      <c r="R50" s="304"/>
      <c r="S50" s="300"/>
      <c r="T50" s="276"/>
      <c r="U50" s="307"/>
      <c r="V50" s="287"/>
      <c r="W50" s="274"/>
      <c r="X50" s="286"/>
      <c r="Y50" s="304"/>
      <c r="Z50" s="277"/>
      <c r="AA50" s="276"/>
      <c r="AB50" s="287"/>
    </row>
    <row r="51" spans="1:28" ht="15" customHeight="1">
      <c r="A51" s="212"/>
      <c r="B51" s="213"/>
      <c r="C51" s="281"/>
      <c r="E51" s="215"/>
      <c r="F51" s="216"/>
      <c r="G51" s="216"/>
      <c r="H51" s="216"/>
      <c r="I51" s="216"/>
      <c r="J51" s="216"/>
      <c r="K51" s="216"/>
      <c r="L51" s="216"/>
      <c r="M51" s="216"/>
      <c r="N51" s="216"/>
      <c r="O51" s="214"/>
      <c r="Q51" s="286"/>
      <c r="R51" s="304"/>
      <c r="S51" s="300"/>
      <c r="T51" s="276"/>
      <c r="U51" s="307"/>
      <c r="V51" s="287"/>
      <c r="W51" s="274"/>
      <c r="X51" s="286"/>
      <c r="Y51" s="304"/>
      <c r="Z51" s="277"/>
      <c r="AA51" s="276"/>
      <c r="AB51" s="287"/>
    </row>
    <row r="52" spans="1:28" ht="15" customHeight="1">
      <c r="A52" s="215"/>
      <c r="B52" s="216"/>
      <c r="C52" s="281"/>
      <c r="E52" s="215"/>
      <c r="F52" s="216"/>
      <c r="G52" s="216"/>
      <c r="H52" s="216"/>
      <c r="I52" s="216"/>
      <c r="J52" s="216"/>
      <c r="K52" s="216"/>
      <c r="L52" s="216"/>
      <c r="M52" s="216"/>
      <c r="N52" s="216"/>
      <c r="O52" s="214"/>
      <c r="Q52" s="286"/>
      <c r="R52" s="304"/>
      <c r="S52" s="300"/>
      <c r="T52" s="276"/>
      <c r="U52" s="307"/>
      <c r="V52" s="287"/>
      <c r="W52" s="274"/>
      <c r="X52" s="286"/>
      <c r="Y52" s="304"/>
      <c r="Z52" s="277"/>
      <c r="AA52" s="276"/>
      <c r="AB52" s="287"/>
    </row>
    <row r="53" spans="1:28" ht="15" customHeight="1">
      <c r="A53" s="215"/>
      <c r="B53" s="216"/>
      <c r="C53" s="281" t="s">
        <v>240</v>
      </c>
      <c r="E53" s="215"/>
      <c r="F53" s="216"/>
      <c r="G53" s="216"/>
      <c r="H53" s="216"/>
      <c r="I53" s="216"/>
      <c r="J53" s="216"/>
      <c r="K53" s="216"/>
      <c r="L53" s="216"/>
      <c r="M53" s="216"/>
      <c r="N53" s="216"/>
      <c r="O53" s="214"/>
      <c r="Q53" s="286"/>
      <c r="R53" s="304"/>
      <c r="S53" s="300"/>
      <c r="T53" s="276"/>
      <c r="U53" s="307"/>
      <c r="V53" s="287"/>
      <c r="W53" s="274"/>
      <c r="X53" s="286"/>
      <c r="Y53" s="304"/>
      <c r="Z53" s="277"/>
      <c r="AA53" s="276"/>
      <c r="AB53" s="287"/>
    </row>
    <row r="54" spans="1:28" ht="15" customHeight="1">
      <c r="A54" s="215"/>
      <c r="B54" s="216"/>
      <c r="C54" s="281"/>
      <c r="E54" s="215"/>
      <c r="F54" s="216"/>
      <c r="G54" s="216"/>
      <c r="H54" s="216"/>
      <c r="I54" s="216"/>
      <c r="J54" s="216"/>
      <c r="K54" s="216"/>
      <c r="L54" s="216"/>
      <c r="M54" s="216"/>
      <c r="N54" s="216"/>
      <c r="O54" s="214"/>
      <c r="Q54" s="286"/>
      <c r="R54" s="304"/>
      <c r="S54" s="300"/>
      <c r="T54" s="276"/>
      <c r="U54" s="307"/>
      <c r="V54" s="287"/>
      <c r="W54" s="274"/>
      <c r="X54" s="286"/>
      <c r="Y54" s="304"/>
      <c r="Z54" s="277"/>
      <c r="AA54" s="276"/>
      <c r="AB54" s="287"/>
    </row>
    <row r="55" spans="1:28" ht="15" customHeight="1">
      <c r="A55" s="215"/>
      <c r="B55" s="216"/>
      <c r="C55" s="281"/>
      <c r="E55" s="215"/>
      <c r="F55" s="216"/>
      <c r="G55" s="216"/>
      <c r="H55" s="216"/>
      <c r="I55" s="216"/>
      <c r="J55" s="216"/>
      <c r="K55" s="216"/>
      <c r="L55" s="216"/>
      <c r="M55" s="216"/>
      <c r="N55" s="216"/>
      <c r="O55" s="214"/>
      <c r="Q55" s="286"/>
      <c r="R55" s="304"/>
      <c r="S55" s="300"/>
      <c r="T55" s="276"/>
      <c r="U55" s="307"/>
      <c r="V55" s="287"/>
      <c r="W55" s="274"/>
      <c r="X55" s="286"/>
      <c r="Y55" s="304"/>
      <c r="Z55" s="277"/>
      <c r="AA55" s="276"/>
      <c r="AB55" s="287"/>
    </row>
    <row r="56" spans="1:28" ht="15" customHeight="1" thickBot="1">
      <c r="A56" s="217"/>
      <c r="B56" s="218"/>
      <c r="C56" s="284"/>
      <c r="E56" s="217"/>
      <c r="F56" s="218"/>
      <c r="G56" s="218"/>
      <c r="H56" s="218"/>
      <c r="I56" s="218"/>
      <c r="J56" s="218"/>
      <c r="K56" s="218"/>
      <c r="L56" s="218"/>
      <c r="M56" s="218"/>
      <c r="N56" s="218"/>
      <c r="O56" s="219"/>
      <c r="Q56" s="288"/>
      <c r="R56" s="305"/>
      <c r="S56" s="301"/>
      <c r="T56" s="290"/>
      <c r="U56" s="308"/>
      <c r="V56" s="291"/>
      <c r="W56" s="274"/>
      <c r="X56" s="288"/>
      <c r="Y56" s="305"/>
      <c r="Z56" s="289"/>
      <c r="AA56" s="290"/>
      <c r="AB56" s="291"/>
    </row>
    <row r="57" spans="1:28" s="315" customFormat="1">
      <c r="C57" s="316"/>
      <c r="S57" s="317"/>
      <c r="U57" s="317"/>
    </row>
    <row r="58" spans="1:28" s="315" customFormat="1">
      <c r="C58" s="316"/>
      <c r="S58" s="317"/>
      <c r="U58" s="317"/>
    </row>
    <row r="59" spans="1:28" s="315" customFormat="1">
      <c r="C59" s="316"/>
      <c r="S59" s="317"/>
      <c r="U59" s="317"/>
    </row>
    <row r="60" spans="1:28" s="315" customFormat="1">
      <c r="C60" s="316"/>
      <c r="S60" s="317"/>
      <c r="U60" s="317"/>
    </row>
    <row r="61" spans="1:28" s="315" customFormat="1">
      <c r="C61" s="316"/>
      <c r="S61" s="317"/>
      <c r="U61" s="317"/>
    </row>
    <row r="62" spans="1:28" s="315" customFormat="1">
      <c r="C62" s="316"/>
      <c r="S62" s="317"/>
      <c r="U62" s="317"/>
    </row>
    <row r="63" spans="1:28" s="315" customFormat="1">
      <c r="C63" s="316"/>
      <c r="S63" s="317"/>
      <c r="U63" s="317"/>
    </row>
    <row r="64" spans="1:28" s="315" customFormat="1">
      <c r="C64" s="316"/>
      <c r="S64" s="317"/>
      <c r="U64" s="317"/>
    </row>
    <row r="65" spans="3:21" s="315" customFormat="1">
      <c r="C65" s="316"/>
      <c r="S65" s="317"/>
      <c r="U65" s="317"/>
    </row>
    <row r="66" spans="3:21" s="315" customFormat="1" ht="15" customHeight="1">
      <c r="C66" s="316"/>
      <c r="S66" s="317"/>
      <c r="U66" s="317"/>
    </row>
    <row r="67" spans="3:21" s="315" customFormat="1">
      <c r="C67" s="316"/>
      <c r="S67" s="317"/>
      <c r="U67" s="317"/>
    </row>
    <row r="68" spans="3:21" s="315" customFormat="1">
      <c r="C68" s="316"/>
      <c r="S68" s="317"/>
      <c r="U68" s="317"/>
    </row>
    <row r="69" spans="3:21" s="315" customFormat="1">
      <c r="C69" s="316"/>
      <c r="S69" s="317"/>
      <c r="U69" s="317"/>
    </row>
    <row r="70" spans="3:21" s="315" customFormat="1">
      <c r="C70" s="316"/>
      <c r="S70" s="317"/>
      <c r="U70" s="317"/>
    </row>
    <row r="71" spans="3:21" s="315" customFormat="1">
      <c r="C71" s="316"/>
      <c r="S71" s="317"/>
      <c r="U71" s="317"/>
    </row>
    <row r="72" spans="3:21" s="315" customFormat="1">
      <c r="C72" s="316"/>
      <c r="S72" s="317"/>
      <c r="U72" s="317"/>
    </row>
    <row r="73" spans="3:21" s="315" customFormat="1">
      <c r="C73" s="316"/>
      <c r="S73" s="317"/>
      <c r="U73" s="317"/>
    </row>
    <row r="74" spans="3:21" s="315" customFormat="1">
      <c r="C74" s="316"/>
      <c r="S74" s="317"/>
      <c r="U74" s="317"/>
    </row>
    <row r="75" spans="3:21" s="315" customFormat="1">
      <c r="C75" s="316"/>
      <c r="S75" s="317"/>
      <c r="U75" s="317"/>
    </row>
    <row r="76" spans="3:21" s="315" customFormat="1">
      <c r="C76" s="316"/>
      <c r="S76" s="317"/>
      <c r="U76" s="317"/>
    </row>
    <row r="77" spans="3:21" s="315" customFormat="1">
      <c r="C77" s="316"/>
      <c r="S77" s="317"/>
      <c r="U77" s="317"/>
    </row>
    <row r="78" spans="3:21" s="315" customFormat="1">
      <c r="C78" s="316"/>
      <c r="S78" s="317"/>
      <c r="U78" s="317"/>
    </row>
    <row r="79" spans="3:21" s="315" customFormat="1">
      <c r="C79" s="316"/>
      <c r="S79" s="317"/>
      <c r="U79" s="317"/>
    </row>
    <row r="80" spans="3:21" s="315" customFormat="1">
      <c r="C80" s="316"/>
      <c r="S80" s="317"/>
      <c r="U80" s="317"/>
    </row>
    <row r="81" spans="3:21" s="315" customFormat="1">
      <c r="C81" s="316"/>
      <c r="S81" s="317"/>
      <c r="U81" s="317"/>
    </row>
    <row r="82" spans="3:21" s="315" customFormat="1">
      <c r="C82" s="316"/>
      <c r="S82" s="317"/>
      <c r="U82" s="317"/>
    </row>
  </sheetData>
  <sheetProtection formatCells="0" formatColumns="0" formatRows="0" insertColumns="0" insertRows="0" insertHyperlinks="0" sort="0" autoFilter="0" pivotTables="0"/>
  <mergeCells count="3">
    <mergeCell ref="A18:C18"/>
    <mergeCell ref="F6:G6"/>
    <mergeCell ref="E18:O18"/>
  </mergeCell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Visio.Drawing.11" shapeId="2049" r:id="rId4">
          <objectPr defaultSize="0" autoPict="0" r:id="rId5">
            <anchor moveWithCells="1">
              <from>
                <xdr:col>1</xdr:col>
                <xdr:colOff>0</xdr:colOff>
                <xdr:row>27</xdr:row>
                <xdr:rowOff>104775</xdr:rowOff>
              </from>
              <to>
                <xdr:col>1</xdr:col>
                <xdr:colOff>533400</xdr:colOff>
                <xdr:row>31</xdr:row>
                <xdr:rowOff>123825</xdr:rowOff>
              </to>
            </anchor>
          </objectPr>
        </oleObject>
      </mc:Choice>
      <mc:Fallback>
        <oleObject progId="Visio.Drawing.11" shapeId="2049" r:id="rId4"/>
      </mc:Fallback>
    </mc:AlternateContent>
    <mc:AlternateContent xmlns:mc="http://schemas.openxmlformats.org/markup-compatibility/2006">
      <mc:Choice Requires="x14">
        <oleObject progId="Visio.Drawing.11" shapeId="2054" r:id="rId6">
          <objectPr defaultSize="0" autoPict="0" r:id="rId7">
            <anchor moveWithCells="1">
              <from>
                <xdr:col>1</xdr:col>
                <xdr:colOff>0</xdr:colOff>
                <xdr:row>35</xdr:row>
                <xdr:rowOff>133350</xdr:rowOff>
              </from>
              <to>
                <xdr:col>1</xdr:col>
                <xdr:colOff>371475</xdr:colOff>
                <xdr:row>37</xdr:row>
                <xdr:rowOff>114300</xdr:rowOff>
              </to>
            </anchor>
          </objectPr>
        </oleObject>
      </mc:Choice>
      <mc:Fallback>
        <oleObject progId="Visio.Drawing.11" shapeId="2054" r:id="rId6"/>
      </mc:Fallback>
    </mc:AlternateContent>
    <mc:AlternateContent xmlns:mc="http://schemas.openxmlformats.org/markup-compatibility/2006">
      <mc:Choice Requires="x14">
        <oleObject progId="Visio.Drawing.11" shapeId="2061" r:id="rId8">
          <objectPr defaultSize="0" autoPict="0" r:id="rId9">
            <anchor moveWithCells="1">
              <from>
                <xdr:col>1</xdr:col>
                <xdr:colOff>228600</xdr:colOff>
                <xdr:row>21</xdr:row>
                <xdr:rowOff>152400</xdr:rowOff>
              </from>
              <to>
                <xdr:col>1</xdr:col>
                <xdr:colOff>438150</xdr:colOff>
                <xdr:row>26</xdr:row>
                <xdr:rowOff>142875</xdr:rowOff>
              </to>
            </anchor>
          </objectPr>
        </oleObject>
      </mc:Choice>
      <mc:Fallback>
        <oleObject progId="Visio.Drawing.11" shapeId="2061" r:id="rId8"/>
      </mc:Fallback>
    </mc:AlternateContent>
    <mc:AlternateContent xmlns:mc="http://schemas.openxmlformats.org/markup-compatibility/2006">
      <mc:Choice Requires="x14">
        <oleObject progId="Visio.Drawing.11" shapeId="2067" r:id="rId10">
          <objectPr defaultSize="0" autoPict="0" r:id="rId11">
            <anchor moveWithCells="1">
              <from>
                <xdr:col>5</xdr:col>
                <xdr:colOff>1476375</xdr:colOff>
                <xdr:row>22</xdr:row>
                <xdr:rowOff>57150</xdr:rowOff>
              </from>
              <to>
                <xdr:col>6</xdr:col>
                <xdr:colOff>657225</xdr:colOff>
                <xdr:row>25</xdr:row>
                <xdr:rowOff>66675</xdr:rowOff>
              </to>
            </anchor>
          </objectPr>
        </oleObject>
      </mc:Choice>
      <mc:Fallback>
        <oleObject progId="Visio.Drawing.11" shapeId="2067" r:id="rId10"/>
      </mc:Fallback>
    </mc:AlternateContent>
    <mc:AlternateContent xmlns:mc="http://schemas.openxmlformats.org/markup-compatibility/2006">
      <mc:Choice Requires="x14">
        <oleObject progId="Visio.Drawing.11" shapeId="2072" r:id="rId12">
          <objectPr defaultSize="0" autoPict="0" r:id="rId11">
            <anchor moveWithCells="1">
              <from>
                <xdr:col>1</xdr:col>
                <xdr:colOff>0</xdr:colOff>
                <xdr:row>32</xdr:row>
                <xdr:rowOff>95250</xdr:rowOff>
              </from>
              <to>
                <xdr:col>1</xdr:col>
                <xdr:colOff>514350</xdr:colOff>
                <xdr:row>34</xdr:row>
                <xdr:rowOff>85725</xdr:rowOff>
              </to>
            </anchor>
          </objectPr>
        </oleObject>
      </mc:Choice>
      <mc:Fallback>
        <oleObject progId="Visio.Drawing.11" shapeId="2072" r:id="rId12"/>
      </mc:Fallback>
    </mc:AlternateContent>
    <mc:AlternateContent xmlns:mc="http://schemas.openxmlformats.org/markup-compatibility/2006">
      <mc:Choice Requires="x14">
        <oleObject progId="Visio.Drawing.11" shapeId="2073" r:id="rId13">
          <objectPr defaultSize="0" autoPict="0" r:id="rId14">
            <anchor moveWithCells="1">
              <from>
                <xdr:col>4</xdr:col>
                <xdr:colOff>1200150</xdr:colOff>
                <xdr:row>25</xdr:row>
                <xdr:rowOff>0</xdr:rowOff>
              </from>
              <to>
                <xdr:col>4</xdr:col>
                <xdr:colOff>1457325</xdr:colOff>
                <xdr:row>26</xdr:row>
                <xdr:rowOff>66675</xdr:rowOff>
              </to>
            </anchor>
          </objectPr>
        </oleObject>
      </mc:Choice>
      <mc:Fallback>
        <oleObject progId="Visio.Drawing.11" shapeId="2073" r:id="rId13"/>
      </mc:Fallback>
    </mc:AlternateContent>
    <mc:AlternateContent xmlns:mc="http://schemas.openxmlformats.org/markup-compatibility/2006">
      <mc:Choice Requires="x14">
        <oleObject progId="Visio.Drawing.11" shapeId="2076" r:id="rId15">
          <objectPr defaultSize="0" autoPict="0" r:id="rId16">
            <anchor moveWithCells="1">
              <from>
                <xdr:col>4</xdr:col>
                <xdr:colOff>542925</xdr:colOff>
                <xdr:row>25</xdr:row>
                <xdr:rowOff>0</xdr:rowOff>
              </from>
              <to>
                <xdr:col>4</xdr:col>
                <xdr:colOff>1133475</xdr:colOff>
                <xdr:row>26</xdr:row>
                <xdr:rowOff>95250</xdr:rowOff>
              </to>
            </anchor>
          </objectPr>
        </oleObject>
      </mc:Choice>
      <mc:Fallback>
        <oleObject progId="Visio.Drawing.11" shapeId="2076" r:id="rId15"/>
      </mc:Fallback>
    </mc:AlternateContent>
    <mc:AlternateContent xmlns:mc="http://schemas.openxmlformats.org/markup-compatibility/2006">
      <mc:Choice Requires="x14">
        <oleObject progId="Visio.Drawing.11" shapeId="2077" r:id="rId17">
          <objectPr defaultSize="0" autoPict="0" r:id="rId16">
            <anchor moveWithCells="1">
              <from>
                <xdr:col>1</xdr:col>
                <xdr:colOff>0</xdr:colOff>
                <xdr:row>19</xdr:row>
                <xdr:rowOff>133350</xdr:rowOff>
              </from>
              <to>
                <xdr:col>2</xdr:col>
                <xdr:colOff>9525</xdr:colOff>
                <xdr:row>21</xdr:row>
                <xdr:rowOff>38100</xdr:rowOff>
              </to>
            </anchor>
          </objectPr>
        </oleObject>
      </mc:Choice>
      <mc:Fallback>
        <oleObject progId="Visio.Drawing.11" shapeId="2077" r:id="rId17"/>
      </mc:Fallback>
    </mc:AlternateContent>
    <mc:AlternateContent xmlns:mc="http://schemas.openxmlformats.org/markup-compatibility/2006">
      <mc:Choice Requires="x14">
        <oleObject progId="Visio.Drawing.11" shapeId="2079" r:id="rId18">
          <objectPr defaultSize="0" autoPict="0" r:id="rId19">
            <anchor moveWithCells="1">
              <from>
                <xdr:col>1</xdr:col>
                <xdr:colOff>9525</xdr:colOff>
                <xdr:row>38</xdr:row>
                <xdr:rowOff>28575</xdr:rowOff>
              </from>
              <to>
                <xdr:col>1</xdr:col>
                <xdr:colOff>342900</xdr:colOff>
                <xdr:row>39</xdr:row>
                <xdr:rowOff>114300</xdr:rowOff>
              </to>
            </anchor>
          </objectPr>
        </oleObject>
      </mc:Choice>
      <mc:Fallback>
        <oleObject progId="Visio.Drawing.11" shapeId="2079" r:id="rId18"/>
      </mc:Fallback>
    </mc:AlternateContent>
    <mc:AlternateContent xmlns:mc="http://schemas.openxmlformats.org/markup-compatibility/2006">
      <mc:Choice Requires="x14">
        <oleObject progId="Visio.Drawing.11" shapeId="2080" r:id="rId20">
          <objectPr defaultSize="0" autoPict="0" r:id="rId11">
            <anchor moveWithCells="1">
              <from>
                <xdr:col>6</xdr:col>
                <xdr:colOff>1704975</xdr:colOff>
                <xdr:row>24</xdr:row>
                <xdr:rowOff>57150</xdr:rowOff>
              </from>
              <to>
                <xdr:col>7</xdr:col>
                <xdr:colOff>228600</xdr:colOff>
                <xdr:row>27</xdr:row>
                <xdr:rowOff>66675</xdr:rowOff>
              </to>
            </anchor>
          </objectPr>
        </oleObject>
      </mc:Choice>
      <mc:Fallback>
        <oleObject progId="Visio.Drawing.11" shapeId="2080" r:id="rId20"/>
      </mc:Fallback>
    </mc:AlternateContent>
    <mc:AlternateContent xmlns:mc="http://schemas.openxmlformats.org/markup-compatibility/2006">
      <mc:Choice Requires="x14">
        <oleObject progId="Visio.Drawing.11" shapeId="2081" r:id="rId21">
          <objectPr defaultSize="0" autoPict="0" r:id="rId7">
            <anchor moveWithCells="1">
              <from>
                <xdr:col>8</xdr:col>
                <xdr:colOff>0</xdr:colOff>
                <xdr:row>24</xdr:row>
                <xdr:rowOff>171450</xdr:rowOff>
              </from>
              <to>
                <xdr:col>8</xdr:col>
                <xdr:colOff>352425</xdr:colOff>
                <xdr:row>26</xdr:row>
                <xdr:rowOff>152400</xdr:rowOff>
              </to>
            </anchor>
          </objectPr>
        </oleObject>
      </mc:Choice>
      <mc:Fallback>
        <oleObject progId="Visio.Drawing.11" shapeId="2081" r:id="rId21"/>
      </mc:Fallback>
    </mc:AlternateContent>
  </oleObjec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'Indicadores sistema'!$A$40:$A$61</xm:f>
          </x14:formula1>
          <xm:sqref>S19:S65536</xm:sqref>
        </x14:dataValidation>
        <x14:dataValidation type="list" allowBlank="1" showInputMessage="1" showErrorMessage="1">
          <x14:formula1>
            <xm:f>'Indicadores sistema'!$C$40:$C$52</xm:f>
          </x14:formula1>
          <xm:sqref>U19:U65536 Z19:Z65536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B2:M11"/>
  <sheetViews>
    <sheetView workbookViewId="0">
      <selection activeCell="F32" sqref="F32"/>
    </sheetView>
  </sheetViews>
  <sheetFormatPr defaultRowHeight="15"/>
  <cols>
    <col min="2" max="2" width="26.85546875" bestFit="1" customWidth="1"/>
  </cols>
  <sheetData>
    <row r="2" spans="2:13">
      <c r="B2" s="12" t="s">
        <v>82</v>
      </c>
      <c r="C2" s="12" t="s">
        <v>60</v>
      </c>
      <c r="D2" s="12" t="s">
        <v>66</v>
      </c>
      <c r="E2" s="12"/>
      <c r="F2" s="12"/>
      <c r="G2" s="12"/>
      <c r="H2" s="12"/>
      <c r="I2" s="12"/>
      <c r="J2" s="12"/>
      <c r="K2" s="12"/>
      <c r="L2" s="12"/>
      <c r="M2" s="12" t="s">
        <v>83</v>
      </c>
    </row>
    <row r="3" spans="2:13">
      <c r="B3" t="s">
        <v>85</v>
      </c>
      <c r="C3" s="12"/>
      <c r="D3" s="12"/>
      <c r="E3" s="12"/>
      <c r="F3" s="12"/>
      <c r="G3" s="12"/>
      <c r="H3" s="12"/>
      <c r="I3" s="12"/>
      <c r="J3" s="12"/>
      <c r="K3" s="12"/>
      <c r="L3" s="12"/>
      <c r="M3" s="12">
        <f>SUM(C3:L3)</f>
        <v>0</v>
      </c>
    </row>
    <row r="4" spans="2:13">
      <c r="B4" t="s">
        <v>86</v>
      </c>
      <c r="C4" s="12"/>
      <c r="D4" s="12"/>
      <c r="E4" s="12"/>
      <c r="F4" s="12"/>
      <c r="G4" s="12"/>
      <c r="H4" s="12"/>
      <c r="I4" s="12"/>
      <c r="J4" s="12"/>
      <c r="K4" s="12"/>
      <c r="L4" s="12"/>
      <c r="M4" s="12">
        <f>SUM(C4:L4)</f>
        <v>0</v>
      </c>
    </row>
    <row r="5" spans="2:13"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</row>
    <row r="6" spans="2:13">
      <c r="B6" s="12" t="s">
        <v>0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</row>
    <row r="7" spans="2:13">
      <c r="B7" s="12" t="s">
        <v>6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</row>
    <row r="8" spans="2:13">
      <c r="B8" s="12" t="s">
        <v>9</v>
      </c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</row>
    <row r="9" spans="2:13">
      <c r="B9" s="12" t="s">
        <v>10</v>
      </c>
    </row>
    <row r="10" spans="2:13">
      <c r="B10" s="12" t="s">
        <v>18</v>
      </c>
    </row>
    <row r="11" spans="2:13">
      <c r="B11" s="1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B4:F13"/>
  <sheetViews>
    <sheetView workbookViewId="0">
      <selection activeCell="C9" sqref="C9"/>
    </sheetView>
  </sheetViews>
  <sheetFormatPr defaultRowHeight="15"/>
  <cols>
    <col min="2" max="2" width="44.42578125" bestFit="1" customWidth="1"/>
    <col min="3" max="3" width="3.7109375" bestFit="1" customWidth="1"/>
    <col min="4" max="4" width="9.7109375" bestFit="1" customWidth="1"/>
    <col min="5" max="5" width="18.7109375" bestFit="1" customWidth="1"/>
    <col min="6" max="6" width="16.42578125" bestFit="1" customWidth="1"/>
  </cols>
  <sheetData>
    <row r="4" spans="2:6">
      <c r="B4" t="s">
        <v>81</v>
      </c>
    </row>
    <row r="6" spans="2:6">
      <c r="B6" s="1" t="s">
        <v>80</v>
      </c>
      <c r="C6" s="1" t="s">
        <v>79</v>
      </c>
      <c r="D6" s="1" t="s">
        <v>78</v>
      </c>
      <c r="E6" s="1" t="s">
        <v>77</v>
      </c>
      <c r="F6" s="1" t="s">
        <v>76</v>
      </c>
    </row>
    <row r="7" spans="2:6">
      <c r="B7" s="1" t="s">
        <v>87</v>
      </c>
      <c r="C7" s="1"/>
      <c r="D7" s="1" t="s">
        <v>75</v>
      </c>
      <c r="E7" s="1"/>
      <c r="F7" s="1"/>
    </row>
    <row r="8" spans="2:6">
      <c r="B8" s="1" t="s">
        <v>74</v>
      </c>
      <c r="C8" s="1"/>
      <c r="D8" s="1" t="s">
        <v>73</v>
      </c>
      <c r="E8" s="1"/>
      <c r="F8" s="1"/>
    </row>
    <row r="9" spans="2:6">
      <c r="B9" s="1" t="s">
        <v>72</v>
      </c>
      <c r="C9" s="1"/>
      <c r="D9" s="1" t="s">
        <v>71</v>
      </c>
      <c r="E9" s="1"/>
      <c r="F9" s="1"/>
    </row>
    <row r="10" spans="2:6">
      <c r="B10" s="1" t="s">
        <v>70</v>
      </c>
      <c r="C10" s="1"/>
      <c r="D10" s="1" t="s">
        <v>69</v>
      </c>
      <c r="E10" s="1"/>
      <c r="F10" s="1"/>
    </row>
    <row r="11" spans="2:6">
      <c r="B11" s="1" t="s">
        <v>68</v>
      </c>
      <c r="C11" s="1"/>
      <c r="D11" s="1" t="s">
        <v>67</v>
      </c>
      <c r="E11" s="1"/>
      <c r="F11" s="1"/>
    </row>
    <row r="13" spans="2:6">
      <c r="B13" t="s">
        <v>88</v>
      </c>
      <c r="E13" t="s">
        <v>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CI124"/>
  <sheetViews>
    <sheetView tabSelected="1" topLeftCell="A18" zoomScale="80" zoomScaleNormal="80" workbookViewId="0">
      <selection activeCell="E58" sqref="E58"/>
    </sheetView>
  </sheetViews>
  <sheetFormatPr defaultRowHeight="15"/>
  <cols>
    <col min="1" max="1" width="90.28515625" style="172" customWidth="1"/>
    <col min="2" max="2" width="24.7109375" style="172" customWidth="1"/>
    <col min="3" max="52" width="16.140625" style="172" customWidth="1"/>
    <col min="53" max="87" width="9.140625" style="113"/>
    <col min="88" max="16384" width="9.140625" style="172"/>
  </cols>
  <sheetData>
    <row r="1" spans="1:87" ht="15.75">
      <c r="A1" s="116" t="s">
        <v>0</v>
      </c>
      <c r="B1" s="117" t="s">
        <v>1</v>
      </c>
      <c r="C1" s="118">
        <f>C5+C17+C49</f>
        <v>0</v>
      </c>
    </row>
    <row r="2" spans="1:87" ht="15.75">
      <c r="A2" s="116" t="s">
        <v>84</v>
      </c>
      <c r="B2" s="120" t="s">
        <v>2</v>
      </c>
      <c r="C2" s="121">
        <f>'Dados base'!$G$8</f>
        <v>0</v>
      </c>
    </row>
    <row r="3" spans="1:87" ht="18.75">
      <c r="A3" s="116" t="s">
        <v>91</v>
      </c>
      <c r="B3" s="120" t="s">
        <v>123</v>
      </c>
      <c r="C3" s="121">
        <f>SUM(C6+C18+C53)</f>
        <v>0</v>
      </c>
    </row>
    <row r="4" spans="1:87" s="114" customFormat="1" ht="15.75">
      <c r="A4" s="122"/>
      <c r="B4" s="123"/>
      <c r="C4" s="124"/>
      <c r="BA4" s="113"/>
      <c r="BB4" s="113"/>
      <c r="BC4" s="113"/>
      <c r="BD4" s="113"/>
      <c r="BE4" s="113"/>
      <c r="BF4" s="113"/>
      <c r="BG4" s="113"/>
      <c r="BH4" s="113"/>
      <c r="BI4" s="113"/>
      <c r="BJ4" s="113"/>
      <c r="BK4" s="113"/>
      <c r="BL4" s="113"/>
      <c r="BM4" s="113"/>
      <c r="BN4" s="113"/>
      <c r="BO4" s="113"/>
      <c r="BP4" s="113"/>
      <c r="BQ4" s="113"/>
      <c r="BR4" s="113"/>
      <c r="BS4" s="113"/>
      <c r="BT4" s="113"/>
      <c r="BU4" s="113"/>
      <c r="BV4" s="113"/>
      <c r="BW4" s="113"/>
      <c r="BX4" s="113"/>
      <c r="BY4" s="113"/>
      <c r="BZ4" s="113"/>
      <c r="CA4" s="113"/>
      <c r="CB4" s="113"/>
      <c r="CC4" s="113"/>
      <c r="CD4" s="113"/>
      <c r="CE4" s="113"/>
      <c r="CF4" s="113"/>
      <c r="CG4" s="113"/>
      <c r="CH4" s="113"/>
      <c r="CI4" s="113"/>
    </row>
    <row r="5" spans="1:87" s="226" customFormat="1">
      <c r="A5" s="126" t="s">
        <v>11</v>
      </c>
      <c r="B5" s="126" t="s">
        <v>1</v>
      </c>
      <c r="C5" s="127">
        <f>SUM(C14:AZ14)</f>
        <v>0</v>
      </c>
      <c r="BA5" s="113"/>
      <c r="BB5" s="113"/>
      <c r="BC5" s="113"/>
      <c r="BD5" s="113"/>
      <c r="BE5" s="113"/>
      <c r="BF5" s="113"/>
      <c r="BG5" s="113"/>
      <c r="BH5" s="113"/>
      <c r="BI5" s="113"/>
      <c r="BJ5" s="113"/>
      <c r="BK5" s="113"/>
      <c r="BL5" s="113"/>
      <c r="BM5" s="113"/>
      <c r="BN5" s="113"/>
      <c r="BO5" s="113"/>
      <c r="BP5" s="113"/>
      <c r="BQ5" s="113"/>
      <c r="BR5" s="113"/>
      <c r="BS5" s="113"/>
      <c r="BT5" s="113"/>
      <c r="BU5" s="113"/>
      <c r="BV5" s="113"/>
      <c r="BW5" s="113"/>
      <c r="BX5" s="113"/>
      <c r="BY5" s="113"/>
      <c r="BZ5" s="113"/>
      <c r="CA5" s="113"/>
      <c r="CB5" s="113"/>
      <c r="CC5" s="113"/>
      <c r="CD5" s="113"/>
      <c r="CE5" s="113"/>
      <c r="CF5" s="113"/>
      <c r="CG5" s="113"/>
      <c r="CH5" s="113"/>
      <c r="CI5" s="113"/>
    </row>
    <row r="6" spans="1:87" s="226" customFormat="1" ht="17.25">
      <c r="A6" s="126" t="s">
        <v>154</v>
      </c>
      <c r="B6" s="117" t="s">
        <v>30</v>
      </c>
      <c r="C6" s="127">
        <f>SUM(C13:AZ13)</f>
        <v>0</v>
      </c>
      <c r="BA6" s="113"/>
      <c r="BB6" s="113"/>
      <c r="BC6" s="113"/>
      <c r="BD6" s="113"/>
      <c r="BE6" s="113"/>
      <c r="BF6" s="113"/>
      <c r="BG6" s="113"/>
      <c r="BH6" s="113"/>
      <c r="BI6" s="113"/>
      <c r="BJ6" s="113"/>
      <c r="BK6" s="113"/>
      <c r="BL6" s="113"/>
      <c r="BM6" s="113"/>
      <c r="BN6" s="113"/>
      <c r="BO6" s="113"/>
      <c r="BP6" s="113"/>
      <c r="BQ6" s="113"/>
      <c r="BR6" s="113"/>
      <c r="BS6" s="113"/>
      <c r="BT6" s="113"/>
      <c r="BU6" s="113"/>
      <c r="BV6" s="113"/>
      <c r="BW6" s="113"/>
      <c r="BX6" s="113"/>
      <c r="BY6" s="113"/>
      <c r="BZ6" s="113"/>
      <c r="CA6" s="113"/>
      <c r="CB6" s="113"/>
      <c r="CC6" s="113"/>
      <c r="CD6" s="113"/>
      <c r="CE6" s="113"/>
      <c r="CF6" s="113"/>
      <c r="CG6" s="113"/>
      <c r="CH6" s="113"/>
      <c r="CI6" s="113"/>
    </row>
    <row r="7" spans="1:87" s="169" customFormat="1"/>
    <row r="8" spans="1:87" s="169" customFormat="1">
      <c r="A8" s="130" t="s">
        <v>116</v>
      </c>
      <c r="B8" s="131" t="s">
        <v>117</v>
      </c>
    </row>
    <row r="9" spans="1:87" s="114" customFormat="1">
      <c r="A9" s="132" t="s">
        <v>127</v>
      </c>
      <c r="B9" s="133" t="s">
        <v>23</v>
      </c>
      <c r="C9" s="52"/>
      <c r="D9" s="52"/>
      <c r="E9" s="52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33"/>
      <c r="AH9" s="33"/>
      <c r="AI9" s="33"/>
      <c r="AJ9" s="33"/>
      <c r="AK9" s="33"/>
      <c r="AL9" s="33"/>
      <c r="AM9" s="33"/>
      <c r="AN9" s="33"/>
      <c r="AO9" s="33"/>
      <c r="AP9" s="33"/>
      <c r="AQ9" s="33"/>
      <c r="AR9" s="33"/>
      <c r="AS9" s="33"/>
      <c r="AT9" s="33"/>
      <c r="AU9" s="33"/>
      <c r="AV9" s="33"/>
      <c r="AW9" s="33"/>
      <c r="AX9" s="33"/>
      <c r="AY9" s="33"/>
      <c r="AZ9" s="33"/>
      <c r="BA9" s="113"/>
      <c r="BB9" s="113"/>
      <c r="BC9" s="113"/>
      <c r="BD9" s="113"/>
      <c r="BE9" s="113"/>
      <c r="BF9" s="113"/>
      <c r="BG9" s="113"/>
      <c r="BH9" s="113"/>
      <c r="BI9" s="113"/>
      <c r="BJ9" s="113"/>
      <c r="BK9" s="113"/>
      <c r="BL9" s="113"/>
      <c r="BM9" s="113"/>
      <c r="BN9" s="113"/>
      <c r="BO9" s="113"/>
      <c r="BP9" s="113"/>
      <c r="BQ9" s="113"/>
      <c r="BR9" s="113"/>
      <c r="BS9" s="113"/>
      <c r="BT9" s="113"/>
      <c r="BU9" s="113"/>
      <c r="BV9" s="113"/>
      <c r="BW9" s="113"/>
      <c r="BX9" s="113"/>
      <c r="BY9" s="113"/>
      <c r="BZ9" s="113"/>
      <c r="CA9" s="113"/>
      <c r="CB9" s="113"/>
      <c r="CC9" s="113"/>
      <c r="CD9" s="113"/>
      <c r="CE9" s="113"/>
      <c r="CF9" s="113"/>
      <c r="CG9" s="113"/>
      <c r="CH9" s="113"/>
      <c r="CI9" s="113"/>
    </row>
    <row r="10" spans="1:87" s="114" customFormat="1">
      <c r="A10" s="132" t="s">
        <v>128</v>
      </c>
      <c r="B10" s="133" t="s">
        <v>23</v>
      </c>
      <c r="C10" s="52"/>
      <c r="D10" s="52"/>
      <c r="E10" s="52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33"/>
      <c r="AP10" s="33"/>
      <c r="AQ10" s="33"/>
      <c r="AR10" s="33"/>
      <c r="AS10" s="33"/>
      <c r="AT10" s="33"/>
      <c r="AU10" s="33"/>
      <c r="AV10" s="33"/>
      <c r="AW10" s="33"/>
      <c r="AX10" s="33"/>
      <c r="AY10" s="33"/>
      <c r="AZ10" s="33"/>
      <c r="BA10" s="113"/>
      <c r="BB10" s="113"/>
      <c r="BC10" s="113"/>
      <c r="BD10" s="113"/>
      <c r="BE10" s="113"/>
      <c r="BF10" s="113"/>
      <c r="BG10" s="113"/>
      <c r="BH10" s="113"/>
      <c r="BI10" s="113"/>
      <c r="BJ10" s="113"/>
      <c r="BK10" s="113"/>
      <c r="BL10" s="113"/>
      <c r="BM10" s="113"/>
      <c r="BN10" s="113"/>
      <c r="BO10" s="113"/>
      <c r="BP10" s="113"/>
      <c r="BQ10" s="113"/>
      <c r="BR10" s="113"/>
      <c r="BS10" s="113"/>
      <c r="BT10" s="113"/>
      <c r="BU10" s="113"/>
      <c r="BV10" s="113"/>
      <c r="BW10" s="113"/>
      <c r="BX10" s="113"/>
      <c r="BY10" s="113"/>
      <c r="BZ10" s="113"/>
      <c r="CA10" s="113"/>
      <c r="CB10" s="113"/>
      <c r="CC10" s="113"/>
      <c r="CD10" s="113"/>
      <c r="CE10" s="113"/>
      <c r="CF10" s="113"/>
      <c r="CG10" s="113"/>
      <c r="CH10" s="113"/>
      <c r="CI10" s="113"/>
    </row>
    <row r="11" spans="1:87" s="114" customFormat="1">
      <c r="A11" s="132" t="s">
        <v>57</v>
      </c>
      <c r="B11" s="133" t="s">
        <v>2</v>
      </c>
      <c r="C11" s="53"/>
      <c r="D11" s="53"/>
      <c r="E11" s="5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  <c r="AM11" s="33"/>
      <c r="AN11" s="33"/>
      <c r="AO11" s="33"/>
      <c r="AP11" s="33"/>
      <c r="AQ11" s="33"/>
      <c r="AR11" s="33"/>
      <c r="AS11" s="33"/>
      <c r="AT11" s="33"/>
      <c r="AU11" s="33"/>
      <c r="AV11" s="33"/>
      <c r="AW11" s="33"/>
      <c r="AX11" s="33"/>
      <c r="AY11" s="33"/>
      <c r="AZ11" s="33"/>
      <c r="BA11" s="113"/>
      <c r="BB11" s="113"/>
      <c r="BC11" s="113"/>
      <c r="BD11" s="113"/>
      <c r="BE11" s="113"/>
      <c r="BF11" s="113"/>
      <c r="BG11" s="113"/>
      <c r="BH11" s="113"/>
      <c r="BI11" s="113"/>
      <c r="BJ11" s="113"/>
      <c r="BK11" s="113"/>
      <c r="BL11" s="113"/>
      <c r="BM11" s="113"/>
      <c r="BN11" s="113"/>
      <c r="BO11" s="113"/>
      <c r="BP11" s="113"/>
      <c r="BQ11" s="113"/>
      <c r="BR11" s="113"/>
      <c r="BS11" s="113"/>
      <c r="BT11" s="113"/>
      <c r="BU11" s="113"/>
      <c r="BV11" s="113"/>
      <c r="BW11" s="113"/>
      <c r="BX11" s="113"/>
      <c r="BY11" s="113"/>
      <c r="BZ11" s="113"/>
      <c r="CA11" s="113"/>
      <c r="CB11" s="113"/>
      <c r="CC11" s="113"/>
      <c r="CD11" s="113"/>
      <c r="CE11" s="113"/>
      <c r="CF11" s="113"/>
      <c r="CG11" s="113"/>
      <c r="CH11" s="113"/>
      <c r="CI11" s="113"/>
    </row>
    <row r="12" spans="1:87" s="114" customFormat="1">
      <c r="A12" s="125" t="s">
        <v>58</v>
      </c>
      <c r="B12" s="137" t="s">
        <v>59</v>
      </c>
      <c r="C12" s="52"/>
      <c r="D12" s="54"/>
      <c r="E12" s="52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  <c r="AM12" s="33"/>
      <c r="AN12" s="33"/>
      <c r="AO12" s="33"/>
      <c r="AP12" s="33"/>
      <c r="AQ12" s="33"/>
      <c r="AR12" s="33"/>
      <c r="AS12" s="33"/>
      <c r="AT12" s="33"/>
      <c r="AU12" s="33"/>
      <c r="AV12" s="33"/>
      <c r="AW12" s="33"/>
      <c r="AX12" s="33"/>
      <c r="AY12" s="33"/>
      <c r="AZ12" s="33"/>
      <c r="BA12" s="113"/>
      <c r="BB12" s="113"/>
      <c r="BC12" s="113"/>
      <c r="BD12" s="113"/>
      <c r="BE12" s="113"/>
      <c r="BF12" s="113"/>
      <c r="BG12" s="113"/>
      <c r="BH12" s="113"/>
      <c r="BI12" s="113"/>
      <c r="BJ12" s="113"/>
      <c r="BK12" s="113"/>
      <c r="BL12" s="113"/>
      <c r="BM12" s="113"/>
      <c r="BN12" s="113"/>
      <c r="BO12" s="113"/>
      <c r="BP12" s="113"/>
      <c r="BQ12" s="113"/>
      <c r="BR12" s="113"/>
      <c r="BS12" s="113"/>
      <c r="BT12" s="113"/>
      <c r="BU12" s="113"/>
      <c r="BV12" s="113"/>
      <c r="BW12" s="113"/>
      <c r="BX12" s="113"/>
      <c r="BY12" s="113"/>
      <c r="BZ12" s="113"/>
      <c r="CA12" s="113"/>
      <c r="CB12" s="113"/>
      <c r="CC12" s="113"/>
      <c r="CD12" s="113"/>
      <c r="CE12" s="113"/>
      <c r="CF12" s="113"/>
      <c r="CG12" s="113"/>
      <c r="CH12" s="113"/>
      <c r="CI12" s="113"/>
    </row>
    <row r="13" spans="1:87" s="114" customFormat="1" ht="16.5">
      <c r="A13" s="138" t="s">
        <v>56</v>
      </c>
      <c r="B13" s="133" t="s">
        <v>26</v>
      </c>
      <c r="C13" s="52"/>
      <c r="D13" s="52"/>
      <c r="E13" s="52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  <c r="AG13" s="33"/>
      <c r="AH13" s="33"/>
      <c r="AI13" s="33"/>
      <c r="AJ13" s="33"/>
      <c r="AK13" s="33"/>
      <c r="AL13" s="33"/>
      <c r="AM13" s="33"/>
      <c r="AN13" s="33"/>
      <c r="AO13" s="33"/>
      <c r="AP13" s="33"/>
      <c r="AQ13" s="33"/>
      <c r="AR13" s="33"/>
      <c r="AS13" s="33"/>
      <c r="AT13" s="33"/>
      <c r="AU13" s="33"/>
      <c r="AV13" s="33"/>
      <c r="AW13" s="33"/>
      <c r="AX13" s="33"/>
      <c r="AY13" s="33"/>
      <c r="AZ13" s="33"/>
      <c r="BA13" s="113"/>
      <c r="BB13" s="113"/>
      <c r="BC13" s="113"/>
      <c r="BD13" s="113"/>
      <c r="BE13" s="113"/>
      <c r="BF13" s="113"/>
      <c r="BG13" s="113"/>
      <c r="BH13" s="113"/>
      <c r="BI13" s="113"/>
      <c r="BJ13" s="113"/>
      <c r="BK13" s="113"/>
      <c r="BL13" s="113"/>
      <c r="BM13" s="113"/>
      <c r="BN13" s="113"/>
      <c r="BO13" s="113"/>
      <c r="BP13" s="113"/>
      <c r="BQ13" s="113"/>
      <c r="BR13" s="113"/>
      <c r="BS13" s="113"/>
      <c r="BT13" s="113"/>
      <c r="BU13" s="113"/>
      <c r="BV13" s="113"/>
      <c r="BW13" s="113"/>
      <c r="BX13" s="113"/>
      <c r="BY13" s="113"/>
      <c r="BZ13" s="113"/>
      <c r="CA13" s="113"/>
      <c r="CB13" s="113"/>
      <c r="CC13" s="113"/>
      <c r="CD13" s="113"/>
      <c r="CE13" s="113"/>
      <c r="CF13" s="113"/>
      <c r="CG13" s="113"/>
      <c r="CH13" s="113"/>
      <c r="CI13" s="113"/>
    </row>
    <row r="14" spans="1:87">
      <c r="A14" s="139" t="s">
        <v>4</v>
      </c>
      <c r="B14" s="140" t="s">
        <v>1</v>
      </c>
      <c r="C14" s="140" t="str">
        <f>IF(C11="","",9.8*C13*(C11+C12-'Dados base'!$G$8)/(3600))</f>
        <v/>
      </c>
      <c r="D14" s="140" t="str">
        <f>IF(D11="","",9.8*D13*(D11+D12-'Dados base'!$G$8)/(3600))</f>
        <v/>
      </c>
      <c r="E14" s="140" t="str">
        <f>IF(E11="","",9.8*E13*(E11+E12-'Dados base'!$G$8)/(3600))</f>
        <v/>
      </c>
      <c r="F14" s="140" t="str">
        <f>IF(F11="","",9.8*F13*(F11+F12-'Dados base'!$G$8)/(3600))</f>
        <v/>
      </c>
      <c r="G14" s="140" t="str">
        <f>IF(G11="","",9.8*G13*(G11+G12-'Dados base'!$G$8)/(3600))</f>
        <v/>
      </c>
      <c r="H14" s="140" t="str">
        <f>IF(H11="","",9.8*H13*(H11+H12-'Dados base'!$G$8)/(3600))</f>
        <v/>
      </c>
      <c r="I14" s="140" t="str">
        <f>IF(I11="","",9.8*I13*(I11+I12-'Dados base'!$G$8)/(3600))</f>
        <v/>
      </c>
      <c r="J14" s="140" t="str">
        <f>IF(J11="","",9.8*J13*(J11+J12-'Dados base'!$G$8)/(3600))</f>
        <v/>
      </c>
      <c r="K14" s="140" t="str">
        <f>IF(K11="","",9.8*K13*(K11+K12-'Dados base'!$G$8)/(3600))</f>
        <v/>
      </c>
      <c r="L14" s="140" t="str">
        <f>IF(L11="","",9.8*L13*(L11+L12-'Dados base'!$G$8)/(3600))</f>
        <v/>
      </c>
      <c r="M14" s="140" t="str">
        <f>IF(M11="","",9.8*M13*(M11+M12-'Dados base'!$G$8)/(3600))</f>
        <v/>
      </c>
      <c r="N14" s="140" t="str">
        <f>IF(N11="","",9.8*N13*(N11+N12-'Dados base'!$G$8)/(3600))</f>
        <v/>
      </c>
      <c r="O14" s="140" t="str">
        <f>IF(O11="","",9.8*O13*(O11+O12-'Dados base'!$G$8)/(3600))</f>
        <v/>
      </c>
      <c r="P14" s="140" t="str">
        <f>IF(P11="","",9.8*P13*(P11+P12-'Dados base'!$G$8)/(3600))</f>
        <v/>
      </c>
      <c r="Q14" s="140" t="str">
        <f>IF(Q11="","",9.8*Q13*(Q11+Q12-'Dados base'!$G$8)/(3600))</f>
        <v/>
      </c>
      <c r="R14" s="140" t="str">
        <f>IF(R11="","",9.8*R13*(R11+R12-'Dados base'!$G$8)/(3600))</f>
        <v/>
      </c>
      <c r="S14" s="140" t="str">
        <f>IF(S11="","",9.8*S13*(S11+S12-'Dados base'!$G$8)/(3600))</f>
        <v/>
      </c>
      <c r="T14" s="140" t="str">
        <f>IF(T11="","",9.8*T13*(T11+T12-'Dados base'!$G$8)/(3600))</f>
        <v/>
      </c>
      <c r="U14" s="140" t="str">
        <f>IF(U11="","",9.8*U13*(U11+U12-'Dados base'!$G$8)/(3600))</f>
        <v/>
      </c>
      <c r="V14" s="140" t="str">
        <f>IF(V11="","",9.8*V13*(V11+V12-'Dados base'!$G$8)/(3600))</f>
        <v/>
      </c>
      <c r="W14" s="140" t="str">
        <f>IF(W11="","",9.8*W13*(W11+W12-'Dados base'!$G$8)/(3600))</f>
        <v/>
      </c>
      <c r="X14" s="140" t="str">
        <f>IF(X11="","",9.8*X13*(X11+X12-'Dados base'!$G$8)/(3600))</f>
        <v/>
      </c>
      <c r="Y14" s="140" t="str">
        <f>IF(Y11="","",9.8*Y13*(Y11+Y12-'Dados base'!$G$8)/(3600))</f>
        <v/>
      </c>
      <c r="Z14" s="140" t="str">
        <f>IF(Z11="","",9.8*Z13*(Z11+Z12-'Dados base'!$G$8)/(3600))</f>
        <v/>
      </c>
      <c r="AA14" s="140" t="str">
        <f>IF(AA11="","",9.8*AA13*(AA11+AA12-'Dados base'!$G$8)/(3600))</f>
        <v/>
      </c>
      <c r="AB14" s="140" t="str">
        <f>IF(AB11="","",9.8*AB13*(AB11+AB12-'Dados base'!$G$8)/(3600))</f>
        <v/>
      </c>
      <c r="AC14" s="140" t="str">
        <f>IF(AC11="","",9.8*AC13*(AC11+AC12-'Dados base'!$G$8)/(3600))</f>
        <v/>
      </c>
      <c r="AD14" s="140" t="str">
        <f>IF(AD11="","",9.8*AD13*(AD11+AD12-'Dados base'!$G$8)/(3600))</f>
        <v/>
      </c>
      <c r="AE14" s="140" t="str">
        <f>IF(AE11="","",9.8*AE13*(AE11+AE12-'Dados base'!$G$8)/(3600))</f>
        <v/>
      </c>
      <c r="AF14" s="140" t="str">
        <f>IF(AF11="","",9.8*AF13*(AF11+AF12-'Dados base'!$G$8)/(3600))</f>
        <v/>
      </c>
      <c r="AG14" s="140" t="str">
        <f>IF(AG11="","",9.8*AG13*(AG11+AG12-'Dados base'!$G$8)/(3600))</f>
        <v/>
      </c>
      <c r="AH14" s="140" t="str">
        <f>IF(AH11="","",9.8*AH13*(AH11+AH12-'Dados base'!$G$8)/(3600))</f>
        <v/>
      </c>
      <c r="AI14" s="140" t="str">
        <f>IF(AI11="","",9.8*AI13*(AI11+AI12-'Dados base'!$G$8)/(3600))</f>
        <v/>
      </c>
      <c r="AJ14" s="140" t="str">
        <f>IF(AJ11="","",9.8*AJ13*(AJ11+AJ12-'Dados base'!$G$8)/(3600))</f>
        <v/>
      </c>
      <c r="AK14" s="140" t="str">
        <f>IF(AK11="","",9.8*AK13*(AK11+AK12-'Dados base'!$G$8)/(3600))</f>
        <v/>
      </c>
      <c r="AL14" s="140" t="str">
        <f>IF(AL11="","",9.8*AL13*(AL11+AL12-'Dados base'!$G$8)/(3600))</f>
        <v/>
      </c>
      <c r="AM14" s="140" t="str">
        <f>IF(AM11="","",9.8*AM13*(AM11+AM12-'Dados base'!$G$8)/(3600))</f>
        <v/>
      </c>
      <c r="AN14" s="140" t="str">
        <f>IF(AN11="","",9.8*AN13*(AN11+AN12-'Dados base'!$G$8)/(3600))</f>
        <v/>
      </c>
      <c r="AO14" s="140" t="str">
        <f>IF(AO11="","",9.8*AO13*(AO11+AO12-'Dados base'!$G$8)/(3600))</f>
        <v/>
      </c>
      <c r="AP14" s="140" t="str">
        <f>IF(AP11="","",9.8*AP13*(AP11+AP12-'Dados base'!$G$8)/(3600))</f>
        <v/>
      </c>
      <c r="AQ14" s="140" t="str">
        <f>IF(AQ11="","",9.8*AQ13*(AQ11+AQ12-'Dados base'!$G$8)/(3600))</f>
        <v/>
      </c>
      <c r="AR14" s="140" t="str">
        <f>IF(AR11="","",9.8*AR13*(AR11+AR12-'Dados base'!$G$8)/(3600))</f>
        <v/>
      </c>
      <c r="AS14" s="140" t="str">
        <f>IF(AS11="","",9.8*AS13*(AS11+AS12-'Dados base'!$G$8)/(3600))</f>
        <v/>
      </c>
      <c r="AT14" s="140" t="str">
        <f>IF(AT11="","",9.8*AT13*(AT11+AT12-'Dados base'!$G$8)/(3600))</f>
        <v/>
      </c>
      <c r="AU14" s="140" t="str">
        <f>IF(AU11="","",9.8*AU13*(AU11+AU12-'Dados base'!$G$8)/(3600))</f>
        <v/>
      </c>
      <c r="AV14" s="140" t="str">
        <f>IF(AV11="","",9.8*AV13*(AV11+AV12-'Dados base'!$G$8)/(3600))</f>
        <v/>
      </c>
      <c r="AW14" s="140" t="str">
        <f>IF(AW11="","",9.8*AW13*(AW11+AW12-'Dados base'!$G$8)/(3600))</f>
        <v/>
      </c>
      <c r="AX14" s="140" t="str">
        <f>IF(AX11="","",9.8*AX13*(AX11+AX12-'Dados base'!$G$8)/(3600))</f>
        <v/>
      </c>
      <c r="AY14" s="140" t="str">
        <f>IF(AY11="","",9.8*AY13*(AY11+AY12-'Dados base'!$G$8)/(3600))</f>
        <v/>
      </c>
      <c r="AZ14" s="140" t="str">
        <f>IF(AZ11="","",9.8*AZ13*(AZ11+AZ12-'Dados base'!$G$8)/(3600))</f>
        <v/>
      </c>
    </row>
    <row r="15" spans="1:87" s="114" customFormat="1">
      <c r="A15" s="227"/>
      <c r="B15" s="228"/>
      <c r="C15" s="228"/>
      <c r="D15" s="228"/>
      <c r="E15" s="228"/>
      <c r="F15" s="228"/>
      <c r="G15" s="228"/>
      <c r="H15" s="228"/>
      <c r="I15" s="228"/>
      <c r="J15" s="228"/>
      <c r="K15" s="228"/>
      <c r="L15" s="228"/>
      <c r="M15" s="228"/>
      <c r="N15" s="228"/>
      <c r="O15" s="228"/>
      <c r="P15" s="228"/>
      <c r="Q15" s="228"/>
      <c r="R15" s="228"/>
      <c r="S15" s="228"/>
      <c r="T15" s="228"/>
      <c r="U15" s="228"/>
      <c r="V15" s="228"/>
      <c r="W15" s="228"/>
      <c r="X15" s="228"/>
      <c r="Y15" s="228"/>
      <c r="Z15" s="228"/>
      <c r="AA15" s="228"/>
      <c r="AB15" s="228"/>
      <c r="AC15" s="228"/>
      <c r="AD15" s="228"/>
      <c r="AE15" s="228"/>
      <c r="AF15" s="228"/>
      <c r="AG15" s="228"/>
      <c r="AH15" s="228"/>
      <c r="AI15" s="228"/>
      <c r="AJ15" s="228"/>
      <c r="AK15" s="228"/>
      <c r="AL15" s="228"/>
      <c r="AM15" s="228"/>
      <c r="AN15" s="228"/>
      <c r="AO15" s="228"/>
      <c r="AP15" s="228"/>
      <c r="AQ15" s="228"/>
      <c r="AR15" s="228"/>
      <c r="AS15" s="228"/>
      <c r="AT15" s="228"/>
      <c r="AU15" s="228"/>
      <c r="AV15" s="228"/>
      <c r="AW15" s="228"/>
      <c r="AX15" s="228"/>
      <c r="AY15" s="228"/>
      <c r="AZ15" s="228"/>
      <c r="BA15" s="113"/>
      <c r="BB15" s="113"/>
      <c r="BC15" s="113"/>
      <c r="BD15" s="113"/>
      <c r="BE15" s="113"/>
      <c r="BF15" s="113"/>
      <c r="BG15" s="113"/>
      <c r="BH15" s="113"/>
      <c r="BI15" s="113"/>
      <c r="BJ15" s="113"/>
      <c r="BK15" s="113"/>
      <c r="BL15" s="113"/>
      <c r="BM15" s="113"/>
      <c r="BN15" s="113"/>
      <c r="BO15" s="113"/>
      <c r="BP15" s="113"/>
      <c r="BQ15" s="113"/>
      <c r="BR15" s="113"/>
      <c r="BS15" s="113"/>
      <c r="BT15" s="113"/>
      <c r="BU15" s="113"/>
      <c r="BV15" s="113"/>
      <c r="BW15" s="113"/>
      <c r="BX15" s="113"/>
      <c r="BY15" s="113"/>
      <c r="BZ15" s="113"/>
      <c r="CA15" s="113"/>
      <c r="CB15" s="113"/>
      <c r="CC15" s="113"/>
      <c r="CD15" s="113"/>
      <c r="CE15" s="113"/>
      <c r="CF15" s="113"/>
      <c r="CG15" s="113"/>
      <c r="CH15" s="113"/>
      <c r="CI15" s="113"/>
    </row>
    <row r="16" spans="1:87" s="114" customFormat="1">
      <c r="A16" s="227"/>
      <c r="B16" s="228"/>
      <c r="C16" s="228"/>
      <c r="D16" s="228"/>
      <c r="E16" s="228"/>
      <c r="F16" s="228"/>
      <c r="G16" s="228"/>
      <c r="H16" s="228"/>
      <c r="I16" s="228"/>
      <c r="J16" s="228"/>
      <c r="K16" s="228"/>
      <c r="L16" s="228"/>
      <c r="M16" s="228"/>
      <c r="N16" s="228"/>
      <c r="O16" s="228"/>
      <c r="P16" s="228"/>
      <c r="Q16" s="228"/>
      <c r="R16" s="228"/>
      <c r="S16" s="228"/>
      <c r="T16" s="228"/>
      <c r="U16" s="228"/>
      <c r="V16" s="228"/>
      <c r="W16" s="228"/>
      <c r="X16" s="228"/>
      <c r="Y16" s="228"/>
      <c r="Z16" s="228"/>
      <c r="AA16" s="228"/>
      <c r="AB16" s="228"/>
      <c r="AC16" s="228"/>
      <c r="AD16" s="228"/>
      <c r="AE16" s="228"/>
      <c r="AF16" s="228"/>
      <c r="AG16" s="228"/>
      <c r="AH16" s="228"/>
      <c r="AI16" s="228"/>
      <c r="AJ16" s="228"/>
      <c r="AK16" s="228"/>
      <c r="AL16" s="228"/>
      <c r="AM16" s="228"/>
      <c r="AN16" s="228"/>
      <c r="AO16" s="228"/>
      <c r="AP16" s="228"/>
      <c r="AQ16" s="228"/>
      <c r="AR16" s="228"/>
      <c r="AS16" s="228"/>
      <c r="AT16" s="228"/>
      <c r="AU16" s="228"/>
      <c r="AV16" s="228"/>
      <c r="AW16" s="228"/>
      <c r="AX16" s="228"/>
      <c r="AY16" s="228"/>
      <c r="AZ16" s="228"/>
      <c r="BA16" s="113"/>
      <c r="BB16" s="113"/>
      <c r="BC16" s="113"/>
      <c r="BD16" s="113"/>
      <c r="BE16" s="113"/>
      <c r="BF16" s="113"/>
      <c r="BG16" s="113"/>
      <c r="BH16" s="113"/>
      <c r="BI16" s="113"/>
      <c r="BJ16" s="113"/>
      <c r="BK16" s="113"/>
      <c r="BL16" s="113"/>
      <c r="BM16" s="113"/>
      <c r="BN16" s="113"/>
      <c r="BO16" s="113"/>
      <c r="BP16" s="113"/>
      <c r="BQ16" s="113"/>
      <c r="BR16" s="113"/>
      <c r="BS16" s="113"/>
      <c r="BT16" s="113"/>
      <c r="BU16" s="113"/>
      <c r="BV16" s="113"/>
      <c r="BW16" s="113"/>
      <c r="BX16" s="113"/>
      <c r="BY16" s="113"/>
      <c r="BZ16" s="113"/>
      <c r="CA16" s="113"/>
      <c r="CB16" s="113"/>
      <c r="CC16" s="113"/>
      <c r="CD16" s="113"/>
      <c r="CE16" s="113"/>
      <c r="CF16" s="113"/>
      <c r="CG16" s="113"/>
      <c r="CH16" s="113"/>
      <c r="CI16" s="113"/>
    </row>
    <row r="17" spans="1:87">
      <c r="A17" s="126" t="s">
        <v>11</v>
      </c>
      <c r="B17" s="126" t="s">
        <v>1</v>
      </c>
      <c r="C17" s="127">
        <f>SUM(C30:AZ30)</f>
        <v>0</v>
      </c>
    </row>
    <row r="18" spans="1:87" ht="17.25">
      <c r="A18" s="126" t="s">
        <v>155</v>
      </c>
      <c r="B18" s="117" t="s">
        <v>30</v>
      </c>
      <c r="C18" s="127">
        <f>SUM(C27:AZ27)</f>
        <v>0</v>
      </c>
    </row>
    <row r="19" spans="1:87" s="169" customFormat="1">
      <c r="A19" s="129"/>
      <c r="B19" s="129"/>
    </row>
    <row r="20" spans="1:87" s="169" customFormat="1">
      <c r="A20" s="130" t="s">
        <v>129</v>
      </c>
      <c r="B20" s="131" t="s">
        <v>117</v>
      </c>
    </row>
    <row r="21" spans="1:87" s="114" customFormat="1">
      <c r="A21" s="132" t="s">
        <v>130</v>
      </c>
      <c r="B21" s="134" t="s">
        <v>23</v>
      </c>
      <c r="C21" s="52"/>
      <c r="D21" s="52"/>
      <c r="E21" s="52"/>
      <c r="F21" s="52"/>
      <c r="G21" s="52"/>
      <c r="H21" s="52"/>
      <c r="I21" s="55"/>
      <c r="J21" s="52"/>
      <c r="K21" s="52"/>
      <c r="L21" s="52"/>
      <c r="M21" s="52"/>
      <c r="N21" s="52"/>
      <c r="O21" s="52"/>
      <c r="P21" s="52"/>
      <c r="Q21" s="52"/>
      <c r="R21" s="52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3"/>
      <c r="AH21" s="33"/>
      <c r="AI21" s="33"/>
      <c r="AJ21" s="33"/>
      <c r="AK21" s="33"/>
      <c r="AL21" s="33"/>
      <c r="AM21" s="33"/>
      <c r="AN21" s="33"/>
      <c r="AO21" s="33"/>
      <c r="AP21" s="33"/>
      <c r="AQ21" s="33"/>
      <c r="AR21" s="33"/>
      <c r="AS21" s="33"/>
      <c r="AT21" s="33"/>
      <c r="AU21" s="33"/>
      <c r="AV21" s="33"/>
      <c r="AW21" s="33"/>
      <c r="AX21" s="33"/>
      <c r="AY21" s="33"/>
      <c r="AZ21" s="33"/>
      <c r="BA21" s="113"/>
      <c r="BB21" s="113"/>
      <c r="BC21" s="113"/>
      <c r="BD21" s="113"/>
      <c r="BE21" s="113"/>
      <c r="BF21" s="113"/>
      <c r="BG21" s="113"/>
      <c r="BH21" s="113"/>
      <c r="BI21" s="113"/>
      <c r="BJ21" s="113"/>
      <c r="BK21" s="113"/>
      <c r="BL21" s="113"/>
      <c r="BM21" s="113"/>
      <c r="BN21" s="113"/>
      <c r="BO21" s="113"/>
      <c r="BP21" s="113"/>
      <c r="BQ21" s="113"/>
      <c r="BR21" s="113"/>
      <c r="BS21" s="113"/>
      <c r="BT21" s="113"/>
      <c r="BU21" s="113"/>
      <c r="BV21" s="113"/>
      <c r="BW21" s="113"/>
      <c r="BX21" s="113"/>
      <c r="BY21" s="113"/>
      <c r="BZ21" s="113"/>
      <c r="CA21" s="113"/>
      <c r="CB21" s="113"/>
      <c r="CC21" s="113"/>
      <c r="CD21" s="113"/>
      <c r="CE21" s="113"/>
      <c r="CF21" s="113"/>
      <c r="CG21" s="113"/>
      <c r="CH21" s="113"/>
      <c r="CI21" s="113"/>
    </row>
    <row r="22" spans="1:87" s="114" customFormat="1">
      <c r="A22" s="132" t="s">
        <v>128</v>
      </c>
      <c r="B22" s="134" t="s">
        <v>23</v>
      </c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13"/>
      <c r="BB22" s="113"/>
      <c r="BC22" s="113"/>
      <c r="BD22" s="113"/>
      <c r="BE22" s="113"/>
      <c r="BF22" s="113"/>
      <c r="BG22" s="113"/>
      <c r="BH22" s="113"/>
      <c r="BI22" s="113"/>
      <c r="BJ22" s="113"/>
      <c r="BK22" s="113"/>
      <c r="BL22" s="113"/>
      <c r="BM22" s="113"/>
      <c r="BN22" s="113"/>
      <c r="BO22" s="113"/>
      <c r="BP22" s="113"/>
      <c r="BQ22" s="113"/>
      <c r="BR22" s="113"/>
      <c r="BS22" s="113"/>
      <c r="BT22" s="113"/>
      <c r="BU22" s="113"/>
      <c r="BV22" s="113"/>
      <c r="BW22" s="113"/>
      <c r="BX22" s="113"/>
      <c r="BY22" s="113"/>
      <c r="BZ22" s="113"/>
      <c r="CA22" s="113"/>
      <c r="CB22" s="113"/>
      <c r="CC22" s="113"/>
      <c r="CD22" s="113"/>
      <c r="CE22" s="113"/>
      <c r="CF22" s="113"/>
      <c r="CG22" s="113"/>
      <c r="CH22" s="113"/>
      <c r="CI22" s="113"/>
    </row>
    <row r="23" spans="1:87" s="229" customFormat="1">
      <c r="A23" s="132" t="s">
        <v>61</v>
      </c>
      <c r="B23" s="133" t="s">
        <v>2</v>
      </c>
      <c r="C23" s="70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3"/>
      <c r="AM23" s="33"/>
      <c r="AN23" s="33"/>
      <c r="AO23" s="33"/>
      <c r="AP23" s="33"/>
      <c r="AQ23" s="33"/>
      <c r="AR23" s="33"/>
      <c r="AS23" s="33"/>
      <c r="AT23" s="33"/>
      <c r="AU23" s="33"/>
      <c r="AV23" s="33"/>
      <c r="AW23" s="33"/>
      <c r="AX23" s="33"/>
      <c r="AY23" s="33"/>
      <c r="AZ23" s="33"/>
      <c r="BA23" s="113"/>
      <c r="BB23" s="113"/>
      <c r="BC23" s="113"/>
      <c r="BD23" s="113"/>
      <c r="BE23" s="113"/>
      <c r="BF23" s="113"/>
      <c r="BG23" s="113"/>
      <c r="BH23" s="113"/>
      <c r="BI23" s="113"/>
      <c r="BJ23" s="113"/>
      <c r="BK23" s="113"/>
      <c r="BL23" s="113"/>
      <c r="BM23" s="113"/>
      <c r="BN23" s="113"/>
      <c r="BO23" s="113"/>
      <c r="BP23" s="113"/>
      <c r="BQ23" s="113"/>
      <c r="BR23" s="113"/>
      <c r="BS23" s="113"/>
      <c r="BT23" s="113"/>
      <c r="BU23" s="113"/>
      <c r="BV23" s="113"/>
      <c r="BW23" s="113"/>
      <c r="BX23" s="113"/>
      <c r="BY23" s="113"/>
      <c r="BZ23" s="113"/>
      <c r="CA23" s="113"/>
      <c r="CB23" s="113"/>
      <c r="CC23" s="113"/>
      <c r="CD23" s="113"/>
      <c r="CE23" s="113"/>
      <c r="CF23" s="113"/>
      <c r="CG23" s="113"/>
      <c r="CH23" s="113"/>
      <c r="CI23" s="113"/>
    </row>
    <row r="24" spans="1:87" s="229" customFormat="1">
      <c r="A24" s="141" t="s">
        <v>124</v>
      </c>
      <c r="B24" s="133" t="s">
        <v>2</v>
      </c>
      <c r="C24" s="71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34"/>
      <c r="AI24" s="34"/>
      <c r="AJ24" s="34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34"/>
      <c r="AW24" s="34"/>
      <c r="AX24" s="34"/>
      <c r="AY24" s="34"/>
      <c r="AZ24" s="34"/>
      <c r="BA24" s="113"/>
      <c r="BB24" s="113"/>
      <c r="BC24" s="113"/>
      <c r="BD24" s="113"/>
      <c r="BE24" s="113"/>
      <c r="BF24" s="113"/>
      <c r="BG24" s="113"/>
      <c r="BH24" s="113"/>
      <c r="BI24" s="113"/>
      <c r="BJ24" s="113"/>
      <c r="BK24" s="113"/>
      <c r="BL24" s="113"/>
      <c r="BM24" s="113"/>
      <c r="BN24" s="113"/>
      <c r="BO24" s="113"/>
      <c r="BP24" s="113"/>
      <c r="BQ24" s="113"/>
      <c r="BR24" s="113"/>
      <c r="BS24" s="113"/>
      <c r="BT24" s="113"/>
      <c r="BU24" s="113"/>
      <c r="BV24" s="113"/>
      <c r="BW24" s="113"/>
      <c r="BX24" s="113"/>
      <c r="BY24" s="113"/>
      <c r="BZ24" s="113"/>
      <c r="CA24" s="113"/>
      <c r="CB24" s="113"/>
      <c r="CC24" s="113"/>
      <c r="CD24" s="113"/>
      <c r="CE24" s="113"/>
      <c r="CF24" s="113"/>
      <c r="CG24" s="113"/>
      <c r="CH24" s="113"/>
      <c r="CI24" s="113"/>
    </row>
    <row r="25" spans="1:87" s="230" customFormat="1">
      <c r="A25" s="125" t="s">
        <v>125</v>
      </c>
      <c r="B25" s="142" t="s">
        <v>2</v>
      </c>
      <c r="C25" s="72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36"/>
      <c r="AG25" s="36"/>
      <c r="AH25" s="36"/>
      <c r="AI25" s="36"/>
      <c r="AJ25" s="36"/>
      <c r="AK25" s="36"/>
      <c r="AL25" s="36"/>
      <c r="AM25" s="36"/>
      <c r="AN25" s="36"/>
      <c r="AO25" s="36"/>
      <c r="AP25" s="36"/>
      <c r="AQ25" s="36"/>
      <c r="AR25" s="36"/>
      <c r="AS25" s="36"/>
      <c r="AT25" s="36"/>
      <c r="AU25" s="36"/>
      <c r="AV25" s="36"/>
      <c r="AW25" s="36"/>
      <c r="AX25" s="36"/>
      <c r="AY25" s="36"/>
      <c r="AZ25" s="36"/>
      <c r="BA25" s="113"/>
      <c r="BB25" s="113"/>
      <c r="BC25" s="113"/>
      <c r="BD25" s="113"/>
      <c r="BE25" s="113"/>
      <c r="BF25" s="113"/>
      <c r="BG25" s="113"/>
      <c r="BH25" s="113"/>
      <c r="BI25" s="113"/>
      <c r="BJ25" s="113"/>
      <c r="BK25" s="113"/>
      <c r="BL25" s="113"/>
      <c r="BM25" s="113"/>
      <c r="BN25" s="113"/>
      <c r="BO25" s="113"/>
      <c r="BP25" s="113"/>
      <c r="BQ25" s="113"/>
      <c r="BR25" s="113"/>
      <c r="BS25" s="113"/>
      <c r="BT25" s="113"/>
      <c r="BU25" s="113"/>
      <c r="BV25" s="113"/>
      <c r="BW25" s="113"/>
      <c r="BX25" s="113"/>
      <c r="BY25" s="113"/>
      <c r="BZ25" s="113"/>
      <c r="CA25" s="113"/>
      <c r="CB25" s="113"/>
      <c r="CC25" s="113"/>
      <c r="CD25" s="113"/>
      <c r="CE25" s="113"/>
      <c r="CF25" s="113"/>
      <c r="CG25" s="113"/>
      <c r="CH25" s="113"/>
      <c r="CI25" s="113"/>
    </row>
    <row r="26" spans="1:87" s="230" customFormat="1">
      <c r="A26" s="141" t="s">
        <v>126</v>
      </c>
      <c r="B26" s="142" t="s">
        <v>2</v>
      </c>
      <c r="C26" s="115"/>
      <c r="D26" s="73"/>
      <c r="E26" s="73"/>
      <c r="F26" s="73"/>
      <c r="G26" s="73"/>
      <c r="H26" s="73"/>
      <c r="I26" s="73"/>
      <c r="J26" s="73"/>
      <c r="K26" s="73"/>
      <c r="L26" s="73"/>
      <c r="M26" s="73"/>
      <c r="N26" s="73"/>
      <c r="O26" s="73"/>
      <c r="P26" s="73"/>
      <c r="Q26" s="73"/>
      <c r="R26" s="73"/>
      <c r="S26" s="73"/>
      <c r="T26" s="73"/>
      <c r="U26" s="73"/>
      <c r="V26" s="73"/>
      <c r="W26" s="73"/>
      <c r="X26" s="73"/>
      <c r="Y26" s="73"/>
      <c r="Z26" s="73"/>
      <c r="AA26" s="73"/>
      <c r="AB26" s="73"/>
      <c r="AC26" s="73"/>
      <c r="AD26" s="73"/>
      <c r="AE26" s="73"/>
      <c r="AF26" s="73"/>
      <c r="AG26" s="73"/>
      <c r="AH26" s="73"/>
      <c r="AI26" s="73"/>
      <c r="AJ26" s="73"/>
      <c r="AK26" s="73"/>
      <c r="AL26" s="73"/>
      <c r="AM26" s="73"/>
      <c r="AN26" s="73"/>
      <c r="AO26" s="73"/>
      <c r="AP26" s="73"/>
      <c r="AQ26" s="73"/>
      <c r="AR26" s="73"/>
      <c r="AS26" s="73"/>
      <c r="AT26" s="73"/>
      <c r="AU26" s="73"/>
      <c r="AV26" s="73"/>
      <c r="AW26" s="73"/>
      <c r="AX26" s="73"/>
      <c r="AY26" s="73"/>
      <c r="AZ26" s="73"/>
      <c r="BA26" s="113"/>
      <c r="BB26" s="113"/>
      <c r="BC26" s="113"/>
      <c r="BD26" s="113"/>
      <c r="BE26" s="113"/>
      <c r="BF26" s="113"/>
      <c r="BG26" s="113"/>
      <c r="BH26" s="113"/>
      <c r="BI26" s="113"/>
      <c r="BJ26" s="113"/>
      <c r="BK26" s="113"/>
      <c r="BL26" s="113"/>
      <c r="BM26" s="113"/>
      <c r="BN26" s="113"/>
      <c r="BO26" s="113"/>
      <c r="BP26" s="113"/>
      <c r="BQ26" s="113"/>
      <c r="BR26" s="113"/>
      <c r="BS26" s="113"/>
      <c r="BT26" s="113"/>
      <c r="BU26" s="113"/>
      <c r="BV26" s="113"/>
      <c r="BW26" s="113"/>
      <c r="BX26" s="113"/>
      <c r="BY26" s="113"/>
      <c r="BZ26" s="113"/>
      <c r="CA26" s="113"/>
      <c r="CB26" s="113"/>
      <c r="CC26" s="113"/>
      <c r="CD26" s="113"/>
      <c r="CE26" s="113"/>
      <c r="CF26" s="113"/>
      <c r="CG26" s="113"/>
      <c r="CH26" s="113"/>
      <c r="CI26" s="113"/>
    </row>
    <row r="27" spans="1:87" s="230" customFormat="1" ht="16.5">
      <c r="A27" s="138" t="s">
        <v>62</v>
      </c>
      <c r="B27" s="133" t="s">
        <v>26</v>
      </c>
      <c r="C27" s="112"/>
      <c r="D27" s="112"/>
      <c r="E27" s="112"/>
      <c r="F27" s="112"/>
      <c r="G27" s="112"/>
      <c r="H27" s="112"/>
      <c r="I27" s="112"/>
      <c r="J27" s="112"/>
      <c r="K27" s="112"/>
      <c r="L27" s="112"/>
      <c r="M27" s="112"/>
      <c r="N27" s="112"/>
      <c r="O27" s="112"/>
      <c r="P27" s="112"/>
      <c r="Q27" s="112"/>
      <c r="R27" s="112"/>
      <c r="S27" s="112"/>
      <c r="T27" s="112"/>
      <c r="U27" s="112"/>
      <c r="V27" s="112"/>
      <c r="W27" s="112"/>
      <c r="X27" s="112"/>
      <c r="Y27" s="112"/>
      <c r="Z27" s="112"/>
      <c r="AA27" s="112"/>
      <c r="AB27" s="112"/>
      <c r="AC27" s="112"/>
      <c r="AD27" s="112"/>
      <c r="AE27" s="112"/>
      <c r="AF27" s="112"/>
      <c r="AG27" s="112"/>
      <c r="AH27" s="112"/>
      <c r="AI27" s="112"/>
      <c r="AJ27" s="112"/>
      <c r="AK27" s="112"/>
      <c r="AL27" s="112"/>
      <c r="AM27" s="112"/>
      <c r="AN27" s="112"/>
      <c r="AO27" s="112"/>
      <c r="AP27" s="112"/>
      <c r="AQ27" s="112"/>
      <c r="AR27" s="112"/>
      <c r="AS27" s="112"/>
      <c r="AT27" s="112"/>
      <c r="AU27" s="112"/>
      <c r="AV27" s="112"/>
      <c r="AW27" s="112"/>
      <c r="AX27" s="112"/>
      <c r="AY27" s="112"/>
      <c r="AZ27" s="112"/>
      <c r="BA27" s="113"/>
      <c r="BB27" s="113"/>
      <c r="BC27" s="113"/>
      <c r="BD27" s="113"/>
      <c r="BE27" s="113"/>
      <c r="BF27" s="113"/>
      <c r="BG27" s="113"/>
      <c r="BH27" s="113"/>
      <c r="BI27" s="113"/>
      <c r="BJ27" s="113"/>
      <c r="BK27" s="113"/>
      <c r="BL27" s="113"/>
      <c r="BM27" s="113"/>
      <c r="BN27" s="113"/>
      <c r="BO27" s="113"/>
      <c r="BP27" s="113"/>
      <c r="BQ27" s="113"/>
      <c r="BR27" s="113"/>
      <c r="BS27" s="113"/>
      <c r="BT27" s="113"/>
      <c r="BU27" s="113"/>
      <c r="BV27" s="113"/>
      <c r="BW27" s="113"/>
      <c r="BX27" s="113"/>
      <c r="BY27" s="113"/>
      <c r="BZ27" s="113"/>
      <c r="CA27" s="113"/>
      <c r="CB27" s="113"/>
      <c r="CC27" s="113"/>
      <c r="CD27" s="113"/>
      <c r="CE27" s="113"/>
      <c r="CF27" s="113"/>
      <c r="CG27" s="113"/>
      <c r="CH27" s="113"/>
      <c r="CI27" s="113"/>
    </row>
    <row r="28" spans="1:87" s="231" customFormat="1">
      <c r="A28" s="139" t="s">
        <v>90</v>
      </c>
      <c r="B28" s="140" t="s">
        <v>2</v>
      </c>
      <c r="C28" s="144" t="str">
        <f>IF(C23="","",C25-C24)</f>
        <v/>
      </c>
      <c r="D28" s="144" t="str">
        <f t="shared" ref="D28:AZ28" si="0">IF(D23="","",D25-D24)</f>
        <v/>
      </c>
      <c r="E28" s="144" t="str">
        <f t="shared" si="0"/>
        <v/>
      </c>
      <c r="F28" s="144" t="str">
        <f t="shared" si="0"/>
        <v/>
      </c>
      <c r="G28" s="144" t="str">
        <f t="shared" si="0"/>
        <v/>
      </c>
      <c r="H28" s="144" t="str">
        <f t="shared" si="0"/>
        <v/>
      </c>
      <c r="I28" s="144" t="str">
        <f t="shared" si="0"/>
        <v/>
      </c>
      <c r="J28" s="144" t="str">
        <f t="shared" si="0"/>
        <v/>
      </c>
      <c r="K28" s="144" t="str">
        <f t="shared" si="0"/>
        <v/>
      </c>
      <c r="L28" s="144" t="str">
        <f t="shared" si="0"/>
        <v/>
      </c>
      <c r="M28" s="144" t="str">
        <f t="shared" si="0"/>
        <v/>
      </c>
      <c r="N28" s="144" t="str">
        <f t="shared" si="0"/>
        <v/>
      </c>
      <c r="O28" s="144" t="str">
        <f t="shared" si="0"/>
        <v/>
      </c>
      <c r="P28" s="144" t="str">
        <f t="shared" si="0"/>
        <v/>
      </c>
      <c r="Q28" s="144" t="str">
        <f t="shared" si="0"/>
        <v/>
      </c>
      <c r="R28" s="144" t="str">
        <f t="shared" si="0"/>
        <v/>
      </c>
      <c r="S28" s="144" t="str">
        <f t="shared" si="0"/>
        <v/>
      </c>
      <c r="T28" s="144" t="str">
        <f t="shared" si="0"/>
        <v/>
      </c>
      <c r="U28" s="144" t="str">
        <f t="shared" si="0"/>
        <v/>
      </c>
      <c r="V28" s="144" t="str">
        <f t="shared" si="0"/>
        <v/>
      </c>
      <c r="W28" s="144" t="str">
        <f t="shared" si="0"/>
        <v/>
      </c>
      <c r="X28" s="144" t="str">
        <f t="shared" si="0"/>
        <v/>
      </c>
      <c r="Y28" s="144" t="str">
        <f t="shared" si="0"/>
        <v/>
      </c>
      <c r="Z28" s="144" t="str">
        <f t="shared" si="0"/>
        <v/>
      </c>
      <c r="AA28" s="144" t="str">
        <f t="shared" si="0"/>
        <v/>
      </c>
      <c r="AB28" s="144" t="str">
        <f t="shared" si="0"/>
        <v/>
      </c>
      <c r="AC28" s="144" t="str">
        <f t="shared" si="0"/>
        <v/>
      </c>
      <c r="AD28" s="144" t="str">
        <f t="shared" si="0"/>
        <v/>
      </c>
      <c r="AE28" s="144" t="str">
        <f t="shared" si="0"/>
        <v/>
      </c>
      <c r="AF28" s="144" t="str">
        <f t="shared" si="0"/>
        <v/>
      </c>
      <c r="AG28" s="144" t="str">
        <f t="shared" si="0"/>
        <v/>
      </c>
      <c r="AH28" s="144" t="str">
        <f t="shared" si="0"/>
        <v/>
      </c>
      <c r="AI28" s="144" t="str">
        <f t="shared" si="0"/>
        <v/>
      </c>
      <c r="AJ28" s="144" t="str">
        <f t="shared" si="0"/>
        <v/>
      </c>
      <c r="AK28" s="144" t="str">
        <f t="shared" si="0"/>
        <v/>
      </c>
      <c r="AL28" s="144" t="str">
        <f t="shared" si="0"/>
        <v/>
      </c>
      <c r="AM28" s="144" t="str">
        <f t="shared" si="0"/>
        <v/>
      </c>
      <c r="AN28" s="144" t="str">
        <f t="shared" si="0"/>
        <v/>
      </c>
      <c r="AO28" s="144" t="str">
        <f t="shared" si="0"/>
        <v/>
      </c>
      <c r="AP28" s="144" t="str">
        <f t="shared" si="0"/>
        <v/>
      </c>
      <c r="AQ28" s="144" t="str">
        <f t="shared" si="0"/>
        <v/>
      </c>
      <c r="AR28" s="144" t="str">
        <f t="shared" si="0"/>
        <v/>
      </c>
      <c r="AS28" s="144" t="str">
        <f t="shared" si="0"/>
        <v/>
      </c>
      <c r="AT28" s="144" t="str">
        <f t="shared" si="0"/>
        <v/>
      </c>
      <c r="AU28" s="144" t="str">
        <f t="shared" si="0"/>
        <v/>
      </c>
      <c r="AV28" s="144" t="str">
        <f t="shared" si="0"/>
        <v/>
      </c>
      <c r="AW28" s="144" t="str">
        <f t="shared" si="0"/>
        <v/>
      </c>
      <c r="AX28" s="144" t="str">
        <f t="shared" si="0"/>
        <v/>
      </c>
      <c r="AY28" s="144" t="str">
        <f t="shared" si="0"/>
        <v/>
      </c>
      <c r="AZ28" s="144" t="str">
        <f t="shared" si="0"/>
        <v/>
      </c>
      <c r="BA28" s="113"/>
      <c r="BB28" s="113"/>
      <c r="BC28" s="113"/>
      <c r="BD28" s="113"/>
      <c r="BE28" s="113"/>
      <c r="BF28" s="113"/>
      <c r="BG28" s="113"/>
      <c r="BH28" s="113"/>
      <c r="BI28" s="113"/>
      <c r="BJ28" s="113"/>
      <c r="BK28" s="113"/>
      <c r="BL28" s="113"/>
      <c r="BM28" s="113"/>
      <c r="BN28" s="113"/>
      <c r="BO28" s="113"/>
      <c r="BP28" s="113"/>
      <c r="BQ28" s="113"/>
      <c r="BR28" s="113"/>
      <c r="BS28" s="113"/>
      <c r="BT28" s="113"/>
      <c r="BU28" s="113"/>
      <c r="BV28" s="113"/>
      <c r="BW28" s="113"/>
      <c r="BX28" s="113"/>
      <c r="BY28" s="113"/>
      <c r="BZ28" s="113"/>
      <c r="CA28" s="113"/>
      <c r="CB28" s="113"/>
      <c r="CC28" s="113"/>
      <c r="CD28" s="113"/>
      <c r="CE28" s="113"/>
      <c r="CF28" s="113"/>
      <c r="CG28" s="113"/>
      <c r="CH28" s="113"/>
      <c r="CI28" s="113"/>
    </row>
    <row r="29" spans="1:87" s="113" customFormat="1">
      <c r="A29" s="139" t="s">
        <v>120</v>
      </c>
      <c r="B29" s="140" t="s">
        <v>2</v>
      </c>
      <c r="C29" s="140" t="str">
        <f>IF(C23="","",IF(C26="",C23+(C25+C24)/2-'Dados base'!$G$8,C23+C26-'Dados base'!$G$8))</f>
        <v/>
      </c>
      <c r="D29" s="140" t="str">
        <f>IF(D23="","",IF(D26="",D23+(D25+D24)/2-'Dados base'!$G$8,D23+D26-'Dados base'!$G$8))</f>
        <v/>
      </c>
      <c r="E29" s="140" t="str">
        <f>IF(E23="","",IF(E26="",E23+(E25+E24)/2-'Dados base'!$G$8,E23+E26-'Dados base'!$G$8))</f>
        <v/>
      </c>
      <c r="F29" s="140" t="str">
        <f>IF(F23="","",IF(F26="",F23+(F25+F24)/2-'Dados base'!$G$8,F23+F26-'Dados base'!$G$8))</f>
        <v/>
      </c>
      <c r="G29" s="140" t="str">
        <f>IF(G23="","",IF(G26="",G23+(G25+G24)/2-'Dados base'!$G$8,G23+G26-'Dados base'!$G$8))</f>
        <v/>
      </c>
      <c r="H29" s="140" t="str">
        <f>IF(H23="","",IF(H26="",H23+(H25+H24)/2-'Dados base'!$G$8,H23+H26-'Dados base'!$G$8))</f>
        <v/>
      </c>
      <c r="I29" s="140" t="str">
        <f>IF(I23="","",IF(I26="",I23+(I25+I24)/2-'Dados base'!$G$8,I23+I26-'Dados base'!$G$8))</f>
        <v/>
      </c>
      <c r="J29" s="140" t="str">
        <f>IF(J23="","",IF(J26="",J23+(J25+J24)/2-'Dados base'!$G$8,J23+J26-'Dados base'!$G$8))</f>
        <v/>
      </c>
      <c r="K29" s="140" t="str">
        <f>IF(K23="","",IF(K26="",K23+(K25+K24)/2-'Dados base'!$G$8,K23+K26-'Dados base'!$G$8))</f>
        <v/>
      </c>
      <c r="L29" s="140" t="str">
        <f>IF(L23="","",IF(L26="",L23+(L25+L24)/2-'Dados base'!$G$8,L23+L26-'Dados base'!$G$8))</f>
        <v/>
      </c>
      <c r="M29" s="140" t="str">
        <f>IF(M23="","",IF(M26="",M23+(M25+M24)/2-'Dados base'!$G$8,M23+M26-'Dados base'!$G$8))</f>
        <v/>
      </c>
      <c r="N29" s="140" t="str">
        <f>IF(N23="","",IF(N26="",N23+(N25+N24)/2-'Dados base'!$G$8,N23+N26-'Dados base'!$G$8))</f>
        <v/>
      </c>
      <c r="O29" s="140" t="str">
        <f>IF(O23="","",IF(O26="",O23+(O25+O24)/2-'Dados base'!$G$8,O23+O26-'Dados base'!$G$8))</f>
        <v/>
      </c>
      <c r="P29" s="140" t="str">
        <f>IF(P23="","",IF(P26="",P23+(P25+P24)/2-'Dados base'!$G$8,P23+P26-'Dados base'!$G$8))</f>
        <v/>
      </c>
      <c r="Q29" s="140" t="str">
        <f>IF(Q23="","",IF(Q26="",Q23+(Q25+Q24)/2-'Dados base'!$G$8,Q23+Q26-'Dados base'!$G$8))</f>
        <v/>
      </c>
      <c r="R29" s="140" t="str">
        <f>IF(R23="","",IF(R26="",R23+(R25+R24)/2-'Dados base'!$G$8,R23+R26-'Dados base'!$G$8))</f>
        <v/>
      </c>
      <c r="S29" s="140" t="str">
        <f>IF(S23="","",IF(S26="",S23+(S25+S24)/2-'Dados base'!$G$8,S23+S26-'Dados base'!$G$8))</f>
        <v/>
      </c>
      <c r="T29" s="140" t="str">
        <f>IF(T23="","",IF(T26="",T23+(T25+T24)/2-'Dados base'!$G$8,T23+T26-'Dados base'!$G$8))</f>
        <v/>
      </c>
      <c r="U29" s="140" t="str">
        <f>IF(U23="","",IF(U26="",U23+(U25+U24)/2-'Dados base'!$G$8,U23+U26-'Dados base'!$G$8))</f>
        <v/>
      </c>
      <c r="V29" s="140" t="str">
        <f>IF(V23="","",IF(V26="",V23+(V25+V24)/2-'Dados base'!$G$8,V23+V26-'Dados base'!$G$8))</f>
        <v/>
      </c>
      <c r="W29" s="140" t="str">
        <f>IF(W23="","",IF(W26="",W23+(W25+W24)/2-'Dados base'!$G$8,W23+W26-'Dados base'!$G$8))</f>
        <v/>
      </c>
      <c r="X29" s="140" t="str">
        <f>IF(X23="","",IF(X26="",X23+(X25+X24)/2-'Dados base'!$G$8,X23+X26-'Dados base'!$G$8))</f>
        <v/>
      </c>
      <c r="Y29" s="140" t="str">
        <f>IF(Y23="","",IF(Y26="",Y23+(Y25+Y24)/2-'Dados base'!$G$8,Y23+Y26-'Dados base'!$G$8))</f>
        <v/>
      </c>
      <c r="Z29" s="140" t="str">
        <f>IF(Z23="","",IF(Z26="",Z23+(Z25+Z24)/2-'Dados base'!$G$8,Z23+Z26-'Dados base'!$G$8))</f>
        <v/>
      </c>
      <c r="AA29" s="140" t="str">
        <f>IF(AA23="","",IF(AA26="",AA23+(AA25+AA24)/2-'Dados base'!$G$8,AA23+AA26-'Dados base'!$G$8))</f>
        <v/>
      </c>
      <c r="AB29" s="140" t="str">
        <f>IF(AB23="","",IF(AB26="",AB23+(AB25+AB24)/2-'Dados base'!$G$8,AB23+AB26-'Dados base'!$G$8))</f>
        <v/>
      </c>
      <c r="AC29" s="140" t="str">
        <f>IF(AC23="","",IF(AC26="",AC23+(AC25+AC24)/2-'Dados base'!$G$8,AC23+AC26-'Dados base'!$G$8))</f>
        <v/>
      </c>
      <c r="AD29" s="140" t="str">
        <f>IF(AD23="","",IF(AD26="",AD23+(AD25+AD24)/2-'Dados base'!$G$8,AD23+AD26-'Dados base'!$G$8))</f>
        <v/>
      </c>
      <c r="AE29" s="140" t="str">
        <f>IF(AE23="","",IF(AE26="",AE23+(AE25+AE24)/2-'Dados base'!$G$8,AE23+AE26-'Dados base'!$G$8))</f>
        <v/>
      </c>
      <c r="AF29" s="140" t="str">
        <f>IF(AF23="","",IF(AF26="",AF23+(AF25+AF24)/2-'Dados base'!$G$8,AF23+AF26-'Dados base'!$G$8))</f>
        <v/>
      </c>
      <c r="AG29" s="140" t="str">
        <f>IF(AG23="","",IF(AG26="",AG23+(AG25+AG24)/2-'Dados base'!$G$8,AG23+AG26-'Dados base'!$G$8))</f>
        <v/>
      </c>
      <c r="AH29" s="140" t="str">
        <f>IF(AH23="","",IF(AH26="",AH23+(AH25+AH24)/2-'Dados base'!$G$8,AH23+AH26-'Dados base'!$G$8))</f>
        <v/>
      </c>
      <c r="AI29" s="140" t="str">
        <f>IF(AI23="","",IF(AI26="",AI23+(AI25+AI24)/2-'Dados base'!$G$8,AI23+AI26-'Dados base'!$G$8))</f>
        <v/>
      </c>
      <c r="AJ29" s="140" t="str">
        <f>IF(AJ23="","",IF(AJ26="",AJ23+(AJ25+AJ24)/2-'Dados base'!$G$8,AJ23+AJ26-'Dados base'!$G$8))</f>
        <v/>
      </c>
      <c r="AK29" s="140" t="str">
        <f>IF(AK23="","",IF(AK26="",AK23+(AK25+AK24)/2-'Dados base'!$G$8,AK23+AK26-'Dados base'!$G$8))</f>
        <v/>
      </c>
      <c r="AL29" s="140" t="str">
        <f>IF(AL23="","",IF(AL26="",AL23+(AL25+AL24)/2-'Dados base'!$G$8,AL23+AL26-'Dados base'!$G$8))</f>
        <v/>
      </c>
      <c r="AM29" s="140" t="str">
        <f>IF(AM23="","",IF(AM26="",AM23+(AM25+AM24)/2-'Dados base'!$G$8,AM23+AM26-'Dados base'!$G$8))</f>
        <v/>
      </c>
      <c r="AN29" s="140" t="str">
        <f>IF(AN23="","",IF(AN26="",AN23+(AN25+AN24)/2-'Dados base'!$G$8,AN23+AN26-'Dados base'!$G$8))</f>
        <v/>
      </c>
      <c r="AO29" s="140" t="str">
        <f>IF(AO23="","",IF(AO26="",AO23+(AO25+AO24)/2-'Dados base'!$G$8,AO23+AO26-'Dados base'!$G$8))</f>
        <v/>
      </c>
      <c r="AP29" s="140" t="str">
        <f>IF(AP23="","",IF(AP26="",AP23+(AP25+AP24)/2-'Dados base'!$G$8,AP23+AP26-'Dados base'!$G$8))</f>
        <v/>
      </c>
      <c r="AQ29" s="140" t="str">
        <f>IF(AQ23="","",IF(AQ26="",AQ23+(AQ25+AQ24)/2-'Dados base'!$G$8,AQ23+AQ26-'Dados base'!$G$8))</f>
        <v/>
      </c>
      <c r="AR29" s="140" t="str">
        <f>IF(AR23="","",IF(AR26="",AR23+(AR25+AR24)/2-'Dados base'!$G$8,AR23+AR26-'Dados base'!$G$8))</f>
        <v/>
      </c>
      <c r="AS29" s="140" t="str">
        <f>IF(AS23="","",IF(AS26="",AS23+(AS25+AS24)/2-'Dados base'!$G$8,AS23+AS26-'Dados base'!$G$8))</f>
        <v/>
      </c>
      <c r="AT29" s="140" t="str">
        <f>IF(AT23="","",IF(AT26="",AT23+(AT25+AT24)/2-'Dados base'!$G$8,AT23+AT26-'Dados base'!$G$8))</f>
        <v/>
      </c>
      <c r="AU29" s="140" t="str">
        <f>IF(AU23="","",IF(AU26="",AU23+(AU25+AU24)/2-'Dados base'!$G$8,AU23+AU26-'Dados base'!$G$8))</f>
        <v/>
      </c>
      <c r="AV29" s="140" t="str">
        <f>IF(AV23="","",IF(AV26="",AV23+(AV25+AV24)/2-'Dados base'!$G$8,AV23+AV26-'Dados base'!$G$8))</f>
        <v/>
      </c>
      <c r="AW29" s="140" t="str">
        <f>IF(AW23="","",IF(AW26="",AW23+(AW25+AW24)/2-'Dados base'!$G$8,AW23+AW26-'Dados base'!$G$8))</f>
        <v/>
      </c>
      <c r="AX29" s="140" t="str">
        <f>IF(AX23="","",IF(AX26="",AX23+(AX25+AX24)/2-'Dados base'!$G$8,AX23+AX26-'Dados base'!$G$8))</f>
        <v/>
      </c>
      <c r="AY29" s="140" t="str">
        <f>IF(AY23="","",IF(AY26="",AY23+(AY25+AY24)/2-'Dados base'!$G$8,AY23+AY26-'Dados base'!$G$8))</f>
        <v/>
      </c>
      <c r="AZ29" s="140" t="str">
        <f>IF(AZ23="","",IF(AZ26="",AZ23+(AZ25+AZ24)/2-'Dados base'!$G$8,AZ23+AZ26-'Dados base'!$G$8))</f>
        <v/>
      </c>
    </row>
    <row r="30" spans="1:87" s="113" customFormat="1">
      <c r="A30" s="139" t="s">
        <v>4</v>
      </c>
      <c r="B30" s="140" t="s">
        <v>1</v>
      </c>
      <c r="C30" s="140" t="str">
        <f>IF(C23="","",9.8*C27*C29/(3600))</f>
        <v/>
      </c>
      <c r="D30" s="140" t="str">
        <f>IF(D23="","",9.8*D27*D29/(3600))</f>
        <v/>
      </c>
      <c r="E30" s="140" t="str">
        <f t="shared" ref="E30:AZ30" si="1">IF(E23="","",9.8*E27*E29/(3600))</f>
        <v/>
      </c>
      <c r="F30" s="140" t="str">
        <f t="shared" si="1"/>
        <v/>
      </c>
      <c r="G30" s="140" t="str">
        <f t="shared" si="1"/>
        <v/>
      </c>
      <c r="H30" s="140" t="str">
        <f t="shared" si="1"/>
        <v/>
      </c>
      <c r="I30" s="140" t="str">
        <f t="shared" si="1"/>
        <v/>
      </c>
      <c r="J30" s="140" t="str">
        <f t="shared" si="1"/>
        <v/>
      </c>
      <c r="K30" s="140" t="str">
        <f t="shared" si="1"/>
        <v/>
      </c>
      <c r="L30" s="140" t="str">
        <f t="shared" si="1"/>
        <v/>
      </c>
      <c r="M30" s="140" t="str">
        <f t="shared" si="1"/>
        <v/>
      </c>
      <c r="N30" s="140" t="str">
        <f t="shared" si="1"/>
        <v/>
      </c>
      <c r="O30" s="140" t="str">
        <f t="shared" si="1"/>
        <v/>
      </c>
      <c r="P30" s="140" t="str">
        <f t="shared" si="1"/>
        <v/>
      </c>
      <c r="Q30" s="140" t="str">
        <f t="shared" si="1"/>
        <v/>
      </c>
      <c r="R30" s="140" t="str">
        <f t="shared" si="1"/>
        <v/>
      </c>
      <c r="S30" s="140" t="str">
        <f t="shared" si="1"/>
        <v/>
      </c>
      <c r="T30" s="140" t="str">
        <f t="shared" si="1"/>
        <v/>
      </c>
      <c r="U30" s="140" t="str">
        <f t="shared" si="1"/>
        <v/>
      </c>
      <c r="V30" s="140" t="str">
        <f t="shared" si="1"/>
        <v/>
      </c>
      <c r="W30" s="140" t="str">
        <f t="shared" si="1"/>
        <v/>
      </c>
      <c r="X30" s="140" t="str">
        <f t="shared" si="1"/>
        <v/>
      </c>
      <c r="Y30" s="140" t="str">
        <f t="shared" si="1"/>
        <v/>
      </c>
      <c r="Z30" s="140" t="str">
        <f t="shared" si="1"/>
        <v/>
      </c>
      <c r="AA30" s="140" t="str">
        <f t="shared" si="1"/>
        <v/>
      </c>
      <c r="AB30" s="140" t="str">
        <f t="shared" si="1"/>
        <v/>
      </c>
      <c r="AC30" s="140" t="str">
        <f t="shared" si="1"/>
        <v/>
      </c>
      <c r="AD30" s="140" t="str">
        <f t="shared" si="1"/>
        <v/>
      </c>
      <c r="AE30" s="140" t="str">
        <f t="shared" si="1"/>
        <v/>
      </c>
      <c r="AF30" s="140" t="str">
        <f t="shared" si="1"/>
        <v/>
      </c>
      <c r="AG30" s="140" t="str">
        <f t="shared" si="1"/>
        <v/>
      </c>
      <c r="AH30" s="140" t="str">
        <f t="shared" si="1"/>
        <v/>
      </c>
      <c r="AI30" s="140" t="str">
        <f t="shared" si="1"/>
        <v/>
      </c>
      <c r="AJ30" s="140" t="str">
        <f t="shared" si="1"/>
        <v/>
      </c>
      <c r="AK30" s="140" t="str">
        <f t="shared" si="1"/>
        <v/>
      </c>
      <c r="AL30" s="140" t="str">
        <f t="shared" si="1"/>
        <v/>
      </c>
      <c r="AM30" s="140" t="str">
        <f t="shared" si="1"/>
        <v/>
      </c>
      <c r="AN30" s="140" t="str">
        <f t="shared" si="1"/>
        <v/>
      </c>
      <c r="AO30" s="140" t="str">
        <f t="shared" si="1"/>
        <v/>
      </c>
      <c r="AP30" s="140" t="str">
        <f t="shared" si="1"/>
        <v/>
      </c>
      <c r="AQ30" s="140" t="str">
        <f t="shared" si="1"/>
        <v/>
      </c>
      <c r="AR30" s="140" t="str">
        <f t="shared" si="1"/>
        <v/>
      </c>
      <c r="AS30" s="140" t="str">
        <f t="shared" si="1"/>
        <v/>
      </c>
      <c r="AT30" s="140" t="str">
        <f t="shared" si="1"/>
        <v/>
      </c>
      <c r="AU30" s="140" t="str">
        <f t="shared" si="1"/>
        <v/>
      </c>
      <c r="AV30" s="140" t="str">
        <f t="shared" si="1"/>
        <v/>
      </c>
      <c r="AW30" s="140" t="str">
        <f t="shared" si="1"/>
        <v/>
      </c>
      <c r="AX30" s="140" t="str">
        <f t="shared" si="1"/>
        <v/>
      </c>
      <c r="AY30" s="140" t="str">
        <f t="shared" si="1"/>
        <v/>
      </c>
      <c r="AZ30" s="140" t="str">
        <f t="shared" si="1"/>
        <v/>
      </c>
    </row>
    <row r="31" spans="1:87" s="113" customFormat="1">
      <c r="A31" s="232"/>
      <c r="B31" s="228"/>
      <c r="C31" s="233"/>
      <c r="D31" s="233"/>
      <c r="E31" s="233"/>
      <c r="F31" s="233"/>
      <c r="G31" s="233"/>
      <c r="H31" s="233"/>
      <c r="I31" s="233"/>
      <c r="J31" s="233"/>
      <c r="K31" s="114"/>
      <c r="L31" s="114"/>
      <c r="M31" s="114"/>
      <c r="N31" s="114"/>
      <c r="O31" s="114"/>
      <c r="P31" s="114"/>
      <c r="Q31" s="114"/>
      <c r="R31" s="114"/>
      <c r="S31" s="114"/>
      <c r="T31" s="114"/>
      <c r="U31" s="114"/>
      <c r="V31" s="114"/>
      <c r="W31" s="114"/>
      <c r="X31" s="114"/>
      <c r="Y31" s="114"/>
      <c r="Z31" s="114"/>
      <c r="AA31" s="114"/>
      <c r="AB31" s="114"/>
      <c r="AC31" s="114"/>
      <c r="AD31" s="114"/>
      <c r="AE31" s="114"/>
      <c r="AF31" s="114"/>
    </row>
    <row r="32" spans="1:87" s="113" customFormat="1">
      <c r="A32" s="232"/>
      <c r="B32" s="228"/>
      <c r="C32" s="233"/>
      <c r="D32" s="233"/>
      <c r="E32" s="233"/>
      <c r="F32" s="233"/>
      <c r="G32" s="233"/>
      <c r="H32" s="233"/>
      <c r="I32" s="233"/>
      <c r="J32" s="233"/>
      <c r="K32" s="114"/>
      <c r="L32" s="114"/>
      <c r="M32" s="114"/>
      <c r="N32" s="114"/>
      <c r="O32" s="114"/>
      <c r="P32" s="114"/>
      <c r="Q32" s="114"/>
      <c r="R32" s="114"/>
      <c r="S32" s="114"/>
      <c r="T32" s="114"/>
      <c r="U32" s="114"/>
      <c r="V32" s="114"/>
      <c r="W32" s="114"/>
      <c r="X32" s="114"/>
      <c r="Y32" s="114"/>
      <c r="Z32" s="114"/>
      <c r="AA32" s="114"/>
      <c r="AB32" s="114"/>
      <c r="AC32" s="114"/>
      <c r="AD32" s="114"/>
      <c r="AE32" s="114"/>
      <c r="AF32" s="114"/>
    </row>
    <row r="33" spans="1:87" hidden="1">
      <c r="A33" s="126" t="s">
        <v>11</v>
      </c>
      <c r="B33" s="126" t="s">
        <v>1</v>
      </c>
      <c r="C33" s="127">
        <f>SUM(C46:AZ46)</f>
        <v>0</v>
      </c>
    </row>
    <row r="34" spans="1:87" ht="17.25" hidden="1">
      <c r="A34" s="126" t="s">
        <v>155</v>
      </c>
      <c r="B34" s="117" t="s">
        <v>30</v>
      </c>
      <c r="C34" s="127">
        <f>SUM(C43:AZ43)</f>
        <v>0</v>
      </c>
    </row>
    <row r="35" spans="1:87" s="169" customFormat="1" hidden="1">
      <c r="A35" s="129"/>
      <c r="B35" s="129"/>
    </row>
    <row r="36" spans="1:87" s="169" customFormat="1" ht="30" hidden="1">
      <c r="A36" s="146" t="s">
        <v>165</v>
      </c>
      <c r="B36" s="147" t="s">
        <v>117</v>
      </c>
      <c r="C36" s="168"/>
      <c r="D36" s="168"/>
    </row>
    <row r="37" spans="1:87" s="114" customFormat="1" hidden="1">
      <c r="A37" s="148" t="s">
        <v>130</v>
      </c>
      <c r="B37" s="136" t="s">
        <v>23</v>
      </c>
      <c r="C37" s="77"/>
      <c r="D37" s="77"/>
      <c r="E37" s="52"/>
      <c r="F37" s="52"/>
      <c r="G37" s="52"/>
      <c r="H37" s="52"/>
      <c r="I37" s="55"/>
      <c r="J37" s="52"/>
      <c r="K37" s="52"/>
      <c r="L37" s="52"/>
      <c r="M37" s="52"/>
      <c r="N37" s="52"/>
      <c r="O37" s="52"/>
      <c r="P37" s="52"/>
      <c r="Q37" s="52"/>
      <c r="R37" s="52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33"/>
      <c r="AH37" s="33"/>
      <c r="AI37" s="33"/>
      <c r="AJ37" s="33"/>
      <c r="AK37" s="33"/>
      <c r="AL37" s="33"/>
      <c r="AM37" s="33"/>
      <c r="AN37" s="33"/>
      <c r="AO37" s="33"/>
      <c r="AP37" s="33"/>
      <c r="AQ37" s="33"/>
      <c r="AR37" s="33"/>
      <c r="AS37" s="33"/>
      <c r="AT37" s="33"/>
      <c r="AU37" s="33"/>
      <c r="AV37" s="33"/>
      <c r="AW37" s="33"/>
      <c r="AX37" s="33"/>
      <c r="AY37" s="33"/>
      <c r="AZ37" s="33"/>
      <c r="BA37" s="113"/>
      <c r="BB37" s="113"/>
      <c r="BC37" s="113"/>
      <c r="BD37" s="113"/>
      <c r="BE37" s="113"/>
      <c r="BF37" s="113"/>
      <c r="BG37" s="113"/>
      <c r="BH37" s="113"/>
      <c r="BI37" s="113"/>
      <c r="BJ37" s="113"/>
      <c r="BK37" s="113"/>
      <c r="BL37" s="113"/>
      <c r="BM37" s="113"/>
      <c r="BN37" s="113"/>
      <c r="BO37" s="113"/>
      <c r="BP37" s="113"/>
      <c r="BQ37" s="113"/>
      <c r="BR37" s="113"/>
      <c r="BS37" s="113"/>
      <c r="BT37" s="113"/>
      <c r="BU37" s="113"/>
      <c r="BV37" s="113"/>
      <c r="BW37" s="113"/>
      <c r="BX37" s="113"/>
      <c r="BY37" s="113"/>
      <c r="BZ37" s="113"/>
      <c r="CA37" s="113"/>
      <c r="CB37" s="113"/>
      <c r="CC37" s="113"/>
      <c r="CD37" s="113"/>
      <c r="CE37" s="113"/>
      <c r="CF37" s="113"/>
      <c r="CG37" s="113"/>
      <c r="CH37" s="113"/>
      <c r="CI37" s="113"/>
    </row>
    <row r="38" spans="1:87" s="114" customFormat="1" hidden="1">
      <c r="A38" s="148" t="s">
        <v>128</v>
      </c>
      <c r="B38" s="136" t="s">
        <v>23</v>
      </c>
      <c r="C38" s="78"/>
      <c r="D38" s="78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  <c r="AG38" s="32"/>
      <c r="AH38" s="32"/>
      <c r="AI38" s="32"/>
      <c r="AJ38" s="32"/>
      <c r="AK38" s="32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13"/>
      <c r="BB38" s="113"/>
      <c r="BC38" s="113"/>
      <c r="BD38" s="113"/>
      <c r="BE38" s="113"/>
      <c r="BF38" s="113"/>
      <c r="BG38" s="113"/>
      <c r="BH38" s="113"/>
      <c r="BI38" s="113"/>
      <c r="BJ38" s="113"/>
      <c r="BK38" s="113"/>
      <c r="BL38" s="113"/>
      <c r="BM38" s="113"/>
      <c r="BN38" s="113"/>
      <c r="BO38" s="113"/>
      <c r="BP38" s="113"/>
      <c r="BQ38" s="113"/>
      <c r="BR38" s="113"/>
      <c r="BS38" s="113"/>
      <c r="BT38" s="113"/>
      <c r="BU38" s="113"/>
      <c r="BV38" s="113"/>
      <c r="BW38" s="113"/>
      <c r="BX38" s="113"/>
      <c r="BY38" s="113"/>
      <c r="BZ38" s="113"/>
      <c r="CA38" s="113"/>
      <c r="CB38" s="113"/>
      <c r="CC38" s="113"/>
      <c r="CD38" s="113"/>
      <c r="CE38" s="113"/>
      <c r="CF38" s="113"/>
      <c r="CG38" s="113"/>
      <c r="CH38" s="113"/>
      <c r="CI38" s="113"/>
    </row>
    <row r="39" spans="1:87" s="229" customFormat="1" hidden="1">
      <c r="A39" s="148" t="s">
        <v>61</v>
      </c>
      <c r="B39" s="149" t="s">
        <v>2</v>
      </c>
      <c r="C39" s="79"/>
      <c r="D39" s="79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33"/>
      <c r="AQ39" s="33"/>
      <c r="AR39" s="33"/>
      <c r="AS39" s="33"/>
      <c r="AT39" s="33"/>
      <c r="AU39" s="33"/>
      <c r="AV39" s="33"/>
      <c r="AW39" s="33"/>
      <c r="AX39" s="33"/>
      <c r="AY39" s="33"/>
      <c r="AZ39" s="33"/>
      <c r="BA39" s="113"/>
      <c r="BB39" s="113"/>
      <c r="BC39" s="113"/>
      <c r="BD39" s="113"/>
      <c r="BE39" s="113"/>
      <c r="BF39" s="113"/>
      <c r="BG39" s="113"/>
      <c r="BH39" s="113"/>
      <c r="BI39" s="113"/>
      <c r="BJ39" s="113"/>
      <c r="BK39" s="113"/>
      <c r="BL39" s="113"/>
      <c r="BM39" s="113"/>
      <c r="BN39" s="113"/>
      <c r="BO39" s="113"/>
      <c r="BP39" s="113"/>
      <c r="BQ39" s="113"/>
      <c r="BR39" s="113"/>
      <c r="BS39" s="113"/>
      <c r="BT39" s="113"/>
      <c r="BU39" s="113"/>
      <c r="BV39" s="113"/>
      <c r="BW39" s="113"/>
      <c r="BX39" s="113"/>
      <c r="BY39" s="113"/>
      <c r="BZ39" s="113"/>
      <c r="CA39" s="113"/>
      <c r="CB39" s="113"/>
      <c r="CC39" s="113"/>
      <c r="CD39" s="113"/>
      <c r="CE39" s="113"/>
      <c r="CF39" s="113"/>
      <c r="CG39" s="113"/>
      <c r="CH39" s="113"/>
      <c r="CI39" s="113"/>
    </row>
    <row r="40" spans="1:87" s="229" customFormat="1" hidden="1">
      <c r="A40" s="150" t="s">
        <v>124</v>
      </c>
      <c r="B40" s="149" t="s">
        <v>2</v>
      </c>
      <c r="C40" s="80"/>
      <c r="D40" s="81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34"/>
      <c r="AC40" s="34"/>
      <c r="AD40" s="34"/>
      <c r="AE40" s="34"/>
      <c r="AF40" s="34"/>
      <c r="AG40" s="34"/>
      <c r="AH40" s="34"/>
      <c r="AI40" s="34"/>
      <c r="AJ40" s="34"/>
      <c r="AK40" s="34"/>
      <c r="AL40" s="34"/>
      <c r="AM40" s="34"/>
      <c r="AN40" s="34"/>
      <c r="AO40" s="34"/>
      <c r="AP40" s="34"/>
      <c r="AQ40" s="34"/>
      <c r="AR40" s="34"/>
      <c r="AS40" s="34"/>
      <c r="AT40" s="34"/>
      <c r="AU40" s="34"/>
      <c r="AV40" s="34"/>
      <c r="AW40" s="34"/>
      <c r="AX40" s="34"/>
      <c r="AY40" s="34"/>
      <c r="AZ40" s="34"/>
      <c r="BA40" s="113"/>
      <c r="BB40" s="113"/>
      <c r="BC40" s="113"/>
      <c r="BD40" s="113"/>
      <c r="BE40" s="113"/>
      <c r="BF40" s="113"/>
      <c r="BG40" s="113"/>
      <c r="BH40" s="113"/>
      <c r="BI40" s="113"/>
      <c r="BJ40" s="113"/>
      <c r="BK40" s="113"/>
      <c r="BL40" s="113"/>
      <c r="BM40" s="113"/>
      <c r="BN40" s="113"/>
      <c r="BO40" s="113"/>
      <c r="BP40" s="113"/>
      <c r="BQ40" s="113"/>
      <c r="BR40" s="113"/>
      <c r="BS40" s="113"/>
      <c r="BT40" s="113"/>
      <c r="BU40" s="113"/>
      <c r="BV40" s="113"/>
      <c r="BW40" s="113"/>
      <c r="BX40" s="113"/>
      <c r="BY40" s="113"/>
      <c r="BZ40" s="113"/>
      <c r="CA40" s="113"/>
      <c r="CB40" s="113"/>
      <c r="CC40" s="113"/>
      <c r="CD40" s="113"/>
      <c r="CE40" s="113"/>
      <c r="CF40" s="113"/>
      <c r="CG40" s="113"/>
      <c r="CH40" s="113"/>
      <c r="CI40" s="113"/>
    </row>
    <row r="41" spans="1:87" s="230" customFormat="1" hidden="1">
      <c r="A41" s="151" t="s">
        <v>125</v>
      </c>
      <c r="B41" s="152" t="s">
        <v>2</v>
      </c>
      <c r="C41" s="82"/>
      <c r="D41" s="83"/>
      <c r="E41" s="36"/>
      <c r="F41" s="36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  <c r="AA41" s="36"/>
      <c r="AB41" s="36"/>
      <c r="AC41" s="36"/>
      <c r="AD41" s="36"/>
      <c r="AE41" s="36"/>
      <c r="AF41" s="36"/>
      <c r="AG41" s="36"/>
      <c r="AH41" s="36"/>
      <c r="AI41" s="36"/>
      <c r="AJ41" s="36"/>
      <c r="AK41" s="36"/>
      <c r="AL41" s="36"/>
      <c r="AM41" s="36"/>
      <c r="AN41" s="36"/>
      <c r="AO41" s="36"/>
      <c r="AP41" s="36"/>
      <c r="AQ41" s="36"/>
      <c r="AR41" s="36"/>
      <c r="AS41" s="36"/>
      <c r="AT41" s="36"/>
      <c r="AU41" s="36"/>
      <c r="AV41" s="36"/>
      <c r="AW41" s="36"/>
      <c r="AX41" s="36"/>
      <c r="AY41" s="36"/>
      <c r="AZ41" s="36"/>
      <c r="BA41" s="113"/>
      <c r="BB41" s="113"/>
      <c r="BC41" s="113"/>
      <c r="BD41" s="113"/>
      <c r="BE41" s="113"/>
      <c r="BF41" s="113"/>
      <c r="BG41" s="113"/>
      <c r="BH41" s="113"/>
      <c r="BI41" s="113"/>
      <c r="BJ41" s="113"/>
      <c r="BK41" s="113"/>
      <c r="BL41" s="113"/>
      <c r="BM41" s="113"/>
      <c r="BN41" s="113"/>
      <c r="BO41" s="113"/>
      <c r="BP41" s="113"/>
      <c r="BQ41" s="113"/>
      <c r="BR41" s="113"/>
      <c r="BS41" s="113"/>
      <c r="BT41" s="113"/>
      <c r="BU41" s="113"/>
      <c r="BV41" s="113"/>
      <c r="BW41" s="113"/>
      <c r="BX41" s="113"/>
      <c r="BY41" s="113"/>
      <c r="BZ41" s="113"/>
      <c r="CA41" s="113"/>
      <c r="CB41" s="113"/>
      <c r="CC41" s="113"/>
      <c r="CD41" s="113"/>
      <c r="CE41" s="113"/>
      <c r="CF41" s="113"/>
      <c r="CG41" s="113"/>
      <c r="CH41" s="113"/>
      <c r="CI41" s="113"/>
    </row>
    <row r="42" spans="1:87" s="230" customFormat="1" hidden="1">
      <c r="A42" s="150" t="s">
        <v>126</v>
      </c>
      <c r="B42" s="152" t="s">
        <v>2</v>
      </c>
      <c r="C42" s="170"/>
      <c r="D42" s="171"/>
      <c r="E42" s="73"/>
      <c r="F42" s="73"/>
      <c r="G42" s="73"/>
      <c r="H42" s="73"/>
      <c r="I42" s="73"/>
      <c r="J42" s="73"/>
      <c r="K42" s="73"/>
      <c r="L42" s="73"/>
      <c r="M42" s="73"/>
      <c r="N42" s="73"/>
      <c r="O42" s="73"/>
      <c r="P42" s="73"/>
      <c r="Q42" s="73"/>
      <c r="R42" s="73"/>
      <c r="S42" s="73"/>
      <c r="T42" s="73"/>
      <c r="U42" s="73"/>
      <c r="V42" s="73"/>
      <c r="W42" s="73"/>
      <c r="X42" s="73"/>
      <c r="Y42" s="73"/>
      <c r="Z42" s="73"/>
      <c r="AA42" s="73"/>
      <c r="AB42" s="73"/>
      <c r="AC42" s="73"/>
      <c r="AD42" s="73"/>
      <c r="AE42" s="73"/>
      <c r="AF42" s="73"/>
      <c r="AG42" s="73"/>
      <c r="AH42" s="73"/>
      <c r="AI42" s="73"/>
      <c r="AJ42" s="73"/>
      <c r="AK42" s="73"/>
      <c r="AL42" s="73"/>
      <c r="AM42" s="73"/>
      <c r="AN42" s="73"/>
      <c r="AO42" s="73"/>
      <c r="AP42" s="73"/>
      <c r="AQ42" s="73"/>
      <c r="AR42" s="73"/>
      <c r="AS42" s="73"/>
      <c r="AT42" s="73"/>
      <c r="AU42" s="73"/>
      <c r="AV42" s="73"/>
      <c r="AW42" s="73"/>
      <c r="AX42" s="73"/>
      <c r="AY42" s="73"/>
      <c r="AZ42" s="73"/>
      <c r="BA42" s="113"/>
      <c r="BB42" s="113"/>
      <c r="BC42" s="113"/>
      <c r="BD42" s="113"/>
      <c r="BE42" s="113"/>
      <c r="BF42" s="113"/>
      <c r="BG42" s="113"/>
      <c r="BH42" s="113"/>
      <c r="BI42" s="113"/>
      <c r="BJ42" s="113"/>
      <c r="BK42" s="113"/>
      <c r="BL42" s="113"/>
      <c r="BM42" s="113"/>
      <c r="BN42" s="113"/>
      <c r="BO42" s="113"/>
      <c r="BP42" s="113"/>
      <c r="BQ42" s="113"/>
      <c r="BR42" s="113"/>
      <c r="BS42" s="113"/>
      <c r="BT42" s="113"/>
      <c r="BU42" s="113"/>
      <c r="BV42" s="113"/>
      <c r="BW42" s="113"/>
      <c r="BX42" s="113"/>
      <c r="BY42" s="113"/>
      <c r="BZ42" s="113"/>
      <c r="CA42" s="113"/>
      <c r="CB42" s="113"/>
      <c r="CC42" s="113"/>
      <c r="CD42" s="113"/>
      <c r="CE42" s="113"/>
      <c r="CF42" s="113"/>
      <c r="CG42" s="113"/>
      <c r="CH42" s="113"/>
      <c r="CI42" s="113"/>
    </row>
    <row r="43" spans="1:87" s="230" customFormat="1" ht="16.5" hidden="1">
      <c r="A43" s="153" t="s">
        <v>62</v>
      </c>
      <c r="B43" s="149" t="s">
        <v>175</v>
      </c>
      <c r="C43" s="171"/>
      <c r="D43" s="171"/>
      <c r="E43" s="112"/>
      <c r="F43" s="112"/>
      <c r="G43" s="112"/>
      <c r="H43" s="112"/>
      <c r="I43" s="112"/>
      <c r="J43" s="112"/>
      <c r="K43" s="112"/>
      <c r="L43" s="112"/>
      <c r="M43" s="112"/>
      <c r="N43" s="112"/>
      <c r="O43" s="112"/>
      <c r="P43" s="112"/>
      <c r="Q43" s="112"/>
      <c r="R43" s="112"/>
      <c r="S43" s="112"/>
      <c r="T43" s="112"/>
      <c r="U43" s="112"/>
      <c r="V43" s="112"/>
      <c r="W43" s="112"/>
      <c r="X43" s="112"/>
      <c r="Y43" s="112"/>
      <c r="Z43" s="112"/>
      <c r="AA43" s="112"/>
      <c r="AB43" s="112"/>
      <c r="AC43" s="112"/>
      <c r="AD43" s="112"/>
      <c r="AE43" s="112"/>
      <c r="AF43" s="112"/>
      <c r="AG43" s="112"/>
      <c r="AH43" s="112"/>
      <c r="AI43" s="112"/>
      <c r="AJ43" s="112"/>
      <c r="AK43" s="112"/>
      <c r="AL43" s="112"/>
      <c r="AM43" s="112"/>
      <c r="AN43" s="112"/>
      <c r="AO43" s="112"/>
      <c r="AP43" s="112"/>
      <c r="AQ43" s="112"/>
      <c r="AR43" s="112"/>
      <c r="AS43" s="112"/>
      <c r="AT43" s="112"/>
      <c r="AU43" s="112"/>
      <c r="AV43" s="112"/>
      <c r="AW43" s="112"/>
      <c r="AX43" s="112"/>
      <c r="AY43" s="112"/>
      <c r="AZ43" s="112"/>
      <c r="BA43" s="113"/>
      <c r="BB43" s="113"/>
      <c r="BC43" s="113"/>
      <c r="BD43" s="113"/>
      <c r="BE43" s="113"/>
      <c r="BF43" s="113"/>
      <c r="BG43" s="113"/>
      <c r="BH43" s="113"/>
      <c r="BI43" s="113"/>
      <c r="BJ43" s="113"/>
      <c r="BK43" s="113"/>
      <c r="BL43" s="113"/>
      <c r="BM43" s="113"/>
      <c r="BN43" s="113"/>
      <c r="BO43" s="113"/>
      <c r="BP43" s="113"/>
      <c r="BQ43" s="113"/>
      <c r="BR43" s="113"/>
      <c r="BS43" s="113"/>
      <c r="BT43" s="113"/>
      <c r="BU43" s="113"/>
      <c r="BV43" s="113"/>
      <c r="BW43" s="113"/>
      <c r="BX43" s="113"/>
      <c r="BY43" s="113"/>
      <c r="BZ43" s="113"/>
      <c r="CA43" s="113"/>
      <c r="CB43" s="113"/>
      <c r="CC43" s="113"/>
      <c r="CD43" s="113"/>
      <c r="CE43" s="113"/>
      <c r="CF43" s="113"/>
      <c r="CG43" s="113"/>
      <c r="CH43" s="113"/>
      <c r="CI43" s="113"/>
    </row>
    <row r="44" spans="1:87" s="231" customFormat="1" hidden="1">
      <c r="A44" s="139" t="s">
        <v>90</v>
      </c>
      <c r="B44" s="140" t="s">
        <v>2</v>
      </c>
      <c r="C44" s="144" t="str">
        <f>IF(C39="","",C41-C40)</f>
        <v/>
      </c>
      <c r="D44" s="144" t="str">
        <f t="shared" ref="D44:AZ44" si="2">IF(D39="","",D41-D40)</f>
        <v/>
      </c>
      <c r="E44" s="144" t="str">
        <f t="shared" si="2"/>
        <v/>
      </c>
      <c r="F44" s="144" t="str">
        <f t="shared" si="2"/>
        <v/>
      </c>
      <c r="G44" s="144" t="str">
        <f t="shared" si="2"/>
        <v/>
      </c>
      <c r="H44" s="144" t="str">
        <f t="shared" si="2"/>
        <v/>
      </c>
      <c r="I44" s="144" t="str">
        <f t="shared" si="2"/>
        <v/>
      </c>
      <c r="J44" s="144" t="str">
        <f t="shared" si="2"/>
        <v/>
      </c>
      <c r="K44" s="144" t="str">
        <f t="shared" si="2"/>
        <v/>
      </c>
      <c r="L44" s="144" t="str">
        <f t="shared" si="2"/>
        <v/>
      </c>
      <c r="M44" s="144" t="str">
        <f t="shared" si="2"/>
        <v/>
      </c>
      <c r="N44" s="144" t="str">
        <f t="shared" si="2"/>
        <v/>
      </c>
      <c r="O44" s="144" t="str">
        <f t="shared" si="2"/>
        <v/>
      </c>
      <c r="P44" s="144" t="str">
        <f t="shared" si="2"/>
        <v/>
      </c>
      <c r="Q44" s="144" t="str">
        <f t="shared" si="2"/>
        <v/>
      </c>
      <c r="R44" s="144" t="str">
        <f t="shared" si="2"/>
        <v/>
      </c>
      <c r="S44" s="144" t="str">
        <f t="shared" si="2"/>
        <v/>
      </c>
      <c r="T44" s="144" t="str">
        <f t="shared" si="2"/>
        <v/>
      </c>
      <c r="U44" s="144" t="str">
        <f t="shared" si="2"/>
        <v/>
      </c>
      <c r="V44" s="144" t="str">
        <f t="shared" si="2"/>
        <v/>
      </c>
      <c r="W44" s="144" t="str">
        <f t="shared" si="2"/>
        <v/>
      </c>
      <c r="X44" s="144" t="str">
        <f t="shared" si="2"/>
        <v/>
      </c>
      <c r="Y44" s="144" t="str">
        <f t="shared" si="2"/>
        <v/>
      </c>
      <c r="Z44" s="144" t="str">
        <f t="shared" si="2"/>
        <v/>
      </c>
      <c r="AA44" s="144" t="str">
        <f t="shared" si="2"/>
        <v/>
      </c>
      <c r="AB44" s="144" t="str">
        <f t="shared" si="2"/>
        <v/>
      </c>
      <c r="AC44" s="144" t="str">
        <f t="shared" si="2"/>
        <v/>
      </c>
      <c r="AD44" s="144" t="str">
        <f t="shared" si="2"/>
        <v/>
      </c>
      <c r="AE44" s="144" t="str">
        <f t="shared" si="2"/>
        <v/>
      </c>
      <c r="AF44" s="144" t="str">
        <f t="shared" si="2"/>
        <v/>
      </c>
      <c r="AG44" s="144" t="str">
        <f t="shared" si="2"/>
        <v/>
      </c>
      <c r="AH44" s="144" t="str">
        <f t="shared" si="2"/>
        <v/>
      </c>
      <c r="AI44" s="144" t="str">
        <f t="shared" si="2"/>
        <v/>
      </c>
      <c r="AJ44" s="144" t="str">
        <f t="shared" si="2"/>
        <v/>
      </c>
      <c r="AK44" s="144" t="str">
        <f t="shared" si="2"/>
        <v/>
      </c>
      <c r="AL44" s="144" t="str">
        <f t="shared" si="2"/>
        <v/>
      </c>
      <c r="AM44" s="144" t="str">
        <f t="shared" si="2"/>
        <v/>
      </c>
      <c r="AN44" s="144" t="str">
        <f t="shared" si="2"/>
        <v/>
      </c>
      <c r="AO44" s="144" t="str">
        <f t="shared" si="2"/>
        <v/>
      </c>
      <c r="AP44" s="144" t="str">
        <f t="shared" si="2"/>
        <v/>
      </c>
      <c r="AQ44" s="144" t="str">
        <f t="shared" si="2"/>
        <v/>
      </c>
      <c r="AR44" s="144" t="str">
        <f t="shared" si="2"/>
        <v/>
      </c>
      <c r="AS44" s="144" t="str">
        <f t="shared" si="2"/>
        <v/>
      </c>
      <c r="AT44" s="144" t="str">
        <f t="shared" si="2"/>
        <v/>
      </c>
      <c r="AU44" s="144" t="str">
        <f t="shared" si="2"/>
        <v/>
      </c>
      <c r="AV44" s="144" t="str">
        <f t="shared" si="2"/>
        <v/>
      </c>
      <c r="AW44" s="144" t="str">
        <f t="shared" si="2"/>
        <v/>
      </c>
      <c r="AX44" s="144" t="str">
        <f t="shared" si="2"/>
        <v/>
      </c>
      <c r="AY44" s="144" t="str">
        <f t="shared" si="2"/>
        <v/>
      </c>
      <c r="AZ44" s="144" t="str">
        <f t="shared" si="2"/>
        <v/>
      </c>
      <c r="BA44" s="113"/>
      <c r="BB44" s="113"/>
      <c r="BC44" s="113"/>
      <c r="BD44" s="113"/>
      <c r="BE44" s="113"/>
      <c r="BF44" s="113"/>
      <c r="BG44" s="113"/>
      <c r="BH44" s="113"/>
      <c r="BI44" s="113"/>
      <c r="BJ44" s="113"/>
      <c r="BK44" s="113"/>
      <c r="BL44" s="113"/>
      <c r="BM44" s="113"/>
      <c r="BN44" s="113"/>
      <c r="BO44" s="113"/>
      <c r="BP44" s="113"/>
      <c r="BQ44" s="113"/>
      <c r="BR44" s="113"/>
      <c r="BS44" s="113"/>
      <c r="BT44" s="113"/>
      <c r="BU44" s="113"/>
      <c r="BV44" s="113"/>
      <c r="BW44" s="113"/>
      <c r="BX44" s="113"/>
      <c r="BY44" s="113"/>
      <c r="BZ44" s="113"/>
      <c r="CA44" s="113"/>
      <c r="CB44" s="113"/>
      <c r="CC44" s="113"/>
      <c r="CD44" s="113"/>
      <c r="CE44" s="113"/>
      <c r="CF44" s="113"/>
      <c r="CG44" s="113"/>
      <c r="CH44" s="113"/>
      <c r="CI44" s="113"/>
    </row>
    <row r="45" spans="1:87" s="113" customFormat="1" hidden="1">
      <c r="A45" s="139" t="s">
        <v>120</v>
      </c>
      <c r="B45" s="140" t="s">
        <v>2</v>
      </c>
      <c r="C45" s="140" t="str">
        <f>IF(C39="","",IF(C42="",C39+(C41+C40)/2-'Dados base'!$G$8,C39+C42-'Dados base'!$G$8))</f>
        <v/>
      </c>
      <c r="D45" s="140" t="str">
        <f>IF(D39="","",IF(D42="",D39+(D41+D40)/2-'Dados base'!$G$8,D39+D42-'Dados base'!$G$8))</f>
        <v/>
      </c>
      <c r="E45" s="140" t="str">
        <f>IF(E39="","",IF(E42="",E39+(E41+E40)/2-'Dados base'!$G$8,E39+E42-'Dados base'!$G$8))</f>
        <v/>
      </c>
      <c r="F45" s="140" t="str">
        <f>IF(F39="","",IF(F42="",F39+(F41+F40)/2-'Dados base'!$G$8,F39+F42-'Dados base'!$G$8))</f>
        <v/>
      </c>
      <c r="G45" s="140" t="str">
        <f>IF(G39="","",IF(G42="",G39+(G41+G40)/2-'Dados base'!$G$8,G39+G42-'Dados base'!$G$8))</f>
        <v/>
      </c>
      <c r="H45" s="140" t="str">
        <f>IF(H39="","",IF(H42="",H39+(H41+H40)/2-'Dados base'!$G$8,H39+H42-'Dados base'!$G$8))</f>
        <v/>
      </c>
      <c r="I45" s="140" t="str">
        <f>IF(I39="","",IF(I42="",I39+(I41+I40)/2-'Dados base'!$G$8,I39+I42-'Dados base'!$G$8))</f>
        <v/>
      </c>
      <c r="J45" s="140" t="str">
        <f>IF(J39="","",IF(J42="",J39+(J41+J40)/2-'Dados base'!$G$8,J39+J42-'Dados base'!$G$8))</f>
        <v/>
      </c>
      <c r="K45" s="140" t="str">
        <f>IF(K39="","",IF(K42="",K39+(K41+K40)/2-'Dados base'!$G$8,K39+K42-'Dados base'!$G$8))</f>
        <v/>
      </c>
      <c r="L45" s="140" t="str">
        <f>IF(L39="","",IF(L42="",L39+(L41+L40)/2-'Dados base'!$G$8,L39+L42-'Dados base'!$G$8))</f>
        <v/>
      </c>
      <c r="M45" s="140" t="str">
        <f>IF(M39="","",IF(M42="",M39+(M41+M40)/2-'Dados base'!$G$8,M39+M42-'Dados base'!$G$8))</f>
        <v/>
      </c>
      <c r="N45" s="140" t="str">
        <f>IF(N39="","",IF(N42="",N39+(N41+N40)/2-'Dados base'!$G$8,N39+N42-'Dados base'!$G$8))</f>
        <v/>
      </c>
      <c r="O45" s="140" t="str">
        <f>IF(O39="","",IF(O42="",O39+(O41+O40)/2-'Dados base'!$G$8,O39+O42-'Dados base'!$G$8))</f>
        <v/>
      </c>
      <c r="P45" s="140" t="str">
        <f>IF(P39="","",IF(P42="",P39+(P41+P40)/2-'Dados base'!$G$8,P39+P42-'Dados base'!$G$8))</f>
        <v/>
      </c>
      <c r="Q45" s="140" t="str">
        <f>IF(Q39="","",IF(Q42="",Q39+(Q41+Q40)/2-'Dados base'!$G$8,Q39+Q42-'Dados base'!$G$8))</f>
        <v/>
      </c>
      <c r="R45" s="140" t="str">
        <f>IF(R39="","",IF(R42="",R39+(R41+R40)/2-'Dados base'!$G$8,R39+R42-'Dados base'!$G$8))</f>
        <v/>
      </c>
      <c r="S45" s="140" t="str">
        <f>IF(S39="","",IF(S42="",S39+(S41+S40)/2-'Dados base'!$G$8,S39+S42-'Dados base'!$G$8))</f>
        <v/>
      </c>
      <c r="T45" s="140" t="str">
        <f>IF(T39="","",IF(T42="",T39+(T41+T40)/2-'Dados base'!$G$8,T39+T42-'Dados base'!$G$8))</f>
        <v/>
      </c>
      <c r="U45" s="140" t="str">
        <f>IF(U39="","",IF(U42="",U39+(U41+U40)/2-'Dados base'!$G$8,U39+U42-'Dados base'!$G$8))</f>
        <v/>
      </c>
      <c r="V45" s="140" t="str">
        <f>IF(V39="","",IF(V42="",V39+(V41+V40)/2-'Dados base'!$G$8,V39+V42-'Dados base'!$G$8))</f>
        <v/>
      </c>
      <c r="W45" s="140" t="str">
        <f>IF(W39="","",IF(W42="",W39+(W41+W40)/2-'Dados base'!$G$8,W39+W42-'Dados base'!$G$8))</f>
        <v/>
      </c>
      <c r="X45" s="140" t="str">
        <f>IF(X39="","",IF(X42="",X39+(X41+X40)/2-'Dados base'!$G$8,X39+X42-'Dados base'!$G$8))</f>
        <v/>
      </c>
      <c r="Y45" s="140" t="str">
        <f>IF(Y39="","",IF(Y42="",Y39+(Y41+Y40)/2-'Dados base'!$G$8,Y39+Y42-'Dados base'!$G$8))</f>
        <v/>
      </c>
      <c r="Z45" s="140" t="str">
        <f>IF(Z39="","",IF(Z42="",Z39+(Z41+Z40)/2-'Dados base'!$G$8,Z39+Z42-'Dados base'!$G$8))</f>
        <v/>
      </c>
      <c r="AA45" s="140" t="str">
        <f>IF(AA39="","",IF(AA42="",AA39+(AA41+AA40)/2-'Dados base'!$G$8,AA39+AA42-'Dados base'!$G$8))</f>
        <v/>
      </c>
      <c r="AB45" s="140" t="str">
        <f>IF(AB39="","",IF(AB42="",AB39+(AB41+AB40)/2-'Dados base'!$G$8,AB39+AB42-'Dados base'!$G$8))</f>
        <v/>
      </c>
      <c r="AC45" s="140" t="str">
        <f>IF(AC39="","",IF(AC42="",AC39+(AC41+AC40)/2-'Dados base'!$G$8,AC39+AC42-'Dados base'!$G$8))</f>
        <v/>
      </c>
      <c r="AD45" s="140" t="str">
        <f>IF(AD39="","",IF(AD42="",AD39+(AD41+AD40)/2-'Dados base'!$G$8,AD39+AD42-'Dados base'!$G$8))</f>
        <v/>
      </c>
      <c r="AE45" s="140" t="str">
        <f>IF(AE39="","",IF(AE42="",AE39+(AE41+AE40)/2-'Dados base'!$G$8,AE39+AE42-'Dados base'!$G$8))</f>
        <v/>
      </c>
      <c r="AF45" s="140" t="str">
        <f>IF(AF39="","",IF(AF42="",AF39+(AF41+AF40)/2-'Dados base'!$G$8,AF39+AF42-'Dados base'!$G$8))</f>
        <v/>
      </c>
      <c r="AG45" s="140" t="str">
        <f>IF(AG39="","",IF(AG42="",AG39+(AG41+AG40)/2-'Dados base'!$G$8,AG39+AG42-'Dados base'!$G$8))</f>
        <v/>
      </c>
      <c r="AH45" s="140" t="str">
        <f>IF(AH39="","",IF(AH42="",AH39+(AH41+AH40)/2-'Dados base'!$G$8,AH39+AH42-'Dados base'!$G$8))</f>
        <v/>
      </c>
      <c r="AI45" s="140" t="str">
        <f>IF(AI39="","",IF(AI42="",AI39+(AI41+AI40)/2-'Dados base'!$G$8,AI39+AI42-'Dados base'!$G$8))</f>
        <v/>
      </c>
      <c r="AJ45" s="140" t="str">
        <f>IF(AJ39="","",IF(AJ42="",AJ39+(AJ41+AJ40)/2-'Dados base'!$G$8,AJ39+AJ42-'Dados base'!$G$8))</f>
        <v/>
      </c>
      <c r="AK45" s="140" t="str">
        <f>IF(AK39="","",IF(AK42="",AK39+(AK41+AK40)/2-'Dados base'!$G$8,AK39+AK42-'Dados base'!$G$8))</f>
        <v/>
      </c>
      <c r="AL45" s="140" t="str">
        <f>IF(AL39="","",IF(AL42="",AL39+(AL41+AL40)/2-'Dados base'!$G$8,AL39+AL42-'Dados base'!$G$8))</f>
        <v/>
      </c>
      <c r="AM45" s="140" t="str">
        <f>IF(AM39="","",IF(AM42="",AM39+(AM41+AM40)/2-'Dados base'!$G$8,AM39+AM42-'Dados base'!$G$8))</f>
        <v/>
      </c>
      <c r="AN45" s="140" t="str">
        <f>IF(AN39="","",IF(AN42="",AN39+(AN41+AN40)/2-'Dados base'!$G$8,AN39+AN42-'Dados base'!$G$8))</f>
        <v/>
      </c>
      <c r="AO45" s="140" t="str">
        <f>IF(AO39="","",IF(AO42="",AO39+(AO41+AO40)/2-'Dados base'!$G$8,AO39+AO42-'Dados base'!$G$8))</f>
        <v/>
      </c>
      <c r="AP45" s="140" t="str">
        <f>IF(AP39="","",IF(AP42="",AP39+(AP41+AP40)/2-'Dados base'!$G$8,AP39+AP42-'Dados base'!$G$8))</f>
        <v/>
      </c>
      <c r="AQ45" s="140" t="str">
        <f>IF(AQ39="","",IF(AQ42="",AQ39+(AQ41+AQ40)/2-'Dados base'!$G$8,AQ39+AQ42-'Dados base'!$G$8))</f>
        <v/>
      </c>
      <c r="AR45" s="140" t="str">
        <f>IF(AR39="","",IF(AR42="",AR39+(AR41+AR40)/2-'Dados base'!$G$8,AR39+AR42-'Dados base'!$G$8))</f>
        <v/>
      </c>
      <c r="AS45" s="140" t="str">
        <f>IF(AS39="","",IF(AS42="",AS39+(AS41+AS40)/2-'Dados base'!$G$8,AS39+AS42-'Dados base'!$G$8))</f>
        <v/>
      </c>
      <c r="AT45" s="140" t="str">
        <f>IF(AT39="","",IF(AT42="",AT39+(AT41+AT40)/2-'Dados base'!$G$8,AT39+AT42-'Dados base'!$G$8))</f>
        <v/>
      </c>
      <c r="AU45" s="140" t="str">
        <f>IF(AU39="","",IF(AU42="",AU39+(AU41+AU40)/2-'Dados base'!$G$8,AU39+AU42-'Dados base'!$G$8))</f>
        <v/>
      </c>
      <c r="AV45" s="140" t="str">
        <f>IF(AV39="","",IF(AV42="",AV39+(AV41+AV40)/2-'Dados base'!$G$8,AV39+AV42-'Dados base'!$G$8))</f>
        <v/>
      </c>
      <c r="AW45" s="140" t="str">
        <f>IF(AW39="","",IF(AW42="",AW39+(AW41+AW40)/2-'Dados base'!$G$8,AW39+AW42-'Dados base'!$G$8))</f>
        <v/>
      </c>
      <c r="AX45" s="140" t="str">
        <f>IF(AX39="","",IF(AX42="",AX39+(AX41+AX40)/2-'Dados base'!$G$8,AX39+AX42-'Dados base'!$G$8))</f>
        <v/>
      </c>
      <c r="AY45" s="140" t="str">
        <f>IF(AY39="","",IF(AY42="",AY39+(AY41+AY40)/2-'Dados base'!$G$8,AY39+AY42-'Dados base'!$G$8))</f>
        <v/>
      </c>
      <c r="AZ45" s="140" t="str">
        <f>IF(AZ39="","",IF(AZ42="",AZ39+(AZ41+AZ40)/2-'Dados base'!$G$8,AZ39+AZ42-'Dados base'!$G$8))</f>
        <v/>
      </c>
    </row>
    <row r="46" spans="1:87" s="113" customFormat="1" hidden="1">
      <c r="A46" s="139" t="s">
        <v>4</v>
      </c>
      <c r="B46" s="140" t="s">
        <v>1</v>
      </c>
      <c r="C46" s="140" t="str">
        <f>IF(C39="","",9.8*C43*C45/(3600))</f>
        <v/>
      </c>
      <c r="D46" s="140" t="str">
        <f>IF(D39="","",9.8*D43*D45/(3600))</f>
        <v/>
      </c>
      <c r="E46" s="140" t="str">
        <f t="shared" ref="E46:AZ46" si="3">IF(E39="","",9.8*E43*E45/(3600))</f>
        <v/>
      </c>
      <c r="F46" s="140" t="str">
        <f t="shared" si="3"/>
        <v/>
      </c>
      <c r="G46" s="140" t="str">
        <f t="shared" si="3"/>
        <v/>
      </c>
      <c r="H46" s="140" t="str">
        <f t="shared" si="3"/>
        <v/>
      </c>
      <c r="I46" s="140" t="str">
        <f t="shared" si="3"/>
        <v/>
      </c>
      <c r="J46" s="140" t="str">
        <f t="shared" si="3"/>
        <v/>
      </c>
      <c r="K46" s="140" t="str">
        <f t="shared" si="3"/>
        <v/>
      </c>
      <c r="L46" s="140" t="str">
        <f t="shared" si="3"/>
        <v/>
      </c>
      <c r="M46" s="140" t="str">
        <f t="shared" si="3"/>
        <v/>
      </c>
      <c r="N46" s="140" t="str">
        <f t="shared" si="3"/>
        <v/>
      </c>
      <c r="O46" s="140" t="str">
        <f t="shared" si="3"/>
        <v/>
      </c>
      <c r="P46" s="140" t="str">
        <f t="shared" si="3"/>
        <v/>
      </c>
      <c r="Q46" s="140" t="str">
        <f t="shared" si="3"/>
        <v/>
      </c>
      <c r="R46" s="140" t="str">
        <f t="shared" si="3"/>
        <v/>
      </c>
      <c r="S46" s="140" t="str">
        <f t="shared" si="3"/>
        <v/>
      </c>
      <c r="T46" s="140" t="str">
        <f t="shared" si="3"/>
        <v/>
      </c>
      <c r="U46" s="140" t="str">
        <f t="shared" si="3"/>
        <v/>
      </c>
      <c r="V46" s="140" t="str">
        <f t="shared" si="3"/>
        <v/>
      </c>
      <c r="W46" s="140" t="str">
        <f t="shared" si="3"/>
        <v/>
      </c>
      <c r="X46" s="140" t="str">
        <f t="shared" si="3"/>
        <v/>
      </c>
      <c r="Y46" s="140" t="str">
        <f t="shared" si="3"/>
        <v/>
      </c>
      <c r="Z46" s="140" t="str">
        <f t="shared" si="3"/>
        <v/>
      </c>
      <c r="AA46" s="140" t="str">
        <f t="shared" si="3"/>
        <v/>
      </c>
      <c r="AB46" s="140" t="str">
        <f t="shared" si="3"/>
        <v/>
      </c>
      <c r="AC46" s="140" t="str">
        <f t="shared" si="3"/>
        <v/>
      </c>
      <c r="AD46" s="140" t="str">
        <f t="shared" si="3"/>
        <v/>
      </c>
      <c r="AE46" s="140" t="str">
        <f t="shared" si="3"/>
        <v/>
      </c>
      <c r="AF46" s="140" t="str">
        <f t="shared" si="3"/>
        <v/>
      </c>
      <c r="AG46" s="140" t="str">
        <f t="shared" si="3"/>
        <v/>
      </c>
      <c r="AH46" s="140" t="str">
        <f t="shared" si="3"/>
        <v/>
      </c>
      <c r="AI46" s="140" t="str">
        <f t="shared" si="3"/>
        <v/>
      </c>
      <c r="AJ46" s="140" t="str">
        <f t="shared" si="3"/>
        <v/>
      </c>
      <c r="AK46" s="140" t="str">
        <f t="shared" si="3"/>
        <v/>
      </c>
      <c r="AL46" s="140" t="str">
        <f t="shared" si="3"/>
        <v/>
      </c>
      <c r="AM46" s="140" t="str">
        <f t="shared" si="3"/>
        <v/>
      </c>
      <c r="AN46" s="140" t="str">
        <f t="shared" si="3"/>
        <v/>
      </c>
      <c r="AO46" s="140" t="str">
        <f t="shared" si="3"/>
        <v/>
      </c>
      <c r="AP46" s="140" t="str">
        <f t="shared" si="3"/>
        <v/>
      </c>
      <c r="AQ46" s="140" t="str">
        <f t="shared" si="3"/>
        <v/>
      </c>
      <c r="AR46" s="140" t="str">
        <f t="shared" si="3"/>
        <v/>
      </c>
      <c r="AS46" s="140" t="str">
        <f t="shared" si="3"/>
        <v/>
      </c>
      <c r="AT46" s="140" t="str">
        <f t="shared" si="3"/>
        <v/>
      </c>
      <c r="AU46" s="140" t="str">
        <f t="shared" si="3"/>
        <v/>
      </c>
      <c r="AV46" s="140" t="str">
        <f t="shared" si="3"/>
        <v/>
      </c>
      <c r="AW46" s="140" t="str">
        <f t="shared" si="3"/>
        <v/>
      </c>
      <c r="AX46" s="140" t="str">
        <f t="shared" si="3"/>
        <v/>
      </c>
      <c r="AY46" s="140" t="str">
        <f t="shared" si="3"/>
        <v/>
      </c>
      <c r="AZ46" s="140" t="str">
        <f t="shared" si="3"/>
        <v/>
      </c>
    </row>
    <row r="47" spans="1:87" s="113" customFormat="1" hidden="1">
      <c r="A47" s="232"/>
      <c r="B47" s="228"/>
      <c r="C47" s="233"/>
      <c r="D47" s="233"/>
      <c r="E47" s="233"/>
      <c r="F47" s="233"/>
      <c r="G47" s="233"/>
      <c r="H47" s="233"/>
      <c r="I47" s="233"/>
      <c r="J47" s="233"/>
      <c r="K47" s="114"/>
      <c r="L47" s="114"/>
      <c r="M47" s="114"/>
      <c r="N47" s="114"/>
      <c r="O47" s="114"/>
      <c r="P47" s="114"/>
      <c r="Q47" s="114"/>
      <c r="R47" s="114"/>
      <c r="S47" s="114"/>
      <c r="T47" s="114"/>
      <c r="U47" s="114"/>
      <c r="V47" s="114"/>
      <c r="W47" s="114"/>
      <c r="X47" s="114"/>
      <c r="Y47" s="114"/>
      <c r="Z47" s="114"/>
      <c r="AA47" s="114"/>
      <c r="AB47" s="114"/>
      <c r="AC47" s="114"/>
      <c r="AD47" s="114"/>
      <c r="AE47" s="114"/>
      <c r="AF47" s="114"/>
    </row>
    <row r="48" spans="1:87" s="113" customFormat="1" hidden="1">
      <c r="A48" s="232"/>
      <c r="B48" s="228"/>
      <c r="C48" s="233"/>
      <c r="D48" s="233"/>
      <c r="E48" s="233"/>
      <c r="F48" s="233"/>
      <c r="G48" s="233"/>
      <c r="H48" s="233"/>
      <c r="I48" s="233"/>
      <c r="J48" s="233"/>
      <c r="K48" s="114"/>
      <c r="L48" s="114"/>
      <c r="M48" s="114"/>
      <c r="N48" s="114"/>
      <c r="O48" s="114"/>
      <c r="P48" s="114"/>
      <c r="Q48" s="114"/>
      <c r="R48" s="114"/>
      <c r="S48" s="114"/>
      <c r="T48" s="114"/>
      <c r="U48" s="114"/>
      <c r="V48" s="114"/>
      <c r="W48" s="114"/>
      <c r="X48" s="114"/>
      <c r="Y48" s="114"/>
      <c r="Z48" s="114"/>
      <c r="AA48" s="114"/>
      <c r="AB48" s="114"/>
      <c r="AC48" s="114"/>
      <c r="AD48" s="114"/>
      <c r="AE48" s="114"/>
      <c r="AF48" s="114"/>
    </row>
    <row r="49" spans="1:87">
      <c r="A49" s="126" t="s">
        <v>227</v>
      </c>
      <c r="B49" s="126" t="s">
        <v>1</v>
      </c>
      <c r="C49" s="127">
        <f>SUM(C65:AZ65)</f>
        <v>0</v>
      </c>
    </row>
    <row r="50" spans="1:87">
      <c r="A50" s="126" t="s">
        <v>228</v>
      </c>
      <c r="B50" s="126" t="s">
        <v>1</v>
      </c>
      <c r="C50" s="127">
        <f>SUM(C66:AZ66)+SUM(C65:AZ65)</f>
        <v>0</v>
      </c>
    </row>
    <row r="51" spans="1:87">
      <c r="A51" s="126" t="s">
        <v>142</v>
      </c>
      <c r="B51" s="126" t="s">
        <v>1</v>
      </c>
      <c r="C51" s="127">
        <f>SUM(C71:AZ71)</f>
        <v>0</v>
      </c>
    </row>
    <row r="52" spans="1:87" ht="17.25">
      <c r="A52" s="126" t="s">
        <v>206</v>
      </c>
      <c r="B52" s="117" t="s">
        <v>28</v>
      </c>
      <c r="C52" s="154" t="e">
        <f>SUM(C65:AZ65)/SUM(C72:AZ72)</f>
        <v>#DIV/0!</v>
      </c>
    </row>
    <row r="53" spans="1:87" ht="17.25">
      <c r="A53" s="126" t="s">
        <v>156</v>
      </c>
      <c r="B53" s="117" t="s">
        <v>30</v>
      </c>
      <c r="C53" s="127">
        <f>SUM(C74:AZ74)</f>
        <v>0</v>
      </c>
    </row>
    <row r="54" spans="1:87" s="169" customFormat="1"/>
    <row r="55" spans="1:87">
      <c r="A55" s="130" t="s">
        <v>158</v>
      </c>
      <c r="B55" s="131" t="s">
        <v>117</v>
      </c>
      <c r="C55" s="169"/>
    </row>
    <row r="56" spans="1:87">
      <c r="A56" s="155" t="s">
        <v>131</v>
      </c>
      <c r="B56" s="131" t="s">
        <v>23</v>
      </c>
      <c r="C56" s="167"/>
      <c r="D56" s="167"/>
      <c r="E56" s="167"/>
      <c r="F56" s="167"/>
      <c r="G56" s="167"/>
      <c r="H56" s="167"/>
      <c r="I56" s="167"/>
      <c r="J56" s="167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1"/>
      <c r="Y56" s="40"/>
      <c r="Z56" s="40"/>
      <c r="AA56" s="41"/>
      <c r="AB56" s="40"/>
      <c r="AC56" s="41"/>
      <c r="AD56" s="40"/>
      <c r="AE56" s="40"/>
      <c r="AF56" s="40"/>
      <c r="AG56" s="38"/>
      <c r="AH56" s="38"/>
      <c r="AI56" s="38"/>
      <c r="AJ56" s="42"/>
      <c r="AK56" s="38"/>
      <c r="AL56" s="38"/>
      <c r="AM56" s="42"/>
      <c r="AN56" s="38"/>
      <c r="AO56" s="38"/>
      <c r="AP56" s="38"/>
      <c r="AQ56" s="38"/>
      <c r="AR56" s="38"/>
      <c r="AS56" s="38"/>
      <c r="AT56" s="38"/>
      <c r="AU56" s="33"/>
      <c r="AV56" s="33"/>
      <c r="AW56" s="33"/>
      <c r="AX56" s="33"/>
      <c r="AY56" s="33"/>
      <c r="AZ56" s="33"/>
    </row>
    <row r="57" spans="1:87">
      <c r="A57" s="155" t="s">
        <v>132</v>
      </c>
      <c r="B57" s="131" t="s">
        <v>23</v>
      </c>
      <c r="C57" s="33"/>
      <c r="D57" s="33"/>
      <c r="E57" s="33"/>
      <c r="F57" s="33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1"/>
      <c r="Y57" s="40"/>
      <c r="Z57" s="40"/>
      <c r="AA57" s="41"/>
      <c r="AB57" s="40"/>
      <c r="AC57" s="41"/>
      <c r="AD57" s="40"/>
      <c r="AE57" s="40"/>
      <c r="AF57" s="40"/>
      <c r="AG57" s="38"/>
      <c r="AH57" s="38"/>
      <c r="AI57" s="38"/>
      <c r="AJ57" s="42"/>
      <c r="AK57" s="38"/>
      <c r="AL57" s="38"/>
      <c r="AM57" s="42"/>
      <c r="AN57" s="38"/>
      <c r="AO57" s="38"/>
      <c r="AP57" s="38"/>
      <c r="AQ57" s="38"/>
      <c r="AR57" s="38"/>
      <c r="AS57" s="38"/>
      <c r="AT57" s="38"/>
      <c r="AU57" s="33"/>
      <c r="AV57" s="33"/>
      <c r="AW57" s="33"/>
      <c r="AX57" s="33"/>
      <c r="AY57" s="33"/>
      <c r="AZ57" s="33"/>
    </row>
    <row r="58" spans="1:87" s="234" customFormat="1">
      <c r="A58" s="155" t="s">
        <v>133</v>
      </c>
      <c r="B58" s="131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3"/>
      <c r="AD58" s="33"/>
      <c r="AE58" s="33"/>
      <c r="AF58" s="33"/>
      <c r="AG58" s="33"/>
      <c r="AH58" s="33"/>
      <c r="AI58" s="33"/>
      <c r="AJ58" s="33"/>
      <c r="AK58" s="33"/>
      <c r="AL58" s="33"/>
      <c r="AM58" s="33"/>
      <c r="AN58" s="33"/>
      <c r="AO58" s="33"/>
      <c r="AP58" s="33"/>
      <c r="AQ58" s="33"/>
      <c r="AR58" s="33"/>
      <c r="AS58" s="33"/>
      <c r="AT58" s="33"/>
      <c r="AU58" s="33"/>
      <c r="AV58" s="33"/>
      <c r="AW58" s="33"/>
      <c r="AX58" s="33"/>
      <c r="AY58" s="33"/>
      <c r="AZ58" s="33"/>
      <c r="BA58" s="113"/>
      <c r="BB58" s="113"/>
      <c r="BC58" s="113"/>
      <c r="BD58" s="113"/>
      <c r="BE58" s="113"/>
      <c r="BF58" s="113"/>
      <c r="BG58" s="113"/>
      <c r="BH58" s="113"/>
      <c r="BI58" s="113"/>
      <c r="BJ58" s="113"/>
      <c r="BK58" s="113"/>
      <c r="BL58" s="113"/>
      <c r="BM58" s="113"/>
      <c r="BN58" s="113"/>
      <c r="BO58" s="113"/>
      <c r="BP58" s="113"/>
      <c r="BQ58" s="113"/>
      <c r="BR58" s="113"/>
      <c r="BS58" s="113"/>
      <c r="BT58" s="113"/>
      <c r="BU58" s="113"/>
      <c r="BV58" s="113"/>
      <c r="BW58" s="113"/>
      <c r="BX58" s="113"/>
      <c r="BY58" s="113"/>
      <c r="BZ58" s="113"/>
      <c r="CA58" s="113"/>
      <c r="CB58" s="113"/>
      <c r="CC58" s="113"/>
      <c r="CD58" s="113"/>
      <c r="CE58" s="113"/>
      <c r="CF58" s="113"/>
      <c r="CG58" s="113"/>
      <c r="CH58" s="113"/>
      <c r="CI58" s="113"/>
    </row>
    <row r="59" spans="1:87" s="234" customFormat="1">
      <c r="A59" s="155" t="s">
        <v>134</v>
      </c>
      <c r="B59" s="156" t="s">
        <v>23</v>
      </c>
      <c r="C59" s="33"/>
      <c r="D59" s="33"/>
      <c r="E59" s="33"/>
      <c r="F59" s="33"/>
      <c r="G59" s="33"/>
      <c r="H59" s="33"/>
      <c r="I59" s="33"/>
      <c r="J59" s="33"/>
      <c r="K59" s="56"/>
      <c r="L59" s="56"/>
      <c r="M59" s="56"/>
      <c r="N59" s="56"/>
      <c r="O59" s="56"/>
      <c r="P59" s="56"/>
      <c r="Q59" s="56"/>
      <c r="R59" s="56"/>
      <c r="S59" s="56"/>
      <c r="T59" s="56"/>
      <c r="U59" s="56"/>
      <c r="V59" s="56"/>
      <c r="W59" s="56"/>
      <c r="X59" s="57"/>
      <c r="Y59" s="56"/>
      <c r="Z59" s="56"/>
      <c r="AA59" s="57"/>
      <c r="AB59" s="56"/>
      <c r="AC59" s="57"/>
      <c r="AD59" s="56"/>
      <c r="AE59" s="56"/>
      <c r="AF59" s="56"/>
      <c r="AG59" s="56"/>
      <c r="AH59" s="56"/>
      <c r="AI59" s="56"/>
      <c r="AJ59" s="57"/>
      <c r="AK59" s="56"/>
      <c r="AL59" s="56"/>
      <c r="AM59" s="57"/>
      <c r="AN59" s="56"/>
      <c r="AO59" s="56"/>
      <c r="AP59" s="56"/>
      <c r="AQ59" s="56"/>
      <c r="AR59" s="56"/>
      <c r="AS59" s="56"/>
      <c r="AT59" s="56"/>
      <c r="AU59" s="33"/>
      <c r="AV59" s="33"/>
      <c r="AW59" s="33"/>
      <c r="AX59" s="33"/>
      <c r="AY59" s="33"/>
      <c r="AZ59" s="33"/>
      <c r="BA59" s="113"/>
      <c r="BB59" s="113"/>
      <c r="BC59" s="113"/>
      <c r="BD59" s="113"/>
      <c r="BE59" s="113"/>
      <c r="BF59" s="113"/>
      <c r="BG59" s="113"/>
      <c r="BH59" s="113"/>
      <c r="BI59" s="113"/>
      <c r="BJ59" s="113"/>
      <c r="BK59" s="113"/>
      <c r="BL59" s="113"/>
      <c r="BM59" s="113"/>
      <c r="BN59" s="113"/>
      <c r="BO59" s="113"/>
      <c r="BP59" s="113"/>
      <c r="BQ59" s="113"/>
      <c r="BR59" s="113"/>
      <c r="BS59" s="113"/>
      <c r="BT59" s="113"/>
      <c r="BU59" s="113"/>
      <c r="BV59" s="113"/>
      <c r="BW59" s="113"/>
      <c r="BX59" s="113"/>
      <c r="BY59" s="113"/>
      <c r="BZ59" s="113"/>
      <c r="CA59" s="113"/>
      <c r="CB59" s="113"/>
      <c r="CC59" s="113"/>
      <c r="CD59" s="113"/>
      <c r="CE59" s="113"/>
      <c r="CF59" s="113"/>
      <c r="CG59" s="113"/>
      <c r="CH59" s="113"/>
      <c r="CI59" s="113"/>
    </row>
    <row r="60" spans="1:87">
      <c r="A60" s="155" t="s">
        <v>135</v>
      </c>
      <c r="B60" s="156" t="s">
        <v>2</v>
      </c>
      <c r="C60" s="32"/>
      <c r="D60" s="32"/>
      <c r="E60" s="32"/>
      <c r="F60" s="32"/>
      <c r="G60" s="32"/>
      <c r="H60" s="32"/>
      <c r="I60" s="32"/>
      <c r="J60" s="32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1"/>
      <c r="Y60" s="40"/>
      <c r="Z60" s="40"/>
      <c r="AA60" s="41"/>
      <c r="AB60" s="40"/>
      <c r="AC60" s="41"/>
      <c r="AD60" s="40"/>
      <c r="AE60" s="40"/>
      <c r="AF60" s="40"/>
      <c r="AG60" s="38"/>
      <c r="AH60" s="38"/>
      <c r="AI60" s="38"/>
      <c r="AJ60" s="42"/>
      <c r="AK60" s="38"/>
      <c r="AL60" s="38"/>
      <c r="AM60" s="42"/>
      <c r="AN60" s="38"/>
      <c r="AO60" s="38"/>
      <c r="AP60" s="38"/>
      <c r="AQ60" s="38"/>
      <c r="AR60" s="38"/>
      <c r="AS60" s="38"/>
      <c r="AT60" s="38"/>
      <c r="AU60" s="33"/>
      <c r="AV60" s="33"/>
      <c r="AW60" s="33"/>
      <c r="AX60" s="33"/>
      <c r="AY60" s="33"/>
      <c r="AZ60" s="33"/>
    </row>
    <row r="61" spans="1:87">
      <c r="A61" s="155" t="s">
        <v>223</v>
      </c>
      <c r="B61" s="156" t="s">
        <v>59</v>
      </c>
      <c r="C61" s="33"/>
      <c r="D61" s="33"/>
      <c r="E61" s="33"/>
      <c r="F61" s="33"/>
      <c r="G61" s="33"/>
      <c r="H61" s="33"/>
      <c r="I61" s="33"/>
      <c r="J61" s="33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1"/>
      <c r="Y61" s="40"/>
      <c r="Z61" s="40"/>
      <c r="AA61" s="41"/>
      <c r="AB61" s="40"/>
      <c r="AC61" s="41"/>
      <c r="AD61" s="40"/>
      <c r="AE61" s="40"/>
      <c r="AF61" s="40"/>
      <c r="AG61" s="38"/>
      <c r="AH61" s="38"/>
      <c r="AI61" s="38"/>
      <c r="AJ61" s="42"/>
      <c r="AK61" s="38"/>
      <c r="AL61" s="38"/>
      <c r="AM61" s="42"/>
      <c r="AN61" s="38"/>
      <c r="AO61" s="38"/>
      <c r="AP61" s="38"/>
      <c r="AQ61" s="38"/>
      <c r="AR61" s="38"/>
      <c r="AS61" s="38"/>
      <c r="AT61" s="38"/>
      <c r="AU61" s="33"/>
      <c r="AV61" s="33"/>
      <c r="AW61" s="33"/>
      <c r="AX61" s="33"/>
      <c r="AY61" s="33"/>
      <c r="AZ61" s="33"/>
    </row>
    <row r="62" spans="1:87">
      <c r="A62" s="157" t="s">
        <v>198</v>
      </c>
      <c r="B62" s="156" t="s">
        <v>59</v>
      </c>
      <c r="C62" s="34"/>
      <c r="D62" s="34"/>
      <c r="E62" s="34"/>
      <c r="F62" s="34"/>
      <c r="G62" s="35"/>
      <c r="H62" s="35"/>
      <c r="I62" s="35"/>
      <c r="J62" s="35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42"/>
      <c r="Y62" s="38"/>
      <c r="Z62" s="38"/>
      <c r="AA62" s="42"/>
      <c r="AB62" s="38"/>
      <c r="AC62" s="42"/>
      <c r="AD62" s="38"/>
      <c r="AE62" s="38"/>
      <c r="AF62" s="38"/>
      <c r="AG62" s="38"/>
      <c r="AH62" s="38"/>
      <c r="AI62" s="38"/>
      <c r="AJ62" s="42"/>
      <c r="AK62" s="38"/>
      <c r="AL62" s="38"/>
      <c r="AM62" s="42"/>
      <c r="AN62" s="38"/>
      <c r="AO62" s="38"/>
      <c r="AP62" s="38"/>
      <c r="AQ62" s="38"/>
      <c r="AR62" s="38"/>
      <c r="AS62" s="38"/>
      <c r="AT62" s="38"/>
      <c r="AU62" s="33"/>
      <c r="AV62" s="33"/>
      <c r="AW62" s="33"/>
      <c r="AX62" s="33"/>
      <c r="AY62" s="33"/>
      <c r="AZ62" s="33"/>
    </row>
    <row r="63" spans="1:87">
      <c r="A63" s="157" t="s">
        <v>187</v>
      </c>
      <c r="B63" s="156" t="s">
        <v>3</v>
      </c>
      <c r="C63" s="36"/>
      <c r="D63" s="36"/>
      <c r="E63" s="36"/>
      <c r="F63" s="36"/>
      <c r="G63" s="37"/>
      <c r="H63" s="37"/>
      <c r="I63" s="37"/>
      <c r="J63" s="37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38"/>
      <c r="W63" s="38"/>
      <c r="X63" s="42"/>
      <c r="Y63" s="38"/>
      <c r="Z63" s="38"/>
      <c r="AA63" s="42"/>
      <c r="AB63" s="38"/>
      <c r="AC63" s="42"/>
      <c r="AD63" s="38"/>
      <c r="AE63" s="38"/>
      <c r="AF63" s="38"/>
      <c r="AG63" s="38"/>
      <c r="AH63" s="38"/>
      <c r="AI63" s="38"/>
      <c r="AJ63" s="42"/>
      <c r="AK63" s="38"/>
      <c r="AL63" s="38"/>
      <c r="AM63" s="42"/>
      <c r="AN63" s="38"/>
      <c r="AO63" s="38"/>
      <c r="AP63" s="38"/>
      <c r="AQ63" s="38"/>
      <c r="AR63" s="38"/>
      <c r="AS63" s="38"/>
      <c r="AT63" s="38"/>
      <c r="AU63" s="33"/>
      <c r="AV63" s="33"/>
      <c r="AW63" s="33"/>
      <c r="AX63" s="33"/>
      <c r="AY63" s="33"/>
      <c r="AZ63" s="33"/>
    </row>
    <row r="64" spans="1:87" ht="16.5">
      <c r="A64" s="157" t="s">
        <v>63</v>
      </c>
      <c r="B64" s="158" t="s">
        <v>26</v>
      </c>
      <c r="C64" s="73"/>
      <c r="D64" s="73"/>
      <c r="E64" s="73"/>
      <c r="F64" s="73"/>
      <c r="G64" s="73"/>
      <c r="H64" s="73"/>
      <c r="I64" s="73"/>
      <c r="J64" s="73"/>
      <c r="K64" s="43"/>
      <c r="L64" s="38"/>
      <c r="M64" s="38"/>
      <c r="N64" s="38"/>
      <c r="O64" s="38"/>
      <c r="P64" s="38"/>
      <c r="Q64" s="38"/>
      <c r="R64" s="38"/>
      <c r="S64" s="38"/>
      <c r="T64" s="38"/>
      <c r="U64" s="38"/>
      <c r="V64" s="38"/>
      <c r="W64" s="38"/>
      <c r="X64" s="42"/>
      <c r="Y64" s="38"/>
      <c r="Z64" s="38"/>
      <c r="AA64" s="42"/>
      <c r="AB64" s="38"/>
      <c r="AC64" s="42"/>
      <c r="AD64" s="38"/>
      <c r="AE64" s="38"/>
      <c r="AF64" s="38"/>
      <c r="AG64" s="38"/>
      <c r="AH64" s="38"/>
      <c r="AI64" s="38"/>
      <c r="AJ64" s="42"/>
      <c r="AK64" s="38"/>
      <c r="AL64" s="38"/>
      <c r="AM64" s="42"/>
      <c r="AN64" s="38"/>
      <c r="AO64" s="38"/>
      <c r="AP64" s="38"/>
      <c r="AQ64" s="38"/>
      <c r="AR64" s="38"/>
      <c r="AS64" s="38"/>
      <c r="AT64" s="38"/>
      <c r="AU64" s="33"/>
      <c r="AV64" s="33"/>
      <c r="AW64" s="33"/>
      <c r="AX64" s="33"/>
      <c r="AY64" s="33"/>
      <c r="AZ64" s="33"/>
    </row>
    <row r="65" spans="1:52">
      <c r="A65" s="157" t="s">
        <v>64</v>
      </c>
      <c r="B65" s="158" t="s">
        <v>1</v>
      </c>
      <c r="C65" s="112"/>
      <c r="D65" s="112"/>
      <c r="E65" s="112"/>
      <c r="F65" s="112"/>
      <c r="G65" s="38"/>
      <c r="H65" s="38"/>
      <c r="I65" s="38"/>
      <c r="J65" s="38"/>
      <c r="K65" s="43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42"/>
      <c r="Y65" s="38"/>
      <c r="Z65" s="38"/>
      <c r="AA65" s="42"/>
      <c r="AB65" s="38"/>
      <c r="AC65" s="42"/>
      <c r="AD65" s="38"/>
      <c r="AE65" s="38"/>
      <c r="AF65" s="38"/>
      <c r="AG65" s="38"/>
      <c r="AH65" s="38"/>
      <c r="AI65" s="38"/>
      <c r="AJ65" s="42"/>
      <c r="AK65" s="38"/>
      <c r="AL65" s="38"/>
      <c r="AM65" s="42"/>
      <c r="AN65" s="38"/>
      <c r="AO65" s="38"/>
      <c r="AP65" s="38"/>
      <c r="AQ65" s="38"/>
      <c r="AR65" s="38"/>
      <c r="AS65" s="38"/>
      <c r="AT65" s="38"/>
      <c r="AU65" s="33"/>
      <c r="AV65" s="33"/>
      <c r="AW65" s="33"/>
      <c r="AX65" s="33"/>
      <c r="AY65" s="33"/>
      <c r="AZ65" s="33"/>
    </row>
    <row r="66" spans="1:52">
      <c r="A66" s="159" t="s">
        <v>199</v>
      </c>
      <c r="B66" s="140" t="s">
        <v>1</v>
      </c>
      <c r="C66" s="144" t="str">
        <f>IF(C64="","",IF(AND(C58="EE à entrada",C59="reservatorio"),0,IF(C58="EE à entrada",9.8*C64*(C60-'Dados base'!$G$8)/3600,0)))</f>
        <v/>
      </c>
      <c r="D66" s="144" t="str">
        <f>IF(D64="","",IF(AND(D58="EE à entrada",D59="reservatorio"),0,IF(D58="EE à entrada",9.8*D64*(D60-'Dados base'!$G$8)/3600,0)))</f>
        <v/>
      </c>
      <c r="E66" s="144" t="str">
        <f>IF(E64="","",IF(AND(E58="EE à entrada",E59="reservatorio"),0,IF(E58="EE à entrada",9.8*E64*(E60-'Dados base'!$G$8)/3600,0)))</f>
        <v/>
      </c>
      <c r="F66" s="144" t="str">
        <f>IF(F64="","",IF(AND(F58="EE à entrada",F59="reservatorio"),0,IF(F58="EE à entrada",9.8*F64*(F60-'Dados base'!$G$8)/3600,0)))</f>
        <v/>
      </c>
      <c r="G66" s="144" t="str">
        <f>IF(G64="","",IF(AND(G58="EE à entrada",G59="reservatorio"),0,IF(G58="EE à entrada",9.8*G64*(G60-'Dados base'!$G$8)/3600,0)))</f>
        <v/>
      </c>
      <c r="H66" s="144" t="str">
        <f>IF(H64="","",IF(AND(H58="EE à entrada",H59="reservatorio"),0,IF(H58="EE à entrada",9.8*H64*(H60-'Dados base'!$G$8)/3600,0)))</f>
        <v/>
      </c>
      <c r="I66" s="144" t="str">
        <f>IF(I64="","",IF(AND(I58="EE à entrada",I59="reservatorio"),0,IF(I58="EE à entrada",9.8*I64*(I60-'Dados base'!$G$8)/3600,0)))</f>
        <v/>
      </c>
      <c r="J66" s="144" t="str">
        <f>IF(J64="","",IF(AND(J58="EE à entrada",J59="reservatorio"),0,IF(J58="EE à entrada",9.8*J64*(J60-'Dados base'!$G$8)/3600,0)))</f>
        <v/>
      </c>
      <c r="K66" s="144" t="str">
        <f>IF(K64="","",IF(AND(K58="EE à entrada",K59="reservatorio"),0,IF(K58="EE à entrada",9.8*K64*(K60-'Dados base'!$G$8)/3600,0)))</f>
        <v/>
      </c>
      <c r="L66" s="144" t="str">
        <f>IF(L64="","",IF(AND(L58="EE à entrada",L59="reservatorio"),0,IF(L58="EE à entrada",9.8*L64*(L60-'Dados base'!$G$8)/3600,0)))</f>
        <v/>
      </c>
      <c r="M66" s="144" t="str">
        <f>IF(M64="","",IF(AND(M58="EE à entrada",M59="reservatorio"),0,IF(M58="EE à entrada",9.8*M64*(M60-'Dados base'!$G$8)/3600,0)))</f>
        <v/>
      </c>
      <c r="N66" s="144" t="str">
        <f>IF(N64="","",IF(AND(N58="EE à entrada",N59="reservatorio"),0,IF(N58="EE à entrada",9.8*N64*(N60-'Dados base'!$G$8)/3600,0)))</f>
        <v/>
      </c>
      <c r="O66" s="144" t="str">
        <f>IF(O64="","",IF(AND(O58="EE à entrada",O59="reservatorio"),0,IF(O58="EE à entrada",9.8*O64*(O60-'Dados base'!$G$8)/3600,0)))</f>
        <v/>
      </c>
      <c r="P66" s="144" t="str">
        <f>IF(P64="","",IF(AND(P58="EE à entrada",P59="reservatorio"),0,IF(P58="EE à entrada",9.8*P64*(P60-'Dados base'!$G$8)/3600,0)))</f>
        <v/>
      </c>
      <c r="Q66" s="144" t="str">
        <f>IF(Q64="","",IF(AND(Q58="EE à entrada",Q59="reservatorio"),0,IF(Q58="EE à entrada",9.8*Q64*(Q60-'Dados base'!$G$8)/3600,0)))</f>
        <v/>
      </c>
      <c r="R66" s="144" t="str">
        <f>IF(R64="","",IF(AND(R58="EE à entrada",R59="reservatorio"),0,IF(R58="EE à entrada",9.8*R64*(R60-'Dados base'!$G$8)/3600,0)))</f>
        <v/>
      </c>
      <c r="S66" s="144" t="str">
        <f>IF(S64="","",IF(AND(S58="EE à entrada",S59="reservatorio"),0,IF(S58="EE à entrada",9.8*S64*(S60-'Dados base'!$G$8)/3600,0)))</f>
        <v/>
      </c>
      <c r="T66" s="144" t="str">
        <f>IF(T64="","",IF(AND(T58="EE à entrada",T59="reservatorio"),0,IF(T58="EE à entrada",9.8*T64*(T60-'Dados base'!$G$8)/3600,0)))</f>
        <v/>
      </c>
      <c r="U66" s="144" t="str">
        <f>IF(U64="","",IF(AND(U58="EE à entrada",U59="reservatorio"),0,IF(U58="EE à entrada",9.8*U64*(U60-'Dados base'!$G$8)/3600,0)))</f>
        <v/>
      </c>
      <c r="V66" s="144" t="str">
        <f>IF(V64="","",IF(AND(V58="EE à entrada",V59="reservatorio"),0,IF(V58="EE à entrada",9.8*V64*(V60-'Dados base'!$G$8)/3600,0)))</f>
        <v/>
      </c>
      <c r="W66" s="144" t="str">
        <f>IF(W64="","",IF(AND(W58="EE à entrada",W59="reservatorio"),0,IF(W58="EE à entrada",9.8*W64*(W60-'Dados base'!$G$8)/3600,0)))</f>
        <v/>
      </c>
      <c r="X66" s="144" t="str">
        <f>IF(X64="","",IF(AND(X58="EE à entrada",X59="reservatorio"),0,IF(X58="EE à entrada",9.8*X64*(X60-'Dados base'!$G$8)/3600,0)))</f>
        <v/>
      </c>
      <c r="Y66" s="144" t="str">
        <f>IF(Y64="","",IF(AND(Y58="EE à entrada",Y59="reservatorio"),0,IF(Y58="EE à entrada",9.8*Y64*(Y60-'Dados base'!$G$8)/3600,0)))</f>
        <v/>
      </c>
      <c r="Z66" s="144" t="str">
        <f>IF(Z64="","",IF(AND(Z58="EE à entrada",Z59="reservatorio"),0,IF(Z58="EE à entrada",9.8*Z64*(Z60-'Dados base'!$G$8)/3600,0)))</f>
        <v/>
      </c>
      <c r="AA66" s="144" t="str">
        <f>IF(AA64="","",IF(AND(AA58="EE à entrada",AA59="reservatorio"),0,IF(AA58="EE à entrada",9.8*AA64*(AA60-'Dados base'!$G$8)/3600,0)))</f>
        <v/>
      </c>
      <c r="AB66" s="144" t="str">
        <f>IF(AB64="","",IF(AND(AB58="EE à entrada",AB59="reservatorio"),0,IF(AB58="EE à entrada",9.8*AB64*(AB60-'Dados base'!$G$8)/3600,0)))</f>
        <v/>
      </c>
      <c r="AC66" s="144" t="str">
        <f>IF(AC64="","",IF(AND(AC58="EE à entrada",AC59="reservatorio"),0,IF(AC58="EE à entrada",9.8*AC64*(AC60-'Dados base'!$G$8)/3600,0)))</f>
        <v/>
      </c>
      <c r="AD66" s="144" t="str">
        <f>IF(AD64="","",IF(AND(AD58="EE à entrada",AD59="reservatorio"),0,IF(AD58="EE à entrada",9.8*AD64*(AD60-'Dados base'!$G$8)/3600,0)))</f>
        <v/>
      </c>
      <c r="AE66" s="144" t="str">
        <f>IF(AE64="","",IF(AND(AE58="EE à entrada",AE59="reservatorio"),0,IF(AE58="EE à entrada",9.8*AE64*(AE60-'Dados base'!$G$8)/3600,0)))</f>
        <v/>
      </c>
      <c r="AF66" s="144" t="str">
        <f>IF(AF64="","",IF(AND(AF58="EE à entrada",AF59="reservatorio"),0,IF(AF58="EE à entrada",9.8*AF64*(AF60-'Dados base'!$G$8)/3600,0)))</f>
        <v/>
      </c>
      <c r="AG66" s="144" t="str">
        <f>IF(AG64="","",IF(AND(AG58="EE à entrada",AG59="reservatorio"),0,IF(AG58="EE à entrada",9.8*AG64*(AG60-'Dados base'!$G$8)/3600,0)))</f>
        <v/>
      </c>
      <c r="AH66" s="144" t="str">
        <f>IF(AH64="","",IF(AND(AH58="EE à entrada",AH59="reservatorio"),0,IF(AH58="EE à entrada",9.8*AH64*(AH60-'Dados base'!$G$8)/3600,0)))</f>
        <v/>
      </c>
      <c r="AI66" s="144" t="str">
        <f>IF(AI64="","",IF(AND(AI58="EE à entrada",AI59="reservatorio"),0,IF(AI58="EE à entrada",9.8*AI64*(AI60-'Dados base'!$G$8)/3600,0)))</f>
        <v/>
      </c>
      <c r="AJ66" s="144" t="str">
        <f>IF(AJ64="","",IF(AND(AJ58="EE à entrada",AJ59="reservatorio"),0,IF(AJ58="EE à entrada",9.8*AJ64*(AJ60-'Dados base'!$G$8)/3600,0)))</f>
        <v/>
      </c>
      <c r="AK66" s="144" t="str">
        <f>IF(AK64="","",IF(AND(AK58="EE à entrada",AK59="reservatorio"),0,IF(AK58="EE à entrada",9.8*AK64*(AK60-'Dados base'!$G$8)/3600,0)))</f>
        <v/>
      </c>
      <c r="AL66" s="144" t="str">
        <f>IF(AL64="","",IF(AND(AL58="EE à entrada",AL59="reservatorio"),0,IF(AL58="EE à entrada",9.8*AL64*(AL60-'Dados base'!$G$8)/3600,0)))</f>
        <v/>
      </c>
      <c r="AM66" s="144" t="str">
        <f>IF(AM64="","",IF(AND(AM58="EE à entrada",AM59="reservatorio"),0,IF(AM58="EE à entrada",9.8*AM64*(AM60-'Dados base'!$G$8)/3600,0)))</f>
        <v/>
      </c>
      <c r="AN66" s="144" t="str">
        <f>IF(AN64="","",IF(AND(AN58="EE à entrada",AN59="reservatorio"),0,IF(AN58="EE à entrada",9.8*AN64*(AN60-'Dados base'!$G$8)/3600,0)))</f>
        <v/>
      </c>
      <c r="AO66" s="144" t="str">
        <f>IF(AO64="","",IF(AND(AO58="EE à entrada",AO59="reservatorio"),0,IF(AO58="EE à entrada",9.8*AO64*(AO60-'Dados base'!$G$8)/3600,0)))</f>
        <v/>
      </c>
      <c r="AP66" s="144" t="str">
        <f>IF(AP64="","",IF(AND(AP58="EE à entrada",AP59="reservatorio"),0,IF(AP58="EE à entrada",9.8*AP64*(AP60-'Dados base'!$G$8)/3600,0)))</f>
        <v/>
      </c>
      <c r="AQ66" s="144" t="str">
        <f>IF(AQ64="","",IF(AND(AQ58="EE à entrada",AQ59="reservatorio"),0,IF(AQ58="EE à entrada",9.8*AQ64*(AQ60-'Dados base'!$G$8)/3600,0)))</f>
        <v/>
      </c>
      <c r="AR66" s="144" t="str">
        <f>IF(AR64="","",IF(AND(AR58="EE à entrada",AR59="reservatorio"),0,IF(AR58="EE à entrada",9.8*AR64*(AR60-'Dados base'!$G$8)/3600,0)))</f>
        <v/>
      </c>
      <c r="AS66" s="144" t="str">
        <f>IF(AS64="","",IF(AND(AS58="EE à entrada",AS59="reservatorio"),0,IF(AS58="EE à entrada",9.8*AS64*(AS60-'Dados base'!$G$8)/3600,0)))</f>
        <v/>
      </c>
      <c r="AT66" s="144" t="str">
        <f>IF(AT64="","",IF(AND(AT58="EE à entrada",AT59="reservatorio"),0,IF(AT58="EE à entrada",9.8*AT64*(AT60-'Dados base'!$G$8)/3600,0)))</f>
        <v/>
      </c>
      <c r="AU66" s="144" t="str">
        <f>IF(AU64="","",IF(AND(AU58="EE à entrada",AU59="reservatorio"),0,IF(AU58="EE à entrada",9.8*AU64*(AU60-'Dados base'!$G$8)/3600,0)))</f>
        <v/>
      </c>
      <c r="AV66" s="144" t="str">
        <f>IF(AV64="","",IF(AND(AV58="EE à entrada",AV59="reservatorio"),0,IF(AV58="EE à entrada",9.8*AV64*(AV60-'Dados base'!$G$8)/3600,0)))</f>
        <v/>
      </c>
      <c r="AW66" s="144" t="str">
        <f>IF(AW64="","",IF(AND(AW58="EE à entrada",AW59="reservatorio"),0,IF(AW58="EE à entrada",9.8*AW64*(AW60-'Dados base'!$G$8)/3600,0)))</f>
        <v/>
      </c>
      <c r="AX66" s="144" t="str">
        <f>IF(AX64="","",IF(AND(AX58="EE à entrada",AX59="reservatorio"),0,IF(AX58="EE à entrada",9.8*AX64*(AX60-'Dados base'!$G$8)/3600,0)))</f>
        <v/>
      </c>
      <c r="AY66" s="144" t="str">
        <f>IF(AY64="","",IF(AND(AY58="EE à entrada",AY59="reservatorio"),0,IF(AY58="EE à entrada",9.8*AY64*(AY60-'Dados base'!$G$8)/3600,0)))</f>
        <v/>
      </c>
      <c r="AZ66" s="144" t="str">
        <f>IF(AZ64="","",IF(AND(AZ58="EE à entrada",AZ59="reservatorio"),0,IF(AZ58="EE à entrada",9.8*AZ64*(AZ60-'Dados base'!$G$8)/3600,0)))</f>
        <v/>
      </c>
    </row>
    <row r="67" spans="1:52">
      <c r="A67" s="139" t="s">
        <v>143</v>
      </c>
      <c r="B67" s="140" t="s">
        <v>1</v>
      </c>
      <c r="C67" s="140" t="str">
        <f>IF(C64="","",IF(OR(AND(C58="EE à entrada",C59="sobrepressora"),AND(C58="EE à entrada",C59="furo de captação"),AND(C59="reservatorio",C61&lt;0)),9.8*C64*C61/3600,0))</f>
        <v/>
      </c>
      <c r="D67" s="140" t="str">
        <f t="shared" ref="D67:AZ67" si="4">IF(D64="","",IF(OR(AND(D58="EE à entrada",D59="sobrepressora"),AND(D58="EE à entrada",D59="furo de captação"),AND(D59="reservatorio",D61&lt;0)),9.8*D64*D61/3600,0))</f>
        <v/>
      </c>
      <c r="E67" s="140" t="str">
        <f t="shared" si="4"/>
        <v/>
      </c>
      <c r="F67" s="140" t="str">
        <f t="shared" si="4"/>
        <v/>
      </c>
      <c r="G67" s="140" t="str">
        <f t="shared" si="4"/>
        <v/>
      </c>
      <c r="H67" s="140" t="str">
        <f t="shared" si="4"/>
        <v/>
      </c>
      <c r="I67" s="140" t="str">
        <f t="shared" si="4"/>
        <v/>
      </c>
      <c r="J67" s="140" t="str">
        <f t="shared" si="4"/>
        <v/>
      </c>
      <c r="K67" s="140" t="str">
        <f t="shared" si="4"/>
        <v/>
      </c>
      <c r="L67" s="140" t="str">
        <f t="shared" si="4"/>
        <v/>
      </c>
      <c r="M67" s="140" t="str">
        <f t="shared" si="4"/>
        <v/>
      </c>
      <c r="N67" s="140" t="str">
        <f t="shared" si="4"/>
        <v/>
      </c>
      <c r="O67" s="140" t="str">
        <f t="shared" si="4"/>
        <v/>
      </c>
      <c r="P67" s="140" t="str">
        <f t="shared" si="4"/>
        <v/>
      </c>
      <c r="Q67" s="140" t="str">
        <f t="shared" si="4"/>
        <v/>
      </c>
      <c r="R67" s="140" t="str">
        <f t="shared" si="4"/>
        <v/>
      </c>
      <c r="S67" s="140" t="str">
        <f t="shared" si="4"/>
        <v/>
      </c>
      <c r="T67" s="140" t="str">
        <f t="shared" si="4"/>
        <v/>
      </c>
      <c r="U67" s="140" t="str">
        <f t="shared" si="4"/>
        <v/>
      </c>
      <c r="V67" s="140" t="str">
        <f t="shared" si="4"/>
        <v/>
      </c>
      <c r="W67" s="140" t="str">
        <f t="shared" si="4"/>
        <v/>
      </c>
      <c r="X67" s="140" t="str">
        <f t="shared" si="4"/>
        <v/>
      </c>
      <c r="Y67" s="140" t="str">
        <f t="shared" si="4"/>
        <v/>
      </c>
      <c r="Z67" s="140" t="str">
        <f t="shared" si="4"/>
        <v/>
      </c>
      <c r="AA67" s="140" t="str">
        <f t="shared" si="4"/>
        <v/>
      </c>
      <c r="AB67" s="140" t="str">
        <f t="shared" si="4"/>
        <v/>
      </c>
      <c r="AC67" s="140" t="str">
        <f t="shared" si="4"/>
        <v/>
      </c>
      <c r="AD67" s="140" t="str">
        <f t="shared" si="4"/>
        <v/>
      </c>
      <c r="AE67" s="140" t="str">
        <f t="shared" si="4"/>
        <v/>
      </c>
      <c r="AF67" s="140" t="str">
        <f t="shared" si="4"/>
        <v/>
      </c>
      <c r="AG67" s="140" t="str">
        <f t="shared" si="4"/>
        <v/>
      </c>
      <c r="AH67" s="140" t="str">
        <f t="shared" si="4"/>
        <v/>
      </c>
      <c r="AI67" s="140" t="str">
        <f t="shared" si="4"/>
        <v/>
      </c>
      <c r="AJ67" s="140" t="str">
        <f t="shared" si="4"/>
        <v/>
      </c>
      <c r="AK67" s="140" t="str">
        <f t="shared" si="4"/>
        <v/>
      </c>
      <c r="AL67" s="140" t="str">
        <f t="shared" si="4"/>
        <v/>
      </c>
      <c r="AM67" s="140" t="str">
        <f t="shared" si="4"/>
        <v/>
      </c>
      <c r="AN67" s="140" t="str">
        <f t="shared" si="4"/>
        <v/>
      </c>
      <c r="AO67" s="140" t="str">
        <f t="shared" si="4"/>
        <v/>
      </c>
      <c r="AP67" s="140" t="str">
        <f t="shared" si="4"/>
        <v/>
      </c>
      <c r="AQ67" s="140" t="str">
        <f t="shared" si="4"/>
        <v/>
      </c>
      <c r="AR67" s="140" t="str">
        <f t="shared" si="4"/>
        <v/>
      </c>
      <c r="AS67" s="140" t="str">
        <f t="shared" si="4"/>
        <v/>
      </c>
      <c r="AT67" s="140" t="str">
        <f t="shared" si="4"/>
        <v/>
      </c>
      <c r="AU67" s="140" t="str">
        <f t="shared" si="4"/>
        <v/>
      </c>
      <c r="AV67" s="140" t="str">
        <f t="shared" si="4"/>
        <v/>
      </c>
      <c r="AW67" s="140" t="str">
        <f t="shared" si="4"/>
        <v/>
      </c>
      <c r="AX67" s="140" t="str">
        <f t="shared" si="4"/>
        <v/>
      </c>
      <c r="AY67" s="140" t="str">
        <f t="shared" si="4"/>
        <v/>
      </c>
      <c r="AZ67" s="140" t="str">
        <f t="shared" si="4"/>
        <v/>
      </c>
    </row>
    <row r="68" spans="1:52">
      <c r="A68" s="139" t="s">
        <v>144</v>
      </c>
      <c r="B68" s="140" t="s">
        <v>1</v>
      </c>
      <c r="C68" s="140" t="str">
        <f>IF(C64="","",9.8*C64*C62/3600)</f>
        <v/>
      </c>
      <c r="D68" s="140" t="str">
        <f>IF(D64="","",9.8*D64*D62/3600)</f>
        <v/>
      </c>
      <c r="E68" s="140" t="str">
        <f t="shared" ref="E68:AZ68" si="5">IF(E64="","",9.8*E64*E62/3600)</f>
        <v/>
      </c>
      <c r="F68" s="140" t="str">
        <f t="shared" si="5"/>
        <v/>
      </c>
      <c r="G68" s="140" t="str">
        <f t="shared" si="5"/>
        <v/>
      </c>
      <c r="H68" s="140" t="str">
        <f t="shared" si="5"/>
        <v/>
      </c>
      <c r="I68" s="140" t="str">
        <f t="shared" si="5"/>
        <v/>
      </c>
      <c r="J68" s="140" t="str">
        <f t="shared" si="5"/>
        <v/>
      </c>
      <c r="K68" s="140" t="str">
        <f t="shared" si="5"/>
        <v/>
      </c>
      <c r="L68" s="140" t="str">
        <f t="shared" si="5"/>
        <v/>
      </c>
      <c r="M68" s="140" t="str">
        <f t="shared" si="5"/>
        <v/>
      </c>
      <c r="N68" s="140" t="str">
        <f t="shared" si="5"/>
        <v/>
      </c>
      <c r="O68" s="140" t="str">
        <f t="shared" si="5"/>
        <v/>
      </c>
      <c r="P68" s="140" t="str">
        <f t="shared" si="5"/>
        <v/>
      </c>
      <c r="Q68" s="140" t="str">
        <f t="shared" si="5"/>
        <v/>
      </c>
      <c r="R68" s="140" t="str">
        <f t="shared" si="5"/>
        <v/>
      </c>
      <c r="S68" s="140" t="str">
        <f t="shared" si="5"/>
        <v/>
      </c>
      <c r="T68" s="140" t="str">
        <f t="shared" si="5"/>
        <v/>
      </c>
      <c r="U68" s="140" t="str">
        <f t="shared" si="5"/>
        <v/>
      </c>
      <c r="V68" s="140" t="str">
        <f t="shared" si="5"/>
        <v/>
      </c>
      <c r="W68" s="140" t="str">
        <f t="shared" si="5"/>
        <v/>
      </c>
      <c r="X68" s="140" t="str">
        <f t="shared" si="5"/>
        <v/>
      </c>
      <c r="Y68" s="140" t="str">
        <f t="shared" si="5"/>
        <v/>
      </c>
      <c r="Z68" s="140" t="str">
        <f t="shared" si="5"/>
        <v/>
      </c>
      <c r="AA68" s="140" t="str">
        <f t="shared" si="5"/>
        <v/>
      </c>
      <c r="AB68" s="140" t="str">
        <f t="shared" si="5"/>
        <v/>
      </c>
      <c r="AC68" s="140" t="str">
        <f t="shared" si="5"/>
        <v/>
      </c>
      <c r="AD68" s="140" t="str">
        <f t="shared" si="5"/>
        <v/>
      </c>
      <c r="AE68" s="140" t="str">
        <f t="shared" si="5"/>
        <v/>
      </c>
      <c r="AF68" s="140" t="str">
        <f t="shared" si="5"/>
        <v/>
      </c>
      <c r="AG68" s="140" t="str">
        <f t="shared" si="5"/>
        <v/>
      </c>
      <c r="AH68" s="140" t="str">
        <f t="shared" si="5"/>
        <v/>
      </c>
      <c r="AI68" s="140" t="str">
        <f t="shared" si="5"/>
        <v/>
      </c>
      <c r="AJ68" s="140" t="str">
        <f t="shared" si="5"/>
        <v/>
      </c>
      <c r="AK68" s="140" t="str">
        <f t="shared" si="5"/>
        <v/>
      </c>
      <c r="AL68" s="140" t="str">
        <f t="shared" si="5"/>
        <v/>
      </c>
      <c r="AM68" s="140" t="str">
        <f t="shared" si="5"/>
        <v/>
      </c>
      <c r="AN68" s="140" t="str">
        <f t="shared" si="5"/>
        <v/>
      </c>
      <c r="AO68" s="140" t="str">
        <f t="shared" si="5"/>
        <v/>
      </c>
      <c r="AP68" s="140" t="str">
        <f t="shared" si="5"/>
        <v/>
      </c>
      <c r="AQ68" s="140" t="str">
        <f t="shared" si="5"/>
        <v/>
      </c>
      <c r="AR68" s="140" t="str">
        <f t="shared" si="5"/>
        <v/>
      </c>
      <c r="AS68" s="140" t="str">
        <f t="shared" si="5"/>
        <v/>
      </c>
      <c r="AT68" s="140" t="str">
        <f t="shared" si="5"/>
        <v/>
      </c>
      <c r="AU68" s="140" t="str">
        <f t="shared" si="5"/>
        <v/>
      </c>
      <c r="AV68" s="140" t="str">
        <f t="shared" si="5"/>
        <v/>
      </c>
      <c r="AW68" s="140" t="str">
        <f t="shared" si="5"/>
        <v/>
      </c>
      <c r="AX68" s="140" t="str">
        <f t="shared" si="5"/>
        <v/>
      </c>
      <c r="AY68" s="140" t="str">
        <f t="shared" si="5"/>
        <v/>
      </c>
      <c r="AZ68" s="140" t="str">
        <f t="shared" si="5"/>
        <v/>
      </c>
    </row>
    <row r="69" spans="1:52">
      <c r="A69" s="139" t="s">
        <v>118</v>
      </c>
      <c r="B69" s="140" t="s">
        <v>1</v>
      </c>
      <c r="C69" s="140" t="str">
        <f>IF(C64="","",C66+ABS(C67)+C68)</f>
        <v/>
      </c>
      <c r="D69" s="140" t="str">
        <f t="shared" ref="D69:AZ69" si="6">IF(D64="","",ABS(D66+D67+D68))</f>
        <v/>
      </c>
      <c r="E69" s="140" t="str">
        <f t="shared" si="6"/>
        <v/>
      </c>
      <c r="F69" s="140" t="str">
        <f t="shared" si="6"/>
        <v/>
      </c>
      <c r="G69" s="140" t="str">
        <f t="shared" si="6"/>
        <v/>
      </c>
      <c r="H69" s="140" t="str">
        <f t="shared" si="6"/>
        <v/>
      </c>
      <c r="I69" s="140" t="str">
        <f t="shared" si="6"/>
        <v/>
      </c>
      <c r="J69" s="140" t="str">
        <f t="shared" si="6"/>
        <v/>
      </c>
      <c r="K69" s="140" t="str">
        <f t="shared" si="6"/>
        <v/>
      </c>
      <c r="L69" s="140" t="str">
        <f t="shared" si="6"/>
        <v/>
      </c>
      <c r="M69" s="140" t="str">
        <f t="shared" si="6"/>
        <v/>
      </c>
      <c r="N69" s="140" t="str">
        <f t="shared" si="6"/>
        <v/>
      </c>
      <c r="O69" s="140" t="str">
        <f t="shared" si="6"/>
        <v/>
      </c>
      <c r="P69" s="140" t="str">
        <f t="shared" si="6"/>
        <v/>
      </c>
      <c r="Q69" s="140" t="str">
        <f t="shared" si="6"/>
        <v/>
      </c>
      <c r="R69" s="140" t="str">
        <f t="shared" si="6"/>
        <v/>
      </c>
      <c r="S69" s="140" t="str">
        <f t="shared" si="6"/>
        <v/>
      </c>
      <c r="T69" s="140" t="str">
        <f t="shared" si="6"/>
        <v/>
      </c>
      <c r="U69" s="140" t="str">
        <f t="shared" si="6"/>
        <v/>
      </c>
      <c r="V69" s="140" t="str">
        <f t="shared" si="6"/>
        <v/>
      </c>
      <c r="W69" s="140" t="str">
        <f t="shared" si="6"/>
        <v/>
      </c>
      <c r="X69" s="140" t="str">
        <f t="shared" si="6"/>
        <v/>
      </c>
      <c r="Y69" s="140" t="str">
        <f t="shared" si="6"/>
        <v/>
      </c>
      <c r="Z69" s="140" t="str">
        <f t="shared" si="6"/>
        <v/>
      </c>
      <c r="AA69" s="140" t="str">
        <f t="shared" si="6"/>
        <v/>
      </c>
      <c r="AB69" s="140" t="str">
        <f t="shared" si="6"/>
        <v/>
      </c>
      <c r="AC69" s="140" t="str">
        <f t="shared" si="6"/>
        <v/>
      </c>
      <c r="AD69" s="140" t="str">
        <f t="shared" si="6"/>
        <v/>
      </c>
      <c r="AE69" s="140" t="str">
        <f t="shared" si="6"/>
        <v/>
      </c>
      <c r="AF69" s="140" t="str">
        <f t="shared" si="6"/>
        <v/>
      </c>
      <c r="AG69" s="140" t="str">
        <f t="shared" si="6"/>
        <v/>
      </c>
      <c r="AH69" s="140" t="str">
        <f t="shared" si="6"/>
        <v/>
      </c>
      <c r="AI69" s="140" t="str">
        <f t="shared" si="6"/>
        <v/>
      </c>
      <c r="AJ69" s="140" t="str">
        <f t="shared" si="6"/>
        <v/>
      </c>
      <c r="AK69" s="140" t="str">
        <f t="shared" si="6"/>
        <v/>
      </c>
      <c r="AL69" s="140" t="str">
        <f t="shared" si="6"/>
        <v/>
      </c>
      <c r="AM69" s="140" t="str">
        <f t="shared" si="6"/>
        <v/>
      </c>
      <c r="AN69" s="140" t="str">
        <f t="shared" si="6"/>
        <v/>
      </c>
      <c r="AO69" s="140" t="str">
        <f t="shared" si="6"/>
        <v/>
      </c>
      <c r="AP69" s="140" t="str">
        <f t="shared" si="6"/>
        <v/>
      </c>
      <c r="AQ69" s="140" t="str">
        <f t="shared" si="6"/>
        <v/>
      </c>
      <c r="AR69" s="140" t="str">
        <f t="shared" si="6"/>
        <v/>
      </c>
      <c r="AS69" s="140" t="str">
        <f t="shared" si="6"/>
        <v/>
      </c>
      <c r="AT69" s="140" t="str">
        <f t="shared" si="6"/>
        <v/>
      </c>
      <c r="AU69" s="140" t="str">
        <f t="shared" si="6"/>
        <v/>
      </c>
      <c r="AV69" s="140" t="str">
        <f t="shared" si="6"/>
        <v/>
      </c>
      <c r="AW69" s="140" t="str">
        <f t="shared" si="6"/>
        <v/>
      </c>
      <c r="AX69" s="140" t="str">
        <f t="shared" si="6"/>
        <v/>
      </c>
      <c r="AY69" s="140" t="str">
        <f t="shared" si="6"/>
        <v/>
      </c>
      <c r="AZ69" s="140" t="str">
        <f t="shared" si="6"/>
        <v/>
      </c>
    </row>
    <row r="70" spans="1:52">
      <c r="A70" s="139" t="s">
        <v>119</v>
      </c>
      <c r="B70" s="140" t="s">
        <v>23</v>
      </c>
      <c r="C70" s="160" t="str">
        <f>IF(C65="","",(C68)/(C65))</f>
        <v/>
      </c>
      <c r="D70" s="160" t="str">
        <f t="shared" ref="D70:I70" si="7">IF(D65="","",(D68)/(D65))</f>
        <v/>
      </c>
      <c r="E70" s="160" t="str">
        <f t="shared" si="7"/>
        <v/>
      </c>
      <c r="F70" s="160" t="str">
        <f t="shared" si="7"/>
        <v/>
      </c>
      <c r="G70" s="160" t="str">
        <f t="shared" si="7"/>
        <v/>
      </c>
      <c r="H70" s="160" t="str">
        <f t="shared" si="7"/>
        <v/>
      </c>
      <c r="I70" s="160" t="str">
        <f t="shared" si="7"/>
        <v/>
      </c>
      <c r="J70" s="160" t="str">
        <f t="shared" ref="J70:AZ70" si="8">IF(J65="","",(J68)/(J65))</f>
        <v/>
      </c>
      <c r="K70" s="161" t="str">
        <f t="shared" si="8"/>
        <v/>
      </c>
      <c r="L70" s="161" t="str">
        <f t="shared" si="8"/>
        <v/>
      </c>
      <c r="M70" s="161" t="str">
        <f t="shared" si="8"/>
        <v/>
      </c>
      <c r="N70" s="161" t="str">
        <f t="shared" si="8"/>
        <v/>
      </c>
      <c r="O70" s="161" t="str">
        <f t="shared" si="8"/>
        <v/>
      </c>
      <c r="P70" s="161" t="str">
        <f t="shared" si="8"/>
        <v/>
      </c>
      <c r="Q70" s="161" t="str">
        <f t="shared" si="8"/>
        <v/>
      </c>
      <c r="R70" s="161" t="str">
        <f t="shared" si="8"/>
        <v/>
      </c>
      <c r="S70" s="161" t="str">
        <f t="shared" si="8"/>
        <v/>
      </c>
      <c r="T70" s="161" t="str">
        <f t="shared" si="8"/>
        <v/>
      </c>
      <c r="U70" s="161" t="str">
        <f t="shared" si="8"/>
        <v/>
      </c>
      <c r="V70" s="161" t="str">
        <f t="shared" si="8"/>
        <v/>
      </c>
      <c r="W70" s="161" t="str">
        <f t="shared" si="8"/>
        <v/>
      </c>
      <c r="X70" s="161" t="str">
        <f t="shared" si="8"/>
        <v/>
      </c>
      <c r="Y70" s="161" t="str">
        <f t="shared" si="8"/>
        <v/>
      </c>
      <c r="Z70" s="161" t="str">
        <f t="shared" si="8"/>
        <v/>
      </c>
      <c r="AA70" s="161" t="str">
        <f t="shared" si="8"/>
        <v/>
      </c>
      <c r="AB70" s="161" t="str">
        <f t="shared" si="8"/>
        <v/>
      </c>
      <c r="AC70" s="161" t="str">
        <f t="shared" si="8"/>
        <v/>
      </c>
      <c r="AD70" s="161" t="str">
        <f t="shared" si="8"/>
        <v/>
      </c>
      <c r="AE70" s="161" t="str">
        <f t="shared" si="8"/>
        <v/>
      </c>
      <c r="AF70" s="161" t="str">
        <f t="shared" si="8"/>
        <v/>
      </c>
      <c r="AG70" s="161" t="str">
        <f t="shared" si="8"/>
        <v/>
      </c>
      <c r="AH70" s="161" t="str">
        <f t="shared" si="8"/>
        <v/>
      </c>
      <c r="AI70" s="161" t="str">
        <f t="shared" si="8"/>
        <v/>
      </c>
      <c r="AJ70" s="161" t="str">
        <f t="shared" si="8"/>
        <v/>
      </c>
      <c r="AK70" s="161" t="str">
        <f t="shared" si="8"/>
        <v/>
      </c>
      <c r="AL70" s="161" t="str">
        <f t="shared" si="8"/>
        <v/>
      </c>
      <c r="AM70" s="161" t="str">
        <f t="shared" si="8"/>
        <v/>
      </c>
      <c r="AN70" s="161" t="str">
        <f t="shared" si="8"/>
        <v/>
      </c>
      <c r="AO70" s="161" t="str">
        <f t="shared" si="8"/>
        <v/>
      </c>
      <c r="AP70" s="161" t="str">
        <f t="shared" si="8"/>
        <v/>
      </c>
      <c r="AQ70" s="161" t="str">
        <f t="shared" si="8"/>
        <v/>
      </c>
      <c r="AR70" s="161" t="str">
        <f t="shared" si="8"/>
        <v/>
      </c>
      <c r="AS70" s="161" t="str">
        <f t="shared" si="8"/>
        <v/>
      </c>
      <c r="AT70" s="161" t="str">
        <f t="shared" si="8"/>
        <v/>
      </c>
      <c r="AU70" s="161" t="str">
        <f t="shared" si="8"/>
        <v/>
      </c>
      <c r="AV70" s="161" t="str">
        <f t="shared" si="8"/>
        <v/>
      </c>
      <c r="AW70" s="161" t="str">
        <f t="shared" si="8"/>
        <v/>
      </c>
      <c r="AX70" s="161" t="str">
        <f t="shared" si="8"/>
        <v/>
      </c>
      <c r="AY70" s="161" t="str">
        <f t="shared" si="8"/>
        <v/>
      </c>
      <c r="AZ70" s="161" t="str">
        <f t="shared" si="8"/>
        <v/>
      </c>
    </row>
    <row r="71" spans="1:52" s="113" customFormat="1">
      <c r="A71" s="139" t="s">
        <v>121</v>
      </c>
      <c r="B71" s="140" t="s">
        <v>1</v>
      </c>
      <c r="C71" s="140" t="str">
        <f>IF(C65="","",C65-C68)</f>
        <v/>
      </c>
      <c r="D71" s="140" t="str">
        <f t="shared" ref="D71:AZ71" si="9">IF(D65="","",D65-D68)</f>
        <v/>
      </c>
      <c r="E71" s="140" t="str">
        <f t="shared" si="9"/>
        <v/>
      </c>
      <c r="F71" s="140" t="str">
        <f t="shared" si="9"/>
        <v/>
      </c>
      <c r="G71" s="140" t="str">
        <f t="shared" si="9"/>
        <v/>
      </c>
      <c r="H71" s="140" t="str">
        <f t="shared" si="9"/>
        <v/>
      </c>
      <c r="I71" s="140" t="str">
        <f t="shared" si="9"/>
        <v/>
      </c>
      <c r="J71" s="140" t="str">
        <f t="shared" si="9"/>
        <v/>
      </c>
      <c r="K71" s="140" t="str">
        <f t="shared" si="9"/>
        <v/>
      </c>
      <c r="L71" s="140" t="str">
        <f t="shared" si="9"/>
        <v/>
      </c>
      <c r="M71" s="140" t="str">
        <f t="shared" si="9"/>
        <v/>
      </c>
      <c r="N71" s="140" t="str">
        <f t="shared" si="9"/>
        <v/>
      </c>
      <c r="O71" s="140" t="str">
        <f t="shared" si="9"/>
        <v/>
      </c>
      <c r="P71" s="140" t="str">
        <f t="shared" si="9"/>
        <v/>
      </c>
      <c r="Q71" s="140" t="str">
        <f t="shared" si="9"/>
        <v/>
      </c>
      <c r="R71" s="140" t="str">
        <f t="shared" si="9"/>
        <v/>
      </c>
      <c r="S71" s="140" t="str">
        <f t="shared" si="9"/>
        <v/>
      </c>
      <c r="T71" s="140" t="str">
        <f t="shared" si="9"/>
        <v/>
      </c>
      <c r="U71" s="140" t="str">
        <f t="shared" si="9"/>
        <v/>
      </c>
      <c r="V71" s="140" t="str">
        <f t="shared" si="9"/>
        <v/>
      </c>
      <c r="W71" s="140" t="str">
        <f t="shared" si="9"/>
        <v/>
      </c>
      <c r="X71" s="140" t="str">
        <f t="shared" si="9"/>
        <v/>
      </c>
      <c r="Y71" s="140" t="str">
        <f t="shared" si="9"/>
        <v/>
      </c>
      <c r="Z71" s="140" t="str">
        <f t="shared" si="9"/>
        <v/>
      </c>
      <c r="AA71" s="140" t="str">
        <f t="shared" si="9"/>
        <v/>
      </c>
      <c r="AB71" s="140" t="str">
        <f t="shared" si="9"/>
        <v/>
      </c>
      <c r="AC71" s="140" t="str">
        <f t="shared" si="9"/>
        <v/>
      </c>
      <c r="AD71" s="140" t="str">
        <f t="shared" si="9"/>
        <v/>
      </c>
      <c r="AE71" s="140" t="str">
        <f t="shared" si="9"/>
        <v/>
      </c>
      <c r="AF71" s="140" t="str">
        <f t="shared" si="9"/>
        <v/>
      </c>
      <c r="AG71" s="140" t="str">
        <f t="shared" si="9"/>
        <v/>
      </c>
      <c r="AH71" s="140" t="str">
        <f t="shared" si="9"/>
        <v/>
      </c>
      <c r="AI71" s="140" t="str">
        <f t="shared" si="9"/>
        <v/>
      </c>
      <c r="AJ71" s="140" t="str">
        <f t="shared" si="9"/>
        <v/>
      </c>
      <c r="AK71" s="140" t="str">
        <f t="shared" si="9"/>
        <v/>
      </c>
      <c r="AL71" s="140" t="str">
        <f t="shared" si="9"/>
        <v/>
      </c>
      <c r="AM71" s="140" t="str">
        <f t="shared" si="9"/>
        <v/>
      </c>
      <c r="AN71" s="140" t="str">
        <f t="shared" si="9"/>
        <v/>
      </c>
      <c r="AO71" s="140" t="str">
        <f t="shared" si="9"/>
        <v/>
      </c>
      <c r="AP71" s="140" t="str">
        <f t="shared" si="9"/>
        <v/>
      </c>
      <c r="AQ71" s="140" t="str">
        <f t="shared" si="9"/>
        <v/>
      </c>
      <c r="AR71" s="140" t="str">
        <f t="shared" si="9"/>
        <v/>
      </c>
      <c r="AS71" s="140" t="str">
        <f t="shared" si="9"/>
        <v/>
      </c>
      <c r="AT71" s="140" t="str">
        <f t="shared" si="9"/>
        <v/>
      </c>
      <c r="AU71" s="140" t="str">
        <f t="shared" si="9"/>
        <v/>
      </c>
      <c r="AV71" s="140" t="str">
        <f t="shared" si="9"/>
        <v/>
      </c>
      <c r="AW71" s="140" t="str">
        <f t="shared" si="9"/>
        <v/>
      </c>
      <c r="AX71" s="140" t="str">
        <f t="shared" si="9"/>
        <v/>
      </c>
      <c r="AY71" s="140" t="str">
        <f t="shared" si="9"/>
        <v/>
      </c>
      <c r="AZ71" s="140" t="str">
        <f t="shared" si="9"/>
        <v/>
      </c>
    </row>
    <row r="72" spans="1:52" s="113" customFormat="1" ht="16.5">
      <c r="A72" s="139" t="s">
        <v>148</v>
      </c>
      <c r="B72" s="140" t="s">
        <v>149</v>
      </c>
      <c r="C72" s="140" t="str">
        <f>IF(C65="","",C64*C62/100)</f>
        <v/>
      </c>
      <c r="D72" s="140" t="str">
        <f>IF(D65="","",D64*D62/100)</f>
        <v/>
      </c>
      <c r="E72" s="140" t="str">
        <f t="shared" ref="E72:AZ72" si="10">IF(E65="","",E64*E62/100)</f>
        <v/>
      </c>
      <c r="F72" s="140" t="str">
        <f t="shared" si="10"/>
        <v/>
      </c>
      <c r="G72" s="140" t="str">
        <f t="shared" si="10"/>
        <v/>
      </c>
      <c r="H72" s="140" t="str">
        <f t="shared" si="10"/>
        <v/>
      </c>
      <c r="I72" s="140" t="str">
        <f t="shared" si="10"/>
        <v/>
      </c>
      <c r="J72" s="140" t="str">
        <f t="shared" si="10"/>
        <v/>
      </c>
      <c r="K72" s="140" t="str">
        <f t="shared" si="10"/>
        <v/>
      </c>
      <c r="L72" s="140" t="str">
        <f t="shared" si="10"/>
        <v/>
      </c>
      <c r="M72" s="140" t="str">
        <f t="shared" si="10"/>
        <v/>
      </c>
      <c r="N72" s="140" t="str">
        <f t="shared" si="10"/>
        <v/>
      </c>
      <c r="O72" s="140" t="str">
        <f t="shared" si="10"/>
        <v/>
      </c>
      <c r="P72" s="140" t="str">
        <f t="shared" si="10"/>
        <v/>
      </c>
      <c r="Q72" s="140" t="str">
        <f t="shared" si="10"/>
        <v/>
      </c>
      <c r="R72" s="140" t="str">
        <f t="shared" si="10"/>
        <v/>
      </c>
      <c r="S72" s="140" t="str">
        <f t="shared" si="10"/>
        <v/>
      </c>
      <c r="T72" s="140" t="str">
        <f t="shared" si="10"/>
        <v/>
      </c>
      <c r="U72" s="140" t="str">
        <f t="shared" si="10"/>
        <v/>
      </c>
      <c r="V72" s="140" t="str">
        <f t="shared" si="10"/>
        <v/>
      </c>
      <c r="W72" s="140" t="str">
        <f t="shared" si="10"/>
        <v/>
      </c>
      <c r="X72" s="140" t="str">
        <f t="shared" si="10"/>
        <v/>
      </c>
      <c r="Y72" s="140" t="str">
        <f t="shared" si="10"/>
        <v/>
      </c>
      <c r="Z72" s="140" t="str">
        <f t="shared" si="10"/>
        <v/>
      </c>
      <c r="AA72" s="140" t="str">
        <f t="shared" si="10"/>
        <v/>
      </c>
      <c r="AB72" s="140" t="str">
        <f t="shared" si="10"/>
        <v/>
      </c>
      <c r="AC72" s="140" t="str">
        <f t="shared" si="10"/>
        <v/>
      </c>
      <c r="AD72" s="140" t="str">
        <f t="shared" si="10"/>
        <v/>
      </c>
      <c r="AE72" s="140" t="str">
        <f t="shared" si="10"/>
        <v/>
      </c>
      <c r="AF72" s="140" t="str">
        <f t="shared" si="10"/>
        <v/>
      </c>
      <c r="AG72" s="140" t="str">
        <f t="shared" si="10"/>
        <v/>
      </c>
      <c r="AH72" s="140" t="str">
        <f t="shared" si="10"/>
        <v/>
      </c>
      <c r="AI72" s="140" t="str">
        <f t="shared" si="10"/>
        <v/>
      </c>
      <c r="AJ72" s="140" t="str">
        <f t="shared" si="10"/>
        <v/>
      </c>
      <c r="AK72" s="140" t="str">
        <f t="shared" si="10"/>
        <v/>
      </c>
      <c r="AL72" s="140" t="str">
        <f t="shared" si="10"/>
        <v/>
      </c>
      <c r="AM72" s="140" t="str">
        <f t="shared" si="10"/>
        <v/>
      </c>
      <c r="AN72" s="140" t="str">
        <f t="shared" si="10"/>
        <v/>
      </c>
      <c r="AO72" s="140" t="str">
        <f t="shared" si="10"/>
        <v/>
      </c>
      <c r="AP72" s="140" t="str">
        <f t="shared" si="10"/>
        <v/>
      </c>
      <c r="AQ72" s="140" t="str">
        <f t="shared" si="10"/>
        <v/>
      </c>
      <c r="AR72" s="140" t="str">
        <f t="shared" si="10"/>
        <v/>
      </c>
      <c r="AS72" s="140" t="str">
        <f t="shared" si="10"/>
        <v/>
      </c>
      <c r="AT72" s="140" t="str">
        <f t="shared" si="10"/>
        <v/>
      </c>
      <c r="AU72" s="140" t="str">
        <f t="shared" si="10"/>
        <v/>
      </c>
      <c r="AV72" s="140" t="str">
        <f t="shared" si="10"/>
        <v/>
      </c>
      <c r="AW72" s="140" t="str">
        <f t="shared" si="10"/>
        <v/>
      </c>
      <c r="AX72" s="140" t="str">
        <f t="shared" si="10"/>
        <v/>
      </c>
      <c r="AY72" s="140" t="str">
        <f t="shared" si="10"/>
        <v/>
      </c>
      <c r="AZ72" s="140" t="str">
        <f t="shared" si="10"/>
        <v/>
      </c>
    </row>
    <row r="73" spans="1:52" s="113" customFormat="1" ht="16.5">
      <c r="A73" s="139" t="s">
        <v>204</v>
      </c>
      <c r="B73" s="140" t="s">
        <v>141</v>
      </c>
      <c r="C73" s="162" t="str">
        <f>IF(C65="","",C65/C72)</f>
        <v/>
      </c>
      <c r="D73" s="163" t="str">
        <f>IF(D65="","",D65/D72)</f>
        <v/>
      </c>
      <c r="E73" s="163" t="str">
        <f t="shared" ref="E73:AZ73" si="11">IF(E65="","",E65/E72)</f>
        <v/>
      </c>
      <c r="F73" s="140" t="str">
        <f t="shared" si="11"/>
        <v/>
      </c>
      <c r="G73" s="140" t="str">
        <f t="shared" si="11"/>
        <v/>
      </c>
      <c r="H73" s="140" t="str">
        <f t="shared" si="11"/>
        <v/>
      </c>
      <c r="I73" s="140" t="str">
        <f t="shared" si="11"/>
        <v/>
      </c>
      <c r="J73" s="140" t="str">
        <f t="shared" si="11"/>
        <v/>
      </c>
      <c r="K73" s="140" t="str">
        <f t="shared" si="11"/>
        <v/>
      </c>
      <c r="L73" s="140" t="str">
        <f t="shared" si="11"/>
        <v/>
      </c>
      <c r="M73" s="140" t="str">
        <f t="shared" si="11"/>
        <v/>
      </c>
      <c r="N73" s="140" t="str">
        <f t="shared" si="11"/>
        <v/>
      </c>
      <c r="O73" s="140" t="str">
        <f t="shared" si="11"/>
        <v/>
      </c>
      <c r="P73" s="140" t="str">
        <f t="shared" si="11"/>
        <v/>
      </c>
      <c r="Q73" s="140" t="str">
        <f t="shared" si="11"/>
        <v/>
      </c>
      <c r="R73" s="140" t="str">
        <f t="shared" si="11"/>
        <v/>
      </c>
      <c r="S73" s="140" t="str">
        <f t="shared" si="11"/>
        <v/>
      </c>
      <c r="T73" s="140" t="str">
        <f t="shared" si="11"/>
        <v/>
      </c>
      <c r="U73" s="140" t="str">
        <f t="shared" si="11"/>
        <v/>
      </c>
      <c r="V73" s="140" t="str">
        <f t="shared" si="11"/>
        <v/>
      </c>
      <c r="W73" s="140" t="str">
        <f t="shared" si="11"/>
        <v/>
      </c>
      <c r="X73" s="140" t="str">
        <f t="shared" si="11"/>
        <v/>
      </c>
      <c r="Y73" s="140" t="str">
        <f t="shared" si="11"/>
        <v/>
      </c>
      <c r="Z73" s="140" t="str">
        <f t="shared" si="11"/>
        <v/>
      </c>
      <c r="AA73" s="140" t="str">
        <f t="shared" si="11"/>
        <v/>
      </c>
      <c r="AB73" s="140" t="str">
        <f t="shared" si="11"/>
        <v/>
      </c>
      <c r="AC73" s="140" t="str">
        <f t="shared" si="11"/>
        <v/>
      </c>
      <c r="AD73" s="140" t="str">
        <f t="shared" si="11"/>
        <v/>
      </c>
      <c r="AE73" s="140" t="str">
        <f t="shared" si="11"/>
        <v/>
      </c>
      <c r="AF73" s="140" t="str">
        <f t="shared" si="11"/>
        <v/>
      </c>
      <c r="AG73" s="140" t="str">
        <f t="shared" si="11"/>
        <v/>
      </c>
      <c r="AH73" s="140" t="str">
        <f t="shared" si="11"/>
        <v/>
      </c>
      <c r="AI73" s="140" t="str">
        <f t="shared" si="11"/>
        <v/>
      </c>
      <c r="AJ73" s="140" t="str">
        <f t="shared" si="11"/>
        <v/>
      </c>
      <c r="AK73" s="140" t="str">
        <f t="shared" si="11"/>
        <v/>
      </c>
      <c r="AL73" s="140" t="str">
        <f t="shared" si="11"/>
        <v/>
      </c>
      <c r="AM73" s="140" t="str">
        <f t="shared" si="11"/>
        <v/>
      </c>
      <c r="AN73" s="140" t="str">
        <f t="shared" si="11"/>
        <v/>
      </c>
      <c r="AO73" s="140" t="str">
        <f t="shared" si="11"/>
        <v/>
      </c>
      <c r="AP73" s="140" t="str">
        <f t="shared" si="11"/>
        <v/>
      </c>
      <c r="AQ73" s="140" t="str">
        <f t="shared" si="11"/>
        <v/>
      </c>
      <c r="AR73" s="140" t="str">
        <f t="shared" si="11"/>
        <v/>
      </c>
      <c r="AS73" s="140" t="str">
        <f t="shared" si="11"/>
        <v/>
      </c>
      <c r="AT73" s="140" t="str">
        <f t="shared" si="11"/>
        <v/>
      </c>
      <c r="AU73" s="140" t="str">
        <f t="shared" si="11"/>
        <v/>
      </c>
      <c r="AV73" s="140" t="str">
        <f t="shared" si="11"/>
        <v/>
      </c>
      <c r="AW73" s="140" t="str">
        <f t="shared" si="11"/>
        <v/>
      </c>
      <c r="AX73" s="140" t="str">
        <f t="shared" si="11"/>
        <v/>
      </c>
      <c r="AY73" s="140" t="str">
        <f t="shared" si="11"/>
        <v/>
      </c>
      <c r="AZ73" s="140" t="str">
        <f t="shared" si="11"/>
        <v/>
      </c>
    </row>
    <row r="74" spans="1:52" s="113" customFormat="1" ht="16.5">
      <c r="A74" s="164" t="s">
        <v>152</v>
      </c>
      <c r="B74" s="140" t="s">
        <v>26</v>
      </c>
      <c r="C74" s="140" t="str">
        <f>IF(C58="","",IF(C58="EE à entrada",C64,0))</f>
        <v/>
      </c>
      <c r="D74" s="140" t="str">
        <f t="shared" ref="D74:AZ74" si="12">IF(D58="","",IF(D58="EE à entrada",D64,0))</f>
        <v/>
      </c>
      <c r="E74" s="140" t="str">
        <f t="shared" si="12"/>
        <v/>
      </c>
      <c r="F74" s="165" t="str">
        <f t="shared" si="12"/>
        <v/>
      </c>
      <c r="G74" s="165" t="str">
        <f t="shared" si="12"/>
        <v/>
      </c>
      <c r="H74" s="165" t="str">
        <f t="shared" si="12"/>
        <v/>
      </c>
      <c r="I74" s="165" t="str">
        <f t="shared" si="12"/>
        <v/>
      </c>
      <c r="J74" s="165" t="str">
        <f t="shared" si="12"/>
        <v/>
      </c>
      <c r="K74" s="165" t="str">
        <f t="shared" si="12"/>
        <v/>
      </c>
      <c r="L74" s="165" t="str">
        <f t="shared" si="12"/>
        <v/>
      </c>
      <c r="M74" s="165" t="str">
        <f t="shared" si="12"/>
        <v/>
      </c>
      <c r="N74" s="165" t="str">
        <f t="shared" si="12"/>
        <v/>
      </c>
      <c r="O74" s="165" t="str">
        <f t="shared" si="12"/>
        <v/>
      </c>
      <c r="P74" s="165" t="str">
        <f t="shared" si="12"/>
        <v/>
      </c>
      <c r="Q74" s="165" t="str">
        <f t="shared" si="12"/>
        <v/>
      </c>
      <c r="R74" s="165" t="str">
        <f t="shared" si="12"/>
        <v/>
      </c>
      <c r="S74" s="165" t="str">
        <f t="shared" si="12"/>
        <v/>
      </c>
      <c r="T74" s="165" t="str">
        <f t="shared" si="12"/>
        <v/>
      </c>
      <c r="U74" s="165" t="str">
        <f t="shared" si="12"/>
        <v/>
      </c>
      <c r="V74" s="165" t="str">
        <f t="shared" si="12"/>
        <v/>
      </c>
      <c r="W74" s="165" t="str">
        <f t="shared" si="12"/>
        <v/>
      </c>
      <c r="X74" s="165" t="str">
        <f t="shared" si="12"/>
        <v/>
      </c>
      <c r="Y74" s="165" t="str">
        <f t="shared" si="12"/>
        <v/>
      </c>
      <c r="Z74" s="165" t="str">
        <f t="shared" si="12"/>
        <v/>
      </c>
      <c r="AA74" s="165" t="str">
        <f t="shared" si="12"/>
        <v/>
      </c>
      <c r="AB74" s="165" t="str">
        <f t="shared" si="12"/>
        <v/>
      </c>
      <c r="AC74" s="165" t="str">
        <f t="shared" si="12"/>
        <v/>
      </c>
      <c r="AD74" s="165" t="str">
        <f t="shared" si="12"/>
        <v/>
      </c>
      <c r="AE74" s="165" t="str">
        <f t="shared" si="12"/>
        <v/>
      </c>
      <c r="AF74" s="165" t="str">
        <f t="shared" si="12"/>
        <v/>
      </c>
      <c r="AG74" s="165" t="str">
        <f t="shared" si="12"/>
        <v/>
      </c>
      <c r="AH74" s="165" t="str">
        <f t="shared" si="12"/>
        <v/>
      </c>
      <c r="AI74" s="165" t="str">
        <f t="shared" si="12"/>
        <v/>
      </c>
      <c r="AJ74" s="165" t="str">
        <f t="shared" si="12"/>
        <v/>
      </c>
      <c r="AK74" s="165" t="str">
        <f t="shared" si="12"/>
        <v/>
      </c>
      <c r="AL74" s="165" t="str">
        <f t="shared" si="12"/>
        <v/>
      </c>
      <c r="AM74" s="165" t="str">
        <f t="shared" si="12"/>
        <v/>
      </c>
      <c r="AN74" s="165" t="str">
        <f t="shared" si="12"/>
        <v/>
      </c>
      <c r="AO74" s="165" t="str">
        <f t="shared" si="12"/>
        <v/>
      </c>
      <c r="AP74" s="165" t="str">
        <f t="shared" si="12"/>
        <v/>
      </c>
      <c r="AQ74" s="165" t="str">
        <f t="shared" si="12"/>
        <v/>
      </c>
      <c r="AR74" s="165" t="str">
        <f t="shared" si="12"/>
        <v/>
      </c>
      <c r="AS74" s="165" t="str">
        <f t="shared" si="12"/>
        <v/>
      </c>
      <c r="AT74" s="165" t="str">
        <f t="shared" si="12"/>
        <v/>
      </c>
      <c r="AU74" s="165" t="str">
        <f t="shared" si="12"/>
        <v/>
      </c>
      <c r="AV74" s="165" t="str">
        <f t="shared" si="12"/>
        <v/>
      </c>
      <c r="AW74" s="165" t="str">
        <f t="shared" si="12"/>
        <v/>
      </c>
      <c r="AX74" s="165" t="str">
        <f t="shared" si="12"/>
        <v/>
      </c>
      <c r="AY74" s="165" t="str">
        <f t="shared" si="12"/>
        <v/>
      </c>
      <c r="AZ74" s="165" t="str">
        <f t="shared" si="12"/>
        <v/>
      </c>
    </row>
    <row r="75" spans="1:52" ht="33.75">
      <c r="A75" s="166" t="s">
        <v>188</v>
      </c>
      <c r="B75" s="145"/>
      <c r="C75" s="187"/>
      <c r="D75" s="113"/>
      <c r="E75" s="113"/>
      <c r="F75" s="113"/>
      <c r="G75" s="113"/>
      <c r="H75" s="113"/>
      <c r="I75" s="113"/>
      <c r="J75" s="113"/>
      <c r="K75" s="113"/>
      <c r="L75" s="113"/>
      <c r="M75" s="113"/>
      <c r="N75" s="113"/>
      <c r="O75" s="113"/>
      <c r="P75" s="113"/>
      <c r="Q75" s="113"/>
      <c r="R75" s="113"/>
      <c r="S75" s="113"/>
      <c r="T75" s="113"/>
      <c r="U75" s="113"/>
      <c r="V75" s="113"/>
    </row>
    <row r="76" spans="1:52">
      <c r="A76" s="166" t="s">
        <v>151</v>
      </c>
      <c r="B76" s="145"/>
      <c r="C76" s="113"/>
      <c r="D76" s="113"/>
      <c r="E76" s="113"/>
      <c r="F76" s="113"/>
      <c r="G76" s="113"/>
      <c r="H76" s="113"/>
      <c r="I76" s="113"/>
      <c r="J76" s="113"/>
      <c r="K76" s="113"/>
      <c r="L76" s="113"/>
      <c r="M76" s="113"/>
      <c r="N76" s="113"/>
      <c r="O76" s="113"/>
      <c r="P76" s="113"/>
      <c r="Q76" s="113"/>
      <c r="R76" s="113"/>
      <c r="S76" s="113"/>
      <c r="T76" s="113"/>
      <c r="U76" s="113"/>
      <c r="V76" s="113"/>
    </row>
    <row r="77" spans="1:52">
      <c r="A77" s="113"/>
      <c r="B77" s="113"/>
      <c r="C77" s="113"/>
      <c r="D77" s="113"/>
      <c r="E77" s="113"/>
      <c r="F77" s="113"/>
      <c r="G77" s="113"/>
      <c r="H77" s="113"/>
      <c r="I77" s="113"/>
      <c r="J77" s="113"/>
      <c r="K77" s="113"/>
      <c r="L77" s="113"/>
      <c r="M77" s="113"/>
      <c r="N77" s="113"/>
      <c r="O77" s="113"/>
      <c r="P77" s="113"/>
      <c r="Q77" s="113"/>
      <c r="R77" s="113"/>
      <c r="S77" s="113"/>
      <c r="T77" s="113"/>
      <c r="U77" s="113"/>
      <c r="V77" s="113"/>
    </row>
    <row r="78" spans="1:52">
      <c r="A78" s="113"/>
      <c r="B78" s="113"/>
      <c r="C78" s="113"/>
      <c r="D78" s="113"/>
      <c r="E78" s="113"/>
      <c r="F78" s="113"/>
      <c r="G78" s="113"/>
      <c r="H78" s="113"/>
      <c r="I78" s="113"/>
      <c r="J78" s="113"/>
      <c r="K78" s="113"/>
      <c r="L78" s="113"/>
      <c r="M78" s="113"/>
      <c r="N78" s="113"/>
      <c r="O78" s="113"/>
      <c r="P78" s="113"/>
      <c r="Q78" s="113"/>
      <c r="R78" s="113"/>
      <c r="S78" s="113"/>
      <c r="T78" s="113"/>
      <c r="U78" s="113"/>
      <c r="V78" s="113"/>
    </row>
    <row r="79" spans="1:52">
      <c r="A79" s="113"/>
      <c r="B79" s="113"/>
      <c r="C79" s="113"/>
      <c r="D79" s="113"/>
      <c r="E79" s="113"/>
      <c r="F79" s="113"/>
      <c r="G79" s="113"/>
      <c r="H79" s="113"/>
      <c r="I79" s="113"/>
      <c r="J79" s="113"/>
      <c r="K79" s="113"/>
      <c r="L79" s="113"/>
      <c r="M79" s="113"/>
      <c r="N79" s="113"/>
      <c r="O79" s="113"/>
      <c r="P79" s="113"/>
      <c r="Q79" s="113"/>
      <c r="R79" s="113"/>
      <c r="S79" s="113"/>
      <c r="T79" s="113"/>
      <c r="U79" s="113"/>
      <c r="V79" s="113"/>
    </row>
    <row r="80" spans="1:52">
      <c r="A80" s="113"/>
      <c r="B80" s="113"/>
      <c r="C80" s="113"/>
      <c r="D80" s="113"/>
      <c r="E80" s="113"/>
      <c r="F80" s="113"/>
      <c r="G80" s="113"/>
      <c r="H80" s="113"/>
      <c r="I80" s="113"/>
      <c r="J80" s="113"/>
      <c r="K80" s="113"/>
      <c r="L80" s="113"/>
      <c r="M80" s="113"/>
      <c r="N80" s="113"/>
      <c r="O80" s="113"/>
      <c r="P80" s="113"/>
      <c r="Q80" s="113"/>
      <c r="R80" s="113"/>
      <c r="S80" s="113"/>
      <c r="T80" s="113"/>
    </row>
    <row r="81" spans="1:18">
      <c r="A81" s="113"/>
      <c r="B81" s="113"/>
      <c r="C81" s="113"/>
      <c r="D81" s="113"/>
      <c r="E81" s="113"/>
      <c r="Q81" s="113"/>
      <c r="R81" s="113"/>
    </row>
    <row r="82" spans="1:18">
      <c r="A82" s="113"/>
      <c r="B82" s="113"/>
      <c r="C82" s="113"/>
      <c r="D82" s="113"/>
      <c r="E82" s="113"/>
    </row>
    <row r="83" spans="1:18">
      <c r="A83" s="113"/>
      <c r="B83" s="113"/>
      <c r="C83" s="113"/>
      <c r="D83" s="113"/>
      <c r="E83" s="113"/>
    </row>
    <row r="84" spans="1:18">
      <c r="A84" s="113"/>
      <c r="B84" s="113"/>
      <c r="C84" s="113"/>
      <c r="D84" s="113"/>
      <c r="E84" s="113"/>
    </row>
    <row r="85" spans="1:18">
      <c r="A85" s="113"/>
      <c r="B85" s="113"/>
      <c r="C85" s="113"/>
      <c r="D85" s="113"/>
      <c r="E85" s="113"/>
    </row>
    <row r="86" spans="1:18">
      <c r="A86" s="113"/>
      <c r="B86" s="113"/>
      <c r="C86" s="113"/>
      <c r="D86" s="113"/>
      <c r="E86" s="113"/>
    </row>
    <row r="87" spans="1:18">
      <c r="A87" s="113"/>
      <c r="B87" s="113"/>
      <c r="C87" s="113"/>
      <c r="D87" s="113"/>
      <c r="E87" s="113"/>
    </row>
    <row r="88" spans="1:18">
      <c r="A88" s="113"/>
      <c r="B88" s="113"/>
      <c r="C88" s="113"/>
      <c r="D88" s="113"/>
      <c r="E88" s="113"/>
    </row>
    <row r="89" spans="1:18">
      <c r="A89" s="113"/>
      <c r="B89" s="113"/>
      <c r="C89" s="113"/>
      <c r="D89" s="113"/>
      <c r="E89" s="113"/>
    </row>
    <row r="90" spans="1:18">
      <c r="A90" s="113"/>
      <c r="B90" s="113"/>
      <c r="C90" s="113"/>
      <c r="D90" s="113"/>
      <c r="E90" s="113"/>
    </row>
    <row r="91" spans="1:18">
      <c r="A91" s="113"/>
      <c r="B91" s="113"/>
      <c r="C91" s="113"/>
      <c r="D91" s="113"/>
      <c r="E91" s="113"/>
    </row>
    <row r="92" spans="1:18">
      <c r="A92" s="113"/>
      <c r="B92" s="113"/>
      <c r="C92" s="113"/>
      <c r="D92" s="113"/>
      <c r="E92" s="113"/>
    </row>
    <row r="93" spans="1:18">
      <c r="A93" s="113"/>
      <c r="B93" s="113"/>
      <c r="C93" s="113"/>
      <c r="D93" s="113"/>
      <c r="E93" s="113"/>
    </row>
    <row r="94" spans="1:18">
      <c r="A94" s="113"/>
      <c r="B94" s="113"/>
      <c r="C94" s="113"/>
      <c r="D94" s="113"/>
      <c r="E94" s="113"/>
    </row>
    <row r="95" spans="1:18">
      <c r="A95" s="113"/>
      <c r="B95" s="113"/>
      <c r="C95" s="113"/>
      <c r="D95" s="113"/>
      <c r="E95" s="113"/>
    </row>
    <row r="96" spans="1:18">
      <c r="A96" s="113"/>
      <c r="B96" s="113"/>
      <c r="C96" s="113"/>
      <c r="D96" s="113"/>
      <c r="E96" s="113"/>
    </row>
    <row r="97" spans="1:3">
      <c r="A97" s="113"/>
      <c r="B97" s="113"/>
      <c r="C97" s="113"/>
    </row>
    <row r="98" spans="1:3">
      <c r="A98" s="113"/>
      <c r="B98" s="113"/>
      <c r="C98" s="113"/>
    </row>
    <row r="99" spans="1:3">
      <c r="A99" s="113"/>
      <c r="B99" s="113"/>
      <c r="C99" s="113"/>
    </row>
    <row r="100" spans="1:3">
      <c r="A100" s="113"/>
      <c r="B100" s="113"/>
      <c r="C100" s="113"/>
    </row>
    <row r="101" spans="1:3">
      <c r="A101" s="113"/>
      <c r="B101" s="113"/>
      <c r="C101" s="113"/>
    </row>
    <row r="102" spans="1:3">
      <c r="A102" s="113"/>
      <c r="B102" s="113"/>
      <c r="C102" s="113"/>
    </row>
    <row r="103" spans="1:3">
      <c r="A103" s="113"/>
      <c r="B103" s="113"/>
      <c r="C103" s="113"/>
    </row>
    <row r="104" spans="1:3">
      <c r="A104" s="113"/>
      <c r="B104" s="113"/>
      <c r="C104" s="113"/>
    </row>
    <row r="105" spans="1:3">
      <c r="A105" s="113"/>
      <c r="B105" s="113"/>
      <c r="C105" s="113"/>
    </row>
    <row r="106" spans="1:3">
      <c r="A106" s="113"/>
      <c r="B106" s="113"/>
      <c r="C106" s="113"/>
    </row>
    <row r="107" spans="1:3">
      <c r="A107" s="113"/>
      <c r="B107" s="113"/>
      <c r="C107" s="113"/>
    </row>
    <row r="108" spans="1:3">
      <c r="A108" s="113"/>
      <c r="B108" s="113"/>
      <c r="C108" s="113"/>
    </row>
    <row r="109" spans="1:3">
      <c r="A109" s="113"/>
      <c r="B109" s="113"/>
      <c r="C109" s="113"/>
    </row>
    <row r="110" spans="1:3">
      <c r="A110" s="113"/>
      <c r="B110" s="113"/>
      <c r="C110" s="113"/>
    </row>
    <row r="111" spans="1:3">
      <c r="A111" s="113"/>
      <c r="B111" s="113"/>
      <c r="C111" s="113"/>
    </row>
    <row r="112" spans="1:3">
      <c r="A112" s="113"/>
      <c r="B112" s="113"/>
      <c r="C112" s="113"/>
    </row>
    <row r="113" spans="1:6">
      <c r="A113" s="113"/>
      <c r="B113" s="113"/>
      <c r="C113" s="113"/>
    </row>
    <row r="114" spans="1:6">
      <c r="A114" s="113"/>
      <c r="B114" s="113"/>
      <c r="C114" s="113"/>
    </row>
    <row r="115" spans="1:6">
      <c r="A115" s="113"/>
      <c r="B115" s="113"/>
      <c r="C115" s="113"/>
    </row>
    <row r="116" spans="1:6">
      <c r="A116" s="113"/>
      <c r="B116" s="113"/>
      <c r="C116" s="113"/>
    </row>
    <row r="117" spans="1:6">
      <c r="A117" s="113"/>
      <c r="B117" s="113"/>
      <c r="C117" s="113"/>
    </row>
    <row r="118" spans="1:6">
      <c r="A118" s="113"/>
      <c r="B118" s="113"/>
      <c r="C118" s="113"/>
    </row>
    <row r="119" spans="1:6">
      <c r="A119" s="113"/>
      <c r="B119" s="113"/>
      <c r="C119" s="113"/>
      <c r="D119" s="113"/>
      <c r="E119" s="113"/>
      <c r="F119" s="113"/>
    </row>
    <row r="120" spans="1:6">
      <c r="A120" s="113"/>
      <c r="B120" s="113"/>
      <c r="C120" s="113"/>
      <c r="D120" s="113"/>
      <c r="E120" s="113"/>
      <c r="F120" s="113"/>
    </row>
    <row r="121" spans="1:6">
      <c r="A121" s="113"/>
      <c r="B121" s="113"/>
      <c r="C121" s="113"/>
      <c r="D121" s="113"/>
      <c r="E121" s="113"/>
      <c r="F121" s="113"/>
    </row>
    <row r="122" spans="1:6">
      <c r="A122" s="113"/>
      <c r="B122" s="113"/>
      <c r="C122" s="113"/>
      <c r="D122" s="113"/>
      <c r="E122" s="113"/>
      <c r="F122" s="113"/>
    </row>
    <row r="123" spans="1:6">
      <c r="A123" s="113"/>
      <c r="B123" s="113"/>
      <c r="C123" s="113"/>
      <c r="D123" s="113"/>
      <c r="E123" s="113"/>
      <c r="F123" s="113"/>
    </row>
    <row r="124" spans="1:6">
      <c r="A124" s="113"/>
      <c r="B124" s="113"/>
      <c r="C124" s="113"/>
      <c r="D124" s="113"/>
      <c r="E124" s="113"/>
      <c r="F124" s="113"/>
    </row>
  </sheetData>
  <sheetProtection formatCells="0" formatColumns="0" formatRows="0" insertColumns="0" insertRows="0" insertHyperlinks="0" sort="0" autoFilter="0" pivotTables="0"/>
  <dataConsolidate/>
  <conditionalFormatting sqref="C70:AZ70">
    <cfRule type="cellIs" dxfId="2" priority="3" operator="greaterThan">
      <formula>0.99</formula>
    </cfRule>
  </conditionalFormatting>
  <conditionalFormatting sqref="C71:AZ72">
    <cfRule type="cellIs" dxfId="1" priority="2" operator="lessThan">
      <formula>0</formula>
    </cfRule>
  </conditionalFormatting>
  <conditionalFormatting sqref="C74:E74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horizont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'Dados base'!$G$1:$G$2</xm:f>
          </x14:formula1>
          <xm:sqref>C58:IV58</xm:sqref>
        </x14:dataValidation>
        <x14:dataValidation type="list" allowBlank="1" showInputMessage="1" showErrorMessage="1">
          <x14:formula1>
            <xm:f>'Dados base'!$G$3:$G$5</xm:f>
          </x14:formula1>
          <xm:sqref>C59:IV59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AZ51"/>
  <sheetViews>
    <sheetView zoomScale="85" zoomScaleNormal="85" workbookViewId="0">
      <selection activeCell="A50" sqref="A50"/>
    </sheetView>
  </sheetViews>
  <sheetFormatPr defaultColWidth="11.7109375" defaultRowHeight="15"/>
  <cols>
    <col min="1" max="1" width="71.42578125" style="113" customWidth="1"/>
    <col min="2" max="2" width="15.140625" style="113" bestFit="1" customWidth="1"/>
    <col min="3" max="5" width="15.42578125" style="113" bestFit="1" customWidth="1"/>
    <col min="6" max="52" width="11.7109375" style="113"/>
    <col min="53" max="16384" width="11.7109375" style="169"/>
  </cols>
  <sheetData>
    <row r="1" spans="1:52" ht="15.75">
      <c r="A1" s="116" t="s">
        <v>6</v>
      </c>
      <c r="B1" s="126" t="s">
        <v>1</v>
      </c>
      <c r="C1" s="118" t="e">
        <f>SUM(#REF!)</f>
        <v>#REF!</v>
      </c>
      <c r="D1" s="172"/>
      <c r="E1" s="172"/>
      <c r="F1" s="172"/>
      <c r="G1" s="172"/>
      <c r="H1" s="172"/>
      <c r="I1" s="172"/>
      <c r="J1" s="172"/>
    </row>
    <row r="2" spans="1:52" ht="15.75">
      <c r="A2" s="116" t="s">
        <v>84</v>
      </c>
      <c r="B2" s="120" t="s">
        <v>2</v>
      </c>
      <c r="C2" s="118">
        <f>'Dados base'!$G$8</f>
        <v>0</v>
      </c>
      <c r="D2" s="172"/>
      <c r="E2" s="172"/>
      <c r="F2" s="172"/>
      <c r="G2" s="172"/>
      <c r="H2" s="172"/>
      <c r="I2" s="172"/>
      <c r="J2" s="172"/>
    </row>
    <row r="3" spans="1:52" ht="18.75">
      <c r="A3" s="116" t="s">
        <v>225</v>
      </c>
      <c r="B3" s="120" t="s">
        <v>123</v>
      </c>
      <c r="C3" s="118">
        <f>SUM(C13:AZ13)</f>
        <v>0</v>
      </c>
      <c r="D3" s="172"/>
      <c r="E3" s="172"/>
      <c r="F3" s="172"/>
      <c r="G3" s="172"/>
      <c r="H3" s="172"/>
      <c r="I3" s="172"/>
      <c r="J3" s="172"/>
    </row>
    <row r="5" spans="1:52">
      <c r="A5" s="173"/>
      <c r="B5" s="173"/>
      <c r="C5" s="169"/>
      <c r="D5" s="174"/>
      <c r="E5" s="174"/>
      <c r="F5" s="174"/>
      <c r="G5" s="174"/>
      <c r="H5" s="174"/>
      <c r="I5" s="174"/>
      <c r="J5" s="174"/>
      <c r="K5" s="174"/>
      <c r="L5" s="174"/>
      <c r="M5" s="174"/>
      <c r="N5" s="174"/>
      <c r="O5" s="174"/>
      <c r="P5" s="174"/>
      <c r="Q5" s="174"/>
      <c r="R5" s="174"/>
      <c r="S5" s="174"/>
      <c r="T5" s="174"/>
      <c r="U5" s="174"/>
      <c r="V5" s="174"/>
      <c r="W5" s="174"/>
      <c r="X5" s="174"/>
      <c r="Y5" s="174"/>
      <c r="Z5" s="174"/>
      <c r="AA5" s="174"/>
      <c r="AB5" s="174"/>
      <c r="AC5" s="174"/>
      <c r="AD5" s="174"/>
      <c r="AE5" s="174"/>
      <c r="AF5" s="174"/>
      <c r="AG5" s="174"/>
      <c r="AH5" s="174"/>
      <c r="AI5" s="174"/>
      <c r="AJ5" s="174"/>
      <c r="AK5" s="174"/>
      <c r="AL5" s="174"/>
      <c r="AM5" s="174"/>
      <c r="AN5" s="174"/>
      <c r="AO5" s="174"/>
      <c r="AP5" s="174"/>
      <c r="AQ5" s="174"/>
      <c r="AR5" s="174"/>
      <c r="AS5" s="174"/>
      <c r="AT5" s="174"/>
      <c r="AU5" s="174"/>
      <c r="AV5" s="174"/>
      <c r="AW5" s="174"/>
      <c r="AX5" s="174"/>
      <c r="AY5" s="174"/>
      <c r="AZ5" s="174"/>
    </row>
    <row r="6" spans="1:52">
      <c r="A6" s="130" t="s">
        <v>157</v>
      </c>
      <c r="B6" s="188" t="s">
        <v>117</v>
      </c>
      <c r="C6" s="169"/>
      <c r="D6" s="175"/>
      <c r="E6" s="175"/>
      <c r="F6" s="169"/>
      <c r="G6" s="169"/>
      <c r="H6" s="169"/>
      <c r="I6" s="169"/>
      <c r="J6" s="169"/>
      <c r="K6" s="169"/>
      <c r="L6" s="169"/>
      <c r="M6" s="169"/>
      <c r="N6" s="169"/>
      <c r="O6" s="169"/>
      <c r="P6" s="169"/>
      <c r="Q6" s="169"/>
      <c r="R6" s="169"/>
      <c r="S6" s="169"/>
      <c r="T6" s="169"/>
      <c r="U6" s="169"/>
      <c r="V6" s="169"/>
      <c r="W6" s="169"/>
      <c r="X6" s="169"/>
      <c r="Y6" s="169"/>
      <c r="Z6" s="169"/>
      <c r="AA6" s="169"/>
      <c r="AB6" s="169"/>
      <c r="AC6" s="169"/>
      <c r="AD6" s="169"/>
      <c r="AE6" s="169"/>
      <c r="AF6" s="169"/>
      <c r="AG6" s="169"/>
      <c r="AH6" s="169"/>
      <c r="AI6" s="169"/>
      <c r="AJ6" s="169"/>
      <c r="AK6" s="169"/>
      <c r="AL6" s="169"/>
      <c r="AM6" s="169"/>
      <c r="AN6" s="169"/>
      <c r="AO6" s="169"/>
      <c r="AP6" s="169"/>
      <c r="AQ6" s="169"/>
      <c r="AR6" s="169"/>
      <c r="AS6" s="169"/>
      <c r="AT6" s="169"/>
      <c r="AU6" s="169"/>
      <c r="AV6" s="169"/>
      <c r="AW6" s="169"/>
      <c r="AX6" s="169"/>
      <c r="AY6" s="169"/>
      <c r="AZ6" s="169"/>
    </row>
    <row r="7" spans="1:52">
      <c r="A7" s="189" t="s">
        <v>153</v>
      </c>
      <c r="B7" s="135" t="s">
        <v>23</v>
      </c>
      <c r="C7" s="103"/>
      <c r="D7" s="103"/>
      <c r="E7" s="103"/>
      <c r="F7" s="59"/>
      <c r="G7" s="59"/>
      <c r="H7" s="59"/>
      <c r="I7" s="59"/>
      <c r="J7" s="59"/>
      <c r="K7" s="59"/>
      <c r="L7" s="59"/>
      <c r="M7" s="59"/>
      <c r="N7" s="59"/>
      <c r="O7" s="59"/>
      <c r="P7" s="59"/>
      <c r="Q7" s="59"/>
      <c r="R7" s="59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  <c r="AG7" s="33"/>
      <c r="AH7" s="33"/>
      <c r="AI7" s="33"/>
      <c r="AJ7" s="33"/>
      <c r="AK7" s="33"/>
      <c r="AL7" s="33"/>
      <c r="AM7" s="33"/>
      <c r="AN7" s="33"/>
      <c r="AO7" s="33"/>
      <c r="AP7" s="33"/>
      <c r="AQ7" s="33"/>
      <c r="AR7" s="33"/>
      <c r="AS7" s="33"/>
      <c r="AT7" s="33"/>
      <c r="AU7" s="33"/>
      <c r="AV7" s="33"/>
      <c r="AW7" s="33"/>
      <c r="AX7" s="33"/>
      <c r="AY7" s="33"/>
      <c r="AZ7" s="33"/>
    </row>
    <row r="8" spans="1:52">
      <c r="A8" s="189" t="s">
        <v>128</v>
      </c>
      <c r="B8" s="135"/>
      <c r="C8" s="60"/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  <c r="O8" s="60"/>
      <c r="P8" s="60"/>
      <c r="Q8" s="60"/>
      <c r="R8" s="60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33"/>
      <c r="AH8" s="33"/>
      <c r="AI8" s="33"/>
      <c r="AJ8" s="33"/>
      <c r="AK8" s="33"/>
      <c r="AL8" s="33"/>
      <c r="AM8" s="33"/>
      <c r="AN8" s="33"/>
      <c r="AO8" s="33"/>
      <c r="AP8" s="33"/>
      <c r="AQ8" s="33"/>
      <c r="AR8" s="33"/>
      <c r="AS8" s="33"/>
      <c r="AT8" s="33"/>
      <c r="AU8" s="33"/>
      <c r="AV8" s="33"/>
      <c r="AW8" s="33"/>
      <c r="AX8" s="33"/>
      <c r="AY8" s="33"/>
      <c r="AZ8" s="33"/>
    </row>
    <row r="9" spans="1:52">
      <c r="A9" s="155" t="s">
        <v>138</v>
      </c>
      <c r="B9" s="135" t="s">
        <v>2</v>
      </c>
      <c r="C9" s="74"/>
      <c r="D9" s="74"/>
      <c r="E9" s="74"/>
      <c r="F9" s="61"/>
      <c r="G9" s="61"/>
      <c r="H9" s="61"/>
      <c r="I9" s="61"/>
      <c r="J9" s="61"/>
      <c r="K9" s="61"/>
      <c r="L9" s="61"/>
      <c r="M9" s="62"/>
      <c r="N9" s="62"/>
      <c r="O9" s="62"/>
      <c r="P9" s="62"/>
      <c r="Q9" s="62"/>
      <c r="R9" s="62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33"/>
      <c r="AH9" s="33"/>
      <c r="AI9" s="33"/>
      <c r="AJ9" s="33"/>
      <c r="AK9" s="33"/>
      <c r="AL9" s="33"/>
      <c r="AM9" s="33"/>
      <c r="AN9" s="33"/>
      <c r="AO9" s="33"/>
      <c r="AP9" s="33"/>
      <c r="AQ9" s="33"/>
      <c r="AR9" s="33"/>
      <c r="AS9" s="33"/>
      <c r="AT9" s="33"/>
      <c r="AU9" s="33"/>
      <c r="AV9" s="33"/>
      <c r="AW9" s="33"/>
      <c r="AX9" s="33"/>
      <c r="AY9" s="33"/>
      <c r="AZ9" s="33"/>
    </row>
    <row r="10" spans="1:52">
      <c r="A10" s="155" t="s">
        <v>283</v>
      </c>
      <c r="B10" s="135" t="s">
        <v>2</v>
      </c>
      <c r="C10" s="74"/>
      <c r="D10" s="74"/>
      <c r="E10" s="74"/>
      <c r="F10" s="61"/>
      <c r="G10" s="61"/>
      <c r="H10" s="61"/>
      <c r="I10" s="61"/>
      <c r="J10" s="61"/>
      <c r="K10" s="61"/>
      <c r="L10" s="61"/>
      <c r="M10" s="62"/>
      <c r="N10" s="62"/>
      <c r="O10" s="62"/>
      <c r="P10" s="62"/>
      <c r="Q10" s="62"/>
      <c r="R10" s="62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33"/>
      <c r="AP10" s="33"/>
      <c r="AQ10" s="33"/>
      <c r="AR10" s="33"/>
      <c r="AS10" s="33"/>
      <c r="AT10" s="33"/>
      <c r="AU10" s="33"/>
      <c r="AV10" s="33"/>
      <c r="AW10" s="33"/>
      <c r="AX10" s="33"/>
      <c r="AY10" s="33"/>
      <c r="AZ10" s="33"/>
    </row>
    <row r="11" spans="1:52">
      <c r="A11" s="155" t="s">
        <v>284</v>
      </c>
      <c r="B11" s="135" t="s">
        <v>2</v>
      </c>
      <c r="C11" s="74"/>
      <c r="D11" s="74"/>
      <c r="E11" s="74"/>
      <c r="F11" s="61"/>
      <c r="G11" s="61"/>
      <c r="H11" s="61"/>
      <c r="I11" s="61"/>
      <c r="J11" s="61"/>
      <c r="K11" s="61"/>
      <c r="L11" s="61"/>
      <c r="M11" s="62"/>
      <c r="N11" s="62"/>
      <c r="O11" s="62"/>
      <c r="P11" s="62"/>
      <c r="Q11" s="62"/>
      <c r="R11" s="62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  <c r="AM11" s="33"/>
      <c r="AN11" s="33"/>
      <c r="AO11" s="33"/>
      <c r="AP11" s="33"/>
      <c r="AQ11" s="33"/>
      <c r="AR11" s="33"/>
      <c r="AS11" s="33"/>
      <c r="AT11" s="33"/>
      <c r="AU11" s="33"/>
      <c r="AV11" s="33"/>
      <c r="AW11" s="33"/>
      <c r="AX11" s="33"/>
      <c r="AY11" s="33"/>
      <c r="AZ11" s="33"/>
    </row>
    <row r="12" spans="1:52">
      <c r="A12" s="155" t="s">
        <v>140</v>
      </c>
      <c r="B12" s="135" t="s">
        <v>59</v>
      </c>
      <c r="C12" s="74"/>
      <c r="D12" s="74"/>
      <c r="E12" s="74"/>
      <c r="F12" s="61"/>
      <c r="G12" s="61"/>
      <c r="H12" s="61"/>
      <c r="I12" s="61"/>
      <c r="J12" s="61"/>
      <c r="K12" s="61"/>
      <c r="L12" s="61"/>
      <c r="M12" s="62"/>
      <c r="N12" s="62"/>
      <c r="O12" s="62"/>
      <c r="P12" s="62"/>
      <c r="Q12" s="62"/>
      <c r="R12" s="62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  <c r="AM12" s="33"/>
      <c r="AN12" s="33"/>
      <c r="AO12" s="33"/>
      <c r="AP12" s="33"/>
      <c r="AQ12" s="33"/>
      <c r="AR12" s="33"/>
      <c r="AS12" s="33"/>
      <c r="AT12" s="33"/>
      <c r="AU12" s="33"/>
      <c r="AV12" s="33"/>
      <c r="AW12" s="33"/>
      <c r="AX12" s="33"/>
      <c r="AY12" s="33"/>
      <c r="AZ12" s="33"/>
    </row>
    <row r="13" spans="1:52" ht="16.5">
      <c r="A13" s="155" t="s">
        <v>226</v>
      </c>
      <c r="B13" s="135" t="s">
        <v>26</v>
      </c>
      <c r="C13" s="176"/>
      <c r="D13" s="74"/>
      <c r="E13" s="74"/>
      <c r="F13" s="61"/>
      <c r="G13" s="61"/>
      <c r="H13" s="61"/>
      <c r="I13" s="61"/>
      <c r="J13" s="59"/>
      <c r="K13" s="63"/>
      <c r="L13" s="59"/>
      <c r="M13" s="59"/>
      <c r="N13" s="59"/>
      <c r="O13" s="59"/>
      <c r="P13" s="59"/>
      <c r="Q13" s="59"/>
      <c r="R13" s="59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  <c r="AG13" s="33"/>
      <c r="AH13" s="33"/>
      <c r="AI13" s="33"/>
      <c r="AJ13" s="33"/>
      <c r="AK13" s="33"/>
      <c r="AL13" s="33"/>
      <c r="AM13" s="33"/>
      <c r="AN13" s="33"/>
      <c r="AO13" s="33"/>
      <c r="AP13" s="33"/>
      <c r="AQ13" s="33"/>
      <c r="AR13" s="33"/>
      <c r="AS13" s="33"/>
      <c r="AT13" s="33"/>
      <c r="AU13" s="33"/>
      <c r="AV13" s="33"/>
      <c r="AW13" s="33"/>
      <c r="AX13" s="33"/>
      <c r="AY13" s="33"/>
      <c r="AZ13" s="33"/>
    </row>
    <row r="14" spans="1:52">
      <c r="A14" s="190" t="s">
        <v>65</v>
      </c>
      <c r="B14" s="191" t="s">
        <v>1</v>
      </c>
      <c r="C14" s="192" t="str">
        <f>IF(C9="","",9.8*C13*(C12+C9-'Dados base'!$G$8)/(3600))</f>
        <v/>
      </c>
      <c r="D14" s="192" t="str">
        <f>IF(D9="","",9.8*D13*(D12+D9-'Dados base'!$G$8)/(3600))</f>
        <v/>
      </c>
      <c r="E14" s="192" t="str">
        <f>IF(E9="","",9.8*E13*(E12+E9-'Dados base'!$G$8)/(3600))</f>
        <v/>
      </c>
      <c r="F14" s="140" t="str">
        <f>IF(F9="","",9.8*F13*(F12+F9-'Dados base'!$G$8)/(3600))</f>
        <v/>
      </c>
      <c r="G14" s="140" t="str">
        <f>IF(G9="","",9.8*G13*(G12+G9-'Dados base'!$G$8)/(3600))</f>
        <v/>
      </c>
      <c r="H14" s="140" t="str">
        <f>IF(H9="","",9.8*H13*(H12+H9-'Dados base'!$G$8)/(3600))</f>
        <v/>
      </c>
      <c r="I14" s="140" t="str">
        <f>IF(I9="","",9.8*I13*(I12+I9-'Dados base'!$G$8)/(3600))</f>
        <v/>
      </c>
      <c r="J14" s="140" t="str">
        <f>IF(J9="","",9.8*J13*(J12+J9-'Dados base'!$G$8)/(3600))</f>
        <v/>
      </c>
      <c r="K14" s="140" t="str">
        <f>IF(K9="","",9.8*K13*(K12+K9-'Dados base'!$G$8)/(3600))</f>
        <v/>
      </c>
      <c r="L14" s="140" t="str">
        <f>IF(L9="","",9.8*L13*(L12+L9-'Dados base'!$G$8)/(3600))</f>
        <v/>
      </c>
      <c r="M14" s="140" t="str">
        <f>IF(M9="","",9.8*M13*(M12+M9-'Dados base'!$G$8)/(3600))</f>
        <v/>
      </c>
      <c r="N14" s="140" t="str">
        <f>IF(N9="","",9.8*N13*(N12+N9-'Dados base'!$G$8)/(3600))</f>
        <v/>
      </c>
      <c r="O14" s="140" t="str">
        <f>IF(O9="","",9.8*O13*(O12+O9-'Dados base'!$G$8)/(3600))</f>
        <v/>
      </c>
      <c r="P14" s="140" t="str">
        <f>IF(P9="","",9.8*P13*(P12+P9-'Dados base'!$G$8)/(3600))</f>
        <v/>
      </c>
      <c r="Q14" s="140" t="str">
        <f>IF(Q9="","",9.8*Q13*(Q12+Q9-'Dados base'!$G$8)/(3600))</f>
        <v/>
      </c>
      <c r="R14" s="140" t="str">
        <f>IF(R9="","",9.8*R13*(R12+R9-'Dados base'!$G$8)/(3600))</f>
        <v/>
      </c>
      <c r="S14" s="140" t="str">
        <f>IF(S9="","",9.8*S13*(S12+S9-'Dados base'!$G$8)/(3600))</f>
        <v/>
      </c>
      <c r="T14" s="140" t="str">
        <f>IF(T9="","",9.8*T13*(T12+T9-'Dados base'!$G$8)/(3600))</f>
        <v/>
      </c>
      <c r="U14" s="140" t="str">
        <f>IF(U9="","",9.8*U13*(U12+U9-'Dados base'!$G$8)/(3600))</f>
        <v/>
      </c>
      <c r="V14" s="140" t="str">
        <f>IF(V9="","",9.8*V13*(V12+V9-'Dados base'!$G$8)/(3600))</f>
        <v/>
      </c>
      <c r="W14" s="140" t="str">
        <f>IF(W9="","",9.8*W13*(W12+W9-'Dados base'!$G$8)/(3600))</f>
        <v/>
      </c>
      <c r="X14" s="140" t="str">
        <f>IF(X9="","",9.8*X13*(X12+X9-'Dados base'!$G$8)/(3600))</f>
        <v/>
      </c>
      <c r="Y14" s="140" t="str">
        <f>IF(Y9="","",9.8*Y13*(Y12+Y9-'Dados base'!$G$8)/(3600))</f>
        <v/>
      </c>
      <c r="Z14" s="140" t="str">
        <f>IF(Z9="","",9.8*Z13*(Z12+Z9-'Dados base'!$G$8)/(3600))</f>
        <v/>
      </c>
      <c r="AA14" s="140" t="str">
        <f>IF(AA9="","",9.8*AA13*(AA12+AA9-'Dados base'!$G$8)/(3600))</f>
        <v/>
      </c>
      <c r="AB14" s="140" t="str">
        <f>IF(AB9="","",9.8*AB13*(AB12+AB9-'Dados base'!$G$8)/(3600))</f>
        <v/>
      </c>
      <c r="AC14" s="140" t="str">
        <f>IF(AC9="","",9.8*AC13*(AC12+AC9-'Dados base'!$G$8)/(3600))</f>
        <v/>
      </c>
      <c r="AD14" s="140" t="str">
        <f>IF(AD9="","",9.8*AD13*(AD12+AD9-'Dados base'!$G$8)/(3600))</f>
        <v/>
      </c>
      <c r="AE14" s="140" t="str">
        <f>IF(AE9="","",9.8*AE13*(AE12+AE9-'Dados base'!$G$8)/(3600))</f>
        <v/>
      </c>
      <c r="AF14" s="140" t="str">
        <f>IF(AF9="","",9.8*AF13*(AF12+AF9-'Dados base'!$G$8)/(3600))</f>
        <v/>
      </c>
      <c r="AG14" s="140" t="str">
        <f>IF(AG9="","",9.8*AG13*(AG12+AG9-'Dados base'!$G$8)/(3600))</f>
        <v/>
      </c>
      <c r="AH14" s="140" t="str">
        <f>IF(AH9="","",9.8*AH13*(AH12+AH9-'Dados base'!$G$8)/(3600))</f>
        <v/>
      </c>
      <c r="AI14" s="140" t="str">
        <f>IF(AI9="","",9.8*AI13*(AI12+AI9-'Dados base'!$G$8)/(3600))</f>
        <v/>
      </c>
      <c r="AJ14" s="140" t="str">
        <f>IF(AJ9="","",9.8*AJ13*(AJ12+AJ9-'Dados base'!$G$8)/(3600))</f>
        <v/>
      </c>
      <c r="AK14" s="140" t="str">
        <f>IF(AK9="","",9.8*AK13*(AK12+AK9-'Dados base'!$G$8)/(3600))</f>
        <v/>
      </c>
      <c r="AL14" s="140" t="str">
        <f>IF(AL9="","",9.8*AL13*(AL12+AL9-'Dados base'!$G$8)/(3600))</f>
        <v/>
      </c>
      <c r="AM14" s="140" t="str">
        <f>IF(AM9="","",9.8*AM13*(AM12+AM9-'Dados base'!$G$8)/(3600))</f>
        <v/>
      </c>
      <c r="AN14" s="140" t="str">
        <f>IF(AN9="","",9.8*AN13*(AN12+AN9-'Dados base'!$G$8)/(3600))</f>
        <v/>
      </c>
      <c r="AO14" s="140" t="str">
        <f>IF(AO9="","",9.8*AO13*(AO12+AO9-'Dados base'!$G$8)/(3600))</f>
        <v/>
      </c>
      <c r="AP14" s="140" t="str">
        <f>IF(AP9="","",9.8*AP13*(AP12+AP9-'Dados base'!$G$8)/(3600))</f>
        <v/>
      </c>
      <c r="AQ14" s="140" t="str">
        <f>IF(AQ9="","",9.8*AQ13*(AQ12+AQ9-'Dados base'!$G$8)/(3600))</f>
        <v/>
      </c>
      <c r="AR14" s="140" t="str">
        <f>IF(AR9="","",9.8*AR13*(AR12+AR9-'Dados base'!$G$8)/(3600))</f>
        <v/>
      </c>
      <c r="AS14" s="140" t="str">
        <f>IF(AS9="","",9.8*AS13*(AS12+AS9-'Dados base'!$G$8)/(3600))</f>
        <v/>
      </c>
      <c r="AT14" s="140" t="str">
        <f>IF(AT9="","",9.8*AT13*(AT12+AT9-'Dados base'!$G$8)/(3600))</f>
        <v/>
      </c>
      <c r="AU14" s="140" t="str">
        <f>IF(AU9="","",9.8*AU13*(AU12+AU9-'Dados base'!$G$8)/(3600))</f>
        <v/>
      </c>
      <c r="AV14" s="140" t="str">
        <f>IF(AV9="","",9.8*AV13*(AV12+AV9-'Dados base'!$G$8)/(3600))</f>
        <v/>
      </c>
      <c r="AW14" s="140" t="str">
        <f>IF(AW9="","",9.8*AW13*(AW12+AW9-'Dados base'!$G$8)/(3600))</f>
        <v/>
      </c>
      <c r="AX14" s="140" t="str">
        <f>IF(AX9="","",9.8*AX13*(AX12+AX9-'Dados base'!$G$8)/(3600))</f>
        <v/>
      </c>
      <c r="AY14" s="140" t="str">
        <f>IF(AY9="","",9.8*AY13*(AY12+AY9-'Dados base'!$G$8)/(3600))</f>
        <v/>
      </c>
      <c r="AZ14" s="140" t="str">
        <f>IF(AZ9="","",9.8*AZ13*(AZ12+AZ9-'Dados base'!$G$8)/(3600))</f>
        <v/>
      </c>
    </row>
    <row r="15" spans="1:52">
      <c r="A15" s="145"/>
      <c r="B15" s="145"/>
    </row>
    <row r="16" spans="1:52" ht="42.75">
      <c r="A16" s="236" t="s">
        <v>139</v>
      </c>
      <c r="B16" s="237"/>
      <c r="C16" s="177"/>
      <c r="D16" s="177"/>
      <c r="E16" s="177"/>
    </row>
    <row r="17" spans="1:52" hidden="1">
      <c r="A17" s="237"/>
      <c r="B17" s="237"/>
      <c r="C17" s="177"/>
      <c r="D17" s="177"/>
      <c r="E17" s="177"/>
    </row>
    <row r="18" spans="1:52" hidden="1">
      <c r="A18" s="193" t="s">
        <v>157</v>
      </c>
      <c r="B18" s="194" t="s">
        <v>117</v>
      </c>
      <c r="C18" s="169"/>
      <c r="D18" s="169"/>
      <c r="E18" s="169"/>
      <c r="F18" s="169"/>
      <c r="G18" s="169"/>
      <c r="H18" s="169"/>
      <c r="I18" s="169"/>
      <c r="J18" s="169"/>
      <c r="K18" s="169"/>
      <c r="L18" s="169"/>
      <c r="M18" s="169"/>
      <c r="N18" s="169"/>
      <c r="O18" s="169"/>
      <c r="P18" s="169"/>
      <c r="Q18" s="169"/>
      <c r="R18" s="169"/>
      <c r="S18" s="169"/>
      <c r="T18" s="169"/>
      <c r="U18" s="169"/>
      <c r="V18" s="169"/>
      <c r="W18" s="169"/>
      <c r="X18" s="169"/>
      <c r="Y18" s="169"/>
      <c r="Z18" s="169"/>
      <c r="AA18" s="169"/>
      <c r="AB18" s="169"/>
      <c r="AC18" s="169"/>
      <c r="AD18" s="169"/>
      <c r="AE18" s="169"/>
      <c r="AF18" s="169"/>
      <c r="AG18" s="169"/>
      <c r="AH18" s="169"/>
      <c r="AI18" s="169"/>
      <c r="AJ18" s="169"/>
      <c r="AK18" s="169"/>
      <c r="AL18" s="169"/>
      <c r="AM18" s="169"/>
      <c r="AN18" s="169"/>
      <c r="AO18" s="169"/>
      <c r="AP18" s="169"/>
      <c r="AQ18" s="169"/>
      <c r="AR18" s="169"/>
      <c r="AS18" s="169"/>
      <c r="AT18" s="169"/>
      <c r="AU18" s="169"/>
      <c r="AV18" s="169"/>
      <c r="AW18" s="169"/>
      <c r="AX18" s="169"/>
      <c r="AY18" s="169"/>
      <c r="AZ18" s="169"/>
    </row>
    <row r="19" spans="1:52" hidden="1">
      <c r="A19" s="195" t="s">
        <v>153</v>
      </c>
      <c r="B19" s="196" t="s">
        <v>23</v>
      </c>
      <c r="C19" s="178"/>
      <c r="D19" s="178"/>
      <c r="E19" s="178"/>
      <c r="F19" s="59"/>
      <c r="G19" s="59"/>
      <c r="H19" s="59"/>
      <c r="I19" s="59"/>
      <c r="J19" s="59"/>
      <c r="K19" s="59"/>
      <c r="L19" s="59"/>
      <c r="M19" s="59"/>
      <c r="N19" s="59"/>
      <c r="O19" s="59"/>
      <c r="P19" s="59"/>
      <c r="Q19" s="59"/>
      <c r="R19" s="59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104"/>
      <c r="AX19" s="33"/>
      <c r="AY19" s="33"/>
      <c r="AZ19" s="33"/>
    </row>
    <row r="20" spans="1:52" hidden="1">
      <c r="A20" s="195" t="s">
        <v>128</v>
      </c>
      <c r="B20" s="196"/>
      <c r="C20" s="109"/>
      <c r="D20" s="109"/>
      <c r="E20" s="109"/>
      <c r="F20" s="110"/>
      <c r="G20" s="110"/>
      <c r="H20" s="110"/>
      <c r="I20" s="110"/>
      <c r="J20" s="110"/>
      <c r="K20" s="110"/>
      <c r="L20" s="110"/>
      <c r="M20" s="110"/>
      <c r="N20" s="110"/>
      <c r="O20" s="110"/>
      <c r="P20" s="110"/>
      <c r="Q20" s="110"/>
      <c r="R20" s="110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3"/>
      <c r="AM20" s="33"/>
      <c r="AN20" s="33"/>
      <c r="AO20" s="33"/>
      <c r="AP20" s="33"/>
      <c r="AQ20" s="33"/>
      <c r="AR20" s="33"/>
      <c r="AS20" s="33"/>
      <c r="AT20" s="33"/>
      <c r="AU20" s="33"/>
      <c r="AV20" s="33"/>
      <c r="AW20" s="104"/>
      <c r="AX20" s="33"/>
      <c r="AY20" s="33"/>
      <c r="AZ20" s="33"/>
    </row>
    <row r="21" spans="1:52" hidden="1">
      <c r="A21" s="197" t="s">
        <v>138</v>
      </c>
      <c r="B21" s="196" t="s">
        <v>2</v>
      </c>
      <c r="C21" s="75"/>
      <c r="D21" s="75"/>
      <c r="E21" s="75"/>
      <c r="F21" s="61"/>
      <c r="G21" s="61"/>
      <c r="H21" s="61"/>
      <c r="I21" s="61"/>
      <c r="J21" s="61"/>
      <c r="K21" s="61"/>
      <c r="L21" s="61"/>
      <c r="M21" s="62"/>
      <c r="N21" s="62"/>
      <c r="O21" s="62"/>
      <c r="P21" s="62"/>
      <c r="Q21" s="62"/>
      <c r="R21" s="62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3"/>
      <c r="AH21" s="33"/>
      <c r="AI21" s="33"/>
      <c r="AJ21" s="33"/>
      <c r="AK21" s="33"/>
      <c r="AL21" s="33"/>
      <c r="AM21" s="33"/>
      <c r="AN21" s="33"/>
      <c r="AO21" s="33"/>
      <c r="AP21" s="33"/>
      <c r="AQ21" s="33"/>
      <c r="AR21" s="33"/>
      <c r="AS21" s="33"/>
      <c r="AT21" s="33"/>
      <c r="AU21" s="33"/>
      <c r="AV21" s="33"/>
      <c r="AW21" s="104"/>
      <c r="AX21" s="33"/>
      <c r="AY21" s="33"/>
      <c r="AZ21" s="33"/>
    </row>
    <row r="22" spans="1:52" hidden="1">
      <c r="A22" s="155" t="s">
        <v>283</v>
      </c>
      <c r="B22" s="135" t="s">
        <v>2</v>
      </c>
      <c r="C22" s="75"/>
      <c r="D22" s="75"/>
      <c r="E22" s="75"/>
      <c r="F22" s="61"/>
      <c r="G22" s="61"/>
      <c r="H22" s="61"/>
      <c r="I22" s="61"/>
      <c r="J22" s="61"/>
      <c r="K22" s="61"/>
      <c r="L22" s="61"/>
      <c r="M22" s="62"/>
      <c r="N22" s="62"/>
      <c r="O22" s="62"/>
      <c r="P22" s="62"/>
      <c r="Q22" s="62"/>
      <c r="R22" s="62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3"/>
      <c r="AH22" s="33"/>
      <c r="AI22" s="33"/>
      <c r="AJ22" s="33"/>
      <c r="AK22" s="33"/>
      <c r="AL22" s="33"/>
      <c r="AM22" s="33"/>
      <c r="AN22" s="33"/>
      <c r="AO22" s="33"/>
      <c r="AP22" s="33"/>
      <c r="AQ22" s="33"/>
      <c r="AR22" s="33"/>
      <c r="AS22" s="33"/>
      <c r="AT22" s="33"/>
      <c r="AU22" s="33"/>
      <c r="AV22" s="33"/>
      <c r="AW22" s="104"/>
      <c r="AX22" s="33"/>
      <c r="AY22" s="33"/>
      <c r="AZ22" s="33"/>
    </row>
    <row r="23" spans="1:52" hidden="1">
      <c r="A23" s="155" t="s">
        <v>284</v>
      </c>
      <c r="B23" s="135" t="s">
        <v>2</v>
      </c>
      <c r="C23" s="75"/>
      <c r="D23" s="75"/>
      <c r="E23" s="75"/>
      <c r="F23" s="61"/>
      <c r="G23" s="61"/>
      <c r="H23" s="61"/>
      <c r="I23" s="61"/>
      <c r="J23" s="61"/>
      <c r="K23" s="61"/>
      <c r="L23" s="61"/>
      <c r="M23" s="62"/>
      <c r="N23" s="62"/>
      <c r="O23" s="62"/>
      <c r="P23" s="62"/>
      <c r="Q23" s="62"/>
      <c r="R23" s="62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3"/>
      <c r="AM23" s="33"/>
      <c r="AN23" s="33"/>
      <c r="AO23" s="33"/>
      <c r="AP23" s="33"/>
      <c r="AQ23" s="33"/>
      <c r="AR23" s="33"/>
      <c r="AS23" s="33"/>
      <c r="AT23" s="33"/>
      <c r="AU23" s="33"/>
      <c r="AV23" s="33"/>
      <c r="AW23" s="104"/>
      <c r="AX23" s="33"/>
      <c r="AY23" s="33"/>
      <c r="AZ23" s="33"/>
    </row>
    <row r="24" spans="1:52" hidden="1">
      <c r="A24" s="198" t="s">
        <v>140</v>
      </c>
      <c r="B24" s="196" t="s">
        <v>59</v>
      </c>
      <c r="C24" s="84"/>
      <c r="D24" s="84"/>
      <c r="E24" s="84"/>
      <c r="F24" s="85"/>
      <c r="G24" s="61"/>
      <c r="H24" s="61"/>
      <c r="I24" s="61"/>
      <c r="J24" s="61"/>
      <c r="K24" s="61"/>
      <c r="L24" s="61"/>
      <c r="M24" s="62"/>
      <c r="N24" s="62"/>
      <c r="O24" s="62"/>
      <c r="P24" s="62"/>
      <c r="Q24" s="62"/>
      <c r="R24" s="62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3"/>
      <c r="AH24" s="33"/>
      <c r="AI24" s="33"/>
      <c r="AJ24" s="33"/>
      <c r="AK24" s="33"/>
      <c r="AL24" s="33"/>
      <c r="AM24" s="33"/>
      <c r="AN24" s="33"/>
      <c r="AO24" s="33"/>
      <c r="AP24" s="33"/>
      <c r="AQ24" s="33"/>
      <c r="AR24" s="33"/>
      <c r="AS24" s="33"/>
      <c r="AT24" s="33"/>
      <c r="AU24" s="33"/>
      <c r="AV24" s="33"/>
      <c r="AW24" s="104"/>
      <c r="AX24" s="33"/>
      <c r="AY24" s="33"/>
      <c r="AZ24" s="33"/>
    </row>
    <row r="25" spans="1:52" ht="16.5" hidden="1">
      <c r="A25" s="198" t="s">
        <v>169</v>
      </c>
      <c r="B25" s="143" t="s">
        <v>166</v>
      </c>
      <c r="C25" s="179"/>
      <c r="D25" s="105"/>
      <c r="E25" s="105"/>
      <c r="F25" s="106"/>
      <c r="G25" s="107"/>
      <c r="H25" s="107"/>
      <c r="I25" s="107"/>
      <c r="J25" s="107"/>
      <c r="K25" s="108"/>
      <c r="L25" s="107"/>
      <c r="M25" s="107"/>
      <c r="N25" s="107"/>
      <c r="O25" s="107"/>
      <c r="P25" s="107"/>
      <c r="Q25" s="107"/>
      <c r="R25" s="107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  <c r="AH25" s="32"/>
      <c r="AI25" s="32"/>
      <c r="AJ25" s="32"/>
      <c r="AK25" s="32"/>
      <c r="AL25" s="32"/>
      <c r="AM25" s="32"/>
      <c r="AN25" s="32"/>
      <c r="AO25" s="32"/>
      <c r="AP25" s="32"/>
      <c r="AQ25" s="32"/>
      <c r="AR25" s="32"/>
      <c r="AS25" s="32"/>
      <c r="AT25" s="32"/>
      <c r="AU25" s="32"/>
      <c r="AV25" s="32"/>
      <c r="AW25" s="33"/>
      <c r="AX25" s="33"/>
      <c r="AY25" s="33"/>
      <c r="AZ25" s="33"/>
    </row>
    <row r="26" spans="1:52" ht="28.5" hidden="1">
      <c r="A26" s="198" t="s">
        <v>173</v>
      </c>
      <c r="B26" s="143" t="s">
        <v>166</v>
      </c>
      <c r="C26" s="84"/>
      <c r="D26" s="84"/>
      <c r="E26" s="84"/>
      <c r="F26" s="85"/>
      <c r="G26" s="61"/>
      <c r="H26" s="61"/>
      <c r="I26" s="61"/>
      <c r="J26" s="61"/>
      <c r="K26" s="61"/>
      <c r="L26" s="61"/>
      <c r="M26" s="62"/>
      <c r="N26" s="62"/>
      <c r="O26" s="62"/>
      <c r="P26" s="62"/>
      <c r="Q26" s="62"/>
      <c r="R26" s="62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3"/>
      <c r="AI26" s="33"/>
      <c r="AJ26" s="33"/>
      <c r="AK26" s="33"/>
      <c r="AL26" s="33"/>
      <c r="AM26" s="33"/>
      <c r="AN26" s="33"/>
      <c r="AO26" s="33"/>
      <c r="AP26" s="33"/>
      <c r="AQ26" s="33"/>
      <c r="AR26" s="33"/>
      <c r="AS26" s="33"/>
      <c r="AT26" s="33"/>
      <c r="AU26" s="33"/>
      <c r="AV26" s="33"/>
      <c r="AW26" s="33"/>
      <c r="AX26" s="33"/>
      <c r="AY26" s="33"/>
      <c r="AZ26" s="33"/>
    </row>
    <row r="27" spans="1:52" ht="16.5" hidden="1">
      <c r="A27" s="198" t="s">
        <v>221</v>
      </c>
      <c r="B27" s="143" t="s">
        <v>166</v>
      </c>
      <c r="C27" s="84"/>
      <c r="D27" s="84"/>
      <c r="E27" s="84"/>
      <c r="F27" s="85"/>
      <c r="G27" s="61"/>
      <c r="H27" s="61"/>
      <c r="I27" s="61"/>
      <c r="J27" s="61"/>
      <c r="K27" s="61"/>
      <c r="L27" s="61"/>
      <c r="M27" s="62"/>
      <c r="N27" s="62"/>
      <c r="O27" s="62"/>
      <c r="P27" s="62"/>
      <c r="Q27" s="62"/>
      <c r="R27" s="62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33"/>
      <c r="AJ27" s="33"/>
      <c r="AK27" s="33"/>
      <c r="AL27" s="33"/>
      <c r="AM27" s="33"/>
      <c r="AN27" s="33"/>
      <c r="AO27" s="33"/>
      <c r="AP27" s="33"/>
      <c r="AQ27" s="33"/>
      <c r="AR27" s="33"/>
      <c r="AS27" s="33"/>
      <c r="AT27" s="33"/>
      <c r="AU27" s="33"/>
      <c r="AV27" s="33"/>
      <c r="AW27" s="33"/>
      <c r="AX27" s="33"/>
      <c r="AY27" s="33"/>
      <c r="AZ27" s="33"/>
    </row>
    <row r="28" spans="1:52" ht="28.5" hidden="1">
      <c r="A28" s="199" t="s">
        <v>174</v>
      </c>
      <c r="B28" s="200" t="s">
        <v>1</v>
      </c>
      <c r="C28" s="201" t="str">
        <f>IF(C21="","",9.8*C25*(C24+C21-'Dados base'!$G$8)/(3600))</f>
        <v/>
      </c>
      <c r="D28" s="201" t="str">
        <f>IF(D21="","",9.8*D25*(D24+D21-'Dados base'!$G$8)/(3600))</f>
        <v/>
      </c>
      <c r="E28" s="201" t="str">
        <f>IF(E21="","",9.8*E25*(E24+E21-'Dados base'!$G$8)/(3600))</f>
        <v/>
      </c>
      <c r="F28" s="140" t="str">
        <f>IF(F21="","",9.8*F25*(F24+F21-'Dados base'!$G$8)/(3600))</f>
        <v/>
      </c>
      <c r="G28" s="140" t="str">
        <f>IF(G21="","",9.8*G25*(G24+G21-'Dados base'!$G$8)/(3600))</f>
        <v/>
      </c>
      <c r="H28" s="140" t="str">
        <f>IF(H21="","",9.8*H25*(H24+H21-'Dados base'!$G$8)/(3600))</f>
        <v/>
      </c>
      <c r="I28" s="140" t="str">
        <f>IF(I21="","",9.8*I25*(I24+I21-'Dados base'!$G$8)/(3600))</f>
        <v/>
      </c>
      <c r="J28" s="140" t="str">
        <f>IF(J21="","",9.8*J25*(J24+J21-'Dados base'!$G$8)/(3600))</f>
        <v/>
      </c>
      <c r="K28" s="140" t="str">
        <f>IF(K21="","",9.8*K25*(K24+K21-'Dados base'!$G$8)/(3600))</f>
        <v/>
      </c>
      <c r="L28" s="140" t="str">
        <f>IF(L21="","",9.8*L25*(L24+L21-'Dados base'!$G$8)/(3600))</f>
        <v/>
      </c>
      <c r="M28" s="140" t="str">
        <f>IF(M21="","",9.8*M25*(M24+M21-'Dados base'!$G$8)/(3600))</f>
        <v/>
      </c>
      <c r="N28" s="140" t="str">
        <f>IF(N21="","",9.8*N25*(N24+N21-'Dados base'!$G$8)/(3600))</f>
        <v/>
      </c>
      <c r="O28" s="140" t="str">
        <f>IF(O21="","",9.8*O25*(O24+O21-'Dados base'!$G$8)/(3600))</f>
        <v/>
      </c>
      <c r="P28" s="140" t="str">
        <f>IF(P21="","",9.8*P25*(P24+P21-'Dados base'!$G$8)/(3600))</f>
        <v/>
      </c>
      <c r="Q28" s="140" t="str">
        <f>IF(Q21="","",9.8*Q25*(Q24+Q21-'Dados base'!$G$8)/(3600))</f>
        <v/>
      </c>
      <c r="R28" s="140" t="str">
        <f>IF(R21="","",9.8*R25*(R24+R21-'Dados base'!$G$8)/(3600))</f>
        <v/>
      </c>
      <c r="S28" s="140" t="str">
        <f>IF(S21="","",9.8*S25*(S24+S21-'Dados base'!$G$8)/(3600))</f>
        <v/>
      </c>
      <c r="T28" s="140" t="str">
        <f>IF(T21="","",9.8*T25*(T24+T21-'Dados base'!$G$8)/(3600))</f>
        <v/>
      </c>
      <c r="U28" s="140" t="str">
        <f>IF(U21="","",9.8*U25*(U24+U21-'Dados base'!$G$8)/(3600))</f>
        <v/>
      </c>
      <c r="V28" s="140" t="str">
        <f>IF(V21="","",9.8*V25*(V24+V21-'Dados base'!$G$8)/(3600))</f>
        <v/>
      </c>
      <c r="W28" s="140" t="str">
        <f>IF(W21="","",9.8*W25*(W24+W21-'Dados base'!$G$8)/(3600))</f>
        <v/>
      </c>
      <c r="X28" s="140" t="str">
        <f>IF(X21="","",9.8*X25*(X24+X21-'Dados base'!$G$8)/(3600))</f>
        <v/>
      </c>
      <c r="Y28" s="140" t="str">
        <f>IF(Y21="","",9.8*Y25*(Y24+Y21-'Dados base'!$G$8)/(3600))</f>
        <v/>
      </c>
      <c r="Z28" s="140" t="str">
        <f>IF(Z21="","",9.8*Z25*(Z24+Z21-'Dados base'!$G$8)/(3600))</f>
        <v/>
      </c>
      <c r="AA28" s="140" t="str">
        <f>IF(AA21="","",9.8*AA25*(AA24+AA21-'Dados base'!$G$8)/(3600))</f>
        <v/>
      </c>
      <c r="AB28" s="140" t="str">
        <f>IF(AB21="","",9.8*AB25*(AB24+AB21-'Dados base'!$G$8)/(3600))</f>
        <v/>
      </c>
      <c r="AC28" s="140" t="str">
        <f>IF(AC21="","",9.8*AC25*(AC24+AC21-'Dados base'!$G$8)/(3600))</f>
        <v/>
      </c>
      <c r="AD28" s="140" t="str">
        <f>IF(AD21="","",9.8*AD25*(AD24+AD21-'Dados base'!$G$8)/(3600))</f>
        <v/>
      </c>
      <c r="AE28" s="140" t="str">
        <f>IF(AE21="","",9.8*AE25*(AE24+AE21-'Dados base'!$G$8)/(3600))</f>
        <v/>
      </c>
      <c r="AF28" s="140" t="str">
        <f>IF(AF21="","",9.8*AF25*(AF24+AF21-'Dados base'!$G$8)/(3600))</f>
        <v/>
      </c>
      <c r="AG28" s="140" t="str">
        <f>IF(AG21="","",9.8*AG25*(AG24+AG21-'Dados base'!$G$8)/(3600))</f>
        <v/>
      </c>
      <c r="AH28" s="140" t="str">
        <f>IF(AH21="","",9.8*AH25*(AH24+AH21-'Dados base'!$G$8)/(3600))</f>
        <v/>
      </c>
      <c r="AI28" s="140" t="str">
        <f>IF(AI21="","",9.8*AI25*(AI24+AI21-'Dados base'!$G$8)/(3600))</f>
        <v/>
      </c>
      <c r="AJ28" s="140" t="str">
        <f>IF(AJ21="","",9.8*AJ25*(AJ24+AJ21-'Dados base'!$G$8)/(3600))</f>
        <v/>
      </c>
      <c r="AK28" s="140" t="str">
        <f>IF(AK21="","",9.8*AK25*(AK24+AK21-'Dados base'!$G$8)/(3600))</f>
        <v/>
      </c>
      <c r="AL28" s="140" t="str">
        <f>IF(AL21="","",9.8*AL25*(AL24+AL21-'Dados base'!$G$8)/(3600))</f>
        <v/>
      </c>
      <c r="AM28" s="140" t="str">
        <f>IF(AM21="","",9.8*AM25*(AM24+AM21-'Dados base'!$G$8)/(3600))</f>
        <v/>
      </c>
      <c r="AN28" s="140" t="str">
        <f>IF(AN21="","",9.8*AN25*(AN24+AN21-'Dados base'!$G$8)/(3600))</f>
        <v/>
      </c>
      <c r="AO28" s="140" t="str">
        <f>IF(AO21="","",9.8*AO25*(AO24+AO21-'Dados base'!$G$8)/(3600))</f>
        <v/>
      </c>
      <c r="AP28" s="140" t="str">
        <f>IF(AP21="","",9.8*AP25*(AP24+AP21-'Dados base'!$G$8)/(3600))</f>
        <v/>
      </c>
      <c r="AQ28" s="140" t="str">
        <f>IF(AQ21="","",9.8*AQ25*(AQ24+AQ21-'Dados base'!$G$8)/(3600))</f>
        <v/>
      </c>
      <c r="AR28" s="140" t="str">
        <f>IF(AR21="","",9.8*AR25*(AR24+AR21-'Dados base'!$G$8)/(3600))</f>
        <v/>
      </c>
      <c r="AS28" s="140" t="str">
        <f>IF(AS21="","",9.8*AS25*(AS24+AS21-'Dados base'!$G$8)/(3600))</f>
        <v/>
      </c>
      <c r="AT28" s="140" t="str">
        <f>IF(AT21="","",9.8*AT25*(AT24+AT21-'Dados base'!$G$8)/(3600))</f>
        <v/>
      </c>
      <c r="AU28" s="140" t="str">
        <f>IF(AU21="","",9.8*AU25*(AU24+AU21-'Dados base'!$G$8)/(3600))</f>
        <v/>
      </c>
      <c r="AV28" s="140" t="str">
        <f>IF(AV21="","",9.8*AV25*(AV24+AV21-'Dados base'!$G$8)/(3600))</f>
        <v/>
      </c>
      <c r="AW28" s="140" t="str">
        <f>IF(AW21="","",9.8*AW25*(AW24+AW21-'Dados base'!$G$8)/(3600))</f>
        <v/>
      </c>
      <c r="AX28" s="140" t="str">
        <f>IF(AX21="","",9.8*AX25*(AX24+AX21-'Dados base'!$G$8)/(3600))</f>
        <v/>
      </c>
      <c r="AY28" s="140" t="str">
        <f>IF(AY21="","",9.8*AY25*(AY24+AY21-'Dados base'!$G$8)/(3600))</f>
        <v/>
      </c>
      <c r="AZ28" s="140" t="str">
        <f>IF(AZ21="","",9.8*AZ25*(AZ24+AZ21-'Dados base'!$G$8)/(3600))</f>
        <v/>
      </c>
    </row>
    <row r="29" spans="1:52" hidden="1">
      <c r="A29" s="237"/>
      <c r="B29" s="237"/>
      <c r="C29" s="180"/>
      <c r="D29" s="180"/>
      <c r="E29" s="180"/>
    </row>
    <row r="30" spans="1:52" hidden="1">
      <c r="A30" s="237"/>
      <c r="B30" s="237"/>
      <c r="C30" s="180"/>
      <c r="D30" s="180"/>
      <c r="E30" s="180"/>
    </row>
    <row r="31" spans="1:52" ht="30" hidden="1">
      <c r="A31" s="238" t="s">
        <v>163</v>
      </c>
      <c r="B31" s="194" t="s">
        <v>117</v>
      </c>
      <c r="C31" s="169"/>
      <c r="D31" s="169"/>
      <c r="E31" s="169"/>
    </row>
    <row r="32" spans="1:52" hidden="1">
      <c r="A32" s="195" t="s">
        <v>153</v>
      </c>
      <c r="B32" s="143" t="s">
        <v>23</v>
      </c>
      <c r="C32" s="178"/>
      <c r="D32" s="178"/>
      <c r="E32" s="178"/>
      <c r="F32" s="181"/>
      <c r="G32" s="181"/>
      <c r="H32" s="181"/>
      <c r="I32" s="181"/>
      <c r="J32" s="181"/>
      <c r="K32" s="181"/>
      <c r="L32" s="181"/>
      <c r="M32" s="181"/>
      <c r="N32" s="181"/>
      <c r="O32" s="181"/>
      <c r="P32" s="181"/>
      <c r="Q32" s="181"/>
      <c r="R32" s="181"/>
      <c r="S32" s="181"/>
      <c r="T32" s="181"/>
      <c r="U32" s="181"/>
      <c r="V32" s="181"/>
      <c r="W32" s="181"/>
      <c r="X32" s="181"/>
      <c r="Y32" s="181"/>
      <c r="Z32" s="181"/>
      <c r="AA32" s="181"/>
      <c r="AB32" s="181"/>
      <c r="AC32" s="181"/>
      <c r="AD32" s="181"/>
      <c r="AE32" s="181"/>
      <c r="AF32" s="181"/>
      <c r="AG32" s="181"/>
      <c r="AH32" s="181"/>
      <c r="AI32" s="181"/>
      <c r="AJ32" s="181"/>
      <c r="AK32" s="181"/>
      <c r="AL32" s="181"/>
      <c r="AM32" s="181"/>
      <c r="AN32" s="181"/>
      <c r="AO32" s="181"/>
      <c r="AP32" s="181"/>
      <c r="AQ32" s="181"/>
      <c r="AR32" s="181"/>
      <c r="AS32" s="181"/>
      <c r="AT32" s="181"/>
      <c r="AU32" s="181"/>
      <c r="AV32" s="181"/>
      <c r="AW32" s="181"/>
      <c r="AX32" s="181"/>
      <c r="AY32" s="181"/>
      <c r="AZ32" s="181"/>
    </row>
    <row r="33" spans="1:52" hidden="1">
      <c r="A33" s="239" t="s">
        <v>162</v>
      </c>
      <c r="B33" s="194" t="s">
        <v>3</v>
      </c>
      <c r="C33" s="182"/>
      <c r="D33" s="182"/>
      <c r="E33" s="182"/>
      <c r="F33" s="181"/>
      <c r="G33" s="181"/>
      <c r="H33" s="181"/>
      <c r="I33" s="181"/>
      <c r="J33" s="181"/>
      <c r="K33" s="181"/>
      <c r="L33" s="181"/>
      <c r="M33" s="181"/>
      <c r="N33" s="181"/>
      <c r="O33" s="181"/>
      <c r="P33" s="181"/>
      <c r="Q33" s="181"/>
      <c r="R33" s="181"/>
      <c r="S33" s="181"/>
      <c r="T33" s="181"/>
      <c r="U33" s="181"/>
      <c r="V33" s="181"/>
      <c r="W33" s="181"/>
      <c r="X33" s="181"/>
      <c r="Y33" s="181"/>
      <c r="Z33" s="181"/>
      <c r="AA33" s="181"/>
      <c r="AB33" s="181"/>
      <c r="AC33" s="181"/>
      <c r="AD33" s="181"/>
      <c r="AE33" s="181"/>
      <c r="AF33" s="181"/>
      <c r="AG33" s="181"/>
      <c r="AH33" s="181"/>
      <c r="AI33" s="181"/>
      <c r="AJ33" s="181"/>
      <c r="AK33" s="181"/>
      <c r="AL33" s="181"/>
      <c r="AM33" s="181"/>
      <c r="AN33" s="181"/>
      <c r="AO33" s="181"/>
      <c r="AP33" s="181"/>
      <c r="AQ33" s="181"/>
      <c r="AR33" s="181"/>
      <c r="AS33" s="181"/>
      <c r="AT33" s="181"/>
      <c r="AU33" s="181"/>
      <c r="AV33" s="181"/>
      <c r="AW33" s="181"/>
      <c r="AX33" s="181"/>
      <c r="AY33" s="181"/>
      <c r="AZ33" s="181"/>
    </row>
    <row r="34" spans="1:52" hidden="1">
      <c r="A34" s="239" t="s">
        <v>160</v>
      </c>
      <c r="B34" s="240" t="s">
        <v>1</v>
      </c>
      <c r="C34" s="75"/>
      <c r="D34" s="75"/>
      <c r="E34" s="75"/>
      <c r="F34" s="181"/>
      <c r="G34" s="181"/>
      <c r="H34" s="181"/>
      <c r="I34" s="181"/>
      <c r="J34" s="181"/>
      <c r="K34" s="181"/>
      <c r="L34" s="181"/>
      <c r="M34" s="181"/>
      <c r="N34" s="181"/>
      <c r="O34" s="181"/>
      <c r="P34" s="181"/>
      <c r="Q34" s="181"/>
      <c r="R34" s="181"/>
      <c r="S34" s="181"/>
      <c r="T34" s="181"/>
      <c r="U34" s="181"/>
      <c r="V34" s="181"/>
      <c r="W34" s="181"/>
      <c r="X34" s="181"/>
      <c r="Y34" s="181"/>
      <c r="Z34" s="181"/>
      <c r="AA34" s="181"/>
      <c r="AB34" s="181"/>
      <c r="AC34" s="181"/>
      <c r="AD34" s="181"/>
      <c r="AE34" s="181"/>
      <c r="AF34" s="181"/>
      <c r="AG34" s="181"/>
      <c r="AH34" s="181"/>
      <c r="AI34" s="181"/>
      <c r="AJ34" s="181"/>
      <c r="AK34" s="181"/>
      <c r="AL34" s="181"/>
      <c r="AM34" s="181"/>
      <c r="AN34" s="181"/>
      <c r="AO34" s="181"/>
      <c r="AP34" s="181"/>
      <c r="AQ34" s="181"/>
      <c r="AR34" s="181"/>
      <c r="AS34" s="181"/>
      <c r="AT34" s="181"/>
      <c r="AU34" s="181"/>
      <c r="AV34" s="181"/>
      <c r="AW34" s="181"/>
      <c r="AX34" s="181"/>
      <c r="AY34" s="181"/>
      <c r="AZ34" s="181"/>
    </row>
    <row r="35" spans="1:52" hidden="1">
      <c r="A35" s="241" t="s">
        <v>168</v>
      </c>
      <c r="B35" s="242" t="s">
        <v>1</v>
      </c>
      <c r="C35" s="84"/>
      <c r="D35" s="84"/>
      <c r="E35" s="84"/>
      <c r="F35" s="181"/>
      <c r="G35" s="181"/>
      <c r="H35" s="181"/>
      <c r="I35" s="181"/>
      <c r="J35" s="181"/>
      <c r="K35" s="181"/>
      <c r="L35" s="181"/>
      <c r="M35" s="181"/>
      <c r="N35" s="181"/>
      <c r="O35" s="181"/>
      <c r="P35" s="181"/>
      <c r="Q35" s="181"/>
      <c r="R35" s="181"/>
      <c r="S35" s="181"/>
      <c r="T35" s="181"/>
      <c r="U35" s="181"/>
      <c r="V35" s="181"/>
      <c r="W35" s="181"/>
      <c r="X35" s="181"/>
      <c r="Y35" s="181"/>
      <c r="Z35" s="181"/>
      <c r="AA35" s="181"/>
      <c r="AB35" s="181"/>
      <c r="AC35" s="181"/>
      <c r="AD35" s="181"/>
      <c r="AE35" s="181"/>
      <c r="AF35" s="181"/>
      <c r="AG35" s="181"/>
      <c r="AH35" s="181"/>
      <c r="AI35" s="181"/>
      <c r="AJ35" s="181"/>
      <c r="AK35" s="181"/>
      <c r="AL35" s="181"/>
      <c r="AM35" s="181"/>
      <c r="AN35" s="181"/>
      <c r="AO35" s="181"/>
      <c r="AP35" s="181"/>
      <c r="AQ35" s="181"/>
      <c r="AR35" s="181"/>
      <c r="AS35" s="181"/>
      <c r="AT35" s="181"/>
      <c r="AU35" s="181"/>
      <c r="AV35" s="181"/>
      <c r="AW35" s="181"/>
      <c r="AX35" s="181"/>
      <c r="AY35" s="181"/>
      <c r="AZ35" s="181"/>
    </row>
    <row r="36" spans="1:52" ht="17.25" hidden="1">
      <c r="A36" s="202" t="s">
        <v>171</v>
      </c>
      <c r="B36" s="203" t="s">
        <v>167</v>
      </c>
      <c r="C36" s="204" t="str">
        <f>IF(C34="","",(C$34-C$35)/C26)</f>
        <v/>
      </c>
      <c r="D36" s="204" t="str">
        <f t="shared" ref="D36:AZ36" si="0">IF(D34="","",(D$34-D$35)/D26)</f>
        <v/>
      </c>
      <c r="E36" s="204" t="str">
        <f t="shared" si="0"/>
        <v/>
      </c>
      <c r="F36" s="204" t="str">
        <f t="shared" si="0"/>
        <v/>
      </c>
      <c r="G36" s="204" t="str">
        <f t="shared" si="0"/>
        <v/>
      </c>
      <c r="H36" s="204" t="str">
        <f t="shared" si="0"/>
        <v/>
      </c>
      <c r="I36" s="204" t="str">
        <f t="shared" si="0"/>
        <v/>
      </c>
      <c r="J36" s="204" t="str">
        <f t="shared" si="0"/>
        <v/>
      </c>
      <c r="K36" s="204" t="str">
        <f t="shared" si="0"/>
        <v/>
      </c>
      <c r="L36" s="204" t="str">
        <f t="shared" si="0"/>
        <v/>
      </c>
      <c r="M36" s="204" t="str">
        <f t="shared" si="0"/>
        <v/>
      </c>
      <c r="N36" s="204" t="str">
        <f t="shared" si="0"/>
        <v/>
      </c>
      <c r="O36" s="204" t="str">
        <f t="shared" si="0"/>
        <v/>
      </c>
      <c r="P36" s="204" t="str">
        <f t="shared" si="0"/>
        <v/>
      </c>
      <c r="Q36" s="204" t="str">
        <f t="shared" si="0"/>
        <v/>
      </c>
      <c r="R36" s="204" t="str">
        <f t="shared" si="0"/>
        <v/>
      </c>
      <c r="S36" s="204" t="str">
        <f t="shared" si="0"/>
        <v/>
      </c>
      <c r="T36" s="204" t="str">
        <f t="shared" si="0"/>
        <v/>
      </c>
      <c r="U36" s="204" t="str">
        <f t="shared" si="0"/>
        <v/>
      </c>
      <c r="V36" s="204" t="str">
        <f t="shared" si="0"/>
        <v/>
      </c>
      <c r="W36" s="204" t="str">
        <f t="shared" si="0"/>
        <v/>
      </c>
      <c r="X36" s="204" t="str">
        <f t="shared" si="0"/>
        <v/>
      </c>
      <c r="Y36" s="204" t="str">
        <f t="shared" si="0"/>
        <v/>
      </c>
      <c r="Z36" s="204" t="str">
        <f t="shared" si="0"/>
        <v/>
      </c>
      <c r="AA36" s="204" t="str">
        <f t="shared" si="0"/>
        <v/>
      </c>
      <c r="AB36" s="204" t="str">
        <f t="shared" si="0"/>
        <v/>
      </c>
      <c r="AC36" s="204" t="str">
        <f t="shared" si="0"/>
        <v/>
      </c>
      <c r="AD36" s="204" t="str">
        <f t="shared" si="0"/>
        <v/>
      </c>
      <c r="AE36" s="204" t="str">
        <f t="shared" si="0"/>
        <v/>
      </c>
      <c r="AF36" s="204" t="str">
        <f t="shared" si="0"/>
        <v/>
      </c>
      <c r="AG36" s="204" t="str">
        <f t="shared" si="0"/>
        <v/>
      </c>
      <c r="AH36" s="204" t="str">
        <f t="shared" si="0"/>
        <v/>
      </c>
      <c r="AI36" s="204" t="str">
        <f t="shared" si="0"/>
        <v/>
      </c>
      <c r="AJ36" s="204" t="str">
        <f t="shared" si="0"/>
        <v/>
      </c>
      <c r="AK36" s="204" t="str">
        <f t="shared" si="0"/>
        <v/>
      </c>
      <c r="AL36" s="204" t="str">
        <f t="shared" si="0"/>
        <v/>
      </c>
      <c r="AM36" s="204" t="str">
        <f t="shared" si="0"/>
        <v/>
      </c>
      <c r="AN36" s="204" t="str">
        <f t="shared" si="0"/>
        <v/>
      </c>
      <c r="AO36" s="204" t="str">
        <f t="shared" si="0"/>
        <v/>
      </c>
      <c r="AP36" s="204" t="str">
        <f t="shared" si="0"/>
        <v/>
      </c>
      <c r="AQ36" s="204" t="str">
        <f t="shared" si="0"/>
        <v/>
      </c>
      <c r="AR36" s="204" t="str">
        <f t="shared" si="0"/>
        <v/>
      </c>
      <c r="AS36" s="204" t="str">
        <f t="shared" si="0"/>
        <v/>
      </c>
      <c r="AT36" s="204" t="str">
        <f t="shared" si="0"/>
        <v/>
      </c>
      <c r="AU36" s="204" t="str">
        <f t="shared" si="0"/>
        <v/>
      </c>
      <c r="AV36" s="204" t="str">
        <f t="shared" si="0"/>
        <v/>
      </c>
      <c r="AW36" s="204" t="str">
        <f t="shared" si="0"/>
        <v/>
      </c>
      <c r="AX36" s="204" t="str">
        <f t="shared" si="0"/>
        <v/>
      </c>
      <c r="AY36" s="204" t="str">
        <f t="shared" si="0"/>
        <v/>
      </c>
      <c r="AZ36" s="204" t="str">
        <f t="shared" si="0"/>
        <v/>
      </c>
    </row>
    <row r="37" spans="1:52" ht="17.25" hidden="1">
      <c r="A37" s="202" t="s">
        <v>220</v>
      </c>
      <c r="B37" s="203" t="s">
        <v>167</v>
      </c>
      <c r="C37" s="204" t="str">
        <f>IF(C34="","",(C$34-C$35)/C27)</f>
        <v/>
      </c>
      <c r="D37" s="204" t="str">
        <f t="shared" ref="D37:AZ37" si="1">IF(D34="","",(D$34-D$35)/D27)</f>
        <v/>
      </c>
      <c r="E37" s="204" t="str">
        <f t="shared" si="1"/>
        <v/>
      </c>
      <c r="F37" s="204" t="str">
        <f t="shared" si="1"/>
        <v/>
      </c>
      <c r="G37" s="204" t="str">
        <f t="shared" si="1"/>
        <v/>
      </c>
      <c r="H37" s="204" t="str">
        <f t="shared" si="1"/>
        <v/>
      </c>
      <c r="I37" s="204" t="str">
        <f t="shared" si="1"/>
        <v/>
      </c>
      <c r="J37" s="204" t="str">
        <f t="shared" si="1"/>
        <v/>
      </c>
      <c r="K37" s="204" t="str">
        <f t="shared" si="1"/>
        <v/>
      </c>
      <c r="L37" s="204" t="str">
        <f t="shared" si="1"/>
        <v/>
      </c>
      <c r="M37" s="204" t="str">
        <f t="shared" si="1"/>
        <v/>
      </c>
      <c r="N37" s="204" t="str">
        <f t="shared" si="1"/>
        <v/>
      </c>
      <c r="O37" s="204" t="str">
        <f t="shared" si="1"/>
        <v/>
      </c>
      <c r="P37" s="204" t="str">
        <f t="shared" si="1"/>
        <v/>
      </c>
      <c r="Q37" s="204" t="str">
        <f t="shared" si="1"/>
        <v/>
      </c>
      <c r="R37" s="204" t="str">
        <f t="shared" si="1"/>
        <v/>
      </c>
      <c r="S37" s="204" t="str">
        <f t="shared" si="1"/>
        <v/>
      </c>
      <c r="T37" s="204" t="str">
        <f t="shared" si="1"/>
        <v/>
      </c>
      <c r="U37" s="204" t="str">
        <f t="shared" si="1"/>
        <v/>
      </c>
      <c r="V37" s="204" t="str">
        <f t="shared" si="1"/>
        <v/>
      </c>
      <c r="W37" s="204" t="str">
        <f t="shared" si="1"/>
        <v/>
      </c>
      <c r="X37" s="204" t="str">
        <f t="shared" si="1"/>
        <v/>
      </c>
      <c r="Y37" s="204" t="str">
        <f t="shared" si="1"/>
        <v/>
      </c>
      <c r="Z37" s="204" t="str">
        <f t="shared" si="1"/>
        <v/>
      </c>
      <c r="AA37" s="204" t="str">
        <f t="shared" si="1"/>
        <v/>
      </c>
      <c r="AB37" s="204" t="str">
        <f t="shared" si="1"/>
        <v/>
      </c>
      <c r="AC37" s="204" t="str">
        <f t="shared" si="1"/>
        <v/>
      </c>
      <c r="AD37" s="204" t="str">
        <f t="shared" si="1"/>
        <v/>
      </c>
      <c r="AE37" s="204" t="str">
        <f t="shared" si="1"/>
        <v/>
      </c>
      <c r="AF37" s="204" t="str">
        <f t="shared" si="1"/>
        <v/>
      </c>
      <c r="AG37" s="204" t="str">
        <f t="shared" si="1"/>
        <v/>
      </c>
      <c r="AH37" s="204" t="str">
        <f t="shared" si="1"/>
        <v/>
      </c>
      <c r="AI37" s="204" t="str">
        <f t="shared" si="1"/>
        <v/>
      </c>
      <c r="AJ37" s="204" t="str">
        <f t="shared" si="1"/>
        <v/>
      </c>
      <c r="AK37" s="204" t="str">
        <f t="shared" si="1"/>
        <v/>
      </c>
      <c r="AL37" s="204" t="str">
        <f t="shared" si="1"/>
        <v/>
      </c>
      <c r="AM37" s="204" t="str">
        <f t="shared" si="1"/>
        <v/>
      </c>
      <c r="AN37" s="204" t="str">
        <f t="shared" si="1"/>
        <v/>
      </c>
      <c r="AO37" s="204" t="str">
        <f t="shared" si="1"/>
        <v/>
      </c>
      <c r="AP37" s="204" t="str">
        <f t="shared" si="1"/>
        <v/>
      </c>
      <c r="AQ37" s="204" t="str">
        <f t="shared" si="1"/>
        <v/>
      </c>
      <c r="AR37" s="204" t="str">
        <f t="shared" si="1"/>
        <v/>
      </c>
      <c r="AS37" s="204" t="str">
        <f t="shared" si="1"/>
        <v/>
      </c>
      <c r="AT37" s="204" t="str">
        <f t="shared" si="1"/>
        <v/>
      </c>
      <c r="AU37" s="204" t="str">
        <f t="shared" si="1"/>
        <v/>
      </c>
      <c r="AV37" s="204" t="str">
        <f t="shared" si="1"/>
        <v/>
      </c>
      <c r="AW37" s="204" t="str">
        <f t="shared" si="1"/>
        <v/>
      </c>
      <c r="AX37" s="204" t="str">
        <f t="shared" si="1"/>
        <v/>
      </c>
      <c r="AY37" s="204" t="str">
        <f t="shared" si="1"/>
        <v/>
      </c>
      <c r="AZ37" s="204" t="str">
        <f t="shared" si="1"/>
        <v/>
      </c>
    </row>
    <row r="38" spans="1:52" hidden="1">
      <c r="A38" s="205" t="s">
        <v>172</v>
      </c>
      <c r="B38" s="206" t="s">
        <v>23</v>
      </c>
      <c r="C38" s="207" t="str">
        <f t="shared" ref="C38:AH38" si="2">IF(C34="","",C34/C35)</f>
        <v/>
      </c>
      <c r="D38" s="207" t="str">
        <f t="shared" si="2"/>
        <v/>
      </c>
      <c r="E38" s="207" t="str">
        <f t="shared" si="2"/>
        <v/>
      </c>
      <c r="F38" s="207" t="str">
        <f t="shared" si="2"/>
        <v/>
      </c>
      <c r="G38" s="207" t="str">
        <f t="shared" si="2"/>
        <v/>
      </c>
      <c r="H38" s="207" t="str">
        <f t="shared" si="2"/>
        <v/>
      </c>
      <c r="I38" s="207" t="str">
        <f t="shared" si="2"/>
        <v/>
      </c>
      <c r="J38" s="207" t="str">
        <f t="shared" si="2"/>
        <v/>
      </c>
      <c r="K38" s="207" t="str">
        <f t="shared" si="2"/>
        <v/>
      </c>
      <c r="L38" s="207" t="str">
        <f t="shared" si="2"/>
        <v/>
      </c>
      <c r="M38" s="207" t="str">
        <f t="shared" si="2"/>
        <v/>
      </c>
      <c r="N38" s="207" t="str">
        <f t="shared" si="2"/>
        <v/>
      </c>
      <c r="O38" s="207" t="str">
        <f t="shared" si="2"/>
        <v/>
      </c>
      <c r="P38" s="207" t="str">
        <f t="shared" si="2"/>
        <v/>
      </c>
      <c r="Q38" s="207" t="str">
        <f t="shared" si="2"/>
        <v/>
      </c>
      <c r="R38" s="207" t="str">
        <f t="shared" si="2"/>
        <v/>
      </c>
      <c r="S38" s="207" t="str">
        <f t="shared" si="2"/>
        <v/>
      </c>
      <c r="T38" s="207" t="str">
        <f t="shared" si="2"/>
        <v/>
      </c>
      <c r="U38" s="207" t="str">
        <f t="shared" si="2"/>
        <v/>
      </c>
      <c r="V38" s="207" t="str">
        <f t="shared" si="2"/>
        <v/>
      </c>
      <c r="W38" s="207" t="str">
        <f t="shared" si="2"/>
        <v/>
      </c>
      <c r="X38" s="207" t="str">
        <f t="shared" si="2"/>
        <v/>
      </c>
      <c r="Y38" s="207" t="str">
        <f t="shared" si="2"/>
        <v/>
      </c>
      <c r="Z38" s="207" t="str">
        <f t="shared" si="2"/>
        <v/>
      </c>
      <c r="AA38" s="207" t="str">
        <f t="shared" si="2"/>
        <v/>
      </c>
      <c r="AB38" s="207" t="str">
        <f t="shared" si="2"/>
        <v/>
      </c>
      <c r="AC38" s="207" t="str">
        <f t="shared" si="2"/>
        <v/>
      </c>
      <c r="AD38" s="207" t="str">
        <f t="shared" si="2"/>
        <v/>
      </c>
      <c r="AE38" s="207" t="str">
        <f t="shared" si="2"/>
        <v/>
      </c>
      <c r="AF38" s="207" t="str">
        <f t="shared" si="2"/>
        <v/>
      </c>
      <c r="AG38" s="207" t="str">
        <f t="shared" si="2"/>
        <v/>
      </c>
      <c r="AH38" s="207" t="str">
        <f t="shared" si="2"/>
        <v/>
      </c>
      <c r="AI38" s="207" t="str">
        <f t="shared" ref="AI38:AZ38" si="3">IF(AI34="","",AI34/AI35)</f>
        <v/>
      </c>
      <c r="AJ38" s="207" t="str">
        <f t="shared" si="3"/>
        <v/>
      </c>
      <c r="AK38" s="207" t="str">
        <f t="shared" si="3"/>
        <v/>
      </c>
      <c r="AL38" s="207" t="str">
        <f t="shared" si="3"/>
        <v/>
      </c>
      <c r="AM38" s="207" t="str">
        <f t="shared" si="3"/>
        <v/>
      </c>
      <c r="AN38" s="207" t="str">
        <f t="shared" si="3"/>
        <v/>
      </c>
      <c r="AO38" s="207" t="str">
        <f t="shared" si="3"/>
        <v/>
      </c>
      <c r="AP38" s="207" t="str">
        <f t="shared" si="3"/>
        <v/>
      </c>
      <c r="AQ38" s="207" t="str">
        <f t="shared" si="3"/>
        <v/>
      </c>
      <c r="AR38" s="207" t="str">
        <f t="shared" si="3"/>
        <v/>
      </c>
      <c r="AS38" s="207" t="str">
        <f t="shared" si="3"/>
        <v/>
      </c>
      <c r="AT38" s="207" t="str">
        <f t="shared" si="3"/>
        <v/>
      </c>
      <c r="AU38" s="207" t="str">
        <f t="shared" si="3"/>
        <v/>
      </c>
      <c r="AV38" s="207" t="str">
        <f t="shared" si="3"/>
        <v/>
      </c>
      <c r="AW38" s="207" t="str">
        <f t="shared" si="3"/>
        <v/>
      </c>
      <c r="AX38" s="207" t="str">
        <f t="shared" si="3"/>
        <v/>
      </c>
      <c r="AY38" s="207" t="str">
        <f t="shared" si="3"/>
        <v/>
      </c>
      <c r="AZ38" s="207" t="str">
        <f t="shared" si="3"/>
        <v/>
      </c>
    </row>
    <row r="39" spans="1:52" hidden="1">
      <c r="A39" s="243"/>
      <c r="B39" s="244"/>
      <c r="C39" s="183"/>
      <c r="D39" s="183"/>
      <c r="E39" s="183"/>
      <c r="F39" s="184"/>
      <c r="G39" s="184"/>
      <c r="H39" s="184"/>
      <c r="I39" s="184"/>
      <c r="J39" s="184"/>
      <c r="K39" s="184"/>
      <c r="L39" s="184"/>
      <c r="M39" s="184"/>
      <c r="N39" s="184"/>
      <c r="O39" s="184"/>
      <c r="P39" s="184"/>
      <c r="Q39" s="184"/>
      <c r="R39" s="184"/>
      <c r="S39" s="184"/>
      <c r="T39" s="184"/>
      <c r="U39" s="184"/>
      <c r="V39" s="184"/>
      <c r="W39" s="184"/>
      <c r="X39" s="184"/>
      <c r="Y39" s="184"/>
      <c r="Z39" s="184"/>
      <c r="AA39" s="184"/>
      <c r="AB39" s="184"/>
      <c r="AC39" s="184"/>
      <c r="AD39" s="184"/>
      <c r="AE39" s="184"/>
      <c r="AF39" s="184"/>
      <c r="AG39" s="184"/>
      <c r="AH39" s="184"/>
      <c r="AI39" s="184"/>
      <c r="AJ39" s="184"/>
      <c r="AK39" s="184"/>
      <c r="AL39" s="184"/>
      <c r="AM39" s="184"/>
      <c r="AN39" s="184"/>
      <c r="AO39" s="184"/>
      <c r="AP39" s="184"/>
      <c r="AQ39" s="184"/>
      <c r="AR39" s="184"/>
      <c r="AS39" s="184"/>
      <c r="AT39" s="184"/>
      <c r="AU39" s="184"/>
      <c r="AV39" s="184"/>
      <c r="AW39" s="184"/>
      <c r="AX39" s="184"/>
      <c r="AY39" s="184"/>
      <c r="AZ39" s="184"/>
    </row>
    <row r="40" spans="1:52" hidden="1">
      <c r="A40" s="243"/>
      <c r="B40" s="244"/>
      <c r="C40" s="183"/>
      <c r="D40" s="183"/>
      <c r="E40" s="183"/>
      <c r="F40" s="184"/>
      <c r="G40" s="184"/>
      <c r="H40" s="184"/>
      <c r="I40" s="184"/>
      <c r="J40" s="184"/>
      <c r="K40" s="184"/>
      <c r="L40" s="184"/>
      <c r="M40" s="184"/>
      <c r="N40" s="184"/>
      <c r="O40" s="184"/>
      <c r="P40" s="184"/>
      <c r="Q40" s="184"/>
      <c r="R40" s="184"/>
      <c r="S40" s="184"/>
      <c r="T40" s="184"/>
      <c r="U40" s="184"/>
      <c r="V40" s="184"/>
      <c r="W40" s="184"/>
      <c r="X40" s="184"/>
      <c r="Y40" s="184"/>
      <c r="Z40" s="184"/>
      <c r="AA40" s="184"/>
      <c r="AB40" s="184"/>
      <c r="AC40" s="184"/>
      <c r="AD40" s="184"/>
      <c r="AE40" s="184"/>
      <c r="AF40" s="184"/>
      <c r="AG40" s="184"/>
      <c r="AH40" s="184"/>
      <c r="AI40" s="184"/>
      <c r="AJ40" s="184"/>
      <c r="AK40" s="184"/>
      <c r="AL40" s="184"/>
      <c r="AM40" s="184"/>
      <c r="AN40" s="184"/>
      <c r="AO40" s="184"/>
      <c r="AP40" s="184"/>
      <c r="AQ40" s="184"/>
      <c r="AR40" s="184"/>
      <c r="AS40" s="184"/>
      <c r="AT40" s="184"/>
      <c r="AU40" s="184"/>
      <c r="AV40" s="184"/>
      <c r="AW40" s="184"/>
      <c r="AX40" s="184"/>
      <c r="AY40" s="184"/>
      <c r="AZ40" s="184"/>
    </row>
    <row r="41" spans="1:52" hidden="1">
      <c r="A41" s="245" t="s">
        <v>164</v>
      </c>
      <c r="B41" s="194" t="s">
        <v>117</v>
      </c>
      <c r="C41" s="169"/>
      <c r="D41" s="169"/>
      <c r="E41" s="169"/>
    </row>
    <row r="42" spans="1:52" hidden="1">
      <c r="A42" s="195" t="s">
        <v>153</v>
      </c>
      <c r="B42" s="143" t="s">
        <v>23</v>
      </c>
      <c r="C42" s="76"/>
      <c r="D42" s="76"/>
      <c r="E42" s="76"/>
      <c r="F42" s="181"/>
      <c r="G42" s="181"/>
      <c r="H42" s="181"/>
      <c r="I42" s="181"/>
      <c r="J42" s="181"/>
      <c r="K42" s="181"/>
      <c r="L42" s="181"/>
      <c r="M42" s="181"/>
      <c r="N42" s="181"/>
      <c r="O42" s="181"/>
      <c r="P42" s="181"/>
      <c r="Q42" s="181"/>
      <c r="R42" s="181"/>
      <c r="S42" s="181"/>
      <c r="T42" s="181"/>
      <c r="U42" s="181"/>
      <c r="V42" s="181"/>
      <c r="W42" s="181"/>
      <c r="X42" s="181"/>
      <c r="Y42" s="181"/>
      <c r="Z42" s="181"/>
      <c r="AA42" s="181"/>
      <c r="AB42" s="181"/>
      <c r="AC42" s="181"/>
      <c r="AD42" s="181"/>
      <c r="AE42" s="181"/>
      <c r="AF42" s="181"/>
      <c r="AG42" s="181"/>
      <c r="AH42" s="181"/>
      <c r="AI42" s="181"/>
      <c r="AJ42" s="181"/>
      <c r="AK42" s="181"/>
      <c r="AL42" s="181"/>
      <c r="AM42" s="181"/>
      <c r="AN42" s="181"/>
      <c r="AO42" s="181"/>
      <c r="AP42" s="181"/>
      <c r="AQ42" s="181"/>
      <c r="AR42" s="181"/>
      <c r="AS42" s="181"/>
      <c r="AT42" s="181"/>
      <c r="AU42" s="181"/>
      <c r="AV42" s="181"/>
      <c r="AW42" s="181"/>
      <c r="AX42" s="181"/>
      <c r="AY42" s="181"/>
      <c r="AZ42" s="181"/>
    </row>
    <row r="43" spans="1:52" hidden="1">
      <c r="A43" s="246" t="s">
        <v>160</v>
      </c>
      <c r="B43" s="240" t="s">
        <v>1</v>
      </c>
      <c r="C43" s="75"/>
      <c r="D43" s="185"/>
      <c r="E43" s="185"/>
      <c r="F43" s="181"/>
      <c r="G43" s="181"/>
      <c r="H43" s="181"/>
      <c r="I43" s="181"/>
      <c r="J43" s="181"/>
      <c r="K43" s="181"/>
      <c r="L43" s="181"/>
      <c r="M43" s="181"/>
      <c r="N43" s="181"/>
      <c r="O43" s="181"/>
      <c r="P43" s="181"/>
      <c r="Q43" s="181"/>
      <c r="R43" s="181"/>
      <c r="S43" s="181"/>
      <c r="T43" s="181"/>
      <c r="U43" s="181"/>
      <c r="V43" s="181"/>
      <c r="W43" s="181"/>
      <c r="X43" s="181"/>
      <c r="Y43" s="181"/>
      <c r="Z43" s="181"/>
      <c r="AA43" s="181"/>
      <c r="AB43" s="181"/>
      <c r="AC43" s="181"/>
      <c r="AD43" s="181"/>
      <c r="AE43" s="181"/>
      <c r="AF43" s="181"/>
      <c r="AG43" s="181"/>
      <c r="AH43" s="181"/>
      <c r="AI43" s="181"/>
      <c r="AJ43" s="181"/>
      <c r="AK43" s="181"/>
      <c r="AL43" s="181"/>
      <c r="AM43" s="181"/>
      <c r="AN43" s="181"/>
      <c r="AO43" s="181"/>
      <c r="AP43" s="181"/>
      <c r="AQ43" s="181"/>
      <c r="AR43" s="181"/>
      <c r="AS43" s="181"/>
      <c r="AT43" s="181"/>
      <c r="AU43" s="181"/>
      <c r="AV43" s="181"/>
      <c r="AW43" s="181"/>
      <c r="AX43" s="181"/>
      <c r="AY43" s="181"/>
      <c r="AZ43" s="181"/>
    </row>
    <row r="44" spans="1:52" hidden="1">
      <c r="A44" s="247" t="s">
        <v>161</v>
      </c>
      <c r="B44" s="242" t="s">
        <v>1</v>
      </c>
      <c r="C44" s="84"/>
      <c r="D44" s="84"/>
      <c r="E44" s="84"/>
      <c r="F44" s="181"/>
      <c r="G44" s="181"/>
      <c r="H44" s="181"/>
      <c r="I44" s="181"/>
      <c r="J44" s="181"/>
      <c r="K44" s="181"/>
      <c r="L44" s="181"/>
      <c r="M44" s="181"/>
      <c r="N44" s="181"/>
      <c r="O44" s="181"/>
      <c r="P44" s="181"/>
      <c r="Q44" s="181"/>
      <c r="R44" s="181"/>
      <c r="S44" s="181"/>
      <c r="T44" s="181"/>
      <c r="U44" s="181"/>
      <c r="V44" s="181"/>
      <c r="W44" s="181"/>
      <c r="X44" s="181"/>
      <c r="Y44" s="181"/>
      <c r="Z44" s="181"/>
      <c r="AA44" s="181"/>
      <c r="AB44" s="181"/>
      <c r="AC44" s="181"/>
      <c r="AD44" s="181"/>
      <c r="AE44" s="181"/>
      <c r="AF44" s="181"/>
      <c r="AG44" s="181"/>
      <c r="AH44" s="181"/>
      <c r="AI44" s="181"/>
      <c r="AJ44" s="181"/>
      <c r="AK44" s="181"/>
      <c r="AL44" s="181"/>
      <c r="AM44" s="181"/>
      <c r="AN44" s="181"/>
      <c r="AO44" s="181"/>
      <c r="AP44" s="181"/>
      <c r="AQ44" s="181"/>
      <c r="AR44" s="181"/>
      <c r="AS44" s="181"/>
      <c r="AT44" s="181"/>
      <c r="AU44" s="181"/>
      <c r="AV44" s="181"/>
      <c r="AW44" s="181"/>
      <c r="AX44" s="181"/>
      <c r="AY44" s="181"/>
      <c r="AZ44" s="181"/>
    </row>
    <row r="45" spans="1:52" ht="17.25" hidden="1">
      <c r="A45" s="202" t="s">
        <v>171</v>
      </c>
      <c r="B45" s="203" t="s">
        <v>167</v>
      </c>
      <c r="C45" s="204" t="str">
        <f>IF(C43="","",(C43-C44)/C26)</f>
        <v/>
      </c>
      <c r="D45" s="204" t="str">
        <f t="shared" ref="D45:AZ45" si="4">IF(D43="","",(D43-D44)/D26)</f>
        <v/>
      </c>
      <c r="E45" s="204" t="str">
        <f t="shared" si="4"/>
        <v/>
      </c>
      <c r="F45" s="204" t="str">
        <f t="shared" si="4"/>
        <v/>
      </c>
      <c r="G45" s="204" t="str">
        <f t="shared" si="4"/>
        <v/>
      </c>
      <c r="H45" s="204" t="str">
        <f t="shared" si="4"/>
        <v/>
      </c>
      <c r="I45" s="204" t="str">
        <f t="shared" si="4"/>
        <v/>
      </c>
      <c r="J45" s="204" t="str">
        <f t="shared" si="4"/>
        <v/>
      </c>
      <c r="K45" s="204" t="str">
        <f t="shared" si="4"/>
        <v/>
      </c>
      <c r="L45" s="204" t="str">
        <f t="shared" si="4"/>
        <v/>
      </c>
      <c r="M45" s="204" t="str">
        <f t="shared" si="4"/>
        <v/>
      </c>
      <c r="N45" s="204" t="str">
        <f t="shared" si="4"/>
        <v/>
      </c>
      <c r="O45" s="204" t="str">
        <f t="shared" si="4"/>
        <v/>
      </c>
      <c r="P45" s="204" t="str">
        <f t="shared" si="4"/>
        <v/>
      </c>
      <c r="Q45" s="204" t="str">
        <f t="shared" si="4"/>
        <v/>
      </c>
      <c r="R45" s="204" t="str">
        <f t="shared" si="4"/>
        <v/>
      </c>
      <c r="S45" s="204" t="str">
        <f t="shared" si="4"/>
        <v/>
      </c>
      <c r="T45" s="204" t="str">
        <f t="shared" si="4"/>
        <v/>
      </c>
      <c r="U45" s="204" t="str">
        <f t="shared" si="4"/>
        <v/>
      </c>
      <c r="V45" s="204" t="str">
        <f t="shared" si="4"/>
        <v/>
      </c>
      <c r="W45" s="204" t="str">
        <f t="shared" si="4"/>
        <v/>
      </c>
      <c r="X45" s="204" t="str">
        <f t="shared" si="4"/>
        <v/>
      </c>
      <c r="Y45" s="204" t="str">
        <f t="shared" si="4"/>
        <v/>
      </c>
      <c r="Z45" s="204" t="str">
        <f t="shared" si="4"/>
        <v/>
      </c>
      <c r="AA45" s="204" t="str">
        <f t="shared" si="4"/>
        <v/>
      </c>
      <c r="AB45" s="204" t="str">
        <f t="shared" si="4"/>
        <v/>
      </c>
      <c r="AC45" s="204" t="str">
        <f t="shared" si="4"/>
        <v/>
      </c>
      <c r="AD45" s="204" t="str">
        <f t="shared" si="4"/>
        <v/>
      </c>
      <c r="AE45" s="204" t="str">
        <f t="shared" si="4"/>
        <v/>
      </c>
      <c r="AF45" s="204" t="str">
        <f t="shared" si="4"/>
        <v/>
      </c>
      <c r="AG45" s="204" t="str">
        <f t="shared" si="4"/>
        <v/>
      </c>
      <c r="AH45" s="204" t="str">
        <f t="shared" si="4"/>
        <v/>
      </c>
      <c r="AI45" s="204" t="str">
        <f t="shared" si="4"/>
        <v/>
      </c>
      <c r="AJ45" s="204" t="str">
        <f t="shared" si="4"/>
        <v/>
      </c>
      <c r="AK45" s="204" t="str">
        <f t="shared" si="4"/>
        <v/>
      </c>
      <c r="AL45" s="204" t="str">
        <f t="shared" si="4"/>
        <v/>
      </c>
      <c r="AM45" s="204" t="str">
        <f t="shared" si="4"/>
        <v/>
      </c>
      <c r="AN45" s="204" t="str">
        <f t="shared" si="4"/>
        <v/>
      </c>
      <c r="AO45" s="204" t="str">
        <f t="shared" si="4"/>
        <v/>
      </c>
      <c r="AP45" s="204" t="str">
        <f t="shared" si="4"/>
        <v/>
      </c>
      <c r="AQ45" s="204" t="str">
        <f t="shared" si="4"/>
        <v/>
      </c>
      <c r="AR45" s="204" t="str">
        <f t="shared" si="4"/>
        <v/>
      </c>
      <c r="AS45" s="204" t="str">
        <f t="shared" si="4"/>
        <v/>
      </c>
      <c r="AT45" s="204" t="str">
        <f t="shared" si="4"/>
        <v/>
      </c>
      <c r="AU45" s="204" t="str">
        <f t="shared" si="4"/>
        <v/>
      </c>
      <c r="AV45" s="204" t="str">
        <f t="shared" si="4"/>
        <v/>
      </c>
      <c r="AW45" s="204" t="str">
        <f t="shared" si="4"/>
        <v/>
      </c>
      <c r="AX45" s="204" t="str">
        <f t="shared" si="4"/>
        <v/>
      </c>
      <c r="AY45" s="204" t="str">
        <f t="shared" si="4"/>
        <v/>
      </c>
      <c r="AZ45" s="204" t="str">
        <f t="shared" si="4"/>
        <v/>
      </c>
    </row>
    <row r="46" spans="1:52" ht="17.25" hidden="1">
      <c r="A46" s="202" t="s">
        <v>170</v>
      </c>
      <c r="B46" s="203" t="s">
        <v>167</v>
      </c>
      <c r="C46" s="204" t="str">
        <f>IF(C43="","",(C43-C44)/C27)</f>
        <v/>
      </c>
      <c r="D46" s="204" t="str">
        <f t="shared" ref="D46:AZ46" si="5">IF(D43="","",(D43-D44)/D27)</f>
        <v/>
      </c>
      <c r="E46" s="204" t="str">
        <f t="shared" si="5"/>
        <v/>
      </c>
      <c r="F46" s="204" t="str">
        <f t="shared" si="5"/>
        <v/>
      </c>
      <c r="G46" s="204" t="str">
        <f t="shared" si="5"/>
        <v/>
      </c>
      <c r="H46" s="204" t="str">
        <f t="shared" si="5"/>
        <v/>
      </c>
      <c r="I46" s="204" t="str">
        <f t="shared" si="5"/>
        <v/>
      </c>
      <c r="J46" s="204" t="str">
        <f t="shared" si="5"/>
        <v/>
      </c>
      <c r="K46" s="204" t="str">
        <f t="shared" si="5"/>
        <v/>
      </c>
      <c r="L46" s="204" t="str">
        <f t="shared" si="5"/>
        <v/>
      </c>
      <c r="M46" s="204" t="str">
        <f t="shared" si="5"/>
        <v/>
      </c>
      <c r="N46" s="204" t="str">
        <f t="shared" si="5"/>
        <v/>
      </c>
      <c r="O46" s="204" t="str">
        <f t="shared" si="5"/>
        <v/>
      </c>
      <c r="P46" s="204" t="str">
        <f t="shared" si="5"/>
        <v/>
      </c>
      <c r="Q46" s="204" t="str">
        <f t="shared" si="5"/>
        <v/>
      </c>
      <c r="R46" s="204" t="str">
        <f t="shared" si="5"/>
        <v/>
      </c>
      <c r="S46" s="204" t="str">
        <f t="shared" si="5"/>
        <v/>
      </c>
      <c r="T46" s="204" t="str">
        <f t="shared" si="5"/>
        <v/>
      </c>
      <c r="U46" s="204" t="str">
        <f t="shared" si="5"/>
        <v/>
      </c>
      <c r="V46" s="204" t="str">
        <f t="shared" si="5"/>
        <v/>
      </c>
      <c r="W46" s="204" t="str">
        <f t="shared" si="5"/>
        <v/>
      </c>
      <c r="X46" s="204" t="str">
        <f t="shared" si="5"/>
        <v/>
      </c>
      <c r="Y46" s="204" t="str">
        <f t="shared" si="5"/>
        <v/>
      </c>
      <c r="Z46" s="204" t="str">
        <f t="shared" si="5"/>
        <v/>
      </c>
      <c r="AA46" s="204" t="str">
        <f t="shared" si="5"/>
        <v/>
      </c>
      <c r="AB46" s="204" t="str">
        <f t="shared" si="5"/>
        <v/>
      </c>
      <c r="AC46" s="204" t="str">
        <f t="shared" si="5"/>
        <v/>
      </c>
      <c r="AD46" s="204" t="str">
        <f t="shared" si="5"/>
        <v/>
      </c>
      <c r="AE46" s="204" t="str">
        <f t="shared" si="5"/>
        <v/>
      </c>
      <c r="AF46" s="204" t="str">
        <f t="shared" si="5"/>
        <v/>
      </c>
      <c r="AG46" s="204" t="str">
        <f t="shared" si="5"/>
        <v/>
      </c>
      <c r="AH46" s="204" t="str">
        <f t="shared" si="5"/>
        <v/>
      </c>
      <c r="AI46" s="204" t="str">
        <f t="shared" si="5"/>
        <v/>
      </c>
      <c r="AJ46" s="204" t="str">
        <f t="shared" si="5"/>
        <v/>
      </c>
      <c r="AK46" s="204" t="str">
        <f t="shared" si="5"/>
        <v/>
      </c>
      <c r="AL46" s="204" t="str">
        <f t="shared" si="5"/>
        <v/>
      </c>
      <c r="AM46" s="204" t="str">
        <f t="shared" si="5"/>
        <v/>
      </c>
      <c r="AN46" s="204" t="str">
        <f t="shared" si="5"/>
        <v/>
      </c>
      <c r="AO46" s="204" t="str">
        <f t="shared" si="5"/>
        <v/>
      </c>
      <c r="AP46" s="204" t="str">
        <f t="shared" si="5"/>
        <v/>
      </c>
      <c r="AQ46" s="204" t="str">
        <f t="shared" si="5"/>
        <v/>
      </c>
      <c r="AR46" s="204" t="str">
        <f t="shared" si="5"/>
        <v/>
      </c>
      <c r="AS46" s="204" t="str">
        <f t="shared" si="5"/>
        <v/>
      </c>
      <c r="AT46" s="204" t="str">
        <f t="shared" si="5"/>
        <v/>
      </c>
      <c r="AU46" s="204" t="str">
        <f t="shared" si="5"/>
        <v/>
      </c>
      <c r="AV46" s="204" t="str">
        <f t="shared" si="5"/>
        <v/>
      </c>
      <c r="AW46" s="204" t="str">
        <f t="shared" si="5"/>
        <v/>
      </c>
      <c r="AX46" s="204" t="str">
        <f t="shared" si="5"/>
        <v/>
      </c>
      <c r="AY46" s="204" t="str">
        <f t="shared" si="5"/>
        <v/>
      </c>
      <c r="AZ46" s="204" t="str">
        <f t="shared" si="5"/>
        <v/>
      </c>
    </row>
    <row r="47" spans="1:52" hidden="1">
      <c r="A47" s="205" t="s">
        <v>172</v>
      </c>
      <c r="B47" s="206" t="s">
        <v>23</v>
      </c>
      <c r="C47" s="207" t="str">
        <f>IF(C43="","",C43/C44)</f>
        <v/>
      </c>
      <c r="D47" s="207" t="str">
        <f t="shared" ref="D47:AZ47" si="6">IF(D43="","",D43/D44)</f>
        <v/>
      </c>
      <c r="E47" s="207" t="str">
        <f t="shared" si="6"/>
        <v/>
      </c>
      <c r="F47" s="207" t="str">
        <f t="shared" si="6"/>
        <v/>
      </c>
      <c r="G47" s="207" t="str">
        <f t="shared" si="6"/>
        <v/>
      </c>
      <c r="H47" s="207" t="str">
        <f t="shared" si="6"/>
        <v/>
      </c>
      <c r="I47" s="207" t="str">
        <f t="shared" si="6"/>
        <v/>
      </c>
      <c r="J47" s="207" t="str">
        <f t="shared" si="6"/>
        <v/>
      </c>
      <c r="K47" s="207" t="str">
        <f t="shared" si="6"/>
        <v/>
      </c>
      <c r="L47" s="207" t="str">
        <f t="shared" si="6"/>
        <v/>
      </c>
      <c r="M47" s="207" t="str">
        <f t="shared" si="6"/>
        <v/>
      </c>
      <c r="N47" s="207" t="str">
        <f t="shared" si="6"/>
        <v/>
      </c>
      <c r="O47" s="207" t="str">
        <f t="shared" si="6"/>
        <v/>
      </c>
      <c r="P47" s="207" t="str">
        <f t="shared" si="6"/>
        <v/>
      </c>
      <c r="Q47" s="207" t="str">
        <f t="shared" si="6"/>
        <v/>
      </c>
      <c r="R47" s="207" t="str">
        <f t="shared" si="6"/>
        <v/>
      </c>
      <c r="S47" s="207" t="str">
        <f t="shared" si="6"/>
        <v/>
      </c>
      <c r="T47" s="207" t="str">
        <f t="shared" si="6"/>
        <v/>
      </c>
      <c r="U47" s="207" t="str">
        <f t="shared" si="6"/>
        <v/>
      </c>
      <c r="V47" s="207" t="str">
        <f t="shared" si="6"/>
        <v/>
      </c>
      <c r="W47" s="207" t="str">
        <f t="shared" si="6"/>
        <v/>
      </c>
      <c r="X47" s="207" t="str">
        <f t="shared" si="6"/>
        <v/>
      </c>
      <c r="Y47" s="207" t="str">
        <f t="shared" si="6"/>
        <v/>
      </c>
      <c r="Z47" s="207" t="str">
        <f t="shared" si="6"/>
        <v/>
      </c>
      <c r="AA47" s="207" t="str">
        <f t="shared" si="6"/>
        <v/>
      </c>
      <c r="AB47" s="207" t="str">
        <f t="shared" si="6"/>
        <v/>
      </c>
      <c r="AC47" s="207" t="str">
        <f t="shared" si="6"/>
        <v/>
      </c>
      <c r="AD47" s="207" t="str">
        <f t="shared" si="6"/>
        <v/>
      </c>
      <c r="AE47" s="207" t="str">
        <f t="shared" si="6"/>
        <v/>
      </c>
      <c r="AF47" s="207" t="str">
        <f t="shared" si="6"/>
        <v/>
      </c>
      <c r="AG47" s="207" t="str">
        <f t="shared" si="6"/>
        <v/>
      </c>
      <c r="AH47" s="207" t="str">
        <f t="shared" si="6"/>
        <v/>
      </c>
      <c r="AI47" s="207" t="str">
        <f t="shared" si="6"/>
        <v/>
      </c>
      <c r="AJ47" s="207" t="str">
        <f t="shared" si="6"/>
        <v/>
      </c>
      <c r="AK47" s="207" t="str">
        <f t="shared" si="6"/>
        <v/>
      </c>
      <c r="AL47" s="207" t="str">
        <f t="shared" si="6"/>
        <v/>
      </c>
      <c r="AM47" s="207" t="str">
        <f t="shared" si="6"/>
        <v/>
      </c>
      <c r="AN47" s="207" t="str">
        <f t="shared" si="6"/>
        <v/>
      </c>
      <c r="AO47" s="207" t="str">
        <f t="shared" si="6"/>
        <v/>
      </c>
      <c r="AP47" s="207" t="str">
        <f t="shared" si="6"/>
        <v/>
      </c>
      <c r="AQ47" s="207" t="str">
        <f t="shared" si="6"/>
        <v/>
      </c>
      <c r="AR47" s="207" t="str">
        <f t="shared" si="6"/>
        <v/>
      </c>
      <c r="AS47" s="207" t="str">
        <f t="shared" si="6"/>
        <v/>
      </c>
      <c r="AT47" s="207" t="str">
        <f t="shared" si="6"/>
        <v/>
      </c>
      <c r="AU47" s="207" t="str">
        <f t="shared" si="6"/>
        <v/>
      </c>
      <c r="AV47" s="207" t="str">
        <f t="shared" si="6"/>
        <v/>
      </c>
      <c r="AW47" s="207" t="str">
        <f t="shared" si="6"/>
        <v/>
      </c>
      <c r="AX47" s="207" t="str">
        <f t="shared" si="6"/>
        <v/>
      </c>
      <c r="AY47" s="207" t="str">
        <f t="shared" si="6"/>
        <v/>
      </c>
      <c r="AZ47" s="207" t="str">
        <f t="shared" si="6"/>
        <v/>
      </c>
    </row>
    <row r="48" spans="1:52" hidden="1">
      <c r="A48" s="208"/>
      <c r="B48" s="145"/>
      <c r="C48" s="145"/>
      <c r="D48" s="209"/>
      <c r="E48" s="209"/>
      <c r="F48" s="145"/>
      <c r="G48" s="145"/>
      <c r="H48" s="145"/>
      <c r="I48" s="145"/>
      <c r="J48" s="145"/>
      <c r="K48" s="145"/>
      <c r="L48" s="145"/>
      <c r="M48" s="145"/>
      <c r="N48" s="145"/>
      <c r="O48" s="145"/>
      <c r="P48" s="145"/>
      <c r="Q48" s="145"/>
      <c r="R48" s="145"/>
      <c r="S48" s="145"/>
      <c r="T48" s="145"/>
      <c r="U48" s="145"/>
      <c r="V48" s="145"/>
      <c r="W48" s="145"/>
      <c r="X48" s="145"/>
      <c r="Y48" s="145"/>
      <c r="Z48" s="145"/>
      <c r="AA48" s="145"/>
      <c r="AB48" s="145"/>
      <c r="AC48" s="145"/>
      <c r="AD48" s="145"/>
      <c r="AE48" s="145"/>
      <c r="AF48" s="145"/>
      <c r="AG48" s="145"/>
      <c r="AH48" s="145"/>
      <c r="AI48" s="145"/>
      <c r="AJ48" s="145"/>
      <c r="AK48" s="145"/>
      <c r="AL48" s="145"/>
      <c r="AM48" s="145"/>
      <c r="AN48" s="145"/>
      <c r="AO48" s="145"/>
      <c r="AP48" s="145"/>
      <c r="AQ48" s="145"/>
      <c r="AR48" s="145"/>
      <c r="AS48" s="145"/>
      <c r="AT48" s="145"/>
      <c r="AU48" s="145"/>
      <c r="AV48" s="145"/>
      <c r="AW48" s="145"/>
      <c r="AX48" s="145"/>
      <c r="AY48" s="145"/>
      <c r="AZ48" s="145"/>
    </row>
    <row r="49" spans="1:52" hidden="1">
      <c r="A49" s="205" t="s">
        <v>176</v>
      </c>
      <c r="B49" s="206" t="s">
        <v>23</v>
      </c>
      <c r="C49" s="207" t="str">
        <f>IF(C38="","",C38-C47)</f>
        <v/>
      </c>
      <c r="D49" s="207" t="str">
        <f t="shared" ref="D49:AZ49" si="7">IF(D38="","",D38-D47)</f>
        <v/>
      </c>
      <c r="E49" s="207" t="str">
        <f t="shared" si="7"/>
        <v/>
      </c>
      <c r="F49" s="207" t="str">
        <f t="shared" si="7"/>
        <v/>
      </c>
      <c r="G49" s="207" t="str">
        <f t="shared" si="7"/>
        <v/>
      </c>
      <c r="H49" s="207" t="str">
        <f t="shared" si="7"/>
        <v/>
      </c>
      <c r="I49" s="207" t="str">
        <f t="shared" si="7"/>
        <v/>
      </c>
      <c r="J49" s="207" t="str">
        <f t="shared" si="7"/>
        <v/>
      </c>
      <c r="K49" s="207" t="str">
        <f t="shared" si="7"/>
        <v/>
      </c>
      <c r="L49" s="207" t="str">
        <f t="shared" si="7"/>
        <v/>
      </c>
      <c r="M49" s="207" t="str">
        <f t="shared" si="7"/>
        <v/>
      </c>
      <c r="N49" s="207" t="str">
        <f t="shared" si="7"/>
        <v/>
      </c>
      <c r="O49" s="207" t="str">
        <f t="shared" si="7"/>
        <v/>
      </c>
      <c r="P49" s="207" t="str">
        <f t="shared" si="7"/>
        <v/>
      </c>
      <c r="Q49" s="207" t="str">
        <f t="shared" si="7"/>
        <v/>
      </c>
      <c r="R49" s="207" t="str">
        <f t="shared" si="7"/>
        <v/>
      </c>
      <c r="S49" s="207" t="str">
        <f t="shared" si="7"/>
        <v/>
      </c>
      <c r="T49" s="207" t="str">
        <f t="shared" si="7"/>
        <v/>
      </c>
      <c r="U49" s="207" t="str">
        <f t="shared" si="7"/>
        <v/>
      </c>
      <c r="V49" s="207" t="str">
        <f t="shared" si="7"/>
        <v/>
      </c>
      <c r="W49" s="207" t="str">
        <f t="shared" si="7"/>
        <v/>
      </c>
      <c r="X49" s="207" t="str">
        <f t="shared" si="7"/>
        <v/>
      </c>
      <c r="Y49" s="207" t="str">
        <f t="shared" si="7"/>
        <v/>
      </c>
      <c r="Z49" s="207" t="str">
        <f t="shared" si="7"/>
        <v/>
      </c>
      <c r="AA49" s="207" t="str">
        <f t="shared" si="7"/>
        <v/>
      </c>
      <c r="AB49" s="207" t="str">
        <f t="shared" si="7"/>
        <v/>
      </c>
      <c r="AC49" s="207" t="str">
        <f t="shared" si="7"/>
        <v/>
      </c>
      <c r="AD49" s="207" t="str">
        <f t="shared" si="7"/>
        <v/>
      </c>
      <c r="AE49" s="207" t="str">
        <f t="shared" si="7"/>
        <v/>
      </c>
      <c r="AF49" s="207" t="str">
        <f t="shared" si="7"/>
        <v/>
      </c>
      <c r="AG49" s="207" t="str">
        <f t="shared" si="7"/>
        <v/>
      </c>
      <c r="AH49" s="207" t="str">
        <f t="shared" si="7"/>
        <v/>
      </c>
      <c r="AI49" s="207" t="str">
        <f t="shared" si="7"/>
        <v/>
      </c>
      <c r="AJ49" s="207" t="str">
        <f t="shared" si="7"/>
        <v/>
      </c>
      <c r="AK49" s="207" t="str">
        <f t="shared" si="7"/>
        <v/>
      </c>
      <c r="AL49" s="207" t="str">
        <f t="shared" si="7"/>
        <v/>
      </c>
      <c r="AM49" s="207" t="str">
        <f t="shared" si="7"/>
        <v/>
      </c>
      <c r="AN49" s="207" t="str">
        <f t="shared" si="7"/>
        <v/>
      </c>
      <c r="AO49" s="207" t="str">
        <f t="shared" si="7"/>
        <v/>
      </c>
      <c r="AP49" s="207" t="str">
        <f t="shared" si="7"/>
        <v/>
      </c>
      <c r="AQ49" s="207" t="str">
        <f t="shared" si="7"/>
        <v/>
      </c>
      <c r="AR49" s="207" t="str">
        <f t="shared" si="7"/>
        <v/>
      </c>
      <c r="AS49" s="207" t="str">
        <f t="shared" si="7"/>
        <v/>
      </c>
      <c r="AT49" s="207" t="str">
        <f t="shared" si="7"/>
        <v/>
      </c>
      <c r="AU49" s="207" t="str">
        <f t="shared" si="7"/>
        <v/>
      </c>
      <c r="AV49" s="207" t="str">
        <f t="shared" si="7"/>
        <v/>
      </c>
      <c r="AW49" s="207" t="str">
        <f t="shared" si="7"/>
        <v/>
      </c>
      <c r="AX49" s="207" t="str">
        <f t="shared" si="7"/>
        <v/>
      </c>
      <c r="AY49" s="207" t="str">
        <f t="shared" si="7"/>
        <v/>
      </c>
      <c r="AZ49" s="207" t="str">
        <f t="shared" si="7"/>
        <v/>
      </c>
    </row>
    <row r="50" spans="1:52">
      <c r="A50" s="186"/>
      <c r="C50" s="187"/>
      <c r="D50" s="187"/>
      <c r="E50" s="187"/>
    </row>
    <row r="51" spans="1:52">
      <c r="E51" s="187"/>
    </row>
  </sheetData>
  <sheetProtection password="C098" sheet="1" objects="1" scenarios="1" formatCells="0" formatColumns="0" formatRows="0" insertColumns="0" insertRows="0" insertHyperlinks="0" sort="0" autoFilter="0" pivotTables="0"/>
  <pageMargins left="0.7" right="0.7" top="0.75" bottom="0.75" header="0.3" footer="0.3"/>
  <pageSetup paperSize="9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J32"/>
  <sheetViews>
    <sheetView workbookViewId="0">
      <selection activeCell="A31" sqref="A31"/>
    </sheetView>
  </sheetViews>
  <sheetFormatPr defaultRowHeight="15"/>
  <cols>
    <col min="1" max="1" width="63.140625" style="47" bestFit="1" customWidth="1"/>
    <col min="2" max="2" width="15.140625" style="47" bestFit="1" customWidth="1"/>
    <col min="3" max="10" width="11.85546875" style="68" bestFit="1" customWidth="1"/>
    <col min="11" max="16384" width="9.140625" style="47"/>
  </cols>
  <sheetData>
    <row r="1" spans="1:10" s="46" customFormat="1" ht="15.75">
      <c r="A1" s="44" t="s">
        <v>8</v>
      </c>
      <c r="B1" s="48" t="s">
        <v>1</v>
      </c>
      <c r="C1" s="48">
        <f>SUM(C13:J13)</f>
        <v>0</v>
      </c>
      <c r="D1" s="49"/>
      <c r="E1" s="49"/>
      <c r="F1" s="49"/>
      <c r="G1" s="49"/>
      <c r="H1" s="49"/>
      <c r="I1" s="49"/>
      <c r="J1" s="49"/>
    </row>
    <row r="2" spans="1:10" s="46" customFormat="1" ht="15.75">
      <c r="A2" s="66"/>
      <c r="B2" s="67"/>
      <c r="C2" s="67"/>
      <c r="D2" s="49"/>
      <c r="E2" s="49"/>
      <c r="F2" s="49"/>
      <c r="G2" s="49"/>
      <c r="H2" s="49"/>
      <c r="I2" s="49"/>
      <c r="J2" s="49"/>
    </row>
    <row r="3" spans="1:10" s="46" customFormat="1" ht="15.75">
      <c r="A3" s="44" t="s">
        <v>32</v>
      </c>
      <c r="B3" s="48" t="s">
        <v>1</v>
      </c>
      <c r="C3" s="48">
        <f>IF(C15="NA","NA",SUM(C15:J15))</f>
        <v>0</v>
      </c>
      <c r="D3" s="49"/>
      <c r="E3" s="49"/>
      <c r="F3" s="49"/>
      <c r="G3" s="49"/>
      <c r="H3" s="49"/>
      <c r="I3" s="49"/>
      <c r="J3" s="49"/>
    </row>
    <row r="4" spans="1:10" s="46" customFormat="1" ht="17.25">
      <c r="A4" s="44" t="s">
        <v>15</v>
      </c>
      <c r="B4" s="45" t="s">
        <v>35</v>
      </c>
      <c r="C4" s="48">
        <f>SUM(C8:J8)</f>
        <v>0</v>
      </c>
      <c r="D4" s="49"/>
      <c r="E4" s="49"/>
      <c r="F4" s="49"/>
      <c r="G4" s="49"/>
      <c r="H4" s="49"/>
      <c r="I4" s="49"/>
      <c r="J4" s="49"/>
    </row>
    <row r="5" spans="1:10" s="46" customFormat="1" ht="17.25">
      <c r="A5" s="44" t="s">
        <v>16</v>
      </c>
      <c r="B5" s="45" t="s">
        <v>30</v>
      </c>
      <c r="C5" s="48">
        <f>SUMPRODUCT(C8:J8,C11:J11)</f>
        <v>0</v>
      </c>
      <c r="D5" s="49"/>
      <c r="E5" s="49"/>
      <c r="F5" s="49"/>
      <c r="G5" s="49"/>
      <c r="H5" s="49"/>
      <c r="I5" s="49"/>
      <c r="J5" s="49"/>
    </row>
    <row r="6" spans="1:10" s="46" customFormat="1" ht="14.25">
      <c r="B6" s="49"/>
      <c r="C6" s="49"/>
      <c r="D6" s="49"/>
      <c r="E6" s="49"/>
      <c r="F6" s="49"/>
      <c r="G6" s="49"/>
      <c r="H6" s="49"/>
      <c r="I6" s="49"/>
      <c r="J6" s="49"/>
    </row>
    <row r="7" spans="1:10" s="46" customFormat="1">
      <c r="A7" s="50" t="s">
        <v>122</v>
      </c>
      <c r="B7" s="51" t="s">
        <v>117</v>
      </c>
      <c r="C7"/>
      <c r="D7"/>
      <c r="E7"/>
      <c r="F7"/>
      <c r="G7"/>
      <c r="H7"/>
      <c r="I7"/>
      <c r="J7"/>
    </row>
    <row r="8" spans="1:10" s="46" customFormat="1" ht="16.5">
      <c r="A8" s="51" t="s">
        <v>37</v>
      </c>
      <c r="B8" s="51" t="s">
        <v>34</v>
      </c>
      <c r="C8" s="33"/>
      <c r="D8" s="33"/>
      <c r="E8" s="33"/>
      <c r="F8" s="33"/>
      <c r="G8" s="33"/>
      <c r="H8" s="33"/>
      <c r="I8" s="33"/>
      <c r="J8" s="33"/>
    </row>
    <row r="9" spans="1:10" s="46" customFormat="1" ht="14.25">
      <c r="A9" s="51" t="s">
        <v>36</v>
      </c>
      <c r="B9" s="51" t="s">
        <v>2</v>
      </c>
      <c r="C9" s="33"/>
      <c r="D9" s="33"/>
      <c r="E9" s="33"/>
      <c r="F9" s="33"/>
      <c r="G9" s="33"/>
      <c r="H9" s="33"/>
      <c r="I9" s="33"/>
      <c r="J9" s="33"/>
    </row>
    <row r="10" spans="1:10" s="46" customFormat="1" ht="14.25">
      <c r="A10" s="51" t="s">
        <v>7</v>
      </c>
      <c r="B10" s="51" t="s">
        <v>3</v>
      </c>
      <c r="C10" s="33"/>
      <c r="D10" s="33"/>
      <c r="E10" s="33"/>
      <c r="F10" s="33"/>
      <c r="G10" s="33"/>
      <c r="H10" s="33"/>
      <c r="I10" s="33"/>
      <c r="J10" s="33"/>
    </row>
    <row r="11" spans="1:10" s="46" customFormat="1" ht="14.25">
      <c r="A11" s="51" t="s">
        <v>27</v>
      </c>
      <c r="B11" s="51" t="s">
        <v>5</v>
      </c>
      <c r="C11" s="33"/>
      <c r="D11" s="33"/>
      <c r="E11" s="33"/>
      <c r="F11" s="33"/>
      <c r="G11" s="33"/>
      <c r="H11" s="33"/>
      <c r="I11" s="33"/>
      <c r="J11" s="33"/>
    </row>
    <row r="12" spans="1:10" s="46" customFormat="1" ht="14.25">
      <c r="A12" s="39" t="s">
        <v>21</v>
      </c>
      <c r="B12" s="39" t="s">
        <v>19</v>
      </c>
      <c r="C12" s="39" t="str">
        <f>IF(C8="","",9.8*C8/3600*C9*(C10/100))</f>
        <v/>
      </c>
      <c r="D12" s="39" t="str">
        <f t="shared" ref="D12:J12" si="0">IF(D8="","",9.8*D8/3600*D9*(D10/100))</f>
        <v/>
      </c>
      <c r="E12" s="39" t="str">
        <f t="shared" si="0"/>
        <v/>
      </c>
      <c r="F12" s="39" t="str">
        <f t="shared" si="0"/>
        <v/>
      </c>
      <c r="G12" s="39" t="str">
        <f t="shared" si="0"/>
        <v/>
      </c>
      <c r="H12" s="39" t="str">
        <f t="shared" si="0"/>
        <v/>
      </c>
      <c r="I12" s="39" t="str">
        <f t="shared" si="0"/>
        <v/>
      </c>
      <c r="J12" s="39" t="str">
        <f t="shared" si="0"/>
        <v/>
      </c>
    </row>
    <row r="13" spans="1:10" s="46" customFormat="1" ht="14.25">
      <c r="A13" s="39" t="s">
        <v>20</v>
      </c>
      <c r="B13" s="39" t="s">
        <v>1</v>
      </c>
      <c r="C13" s="39" t="str">
        <f>IF(C12="","",C12*C11)</f>
        <v/>
      </c>
      <c r="D13" s="39" t="str">
        <f t="shared" ref="D13:J13" si="1">IF(D12="","",D12*D11)</f>
        <v/>
      </c>
      <c r="E13" s="39" t="str">
        <f t="shared" si="1"/>
        <v/>
      </c>
      <c r="F13" s="39" t="str">
        <f t="shared" si="1"/>
        <v/>
      </c>
      <c r="G13" s="39" t="str">
        <f t="shared" si="1"/>
        <v/>
      </c>
      <c r="H13" s="39" t="str">
        <f t="shared" si="1"/>
        <v/>
      </c>
      <c r="I13" s="39" t="str">
        <f t="shared" si="1"/>
        <v/>
      </c>
      <c r="J13" s="39" t="str">
        <f t="shared" si="1"/>
        <v/>
      </c>
    </row>
    <row r="14" spans="1:10">
      <c r="A14" s="39" t="s">
        <v>31</v>
      </c>
      <c r="B14" s="39" t="s">
        <v>19</v>
      </c>
      <c r="C14" s="39" t="str">
        <f>IF(C8="","",9.8*C8/3600*C9*(1-(C10/100)))</f>
        <v/>
      </c>
      <c r="D14" s="39" t="str">
        <f t="shared" ref="D14:J14" si="2">IF(D8="","",9.8*D8/3600*D9*(1-(D10/100)))</f>
        <v/>
      </c>
      <c r="E14" s="39" t="str">
        <f t="shared" si="2"/>
        <v/>
      </c>
      <c r="F14" s="39" t="str">
        <f t="shared" si="2"/>
        <v/>
      </c>
      <c r="G14" s="39" t="str">
        <f t="shared" si="2"/>
        <v/>
      </c>
      <c r="H14" s="39" t="str">
        <f t="shared" si="2"/>
        <v/>
      </c>
      <c r="I14" s="39" t="str">
        <f t="shared" si="2"/>
        <v/>
      </c>
      <c r="J14" s="39" t="str">
        <f t="shared" si="2"/>
        <v/>
      </c>
    </row>
    <row r="15" spans="1:10">
      <c r="A15" s="39" t="s">
        <v>33</v>
      </c>
      <c r="B15" s="39" t="s">
        <v>1</v>
      </c>
      <c r="C15" s="39" t="str">
        <f>IF(C14="","",C14*C11)</f>
        <v/>
      </c>
      <c r="D15" s="39" t="str">
        <f t="shared" ref="D15:J15" si="3">IF(D14="","",D14*D11)</f>
        <v/>
      </c>
      <c r="E15" s="39" t="str">
        <f t="shared" si="3"/>
        <v/>
      </c>
      <c r="F15" s="39" t="str">
        <f t="shared" si="3"/>
        <v/>
      </c>
      <c r="G15" s="39" t="str">
        <f t="shared" si="3"/>
        <v/>
      </c>
      <c r="H15" s="39" t="str">
        <f t="shared" si="3"/>
        <v/>
      </c>
      <c r="I15" s="39" t="str">
        <f t="shared" si="3"/>
        <v/>
      </c>
      <c r="J15" s="39" t="str">
        <f t="shared" si="3"/>
        <v/>
      </c>
    </row>
    <row r="17" spans="1:1" ht="30" customHeight="1"/>
    <row r="30" spans="1:1">
      <c r="A30" s="69"/>
    </row>
    <row r="31" spans="1:1">
      <c r="A31" s="64"/>
    </row>
    <row r="32" spans="1:1">
      <c r="A32" s="69"/>
    </row>
  </sheetData>
  <sheetProtection password="C098" sheet="1" formatCells="0" formatColumns="0" formatRows="0" insertColumns="0" insertRows="0" insertHyperlinks="0" sort="0" autoFilter="0" pivotTables="0"/>
  <pageMargins left="0.7" right="0.7" top="0.75" bottom="0.75" header="0.3" footer="0.3"/>
  <pageSetup paperSize="9" orientation="portrait" horizontalDpi="300" verticalDpi="0" copies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B1:I22"/>
  <sheetViews>
    <sheetView zoomScale="70" zoomScaleNormal="70" workbookViewId="0">
      <selection activeCell="G48" sqref="G48"/>
    </sheetView>
  </sheetViews>
  <sheetFormatPr defaultRowHeight="15"/>
  <cols>
    <col min="2" max="2" width="22.7109375" customWidth="1"/>
    <col min="3" max="3" width="4.7109375" customWidth="1"/>
    <col min="4" max="4" width="6.85546875" customWidth="1"/>
    <col min="5" max="5" width="7.28515625" style="1" customWidth="1"/>
    <col min="6" max="6" width="26.85546875" bestFit="1" customWidth="1"/>
    <col min="7" max="7" width="28.7109375" bestFit="1" customWidth="1"/>
    <col min="8" max="8" width="29.140625" customWidth="1"/>
  </cols>
  <sheetData>
    <row r="1" spans="2:9" ht="15.75" thickBot="1"/>
    <row r="2" spans="2:9" ht="43.5" customHeight="1" thickTop="1">
      <c r="B2" s="327" t="s">
        <v>38</v>
      </c>
      <c r="C2" s="329"/>
      <c r="D2" s="339" t="s">
        <v>40</v>
      </c>
      <c r="E2" s="336">
        <f>B12+B21</f>
        <v>0</v>
      </c>
      <c r="F2" s="342" t="s">
        <v>55</v>
      </c>
      <c r="G2" s="340" t="s">
        <v>41</v>
      </c>
      <c r="H2" s="2" t="s">
        <v>42</v>
      </c>
    </row>
    <row r="3" spans="2:9" s="1" customFormat="1" ht="21" thickBot="1">
      <c r="B3" s="328"/>
      <c r="C3" s="330"/>
      <c r="D3" s="337"/>
      <c r="E3" s="337"/>
      <c r="F3" s="343"/>
      <c r="G3" s="341"/>
      <c r="H3" s="5" t="e">
        <f>'Indicadores sistema'!B29</f>
        <v>#REF!</v>
      </c>
    </row>
    <row r="4" spans="2:9" ht="41.25" thickTop="1">
      <c r="B4" s="328"/>
      <c r="C4" s="330"/>
      <c r="D4" s="337"/>
      <c r="E4" s="337"/>
      <c r="F4" s="343"/>
      <c r="G4" s="341"/>
      <c r="H4" s="2" t="s">
        <v>43</v>
      </c>
    </row>
    <row r="5" spans="2:9" s="1" customFormat="1" ht="21" thickBot="1">
      <c r="B5" s="328"/>
      <c r="C5" s="330"/>
      <c r="D5" s="337"/>
      <c r="E5" s="337"/>
      <c r="F5" s="343"/>
      <c r="G5" s="3"/>
      <c r="H5" s="6"/>
    </row>
    <row r="6" spans="2:9" ht="20.25" customHeight="1" thickTop="1">
      <c r="B6" s="328"/>
      <c r="C6" s="330"/>
      <c r="D6" s="337"/>
      <c r="E6" s="337"/>
      <c r="F6" s="343"/>
      <c r="G6" s="340" t="s">
        <v>45</v>
      </c>
      <c r="H6" s="2" t="s">
        <v>44</v>
      </c>
    </row>
    <row r="7" spans="2:9" s="1" customFormat="1" ht="21" thickBot="1">
      <c r="B7" s="328"/>
      <c r="C7" s="330"/>
      <c r="D7" s="337"/>
      <c r="E7" s="337"/>
      <c r="F7" s="343"/>
      <c r="G7" s="341"/>
      <c r="H7" s="6"/>
    </row>
    <row r="8" spans="2:9" ht="21" thickTop="1">
      <c r="B8" s="328"/>
      <c r="C8" s="330"/>
      <c r="D8" s="337"/>
      <c r="E8" s="337"/>
      <c r="F8" s="343"/>
      <c r="G8" s="341"/>
      <c r="H8" s="2" t="s">
        <v>47</v>
      </c>
    </row>
    <row r="9" spans="2:9" s="1" customFormat="1" ht="21" thickBot="1">
      <c r="B9" s="328"/>
      <c r="C9" s="330"/>
      <c r="D9" s="337"/>
      <c r="E9" s="337"/>
      <c r="F9" s="343"/>
      <c r="G9" s="341"/>
      <c r="H9" s="6"/>
    </row>
    <row r="10" spans="2:9" s="1" customFormat="1" ht="21" thickTop="1">
      <c r="B10" s="328"/>
      <c r="C10" s="330"/>
      <c r="D10" s="337"/>
      <c r="E10" s="337"/>
      <c r="F10" s="343"/>
      <c r="G10" s="341"/>
      <c r="H10" s="2" t="s">
        <v>48</v>
      </c>
    </row>
    <row r="11" spans="2:9" s="1" customFormat="1" ht="21" thickBot="1">
      <c r="B11" s="328"/>
      <c r="C11" s="330"/>
      <c r="D11" s="337"/>
      <c r="E11" s="337"/>
      <c r="F11" s="343"/>
      <c r="G11" s="341"/>
      <c r="H11" s="5">
        <f>Fornecido!C2</f>
        <v>0</v>
      </c>
    </row>
    <row r="12" spans="2:9" ht="21.75" thickTop="1" thickBot="1">
      <c r="B12" s="4">
        <f>Fornecido!C17</f>
        <v>0</v>
      </c>
      <c r="C12" s="330"/>
      <c r="D12" s="337"/>
      <c r="E12" s="337"/>
      <c r="F12" s="343"/>
      <c r="G12" s="341"/>
      <c r="H12" s="2" t="s">
        <v>49</v>
      </c>
    </row>
    <row r="13" spans="2:9" s="1" customFormat="1" ht="24.75" customHeight="1" thickTop="1" thickBot="1">
      <c r="B13" s="344" t="s">
        <v>39</v>
      </c>
      <c r="C13" s="330"/>
      <c r="D13" s="337"/>
      <c r="E13" s="337"/>
      <c r="F13" s="9"/>
      <c r="G13" s="3"/>
      <c r="H13" s="7">
        <f>Turbinado!C3</f>
        <v>0</v>
      </c>
    </row>
    <row r="14" spans="2:9" s="1" customFormat="1" ht="47.25" customHeight="1" thickTop="1">
      <c r="B14" s="345"/>
      <c r="C14" s="330"/>
      <c r="D14" s="337"/>
      <c r="E14" s="337"/>
      <c r="F14" s="10"/>
      <c r="G14" s="342" t="s">
        <v>46</v>
      </c>
      <c r="H14" s="8" t="s">
        <v>53</v>
      </c>
      <c r="I14"/>
    </row>
    <row r="15" spans="2:9" s="1" customFormat="1" ht="21" thickBot="1">
      <c r="B15" s="345"/>
      <c r="C15" s="330"/>
      <c r="D15" s="337"/>
      <c r="E15" s="337"/>
      <c r="F15" s="3"/>
      <c r="G15" s="343"/>
      <c r="H15" s="11"/>
      <c r="I15"/>
    </row>
    <row r="16" spans="2:9" ht="45.75" customHeight="1" thickTop="1">
      <c r="B16" s="345"/>
      <c r="C16" s="330"/>
      <c r="D16" s="337"/>
      <c r="E16" s="337"/>
      <c r="F16" s="342" t="s">
        <v>50</v>
      </c>
      <c r="G16" s="343"/>
      <c r="H16" s="8" t="s">
        <v>54</v>
      </c>
    </row>
    <row r="17" spans="2:9" s="1" customFormat="1" ht="21" customHeight="1" thickBot="1">
      <c r="B17" s="345"/>
      <c r="C17" s="330"/>
      <c r="D17" s="337"/>
      <c r="E17" s="337"/>
      <c r="F17" s="343"/>
      <c r="G17" s="5">
        <f>Turbinado!C1</f>
        <v>0</v>
      </c>
      <c r="H17" s="11"/>
      <c r="I17"/>
    </row>
    <row r="18" spans="2:9" ht="41.25" customHeight="1" thickTop="1">
      <c r="B18" s="345"/>
      <c r="C18" s="330"/>
      <c r="D18" s="337"/>
      <c r="E18" s="337"/>
      <c r="F18" s="343"/>
      <c r="G18" s="332" t="s">
        <v>51</v>
      </c>
      <c r="H18" s="333"/>
    </row>
    <row r="19" spans="2:9" s="1" customFormat="1" ht="21" thickBot="1">
      <c r="B19" s="345"/>
      <c r="C19" s="330"/>
      <c r="D19" s="337"/>
      <c r="E19" s="337"/>
      <c r="F19" s="343"/>
      <c r="G19" s="325"/>
      <c r="H19" s="326"/>
    </row>
    <row r="20" spans="2:9" ht="50.25" customHeight="1" thickTop="1">
      <c r="B20" s="345"/>
      <c r="C20" s="330"/>
      <c r="D20" s="337"/>
      <c r="E20" s="337"/>
      <c r="F20" s="343"/>
      <c r="G20" s="334" t="s">
        <v>52</v>
      </c>
      <c r="H20" s="335"/>
    </row>
    <row r="21" spans="2:9" s="1" customFormat="1" ht="21" thickBot="1">
      <c r="B21" s="4">
        <f>Fornecido!C49</f>
        <v>0</v>
      </c>
      <c r="C21" s="331"/>
      <c r="D21" s="338"/>
      <c r="E21" s="338"/>
      <c r="F21" s="3"/>
      <c r="G21" s="325"/>
      <c r="H21" s="326"/>
    </row>
    <row r="22" spans="2:9" ht="15.75" thickTop="1"/>
  </sheetData>
  <mergeCells count="14">
    <mergeCell ref="G21:H21"/>
    <mergeCell ref="B2:B11"/>
    <mergeCell ref="C2:C21"/>
    <mergeCell ref="G18:H18"/>
    <mergeCell ref="G20:H20"/>
    <mergeCell ref="E2:E21"/>
    <mergeCell ref="D2:D21"/>
    <mergeCell ref="G6:G12"/>
    <mergeCell ref="G2:G4"/>
    <mergeCell ref="F2:F12"/>
    <mergeCell ref="G14:G16"/>
    <mergeCell ref="B13:B20"/>
    <mergeCell ref="G19:H19"/>
    <mergeCell ref="F16:F20"/>
  </mergeCells>
  <pageMargins left="0.7" right="0.7" top="0.75" bottom="0.75" header="0.3" footer="0.3"/>
  <pageSetup paperSize="0" orientation="portrait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1:L28"/>
  <sheetViews>
    <sheetView zoomScale="70" zoomScaleNormal="70" workbookViewId="0">
      <selection activeCell="H31" sqref="H31"/>
    </sheetView>
  </sheetViews>
  <sheetFormatPr defaultRowHeight="20.25" customHeight="1"/>
  <cols>
    <col min="1" max="1" width="9.140625" style="47"/>
    <col min="2" max="2" width="24.28515625" style="47" customWidth="1"/>
    <col min="3" max="3" width="2.42578125" style="47" customWidth="1"/>
    <col min="4" max="4" width="5.140625" style="47" customWidth="1"/>
    <col min="5" max="5" width="3.42578125" style="47" customWidth="1"/>
    <col min="6" max="6" width="21.5703125" style="47" customWidth="1"/>
    <col min="7" max="7" width="32" style="47" customWidth="1"/>
    <col min="8" max="8" width="35.42578125" style="47" customWidth="1"/>
    <col min="9" max="16384" width="9.140625" style="47"/>
  </cols>
  <sheetData>
    <row r="1" spans="2:12" ht="20.25" customHeight="1" thickBot="1"/>
    <row r="2" spans="2:12" ht="20.25" customHeight="1" thickTop="1">
      <c r="B2" s="349" t="s">
        <v>92</v>
      </c>
      <c r="C2" s="346"/>
      <c r="D2" s="351" t="s">
        <v>94</v>
      </c>
      <c r="E2" s="353">
        <f>B12+B27</f>
        <v>0</v>
      </c>
      <c r="F2" s="357" t="s">
        <v>194</v>
      </c>
      <c r="G2" s="355" t="s">
        <v>97</v>
      </c>
      <c r="H2" s="90" t="s">
        <v>6</v>
      </c>
    </row>
    <row r="3" spans="2:12" ht="20.25" customHeight="1" thickBot="1">
      <c r="B3" s="350"/>
      <c r="C3" s="347"/>
      <c r="D3" s="352"/>
      <c r="E3" s="354"/>
      <c r="F3" s="358"/>
      <c r="G3" s="356"/>
      <c r="H3" s="91" t="e">
        <f>Mínimo!C1</f>
        <v>#REF!</v>
      </c>
    </row>
    <row r="4" spans="2:12" ht="20.25" customHeight="1">
      <c r="B4" s="350"/>
      <c r="C4" s="347"/>
      <c r="D4" s="352"/>
      <c r="E4" s="354"/>
      <c r="F4" s="358"/>
      <c r="G4" s="356"/>
      <c r="H4" s="90" t="s">
        <v>98</v>
      </c>
    </row>
    <row r="5" spans="2:12" ht="20.25" customHeight="1" thickBot="1">
      <c r="B5" s="350"/>
      <c r="C5" s="347"/>
      <c r="D5" s="352"/>
      <c r="E5" s="354"/>
      <c r="F5" s="358"/>
      <c r="G5" s="89"/>
      <c r="H5" s="91"/>
    </row>
    <row r="6" spans="2:12" ht="20.25" customHeight="1">
      <c r="B6" s="350"/>
      <c r="C6" s="347"/>
      <c r="D6" s="352"/>
      <c r="E6" s="354"/>
      <c r="F6" s="358"/>
      <c r="G6" s="357" t="s">
        <v>230</v>
      </c>
      <c r="H6" s="90" t="s">
        <v>99</v>
      </c>
    </row>
    <row r="7" spans="2:12" ht="20.25" customHeight="1" thickBot="1">
      <c r="B7" s="350"/>
      <c r="C7" s="347"/>
      <c r="D7" s="352"/>
      <c r="E7" s="354"/>
      <c r="F7" s="358"/>
      <c r="G7" s="358"/>
      <c r="H7" s="91"/>
    </row>
    <row r="8" spans="2:12" ht="20.25" customHeight="1">
      <c r="B8" s="350"/>
      <c r="C8" s="347"/>
      <c r="D8" s="352"/>
      <c r="E8" s="354"/>
      <c r="F8" s="358"/>
      <c r="G8" s="358"/>
      <c r="H8" s="90" t="s">
        <v>147</v>
      </c>
    </row>
    <row r="9" spans="2:12" ht="20.25" customHeight="1" thickBot="1">
      <c r="B9" s="350"/>
      <c r="C9" s="347"/>
      <c r="D9" s="352"/>
      <c r="E9" s="354"/>
      <c r="F9" s="358"/>
      <c r="G9" s="358"/>
      <c r="H9" s="91"/>
    </row>
    <row r="10" spans="2:12" ht="20.25" customHeight="1">
      <c r="B10" s="350"/>
      <c r="C10" s="347"/>
      <c r="D10" s="352"/>
      <c r="E10" s="354"/>
      <c r="F10" s="358"/>
      <c r="G10" s="358"/>
      <c r="H10" s="90" t="s">
        <v>101</v>
      </c>
    </row>
    <row r="11" spans="2:12" ht="20.25" customHeight="1" thickBot="1">
      <c r="B11" s="350"/>
      <c r="C11" s="347"/>
      <c r="D11" s="352"/>
      <c r="E11" s="354"/>
      <c r="F11" s="358"/>
      <c r="G11" s="358"/>
      <c r="H11" s="91" t="e">
        <f>Fornecido!C51*F15/E2</f>
        <v>#DIV/0!</v>
      </c>
    </row>
    <row r="12" spans="2:12" ht="20.25" customHeight="1" thickBot="1">
      <c r="B12" s="314">
        <f>Fornecido!C5+Fornecido!C17</f>
        <v>0</v>
      </c>
      <c r="C12" s="347"/>
      <c r="D12" s="352"/>
      <c r="E12" s="354"/>
      <c r="F12" s="358"/>
      <c r="G12" s="358"/>
      <c r="H12" s="90" t="s">
        <v>102</v>
      </c>
    </row>
    <row r="13" spans="2:12" ht="20.25" customHeight="1" thickBot="1">
      <c r="B13" s="349" t="s">
        <v>93</v>
      </c>
      <c r="C13" s="348"/>
      <c r="D13" s="352"/>
      <c r="E13" s="354"/>
      <c r="F13" s="358"/>
      <c r="G13" s="92"/>
      <c r="H13" s="91" t="e">
        <f>Turbinado!C3*F15/E2</f>
        <v>#DIV/0!</v>
      </c>
    </row>
    <row r="14" spans="2:12" ht="20.25" customHeight="1">
      <c r="B14" s="350"/>
      <c r="C14" s="348"/>
      <c r="D14" s="352"/>
      <c r="E14" s="354"/>
      <c r="F14" s="358"/>
      <c r="G14" s="357" t="s">
        <v>104</v>
      </c>
      <c r="H14" s="90" t="s">
        <v>196</v>
      </c>
    </row>
    <row r="15" spans="2:12" ht="20.25" customHeight="1" thickBot="1">
      <c r="B15" s="350"/>
      <c r="C15" s="348"/>
      <c r="D15" s="352"/>
      <c r="E15" s="354"/>
      <c r="F15" s="88" t="e">
        <f>E2*Mínimo!C3/Fornecido!C3</f>
        <v>#DIV/0!</v>
      </c>
      <c r="G15" s="358"/>
      <c r="H15" s="88" t="e">
        <f>G17*F15/E2</f>
        <v>#DIV/0!</v>
      </c>
      <c r="J15"/>
      <c r="K15"/>
      <c r="L15"/>
    </row>
    <row r="16" spans="2:12" ht="20.25" customHeight="1">
      <c r="B16" s="350"/>
      <c r="C16" s="348"/>
      <c r="D16" s="352"/>
      <c r="E16" s="354"/>
      <c r="F16" s="357" t="s">
        <v>195</v>
      </c>
      <c r="G16" s="358"/>
      <c r="H16" s="90" t="s">
        <v>197</v>
      </c>
      <c r="J16"/>
      <c r="K16"/>
      <c r="L16"/>
    </row>
    <row r="17" spans="2:12" ht="20.25" customHeight="1" thickBot="1">
      <c r="B17" s="350"/>
      <c r="C17" s="348"/>
      <c r="D17" s="352"/>
      <c r="E17" s="354"/>
      <c r="F17" s="358"/>
      <c r="G17" s="311">
        <f>Turbinado!C1</f>
        <v>0</v>
      </c>
      <c r="H17" s="88" t="e">
        <f>G17*F27/E2</f>
        <v>#DIV/0!</v>
      </c>
      <c r="J17"/>
      <c r="K17"/>
      <c r="L17"/>
    </row>
    <row r="18" spans="2:12" ht="45.75" customHeight="1">
      <c r="B18" s="350"/>
      <c r="C18" s="348"/>
      <c r="D18" s="352"/>
      <c r="E18" s="354"/>
      <c r="F18" s="358"/>
      <c r="G18" s="357" t="s">
        <v>229</v>
      </c>
      <c r="H18" s="309" t="s">
        <v>281</v>
      </c>
      <c r="J18"/>
      <c r="K18"/>
      <c r="L18"/>
    </row>
    <row r="19" spans="2:12" ht="20.25" customHeight="1" thickBot="1">
      <c r="B19" s="350"/>
      <c r="C19" s="348"/>
      <c r="D19" s="352"/>
      <c r="E19" s="354"/>
      <c r="F19" s="358"/>
      <c r="G19" s="358"/>
      <c r="H19" s="310"/>
      <c r="J19"/>
      <c r="K19"/>
      <c r="L19"/>
    </row>
    <row r="20" spans="2:12" ht="20.25" customHeight="1">
      <c r="B20" s="350"/>
      <c r="C20" s="348"/>
      <c r="D20" s="352"/>
      <c r="E20" s="354"/>
      <c r="F20" s="358"/>
      <c r="G20" s="358"/>
      <c r="H20" s="309" t="s">
        <v>99</v>
      </c>
      <c r="J20"/>
      <c r="K20"/>
      <c r="L20"/>
    </row>
    <row r="21" spans="2:12" ht="20.25" customHeight="1" thickBot="1">
      <c r="B21" s="350"/>
      <c r="C21" s="348"/>
      <c r="D21" s="352"/>
      <c r="E21" s="354"/>
      <c r="F21" s="358"/>
      <c r="G21" s="358"/>
      <c r="H21" s="310"/>
      <c r="J21"/>
      <c r="K21"/>
      <c r="L21"/>
    </row>
    <row r="22" spans="2:12" ht="20.25" customHeight="1">
      <c r="B22" s="350"/>
      <c r="C22" s="348"/>
      <c r="D22" s="352"/>
      <c r="E22" s="354"/>
      <c r="F22" s="358"/>
      <c r="G22" s="358"/>
      <c r="H22" s="309" t="s">
        <v>147</v>
      </c>
      <c r="J22"/>
      <c r="K22"/>
      <c r="L22"/>
    </row>
    <row r="23" spans="2:12" ht="20.25" customHeight="1" thickBot="1">
      <c r="B23" s="350"/>
      <c r="C23" s="348"/>
      <c r="D23" s="352"/>
      <c r="E23" s="354"/>
      <c r="F23" s="358"/>
      <c r="G23" s="358"/>
      <c r="H23" s="310"/>
      <c r="J23"/>
      <c r="K23"/>
      <c r="L23"/>
    </row>
    <row r="24" spans="2:12" ht="20.25" customHeight="1">
      <c r="B24" s="350"/>
      <c r="C24" s="348"/>
      <c r="D24" s="352"/>
      <c r="E24" s="354"/>
      <c r="F24" s="358"/>
      <c r="G24" s="358"/>
      <c r="H24" s="309" t="s">
        <v>101</v>
      </c>
      <c r="J24"/>
      <c r="K24"/>
      <c r="L24"/>
    </row>
    <row r="25" spans="2:12" ht="20.25" customHeight="1" thickBot="1">
      <c r="B25" s="350"/>
      <c r="C25" s="348"/>
      <c r="D25" s="352"/>
      <c r="E25" s="354"/>
      <c r="F25" s="358"/>
      <c r="G25" s="358"/>
      <c r="H25" s="310" t="e">
        <f>Fornecido!C51*F27/E2</f>
        <v>#DIV/0!</v>
      </c>
      <c r="J25"/>
      <c r="K25"/>
      <c r="L25"/>
    </row>
    <row r="26" spans="2:12" s="58" customFormat="1" ht="20.25" customHeight="1">
      <c r="B26" s="350"/>
      <c r="D26" s="352"/>
      <c r="E26" s="354"/>
      <c r="F26" s="358"/>
      <c r="G26" s="358"/>
      <c r="H26" s="309" t="s">
        <v>102</v>
      </c>
      <c r="J26"/>
      <c r="K26"/>
      <c r="L26"/>
    </row>
    <row r="27" spans="2:12" ht="20.25" customHeight="1" thickBot="1">
      <c r="B27" s="87">
        <f>Fornecido!C49</f>
        <v>0</v>
      </c>
      <c r="D27" s="352"/>
      <c r="E27" s="354"/>
      <c r="F27" s="89" t="e">
        <f>E2-F15</f>
        <v>#DIV/0!</v>
      </c>
      <c r="G27" s="313"/>
      <c r="H27" s="310" t="e">
        <f>Turbinado!C3*F27/E2</f>
        <v>#DIV/0!</v>
      </c>
      <c r="L27" s="312"/>
    </row>
    <row r="28" spans="2:12" ht="20.25" customHeight="1">
      <c r="B28" s="93" t="s">
        <v>222</v>
      </c>
      <c r="G28"/>
    </row>
  </sheetData>
  <sheetProtection password="C098" sheet="1" objects="1" scenarios="1" formatCells="0" formatColumns="0" formatRows="0" insertColumns="0" insertRows="0" insertHyperlinks="0" sort="0" autoFilter="0" pivotTables="0"/>
  <mergeCells count="11">
    <mergeCell ref="G2:G4"/>
    <mergeCell ref="G6:G12"/>
    <mergeCell ref="G14:G16"/>
    <mergeCell ref="F2:F14"/>
    <mergeCell ref="G18:G26"/>
    <mergeCell ref="F16:F26"/>
    <mergeCell ref="C2:C25"/>
    <mergeCell ref="B2:B11"/>
    <mergeCell ref="D2:D27"/>
    <mergeCell ref="E2:E27"/>
    <mergeCell ref="B13:B26"/>
  </mergeCells>
  <pageMargins left="0.7" right="0.7" top="0.75" bottom="0.75" header="0.3" footer="0.3"/>
  <pageSetup paperSize="0" orientation="portrait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B1:P21"/>
  <sheetViews>
    <sheetView zoomScale="55" zoomScaleNormal="55" workbookViewId="0">
      <selection activeCell="H27" sqref="H27"/>
    </sheetView>
  </sheetViews>
  <sheetFormatPr defaultRowHeight="15"/>
  <cols>
    <col min="1" max="1" width="9.140625" style="1"/>
    <col min="2" max="2" width="26.140625" style="1" customWidth="1"/>
    <col min="3" max="3" width="3.140625" style="1" customWidth="1"/>
    <col min="4" max="4" width="6.85546875" style="1" customWidth="1"/>
    <col min="5" max="5" width="3.42578125" style="1" customWidth="1"/>
    <col min="6" max="6" width="26.85546875" style="1" bestFit="1" customWidth="1"/>
    <col min="7" max="7" width="30.28515625" style="1" customWidth="1"/>
    <col min="8" max="8" width="40.5703125" style="1" customWidth="1"/>
    <col min="9" max="9" width="2.7109375" style="1" customWidth="1"/>
    <col min="10" max="10" width="11.7109375" style="1" customWidth="1"/>
    <col min="11" max="11" width="9.140625" style="1"/>
    <col min="12" max="12" width="9.140625" style="1" customWidth="1"/>
    <col min="13" max="16384" width="9.140625" style="1"/>
  </cols>
  <sheetData>
    <row r="1" spans="2:16" ht="15.75" thickBot="1"/>
    <row r="2" spans="2:16" ht="58.5" customHeight="1">
      <c r="B2" s="359" t="s">
        <v>92</v>
      </c>
      <c r="C2" s="371"/>
      <c r="D2" s="362" t="s">
        <v>94</v>
      </c>
      <c r="E2" s="363"/>
      <c r="F2" s="379" t="s">
        <v>95</v>
      </c>
      <c r="G2" s="368" t="s">
        <v>97</v>
      </c>
      <c r="H2" s="15" t="s">
        <v>6</v>
      </c>
      <c r="I2" s="22"/>
      <c r="J2" s="377" t="s">
        <v>6</v>
      </c>
      <c r="K2" s="22"/>
      <c r="L2" s="26" t="s">
        <v>112</v>
      </c>
      <c r="M2" s="22"/>
      <c r="N2" s="22"/>
      <c r="O2" s="22"/>
      <c r="P2" s="22"/>
    </row>
    <row r="3" spans="2:16" ht="21" thickBot="1">
      <c r="B3" s="360"/>
      <c r="C3" s="371"/>
      <c r="D3" s="364"/>
      <c r="E3" s="365"/>
      <c r="F3" s="380"/>
      <c r="G3" s="369"/>
      <c r="H3" s="16"/>
      <c r="I3" s="22"/>
      <c r="J3" s="377"/>
      <c r="K3" s="22"/>
      <c r="L3" s="23"/>
      <c r="M3" s="22" t="s">
        <v>111</v>
      </c>
      <c r="N3" s="22"/>
      <c r="O3" s="22"/>
      <c r="P3" s="22"/>
    </row>
    <row r="4" spans="2:16" ht="20.25" customHeight="1">
      <c r="B4" s="360"/>
      <c r="C4" s="371"/>
      <c r="D4" s="364"/>
      <c r="E4" s="365"/>
      <c r="F4" s="380"/>
      <c r="G4" s="369"/>
      <c r="H4" s="13" t="s">
        <v>98</v>
      </c>
      <c r="I4" s="22"/>
      <c r="J4" s="378" t="s">
        <v>110</v>
      </c>
      <c r="K4" s="22"/>
      <c r="L4" s="27"/>
      <c r="M4" s="22" t="s">
        <v>113</v>
      </c>
      <c r="N4" s="22"/>
      <c r="O4" s="22"/>
      <c r="P4" s="22"/>
    </row>
    <row r="5" spans="2:16" ht="21" thickBot="1">
      <c r="B5" s="360"/>
      <c r="C5" s="371"/>
      <c r="D5" s="364"/>
      <c r="E5" s="365"/>
      <c r="F5" s="380"/>
      <c r="G5" s="370"/>
      <c r="H5" s="14"/>
      <c r="I5" s="22"/>
      <c r="J5" s="378"/>
      <c r="K5" s="22"/>
      <c r="L5" s="24"/>
      <c r="M5" s="22" t="s">
        <v>114</v>
      </c>
      <c r="N5" s="22"/>
      <c r="O5" s="22"/>
      <c r="P5" s="22"/>
    </row>
    <row r="6" spans="2:16" ht="20.25" customHeight="1">
      <c r="B6" s="360"/>
      <c r="C6" s="371"/>
      <c r="D6" s="364"/>
      <c r="E6" s="365"/>
      <c r="F6" s="380"/>
      <c r="G6" s="372" t="s">
        <v>103</v>
      </c>
      <c r="H6" s="13" t="s">
        <v>99</v>
      </c>
      <c r="I6" s="22"/>
      <c r="J6" s="378"/>
      <c r="K6" s="22"/>
      <c r="L6" s="28"/>
      <c r="M6" s="22" t="s">
        <v>115</v>
      </c>
      <c r="N6" s="22"/>
      <c r="O6" s="22"/>
      <c r="P6" s="22"/>
    </row>
    <row r="7" spans="2:16" ht="21" thickBot="1">
      <c r="B7" s="360"/>
      <c r="C7" s="371"/>
      <c r="D7" s="364"/>
      <c r="E7" s="365"/>
      <c r="F7" s="380"/>
      <c r="G7" s="372"/>
      <c r="H7" s="14"/>
      <c r="I7" s="22"/>
      <c r="J7" s="378"/>
      <c r="K7" s="22"/>
      <c r="L7" s="22"/>
      <c r="M7" s="22" t="s">
        <v>114</v>
      </c>
      <c r="N7" s="22"/>
      <c r="O7" s="22"/>
      <c r="P7" s="22"/>
    </row>
    <row r="8" spans="2:16" ht="40.5">
      <c r="B8" s="360"/>
      <c r="C8" s="371"/>
      <c r="D8" s="364"/>
      <c r="E8" s="365"/>
      <c r="F8" s="380"/>
      <c r="G8" s="372"/>
      <c r="H8" s="17" t="s">
        <v>100</v>
      </c>
      <c r="I8" s="22"/>
      <c r="J8" s="378"/>
      <c r="K8" s="22"/>
      <c r="L8" s="22"/>
      <c r="M8" s="22"/>
      <c r="N8" s="22"/>
      <c r="O8" s="22"/>
      <c r="P8" s="22"/>
    </row>
    <row r="9" spans="2:16" ht="21" thickBot="1">
      <c r="B9" s="360"/>
      <c r="C9" s="371"/>
      <c r="D9" s="364"/>
      <c r="E9" s="365"/>
      <c r="F9" s="380"/>
      <c r="G9" s="372"/>
      <c r="H9" s="18"/>
      <c r="I9" s="22"/>
      <c r="J9" s="378"/>
      <c r="K9" s="22"/>
      <c r="L9" s="22"/>
      <c r="M9" s="22"/>
      <c r="N9" s="22"/>
      <c r="O9" s="22"/>
      <c r="P9" s="22"/>
    </row>
    <row r="10" spans="2:16" ht="20.25">
      <c r="B10" s="360"/>
      <c r="C10" s="371"/>
      <c r="D10" s="364"/>
      <c r="E10" s="365"/>
      <c r="F10" s="380"/>
      <c r="G10" s="372"/>
      <c r="H10" s="17" t="s">
        <v>101</v>
      </c>
      <c r="I10" s="22"/>
      <c r="J10" s="378"/>
      <c r="K10" s="22"/>
      <c r="L10" s="22"/>
      <c r="M10" s="22"/>
      <c r="N10" s="22"/>
      <c r="O10" s="22"/>
      <c r="P10" s="22"/>
    </row>
    <row r="11" spans="2:16" ht="21" thickBot="1">
      <c r="B11" s="360"/>
      <c r="C11" s="371"/>
      <c r="D11" s="364"/>
      <c r="E11" s="365"/>
      <c r="F11" s="380"/>
      <c r="G11" s="372"/>
      <c r="H11" s="19"/>
      <c r="I11" s="22"/>
      <c r="J11" s="378"/>
      <c r="K11" s="22"/>
      <c r="L11" s="22"/>
      <c r="M11" s="22"/>
      <c r="N11" s="22"/>
      <c r="O11" s="22"/>
      <c r="P11" s="22"/>
    </row>
    <row r="12" spans="2:16" ht="21" thickBot="1">
      <c r="B12" s="361"/>
      <c r="C12" s="371"/>
      <c r="D12" s="364"/>
      <c r="E12" s="365"/>
      <c r="F12" s="380"/>
      <c r="G12" s="372"/>
      <c r="H12" s="17" t="s">
        <v>102</v>
      </c>
      <c r="I12" s="22"/>
      <c r="J12" s="378"/>
      <c r="K12" s="22"/>
      <c r="L12" s="22"/>
      <c r="M12" s="22"/>
      <c r="N12" s="22"/>
      <c r="O12" s="22"/>
      <c r="P12" s="22"/>
    </row>
    <row r="13" spans="2:16" ht="24.75" customHeight="1" thickBot="1">
      <c r="B13" s="359" t="s">
        <v>93</v>
      </c>
      <c r="C13" s="371"/>
      <c r="D13" s="364"/>
      <c r="E13" s="365"/>
      <c r="F13" s="380"/>
      <c r="G13" s="373"/>
      <c r="H13" s="20"/>
      <c r="I13" s="22"/>
      <c r="J13" s="378"/>
      <c r="K13" s="22"/>
      <c r="L13" s="22"/>
      <c r="M13" s="22"/>
      <c r="N13" s="22"/>
      <c r="O13" s="22"/>
      <c r="P13" s="22"/>
    </row>
    <row r="14" spans="2:16" ht="40.5" customHeight="1">
      <c r="B14" s="360"/>
      <c r="C14" s="371"/>
      <c r="D14" s="364"/>
      <c r="E14" s="365"/>
      <c r="F14" s="380"/>
      <c r="G14" s="29" t="s">
        <v>104</v>
      </c>
      <c r="H14" s="17" t="s">
        <v>105</v>
      </c>
      <c r="I14" s="22"/>
      <c r="J14" s="377" t="s">
        <v>104</v>
      </c>
      <c r="K14" s="22"/>
      <c r="L14" s="22"/>
      <c r="M14" s="22"/>
      <c r="N14" s="22"/>
      <c r="O14" s="22"/>
      <c r="P14" s="22"/>
    </row>
    <row r="15" spans="2:16" ht="21" thickBot="1">
      <c r="B15" s="360"/>
      <c r="C15" s="371"/>
      <c r="D15" s="364"/>
      <c r="E15" s="365"/>
      <c r="F15" s="381"/>
      <c r="G15" s="30"/>
      <c r="H15" s="21"/>
      <c r="I15" s="22"/>
      <c r="J15" s="377"/>
      <c r="K15" s="22"/>
      <c r="L15" s="22"/>
      <c r="M15" s="22"/>
      <c r="N15" s="22"/>
      <c r="O15" s="22"/>
      <c r="P15" s="22"/>
    </row>
    <row r="16" spans="2:16" ht="45.75" customHeight="1">
      <c r="B16" s="360"/>
      <c r="C16" s="371"/>
      <c r="D16" s="364"/>
      <c r="E16" s="365"/>
      <c r="F16" s="379" t="s">
        <v>96</v>
      </c>
      <c r="G16" s="30"/>
      <c r="H16" s="17" t="s">
        <v>106</v>
      </c>
      <c r="I16" s="22"/>
      <c r="J16" s="377"/>
      <c r="K16" s="22"/>
      <c r="L16" s="22"/>
      <c r="M16" s="22"/>
      <c r="N16" s="22"/>
      <c r="O16" s="22"/>
      <c r="P16" s="22"/>
    </row>
    <row r="17" spans="2:16" ht="21" customHeight="1" thickBot="1">
      <c r="B17" s="360"/>
      <c r="C17" s="371"/>
      <c r="D17" s="364"/>
      <c r="E17" s="365"/>
      <c r="F17" s="380"/>
      <c r="G17" s="31"/>
      <c r="H17" s="21"/>
      <c r="I17" s="22"/>
      <c r="J17" s="377"/>
      <c r="K17" s="22"/>
      <c r="L17" s="22"/>
      <c r="M17" s="22"/>
      <c r="N17" s="22"/>
      <c r="O17" s="22"/>
      <c r="P17" s="22"/>
    </row>
    <row r="18" spans="2:16" ht="59.25" customHeight="1">
      <c r="B18" s="360"/>
      <c r="C18" s="371"/>
      <c r="D18" s="364"/>
      <c r="E18" s="365"/>
      <c r="F18" s="380"/>
      <c r="G18" s="374" t="s">
        <v>109</v>
      </c>
      <c r="H18" s="368" t="s">
        <v>107</v>
      </c>
      <c r="I18" s="22"/>
      <c r="J18" s="378" t="s">
        <v>110</v>
      </c>
      <c r="K18" s="25"/>
      <c r="L18" s="22"/>
      <c r="M18" s="22"/>
      <c r="N18" s="22"/>
      <c r="O18" s="22"/>
      <c r="P18" s="22"/>
    </row>
    <row r="19" spans="2:16" ht="15.75" customHeight="1" thickBot="1">
      <c r="B19" s="360"/>
      <c r="C19" s="371"/>
      <c r="D19" s="364"/>
      <c r="E19" s="365"/>
      <c r="F19" s="380"/>
      <c r="G19" s="375"/>
      <c r="H19" s="370"/>
      <c r="I19" s="22"/>
      <c r="J19" s="378"/>
      <c r="K19" s="25"/>
      <c r="L19" s="22"/>
      <c r="M19" s="22"/>
      <c r="N19" s="22"/>
      <c r="O19" s="22"/>
      <c r="P19" s="22"/>
    </row>
    <row r="20" spans="2:16" ht="60.75" customHeight="1">
      <c r="B20" s="360"/>
      <c r="C20" s="371"/>
      <c r="D20" s="364"/>
      <c r="E20" s="365"/>
      <c r="F20" s="380"/>
      <c r="G20" s="375"/>
      <c r="H20" s="382" t="s">
        <v>108</v>
      </c>
      <c r="I20" s="22"/>
      <c r="J20" s="378"/>
      <c r="K20" s="25"/>
      <c r="L20" s="22"/>
      <c r="M20" s="22"/>
      <c r="N20" s="22"/>
      <c r="O20" s="22"/>
      <c r="P20" s="22"/>
    </row>
    <row r="21" spans="2:16" ht="41.25" customHeight="1" thickBot="1">
      <c r="B21" s="361"/>
      <c r="C21" s="371"/>
      <c r="D21" s="366"/>
      <c r="E21" s="367"/>
      <c r="F21" s="381"/>
      <c r="G21" s="376"/>
      <c r="H21" s="383"/>
      <c r="I21" s="22"/>
      <c r="J21" s="378"/>
      <c r="K21" s="25"/>
      <c r="L21" s="22"/>
      <c r="M21" s="22"/>
      <c r="N21" s="22"/>
      <c r="O21" s="22"/>
      <c r="P21" s="22"/>
    </row>
  </sheetData>
  <mergeCells count="15">
    <mergeCell ref="J2:J3"/>
    <mergeCell ref="J4:J13"/>
    <mergeCell ref="F2:F15"/>
    <mergeCell ref="F16:F21"/>
    <mergeCell ref="J14:J17"/>
    <mergeCell ref="J18:J21"/>
    <mergeCell ref="H18:H19"/>
    <mergeCell ref="H20:H21"/>
    <mergeCell ref="B13:B21"/>
    <mergeCell ref="B2:B12"/>
    <mergeCell ref="D2:E21"/>
    <mergeCell ref="G2:G5"/>
    <mergeCell ref="C2:C21"/>
    <mergeCell ref="G6:G13"/>
    <mergeCell ref="G18:G21"/>
  </mergeCells>
  <pageMargins left="0.7" right="0.7" top="0.75" bottom="0.75" header="0.3" footer="0.3"/>
  <pageSetup paperSize="0" orientation="portrait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0"/>
  <sheetViews>
    <sheetView zoomScale="70" zoomScaleNormal="70" workbookViewId="0">
      <selection activeCell="K18" sqref="K18"/>
    </sheetView>
  </sheetViews>
  <sheetFormatPr defaultRowHeight="20.25" customHeight="1"/>
  <cols>
    <col min="1" max="1" width="9.140625" style="47"/>
    <col min="2" max="2" width="24.28515625" style="47" customWidth="1"/>
    <col min="3" max="3" width="2.42578125" style="47" customWidth="1"/>
    <col min="4" max="4" width="5" style="47" customWidth="1"/>
    <col min="5" max="5" width="3" style="47" customWidth="1"/>
    <col min="6" max="6" width="21.5703125" style="47" customWidth="1"/>
    <col min="7" max="7" width="32" style="47" customWidth="1"/>
    <col min="8" max="8" width="35.42578125" style="47" customWidth="1"/>
    <col min="9" max="16384" width="9.140625" style="47"/>
  </cols>
  <sheetData>
    <row r="1" spans="2:8" ht="20.25" customHeight="1" thickBot="1"/>
    <row r="2" spans="2:8" ht="20.25" customHeight="1" thickTop="1">
      <c r="B2" s="349" t="s">
        <v>92</v>
      </c>
      <c r="C2" s="346"/>
      <c r="D2" s="351" t="s">
        <v>94</v>
      </c>
      <c r="E2" s="384" t="e">
        <f>(B12+B27)</f>
        <v>#DIV/0!</v>
      </c>
      <c r="F2" s="357" t="s">
        <v>194</v>
      </c>
      <c r="G2" s="355" t="s">
        <v>97</v>
      </c>
      <c r="H2" s="90" t="s">
        <v>6</v>
      </c>
    </row>
    <row r="3" spans="2:8" ht="20.25" customHeight="1" thickBot="1">
      <c r="B3" s="350"/>
      <c r="C3" s="347"/>
      <c r="D3" s="352"/>
      <c r="E3" s="385"/>
      <c r="F3" s="358"/>
      <c r="G3" s="356"/>
      <c r="H3" s="97" t="e">
        <f>'BE (kWh)'!H3/('BE (kWh)'!$B$12+'BE (kWh)'!$B$27)</f>
        <v>#REF!</v>
      </c>
    </row>
    <row r="4" spans="2:8" ht="20.25" customHeight="1">
      <c r="B4" s="350"/>
      <c r="C4" s="347"/>
      <c r="D4" s="352"/>
      <c r="E4" s="385"/>
      <c r="F4" s="358"/>
      <c r="G4" s="356"/>
      <c r="H4" s="90" t="s">
        <v>98</v>
      </c>
    </row>
    <row r="5" spans="2:8" ht="20.25" customHeight="1" thickBot="1">
      <c r="B5" s="350"/>
      <c r="C5" s="347"/>
      <c r="D5" s="352"/>
      <c r="E5" s="385"/>
      <c r="F5" s="358"/>
      <c r="G5" s="89"/>
      <c r="H5" s="91"/>
    </row>
    <row r="6" spans="2:8" ht="20.25" customHeight="1">
      <c r="B6" s="350"/>
      <c r="C6" s="347"/>
      <c r="D6" s="352"/>
      <c r="E6" s="385"/>
      <c r="F6" s="358"/>
      <c r="G6" s="357" t="s">
        <v>230</v>
      </c>
      <c r="H6" s="90" t="s">
        <v>99</v>
      </c>
    </row>
    <row r="7" spans="2:8" ht="20.25" customHeight="1" thickBot="1">
      <c r="B7" s="350"/>
      <c r="C7" s="347"/>
      <c r="D7" s="352"/>
      <c r="E7" s="385"/>
      <c r="F7" s="358"/>
      <c r="G7" s="358"/>
      <c r="H7" s="91"/>
    </row>
    <row r="8" spans="2:8" ht="20.25" customHeight="1">
      <c r="B8" s="350"/>
      <c r="C8" s="347"/>
      <c r="D8" s="352"/>
      <c r="E8" s="385"/>
      <c r="F8" s="358"/>
      <c r="G8" s="358"/>
      <c r="H8" s="90" t="s">
        <v>147</v>
      </c>
    </row>
    <row r="9" spans="2:8" ht="20.25" customHeight="1" thickBot="1">
      <c r="B9" s="350"/>
      <c r="C9" s="347"/>
      <c r="D9" s="352"/>
      <c r="E9" s="385"/>
      <c r="F9" s="358"/>
      <c r="G9" s="358"/>
      <c r="H9" s="91"/>
    </row>
    <row r="10" spans="2:8" ht="20.25" customHeight="1">
      <c r="B10" s="350"/>
      <c r="C10" s="347"/>
      <c r="D10" s="352"/>
      <c r="E10" s="385"/>
      <c r="F10" s="358"/>
      <c r="G10" s="358"/>
      <c r="H10" s="90" t="s">
        <v>101</v>
      </c>
    </row>
    <row r="11" spans="2:8" ht="20.25" customHeight="1" thickBot="1">
      <c r="B11" s="350"/>
      <c r="C11" s="347"/>
      <c r="D11" s="352"/>
      <c r="E11" s="385"/>
      <c r="F11" s="358"/>
      <c r="G11" s="358"/>
      <c r="H11" s="97" t="e">
        <f>('BE (kWh)'!H11/('BE (kWh)'!$B$12+'BE (kWh)'!$B$27))</f>
        <v>#DIV/0!</v>
      </c>
    </row>
    <row r="12" spans="2:8" ht="20.25" customHeight="1" thickBot="1">
      <c r="B12" s="94" t="e">
        <f>('BE (kWh)'!B12/('BE (kWh)'!$B$12+'BE (kWh)'!$B$27))</f>
        <v>#DIV/0!</v>
      </c>
      <c r="C12" s="347"/>
      <c r="D12" s="352"/>
      <c r="E12" s="385"/>
      <c r="F12" s="358"/>
      <c r="G12" s="358"/>
      <c r="H12" s="90" t="s">
        <v>102</v>
      </c>
    </row>
    <row r="13" spans="2:8" ht="20.25" customHeight="1" thickTop="1" thickBot="1">
      <c r="B13" s="386" t="s">
        <v>93</v>
      </c>
      <c r="C13" s="347"/>
      <c r="D13" s="352"/>
      <c r="E13" s="385"/>
      <c r="F13" s="358"/>
      <c r="G13" s="92"/>
      <c r="H13" s="97" t="e">
        <f>'BE (kWh)'!H13/('BE (kWh)'!$B$12+'BE (kWh)'!$B$27)</f>
        <v>#DIV/0!</v>
      </c>
    </row>
    <row r="14" spans="2:8" ht="20.25" customHeight="1">
      <c r="B14" s="350"/>
      <c r="C14" s="347"/>
      <c r="D14" s="352"/>
      <c r="E14" s="385"/>
      <c r="F14" s="358"/>
      <c r="G14" s="357" t="s">
        <v>104</v>
      </c>
      <c r="H14" s="90" t="s">
        <v>196</v>
      </c>
    </row>
    <row r="15" spans="2:8" ht="20.25" customHeight="1" thickBot="1">
      <c r="B15" s="350"/>
      <c r="C15" s="347"/>
      <c r="D15" s="352"/>
      <c r="E15" s="385"/>
      <c r="F15" s="96" t="e">
        <f>('BE (kWh)'!F15/('BE (kWh)'!$B$12+'BE (kWh)'!$B$27))</f>
        <v>#DIV/0!</v>
      </c>
      <c r="G15" s="358"/>
      <c r="H15" s="96" t="e">
        <f>'BE (kWh)'!H15/('BE (kWh)'!$B$12+'BE (kWh)'!$B$27)</f>
        <v>#DIV/0!</v>
      </c>
    </row>
    <row r="16" spans="2:8" ht="20.25" customHeight="1">
      <c r="B16" s="350"/>
      <c r="C16" s="347"/>
      <c r="D16" s="352"/>
      <c r="E16" s="385"/>
      <c r="F16" s="357" t="s">
        <v>195</v>
      </c>
      <c r="G16" s="358"/>
      <c r="H16" s="90" t="s">
        <v>197</v>
      </c>
    </row>
    <row r="17" spans="2:9" ht="20.25" customHeight="1" thickBot="1">
      <c r="B17" s="350"/>
      <c r="C17" s="347"/>
      <c r="D17" s="352"/>
      <c r="E17" s="385"/>
      <c r="F17" s="358"/>
      <c r="G17" s="91">
        <f>IF(Turbinado!C1="","",Turbinado!C1)</f>
        <v>0</v>
      </c>
      <c r="H17" s="96" t="e">
        <f>'BE (kWh)'!H17/('BE (kWh)'!$B$12+'BE (kWh)'!$B$27)</f>
        <v>#DIV/0!</v>
      </c>
    </row>
    <row r="18" spans="2:9" ht="43.5" customHeight="1">
      <c r="B18" s="350"/>
      <c r="C18" s="347"/>
      <c r="D18" s="352"/>
      <c r="E18" s="385"/>
      <c r="F18" s="358"/>
      <c r="G18" s="357" t="s">
        <v>229</v>
      </c>
      <c r="H18" s="309" t="s">
        <v>281</v>
      </c>
    </row>
    <row r="19" spans="2:9" ht="20.25" customHeight="1" thickBot="1">
      <c r="B19" s="350"/>
      <c r="C19" s="347"/>
      <c r="D19" s="352"/>
      <c r="E19" s="385"/>
      <c r="F19" s="358"/>
      <c r="G19" s="358"/>
      <c r="H19" s="310"/>
    </row>
    <row r="20" spans="2:9" ht="20.25" customHeight="1">
      <c r="B20" s="350"/>
      <c r="C20" s="347"/>
      <c r="D20" s="352"/>
      <c r="E20" s="385"/>
      <c r="F20" s="358"/>
      <c r="G20" s="358"/>
      <c r="H20" s="90" t="s">
        <v>99</v>
      </c>
    </row>
    <row r="21" spans="2:9" ht="20.25" customHeight="1" thickBot="1">
      <c r="B21" s="350"/>
      <c r="C21" s="347"/>
      <c r="D21" s="352"/>
      <c r="E21" s="385"/>
      <c r="F21" s="358"/>
      <c r="G21" s="358"/>
      <c r="H21" s="91"/>
    </row>
    <row r="22" spans="2:9" ht="20.25" customHeight="1">
      <c r="B22" s="350"/>
      <c r="C22" s="347"/>
      <c r="D22" s="352"/>
      <c r="E22" s="385"/>
      <c r="F22" s="358"/>
      <c r="G22" s="358"/>
      <c r="H22" s="90" t="s">
        <v>147</v>
      </c>
    </row>
    <row r="23" spans="2:9" ht="20.25" customHeight="1" thickBot="1">
      <c r="B23" s="350"/>
      <c r="C23" s="347"/>
      <c r="D23" s="352"/>
      <c r="E23" s="385"/>
      <c r="F23" s="358"/>
      <c r="G23" s="358"/>
      <c r="H23" s="91"/>
    </row>
    <row r="24" spans="2:9" ht="20.25" customHeight="1">
      <c r="B24" s="350"/>
      <c r="C24" s="347"/>
      <c r="D24" s="352"/>
      <c r="E24" s="385"/>
      <c r="F24" s="358"/>
      <c r="G24" s="358"/>
      <c r="H24" s="90" t="s">
        <v>101</v>
      </c>
    </row>
    <row r="25" spans="2:9" ht="20.25" customHeight="1" thickBot="1">
      <c r="B25" s="350"/>
      <c r="C25" s="347"/>
      <c r="D25" s="352"/>
      <c r="E25" s="385"/>
      <c r="F25" s="358"/>
      <c r="G25" s="358"/>
      <c r="H25" s="97" t="e">
        <f>'BE (kWh)'!H25/('BE (kWh)'!$B$12+'BE (kWh)'!$B$27)</f>
        <v>#DIV/0!</v>
      </c>
    </row>
    <row r="26" spans="2:9" ht="20.25" customHeight="1">
      <c r="B26" s="350"/>
      <c r="C26" s="347"/>
      <c r="D26" s="352"/>
      <c r="E26" s="385"/>
      <c r="F26" s="358"/>
      <c r="G26" s="358"/>
      <c r="H26" s="90" t="s">
        <v>102</v>
      </c>
    </row>
    <row r="27" spans="2:9" ht="20.25" customHeight="1" thickBot="1">
      <c r="B27" s="95" t="e">
        <f>'BE (kWh)'!B27/('BE (kWh)'!$B$12+'BE (kWh)'!$B$27)</f>
        <v>#DIV/0!</v>
      </c>
      <c r="C27" s="347"/>
      <c r="D27" s="352"/>
      <c r="E27" s="385"/>
      <c r="F27" s="100" t="e">
        <f>'BE (kWh)'!F27/('BE (kWh)'!$B$12+'BE (kWh)'!$B$27)</f>
        <v>#DIV/0!</v>
      </c>
      <c r="G27" s="92"/>
      <c r="H27" s="101" t="e">
        <f>'BE (kWh)'!H27/('BE (kWh)'!$B$12+'BE (kWh)'!$B$27)</f>
        <v>#DIV/0!</v>
      </c>
    </row>
    <row r="28" spans="2:9" s="58" customFormat="1" ht="20.25" customHeight="1">
      <c r="B28" s="93" t="s">
        <v>203</v>
      </c>
      <c r="C28" s="102"/>
      <c r="D28" s="102"/>
      <c r="E28" s="102"/>
      <c r="F28" s="102"/>
      <c r="G28" s="102"/>
      <c r="H28" s="102"/>
      <c r="I28" s="102"/>
    </row>
    <row r="29" spans="2:9" ht="20.25" customHeight="1">
      <c r="C29" s="69"/>
      <c r="D29" s="69"/>
      <c r="E29" s="69"/>
      <c r="F29" s="69"/>
      <c r="G29" s="69"/>
      <c r="H29" s="69"/>
      <c r="I29" s="69"/>
    </row>
    <row r="30" spans="2:9" ht="20.25" customHeight="1">
      <c r="C30" s="69"/>
      <c r="D30" s="69"/>
      <c r="E30" s="69"/>
      <c r="F30" s="69"/>
      <c r="G30" s="99"/>
      <c r="H30" s="69"/>
      <c r="I30" s="69"/>
    </row>
  </sheetData>
  <sheetProtection password="C098" sheet="1" objects="1" scenarios="1" formatCells="0" formatColumns="0" formatRows="0" insertColumns="0" insertRows="0" insertHyperlinks="0" sort="0" autoFilter="0" pivotTables="0"/>
  <mergeCells count="11">
    <mergeCell ref="E2:E27"/>
    <mergeCell ref="F2:F14"/>
    <mergeCell ref="G2:G4"/>
    <mergeCell ref="G6:G12"/>
    <mergeCell ref="B13:B26"/>
    <mergeCell ref="G14:G16"/>
    <mergeCell ref="F16:F26"/>
    <mergeCell ref="G18:G26"/>
    <mergeCell ref="B2:B11"/>
    <mergeCell ref="C2:C27"/>
    <mergeCell ref="D2:D27"/>
  </mergeCells>
  <pageMargins left="0.7" right="0.7" top="0.75" bottom="0.75" header="0.3" footer="0.3"/>
  <pageSetup paperSize="0" orientation="portrait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1:D62"/>
  <sheetViews>
    <sheetView topLeftCell="A8" zoomScale="70" zoomScaleNormal="70" workbookViewId="0">
      <selection activeCell="A78" sqref="A78"/>
    </sheetView>
  </sheetViews>
  <sheetFormatPr defaultRowHeight="14.25"/>
  <cols>
    <col min="1" max="1" width="64.42578125" style="46" customWidth="1"/>
    <col min="2" max="2" width="14.42578125" style="46" customWidth="1"/>
    <col min="3" max="3" width="14.5703125" style="49" customWidth="1"/>
    <col min="4" max="7" width="12.140625" style="46" customWidth="1"/>
    <col min="8" max="16384" width="9.140625" style="46"/>
  </cols>
  <sheetData>
    <row r="1" spans="1:3" ht="33.75" customHeight="1">
      <c r="A1" s="248" t="s">
        <v>216</v>
      </c>
      <c r="B1" s="249"/>
      <c r="C1" s="264"/>
    </row>
    <row r="2" spans="1:3" ht="15.75">
      <c r="A2" s="250"/>
      <c r="B2" s="251"/>
      <c r="C2" s="128"/>
    </row>
    <row r="3" spans="1:3" ht="17.25">
      <c r="A3" s="116" t="s">
        <v>204</v>
      </c>
      <c r="B3" s="117" t="s">
        <v>28</v>
      </c>
      <c r="C3" s="265" t="e">
        <f>Fornecido!C52</f>
        <v>#DIV/0!</v>
      </c>
    </row>
    <row r="4" spans="1:3" ht="45" customHeight="1">
      <c r="A4" s="252" t="s">
        <v>205</v>
      </c>
      <c r="B4" s="119"/>
      <c r="C4" s="266"/>
    </row>
    <row r="5" spans="1:3">
      <c r="A5" s="253"/>
      <c r="B5" s="253"/>
      <c r="C5" s="267"/>
    </row>
    <row r="6" spans="1:3" ht="17.25">
      <c r="A6" s="254" t="s">
        <v>9</v>
      </c>
      <c r="B6" s="117" t="s">
        <v>29</v>
      </c>
      <c r="C6" s="265" t="e">
        <f>(B31/C26)</f>
        <v>#REF!</v>
      </c>
    </row>
    <row r="7" spans="1:3" ht="42.75">
      <c r="A7" s="255" t="s">
        <v>24</v>
      </c>
      <c r="B7" s="256"/>
      <c r="C7" s="267"/>
    </row>
    <row r="8" spans="1:3" ht="17.25">
      <c r="A8" s="254" t="s">
        <v>10</v>
      </c>
      <c r="B8" s="117" t="s">
        <v>29</v>
      </c>
      <c r="C8" s="265" t="e">
        <f>B31/C30</f>
        <v>#REF!</v>
      </c>
    </row>
    <row r="9" spans="1:3" ht="28.5">
      <c r="A9" s="255" t="s">
        <v>25</v>
      </c>
      <c r="B9" s="256"/>
      <c r="C9" s="267"/>
    </row>
    <row r="10" spans="1:3" ht="15.75">
      <c r="A10" s="254" t="s">
        <v>18</v>
      </c>
      <c r="B10" s="117" t="s">
        <v>23</v>
      </c>
      <c r="C10" s="265" t="e">
        <f>(B26-B28)/B29</f>
        <v>#REF!</v>
      </c>
    </row>
    <row r="11" spans="1:3" ht="42.75">
      <c r="A11" s="255" t="s">
        <v>207</v>
      </c>
      <c r="B11" s="253"/>
      <c r="C11" s="256"/>
    </row>
    <row r="12" spans="1:3" ht="15.75" hidden="1">
      <c r="A12" s="257" t="s">
        <v>208</v>
      </c>
      <c r="B12" s="258" t="s">
        <v>23</v>
      </c>
      <c r="C12" s="268" t="e">
        <f>C10*'BE (%)'!F15</f>
        <v>#REF!</v>
      </c>
    </row>
    <row r="13" spans="1:3" hidden="1">
      <c r="A13" s="255"/>
      <c r="B13" s="253"/>
      <c r="C13" s="256"/>
    </row>
    <row r="14" spans="1:3" ht="15.75" hidden="1">
      <c r="A14" s="257" t="s">
        <v>209</v>
      </c>
      <c r="B14" s="258" t="s">
        <v>23</v>
      </c>
      <c r="C14" s="268" t="e">
        <f>C10*'BE (%)'!F27</f>
        <v>#REF!</v>
      </c>
    </row>
    <row r="15" spans="1:3" hidden="1">
      <c r="A15" s="255"/>
      <c r="B15" s="253"/>
      <c r="C15" s="256"/>
    </row>
    <row r="16" spans="1:3" ht="15.75" hidden="1">
      <c r="A16" s="257" t="s">
        <v>210</v>
      </c>
      <c r="B16" s="258" t="s">
        <v>23</v>
      </c>
      <c r="C16" s="268" t="e">
        <f>C10*'BE (%)'!B12</f>
        <v>#REF!</v>
      </c>
    </row>
    <row r="17" spans="1:4" hidden="1">
      <c r="A17" s="255"/>
      <c r="B17" s="253"/>
      <c r="C17" s="256"/>
    </row>
    <row r="18" spans="1:4" ht="15.75" hidden="1">
      <c r="A18" s="257" t="s">
        <v>211</v>
      </c>
      <c r="B18" s="258" t="s">
        <v>23</v>
      </c>
      <c r="C18" s="268" t="e">
        <f>C10*'BE (%)'!B27</f>
        <v>#REF!</v>
      </c>
    </row>
    <row r="19" spans="1:4" hidden="1">
      <c r="A19" s="255"/>
      <c r="B19" s="253"/>
      <c r="C19" s="256"/>
    </row>
    <row r="20" spans="1:4" ht="16.5" hidden="1">
      <c r="A20" s="259" t="s">
        <v>217</v>
      </c>
      <c r="B20" s="260" t="s">
        <v>215</v>
      </c>
      <c r="C20" s="269" t="e">
        <f>Fornecido!C49*'Indicadores sistema'!C33/1000000</f>
        <v>#VALUE!</v>
      </c>
    </row>
    <row r="21" spans="1:4" customFormat="1" ht="15" hidden="1">
      <c r="A21" s="129"/>
      <c r="B21" s="129"/>
      <c r="C21" s="129"/>
    </row>
    <row r="22" spans="1:4" ht="15.75" hidden="1">
      <c r="A22" s="259" t="s">
        <v>224</v>
      </c>
      <c r="B22" s="260" t="s">
        <v>3</v>
      </c>
      <c r="C22" s="270" t="e">
        <f>'Dados base'!G14/'Dados base'!G15</f>
        <v>#DIV/0!</v>
      </c>
    </row>
    <row r="23" spans="1:4" hidden="1">
      <c r="A23" s="255"/>
      <c r="B23" s="253"/>
      <c r="C23" s="256"/>
    </row>
    <row r="24" spans="1:4" ht="30" customHeight="1">
      <c r="A24" s="261"/>
      <c r="B24" s="131" t="s">
        <v>14</v>
      </c>
      <c r="C24" s="131" t="s">
        <v>16</v>
      </c>
    </row>
    <row r="25" spans="1:4" ht="16.5">
      <c r="A25" s="261"/>
      <c r="B25" s="131" t="s">
        <v>1</v>
      </c>
      <c r="C25" s="131" t="s">
        <v>26</v>
      </c>
    </row>
    <row r="26" spans="1:4">
      <c r="A26" s="140" t="s">
        <v>17</v>
      </c>
      <c r="B26" s="140">
        <f>Fornecido!C1</f>
        <v>0</v>
      </c>
      <c r="C26" s="140">
        <f>Fornecido!C3</f>
        <v>0</v>
      </c>
    </row>
    <row r="27" spans="1:4">
      <c r="A27" s="140" t="s">
        <v>159</v>
      </c>
      <c r="B27" s="140" t="e">
        <f>'BE (kWh)'!F15</f>
        <v>#DIV/0!</v>
      </c>
      <c r="C27" s="140">
        <f>Mínimo!C3</f>
        <v>0</v>
      </c>
      <c r="D27" s="65"/>
    </row>
    <row r="28" spans="1:4">
      <c r="A28" s="140" t="s">
        <v>12</v>
      </c>
      <c r="B28" s="140">
        <f>Turbinado!C1</f>
        <v>0</v>
      </c>
      <c r="C28" s="140">
        <f>Turbinado!C5</f>
        <v>0</v>
      </c>
    </row>
    <row r="29" spans="1:4">
      <c r="A29" s="140" t="s">
        <v>13</v>
      </c>
      <c r="B29" s="140" t="e">
        <f>Mínimo!C1</f>
        <v>#REF!</v>
      </c>
      <c r="C29" s="140">
        <f>Mínimo!C3</f>
        <v>0</v>
      </c>
    </row>
    <row r="30" spans="1:4">
      <c r="A30" s="140" t="s">
        <v>202</v>
      </c>
      <c r="B30" s="140">
        <f>'Dados base'!G12</f>
        <v>0</v>
      </c>
      <c r="C30" s="140">
        <f>'Dados base'!G12</f>
        <v>0</v>
      </c>
    </row>
    <row r="31" spans="1:4">
      <c r="A31" s="140" t="s">
        <v>22</v>
      </c>
      <c r="B31" s="140" t="e">
        <f>B26-B28-B29</f>
        <v>#REF!</v>
      </c>
      <c r="C31" s="140">
        <f>C26-C28-C29</f>
        <v>0</v>
      </c>
    </row>
    <row r="32" spans="1:4">
      <c r="A32" s="119"/>
      <c r="B32" s="119"/>
    </row>
    <row r="33" spans="1:3" ht="15">
      <c r="A33" s="262" t="s">
        <v>213</v>
      </c>
      <c r="B33" s="263" t="s">
        <v>214</v>
      </c>
      <c r="C33" s="111" t="str">
        <f>IF('Dados base'!G7="","",(IF('Dados base'!G7=2012,228.61,IF('Dados base'!G7=2013,228.61,IF('Dados base'!G7=2014,122.46,IF('Dados base'!G7=2015,AVERAGE(185.78,77.73,130.67,218.11,54.62,382.33,240.98,277.79,318.27,54.8),"Introduzir valor de energy mix"))))))</f>
        <v/>
      </c>
    </row>
    <row r="39" spans="1:3" hidden="1"/>
    <row r="40" spans="1:3" ht="15" hidden="1">
      <c r="A40" s="169" t="s">
        <v>250</v>
      </c>
      <c r="B40" s="169"/>
      <c r="C40" s="169" t="s">
        <v>265</v>
      </c>
    </row>
    <row r="41" spans="1:3" ht="15" hidden="1">
      <c r="A41" s="169" t="s">
        <v>251</v>
      </c>
      <c r="B41" s="169"/>
      <c r="C41" s="169" t="s">
        <v>266</v>
      </c>
    </row>
    <row r="42" spans="1:3" ht="15" hidden="1">
      <c r="A42" s="169" t="s">
        <v>244</v>
      </c>
      <c r="B42" s="169"/>
      <c r="C42" s="169" t="s">
        <v>275</v>
      </c>
    </row>
    <row r="43" spans="1:3" ht="15" hidden="1">
      <c r="A43" s="169" t="s">
        <v>245</v>
      </c>
      <c r="B43" s="169"/>
      <c r="C43" s="169" t="s">
        <v>276</v>
      </c>
    </row>
    <row r="44" spans="1:3" ht="14.25" hidden="1" customHeight="1">
      <c r="A44" s="169" t="s">
        <v>243</v>
      </c>
      <c r="B44" s="169"/>
      <c r="C44" s="169" t="s">
        <v>243</v>
      </c>
    </row>
    <row r="45" spans="1:3" ht="15" hidden="1">
      <c r="A45" s="169" t="s">
        <v>247</v>
      </c>
      <c r="B45" s="169"/>
      <c r="C45" s="169" t="s">
        <v>267</v>
      </c>
    </row>
    <row r="46" spans="1:3" ht="15" hidden="1">
      <c r="A46" s="169" t="s">
        <v>248</v>
      </c>
      <c r="B46" s="169"/>
      <c r="C46" s="169" t="s">
        <v>268</v>
      </c>
    </row>
    <row r="47" spans="1:3" ht="15" hidden="1">
      <c r="A47" s="169" t="s">
        <v>249</v>
      </c>
      <c r="B47" s="169"/>
      <c r="C47" s="169" t="s">
        <v>246</v>
      </c>
    </row>
    <row r="48" spans="1:3" ht="15" hidden="1">
      <c r="A48" s="169" t="s">
        <v>252</v>
      </c>
      <c r="B48" s="169"/>
      <c r="C48" s="169" t="s">
        <v>269</v>
      </c>
    </row>
    <row r="49" spans="1:3" ht="15" hidden="1">
      <c r="A49" s="169" t="s">
        <v>253</v>
      </c>
      <c r="B49" s="169"/>
      <c r="C49" s="169" t="s">
        <v>254</v>
      </c>
    </row>
    <row r="50" spans="1:3" ht="15" hidden="1">
      <c r="A50" s="169" t="s">
        <v>246</v>
      </c>
      <c r="B50" s="169"/>
      <c r="C50" s="169" t="s">
        <v>257</v>
      </c>
    </row>
    <row r="51" spans="1:3" ht="15" hidden="1">
      <c r="A51" s="169" t="s">
        <v>255</v>
      </c>
      <c r="B51" s="169"/>
      <c r="C51" s="169" t="s">
        <v>270</v>
      </c>
    </row>
    <row r="52" spans="1:3" ht="15" hidden="1">
      <c r="A52" s="169" t="s">
        <v>256</v>
      </c>
      <c r="B52" s="169"/>
      <c r="C52" s="169" t="s">
        <v>259</v>
      </c>
    </row>
    <row r="53" spans="1:3" ht="15" hidden="1">
      <c r="A53" s="169" t="s">
        <v>254</v>
      </c>
      <c r="B53" s="169"/>
      <c r="C53" s="46"/>
    </row>
    <row r="54" spans="1:3" ht="15" hidden="1">
      <c r="A54" s="169" t="s">
        <v>258</v>
      </c>
      <c r="B54" s="169"/>
      <c r="C54" s="169"/>
    </row>
    <row r="55" spans="1:3" ht="15" hidden="1">
      <c r="A55" s="169" t="s">
        <v>257</v>
      </c>
      <c r="B55" s="169"/>
      <c r="C55" s="169"/>
    </row>
    <row r="56" spans="1:3" ht="15" hidden="1">
      <c r="A56" s="169" t="s">
        <v>261</v>
      </c>
      <c r="B56" s="169"/>
      <c r="C56" s="169"/>
    </row>
    <row r="57" spans="1:3" ht="15" hidden="1">
      <c r="A57" s="169" t="s">
        <v>262</v>
      </c>
      <c r="B57" s="169"/>
      <c r="C57" s="169"/>
    </row>
    <row r="58" spans="1:3" ht="15" hidden="1">
      <c r="A58" s="169" t="s">
        <v>259</v>
      </c>
      <c r="B58" s="169"/>
      <c r="C58" s="169"/>
    </row>
    <row r="59" spans="1:3" ht="15" hidden="1">
      <c r="A59" s="169" t="s">
        <v>263</v>
      </c>
      <c r="B59" s="169"/>
      <c r="C59" s="169"/>
    </row>
    <row r="60" spans="1:3" ht="15" hidden="1">
      <c r="A60" s="169" t="s">
        <v>264</v>
      </c>
      <c r="B60" s="169"/>
      <c r="C60" s="169"/>
    </row>
    <row r="61" spans="1:3" ht="15" hidden="1">
      <c r="A61" s="169" t="s">
        <v>260</v>
      </c>
      <c r="B61" s="169"/>
      <c r="C61" s="169"/>
    </row>
    <row r="62" spans="1:3" ht="15">
      <c r="B62" s="169"/>
      <c r="C62" s="169"/>
    </row>
  </sheetData>
  <sheetProtection password="C098" sheet="1" objects="1" scenarios="1" formatCells="0" formatColumns="0" formatRows="0" insertColumns="0" insertRows="0" insertHyperlinks="0" sort="0" autoFilter="0" pivotTables="0"/>
  <pageMargins left="0.7" right="0.7" top="0.75" bottom="0.75" header="0.3" footer="0.3"/>
  <pageSetup paperSize="9" orientation="portrait" horizont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11</vt:i4>
      </vt:variant>
    </vt:vector>
  </HeadingPairs>
  <TitlesOfParts>
    <vt:vector size="11" baseType="lpstr">
      <vt:lpstr>Dados base</vt:lpstr>
      <vt:lpstr>Fornecido</vt:lpstr>
      <vt:lpstr>Mínimo</vt:lpstr>
      <vt:lpstr>Turbinado</vt:lpstr>
      <vt:lpstr>Output 1</vt:lpstr>
      <vt:lpstr>BE (kWh)</vt:lpstr>
      <vt:lpstr>Output 1 (3)</vt:lpstr>
      <vt:lpstr>BE (%)</vt:lpstr>
      <vt:lpstr>Indicadores sistema</vt:lpstr>
      <vt:lpstr>Output2</vt:lpstr>
      <vt:lpstr>Levantamento de valvulas</vt:lpstr>
    </vt:vector>
  </TitlesOfParts>
  <Company>LNEC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Utilizador do Windows</cp:lastModifiedBy>
  <cp:lastPrinted>2014-09-09T12:53:18Z</cp:lastPrinted>
  <dcterms:created xsi:type="dcterms:W3CDTF">2014-01-07T18:10:53Z</dcterms:created>
  <dcterms:modified xsi:type="dcterms:W3CDTF">2019-04-20T07:34:03Z</dcterms:modified>
</cp:coreProperties>
</file>