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zhaor\MASTER\UNIVERSITY\2\PHY294 - Quantum and Thermal Physics\Labs\Interference and Diffraction\data and graphs\"/>
    </mc:Choice>
  </mc:AlternateContent>
  <xr:revisionPtr revIDLastSave="0" documentId="13_ncr:1_{FE35C7E2-2102-4E3B-BF09-C646EF136F6C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G35" i="1" s="1"/>
  <c r="G36" i="1"/>
  <c r="G34" i="1"/>
  <c r="F36" i="1"/>
  <c r="F34" i="1"/>
  <c r="D35" i="1"/>
  <c r="D36" i="1"/>
  <c r="D34" i="1"/>
  <c r="B27" i="1"/>
  <c r="D27" i="1" s="1"/>
  <c r="D20" i="1"/>
  <c r="C20" i="1"/>
  <c r="D28" i="1"/>
  <c r="D29" i="1"/>
  <c r="B28" i="1"/>
  <c r="B29" i="1"/>
  <c r="D22" i="1"/>
  <c r="D21" i="1"/>
  <c r="C22" i="1"/>
  <c r="C21" i="1"/>
  <c r="C3" i="1"/>
  <c r="B22" i="1"/>
  <c r="B21" i="1"/>
  <c r="B20" i="1"/>
  <c r="M15" i="1"/>
  <c r="M14" i="1"/>
  <c r="M13" i="1"/>
  <c r="F14" i="1"/>
  <c r="I14" i="1" s="1"/>
  <c r="G15" i="1"/>
  <c r="J15" i="1" s="1"/>
  <c r="G14" i="1"/>
  <c r="J14" i="1" s="1"/>
  <c r="F15" i="1"/>
  <c r="I15" i="1" s="1"/>
  <c r="E15" i="1"/>
  <c r="H15" i="1" s="1"/>
  <c r="E14" i="1"/>
  <c r="H14" i="1" s="1"/>
  <c r="D15" i="1"/>
  <c r="C15" i="1"/>
  <c r="B15" i="1"/>
  <c r="C14" i="1"/>
  <c r="B14" i="1"/>
  <c r="D14" i="1"/>
  <c r="G13" i="1"/>
  <c r="J13" i="1" s="1"/>
  <c r="F13" i="1"/>
  <c r="I13" i="1" s="1"/>
  <c r="E13" i="1"/>
  <c r="H13" i="1" s="1"/>
  <c r="D13" i="1"/>
  <c r="C13" i="1"/>
  <c r="B13" i="1"/>
  <c r="C4" i="1"/>
  <c r="D4" i="1" s="1"/>
  <c r="E4" i="1" s="1"/>
  <c r="L1" i="1"/>
  <c r="B4" i="1"/>
  <c r="B3" i="1"/>
  <c r="K14" i="1" l="1"/>
  <c r="K13" i="1"/>
  <c r="K15" i="1"/>
  <c r="D3" i="1"/>
  <c r="E3" i="1" s="1"/>
  <c r="E6" i="1" s="1"/>
</calcChain>
</file>

<file path=xl/sharedStrings.xml><?xml version="1.0" encoding="utf-8"?>
<sst xmlns="http://schemas.openxmlformats.org/spreadsheetml/2006/main" count="46" uniqueCount="39">
  <si>
    <t>m'</t>
  </si>
  <si>
    <t>distance to minimum</t>
  </si>
  <si>
    <t>theta</t>
  </si>
  <si>
    <t>a</t>
  </si>
  <si>
    <t>lambda:</t>
  </si>
  <si>
    <t>a (in mm)</t>
  </si>
  <si>
    <t>average a</t>
  </si>
  <si>
    <t>Double Slit Exercise</t>
  </si>
  <si>
    <t>double slit</t>
  </si>
  <si>
    <t>0.04, 0.25</t>
  </si>
  <si>
    <t>0.04, 0.5</t>
  </si>
  <si>
    <t>0.08, 0.25</t>
  </si>
  <si>
    <t>Single Slit Exercise (0.04)</t>
  </si>
  <si>
    <t>distance to maximum</t>
  </si>
  <si>
    <t>l:</t>
  </si>
  <si>
    <t>Slit separation</t>
  </si>
  <si>
    <t>theta1</t>
  </si>
  <si>
    <t>theta2</t>
  </si>
  <si>
    <t>theta3</t>
  </si>
  <si>
    <t>d1</t>
  </si>
  <si>
    <t>d2</t>
  </si>
  <si>
    <t>d3</t>
  </si>
  <si>
    <t>d_avg</t>
  </si>
  <si>
    <t>percentage diff</t>
  </si>
  <si>
    <t>d_stated</t>
  </si>
  <si>
    <t>Slit width</t>
  </si>
  <si>
    <t>distance to first minimum</t>
  </si>
  <si>
    <t>a (mm)</t>
  </si>
  <si>
    <t>Heisenberg stuff</t>
  </si>
  <si>
    <t>l</t>
  </si>
  <si>
    <t>b</t>
  </si>
  <si>
    <t xml:space="preserve">h </t>
  </si>
  <si>
    <t>Diffraction Pattern Analysis</t>
  </si>
  <si>
    <t>maxima #</t>
  </si>
  <si>
    <t>intensity</t>
  </si>
  <si>
    <t>I0</t>
  </si>
  <si>
    <t>I/I0</t>
  </si>
  <si>
    <t>phi</t>
  </si>
  <si>
    <t>in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</si>
</sst>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6" workbookViewId="0">
      <selection activeCell="B21" sqref="B21"/>
    </sheetView>
  </sheetViews>
  <sheetFormatPr defaultRowHeight="15" x14ac:dyDescent="0.25"/>
  <cols>
    <col min="1" max="1" width="13.5703125" customWidth="1"/>
    <col min="2" max="2" width="20.140625" customWidth="1"/>
    <col min="4" max="4" width="10.5703125" customWidth="1"/>
    <col min="12" max="12" width="11" bestFit="1" customWidth="1"/>
  </cols>
  <sheetData>
    <row r="1" spans="1:13" x14ac:dyDescent="0.25">
      <c r="A1" t="s">
        <v>12</v>
      </c>
      <c r="K1" t="s">
        <v>4</v>
      </c>
      <c r="L1">
        <f xml:space="preserve"> 650 * 10^(-9)</f>
        <v>6.5000000000000002E-7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K2" t="s">
        <v>14</v>
      </c>
      <c r="L2">
        <v>1.1000000000000001</v>
      </c>
    </row>
    <row r="3" spans="1:13" x14ac:dyDescent="0.25">
      <c r="A3">
        <v>1</v>
      </c>
      <c r="B3">
        <f>-0.015 - (-0.01844)</f>
        <v>3.4400000000000021E-3</v>
      </c>
      <c r="C3">
        <f>ATAN(B3/L2)</f>
        <v>3.1272625325957609E-3</v>
      </c>
      <c r="D3">
        <f xml:space="preserve"> (A3*L1)/SIN(C3)</f>
        <v>2.0784985357045363E-4</v>
      </c>
      <c r="E3">
        <f>D3*1000</f>
        <v>0.20784985357045363</v>
      </c>
    </row>
    <row r="4" spans="1:13" x14ac:dyDescent="0.25">
      <c r="A4">
        <v>2</v>
      </c>
      <c r="B4">
        <f>-0.0115-(-0.01844)</f>
        <v>6.9400000000000017E-3</v>
      </c>
      <c r="C4">
        <f>ATAN(B4/L2)</f>
        <v>6.309007200750995E-3</v>
      </c>
      <c r="D4">
        <f xml:space="preserve"> (A4*L1)/SIN(C4)</f>
        <v>2.0605597406713017E-4</v>
      </c>
      <c r="E4">
        <f>D4*1000</f>
        <v>0.20605597406713017</v>
      </c>
    </row>
    <row r="6" spans="1:13" x14ac:dyDescent="0.25">
      <c r="D6" t="s">
        <v>6</v>
      </c>
      <c r="E6">
        <f>AVERAGE(E3:E4)</f>
        <v>0.20695291381879188</v>
      </c>
    </row>
    <row r="9" spans="1:13" x14ac:dyDescent="0.25">
      <c r="A9" t="s">
        <v>7</v>
      </c>
    </row>
    <row r="10" spans="1:13" x14ac:dyDescent="0.25">
      <c r="A10" t="s">
        <v>15</v>
      </c>
    </row>
    <row r="11" spans="1:13" x14ac:dyDescent="0.25">
      <c r="B11" t="s">
        <v>13</v>
      </c>
    </row>
    <row r="12" spans="1:13" x14ac:dyDescent="0.25">
      <c r="A12" t="s">
        <v>8</v>
      </c>
      <c r="B12">
        <v>1</v>
      </c>
      <c r="C12">
        <v>2</v>
      </c>
      <c r="D12">
        <v>3</v>
      </c>
      <c r="E12" t="s">
        <v>16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 t="s">
        <v>22</v>
      </c>
      <c r="L12" t="s">
        <v>24</v>
      </c>
      <c r="M12" t="s">
        <v>23</v>
      </c>
    </row>
    <row r="13" spans="1:13" x14ac:dyDescent="0.25">
      <c r="A13" t="s">
        <v>9</v>
      </c>
      <c r="B13">
        <f>0.01811-0.01761</f>
        <v>5.0000000000000044E-4</v>
      </c>
      <c r="C13">
        <f xml:space="preserve"> 0.01861-0.01761</f>
        <v>1.0000000000000009E-3</v>
      </c>
      <c r="D13">
        <f>0.01911-0.01761</f>
        <v>1.4999999999999979E-3</v>
      </c>
      <c r="E13">
        <f>ATAN(B13/L2)</f>
        <v>4.5454542324067541E-4</v>
      </c>
      <c r="F13">
        <f>ATAN(C13/L2)</f>
        <v>9.0909065865276708E-4</v>
      </c>
      <c r="G13">
        <f>ATAN(D13/L2)</f>
        <v>1.3636355184081536E-3</v>
      </c>
      <c r="H13">
        <f>(B12*L1*1000)/SIN(E13)</f>
        <v>1.4300001477272639</v>
      </c>
      <c r="I13">
        <f>(C12*L1*1000)/SIN(F13)</f>
        <v>1.4300005909089675</v>
      </c>
      <c r="J13">
        <f>(D12*L1*1000)/SIN(G13)</f>
        <v>1.4300013295448386</v>
      </c>
      <c r="K13">
        <f>AVERAGE(H13:J13)</f>
        <v>1.4300006893936901</v>
      </c>
      <c r="L13">
        <v>0.25</v>
      </c>
      <c r="M13">
        <f>ABS(L13-K13)/L13</f>
        <v>4.7200027575747603</v>
      </c>
    </row>
    <row r="14" spans="1:13" x14ac:dyDescent="0.25">
      <c r="A14" t="s">
        <v>10</v>
      </c>
      <c r="B14">
        <f>-0.01722--0.01772</f>
        <v>5.0000000000000044E-4</v>
      </c>
      <c r="C14">
        <f>-0.01694--0.01772</f>
        <v>7.7999999999999944E-4</v>
      </c>
      <c r="D14">
        <f>-0.01672--0.01772</f>
        <v>1.0000000000000009E-3</v>
      </c>
      <c r="E14">
        <f>ATAN(B14/L2)</f>
        <v>4.5454542324067541E-4</v>
      </c>
      <c r="F14">
        <f>ATAN(C14/L2)</f>
        <v>7.0909079024496398E-4</v>
      </c>
      <c r="G14">
        <f>ATAN(D14/L2)</f>
        <v>9.0909065865276708E-4</v>
      </c>
      <c r="H14">
        <f>(B12*L1*1000)/SIN(E14)</f>
        <v>1.4300001477272639</v>
      </c>
      <c r="I14">
        <f>(C12*L1*1000)/SIN(F14)</f>
        <v>1.8333337942423675</v>
      </c>
      <c r="J14">
        <f>(D12*L1*1000)/SIN(G14)</f>
        <v>2.1450008863634511</v>
      </c>
      <c r="K14">
        <f t="shared" ref="K14:K15" si="0">AVERAGE(H14:J14)</f>
        <v>1.8027782761110274</v>
      </c>
      <c r="L14">
        <v>0.5</v>
      </c>
      <c r="M14">
        <f>ABS(L14-K14)/L14</f>
        <v>2.6055565522220547</v>
      </c>
    </row>
    <row r="15" spans="1:13" x14ac:dyDescent="0.25">
      <c r="A15" t="s">
        <v>11</v>
      </c>
      <c r="B15">
        <f>0.01811 -0.01761</f>
        <v>5.0000000000000044E-4</v>
      </c>
      <c r="C15">
        <f>0.01856 -0.01761</f>
        <v>9.4999999999999946E-4</v>
      </c>
      <c r="D15">
        <f xml:space="preserve"> 0.019-0.01761</f>
        <v>1.3899999999999989E-3</v>
      </c>
      <c r="E15">
        <f>ATAN(B15/L2)</f>
        <v>4.5454542324067541E-4</v>
      </c>
      <c r="F15">
        <f>ATAN(C15/L2)</f>
        <v>8.6363614891695004E-4</v>
      </c>
      <c r="G15">
        <f>ATAN(D15/L2)</f>
        <v>1.2636356910552388E-3</v>
      </c>
      <c r="H15">
        <f>(B12*L1*1000)/SIN(E15)</f>
        <v>1.4300001477272639</v>
      </c>
      <c r="I15">
        <f>(C12*L1*1000)/SIN(F15)</f>
        <v>1.5052637192582694</v>
      </c>
      <c r="J15">
        <f>(D12*L1*1000)/SIN(G15)</f>
        <v>1.5431666996708633</v>
      </c>
      <c r="K15">
        <f t="shared" si="0"/>
        <v>1.4928101888854652</v>
      </c>
      <c r="L15">
        <v>0.25</v>
      </c>
      <c r="M15">
        <f>ABS(L15-K15)/L15</f>
        <v>4.971240755541861</v>
      </c>
    </row>
    <row r="17" spans="1:4" x14ac:dyDescent="0.25">
      <c r="A17" t="s">
        <v>25</v>
      </c>
    </row>
    <row r="19" spans="1:4" x14ac:dyDescent="0.25">
      <c r="A19" t="s">
        <v>8</v>
      </c>
      <c r="B19" t="s">
        <v>26</v>
      </c>
      <c r="C19" t="s">
        <v>2</v>
      </c>
      <c r="D19" t="s">
        <v>27</v>
      </c>
    </row>
    <row r="20" spans="1:4" x14ac:dyDescent="0.25">
      <c r="A20" t="s">
        <v>9</v>
      </c>
      <c r="B20">
        <f>0.02125-0.01761</f>
        <v>3.6400000000000009E-3</v>
      </c>
      <c r="C20">
        <f>ATAN(B20/L2)</f>
        <v>3.3090788308972859E-3</v>
      </c>
      <c r="D20">
        <f>L1*1000/SIN(C20)</f>
        <v>0.19642964688017281</v>
      </c>
    </row>
    <row r="21" spans="1:4" x14ac:dyDescent="0.25">
      <c r="A21" t="s">
        <v>10</v>
      </c>
      <c r="B21">
        <f>-0.0145--0.01772</f>
        <v>3.2199999999999989E-3</v>
      </c>
      <c r="C21">
        <f>ATAN(B21/L2)</f>
        <v>2.9272643661216236E-3</v>
      </c>
      <c r="D21">
        <f>L1*1000/SIN(C21)</f>
        <v>0.22205064080259224</v>
      </c>
    </row>
    <row r="22" spans="1:4" x14ac:dyDescent="0.25">
      <c r="A22" t="s">
        <v>11</v>
      </c>
      <c r="B22">
        <f>0.01925-0.01761</f>
        <v>1.6399999999999991E-3</v>
      </c>
      <c r="C22">
        <f>ATAN(B22/L2)</f>
        <v>1.4909079862413922E-3</v>
      </c>
      <c r="D22">
        <f>L1*1000/SIN(C22)</f>
        <v>0.43597609430128309</v>
      </c>
    </row>
    <row r="25" spans="1:4" x14ac:dyDescent="0.25">
      <c r="A25" t="s">
        <v>28</v>
      </c>
    </row>
    <row r="26" spans="1:4" x14ac:dyDescent="0.25">
      <c r="A26" t="s">
        <v>3</v>
      </c>
      <c r="B26" t="s">
        <v>29</v>
      </c>
      <c r="C26" t="s">
        <v>30</v>
      </c>
      <c r="D26" t="s">
        <v>31</v>
      </c>
    </row>
    <row r="27" spans="1:4" x14ac:dyDescent="0.25">
      <c r="A27">
        <v>4.0000000000000003E-5</v>
      </c>
      <c r="B27">
        <f>-0.015 - (-0.01844)</f>
        <v>3.4400000000000021E-3</v>
      </c>
      <c r="C27">
        <v>1.1000000000000001</v>
      </c>
      <c r="D27">
        <f>(A27/0.00000065)*SIN(ATAN(B27/C27))</f>
        <v>0.19244661140182831</v>
      </c>
    </row>
    <row r="28" spans="1:4" x14ac:dyDescent="0.25">
      <c r="A28">
        <v>8.0000000000000007E-5</v>
      </c>
      <c r="B28">
        <f>0.01861-0.01689</f>
        <v>1.7200000000000028E-3</v>
      </c>
      <c r="C28">
        <v>1.1000000000000001</v>
      </c>
      <c r="D28">
        <f t="shared" ref="D28:D29" si="1">(A28/0.00000065)*SIN(ATAN(B28/C28))</f>
        <v>0.19244731718482747</v>
      </c>
    </row>
    <row r="29" spans="1:4" x14ac:dyDescent="0.25">
      <c r="A29">
        <v>1.6000000000000001E-4</v>
      </c>
      <c r="B29">
        <f xml:space="preserve"> -0.01844- -0.01928</f>
        <v>8.39999999999997E-4</v>
      </c>
      <c r="C29">
        <v>1.1000000000000001</v>
      </c>
      <c r="D29">
        <f t="shared" si="1"/>
        <v>0.18797197316500044</v>
      </c>
    </row>
    <row r="32" spans="1:4" x14ac:dyDescent="0.25">
      <c r="A32" t="s">
        <v>32</v>
      </c>
    </row>
    <row r="33" spans="1:7" x14ac:dyDescent="0.25">
      <c r="A33" t="s">
        <v>33</v>
      </c>
      <c r="B33" t="s">
        <v>35</v>
      </c>
      <c r="C33" t="s">
        <v>34</v>
      </c>
      <c r="D33" t="s">
        <v>36</v>
      </c>
      <c r="E33" t="s">
        <v>37</v>
      </c>
      <c r="F33" t="s">
        <v>2</v>
      </c>
      <c r="G33" t="s">
        <v>38</v>
      </c>
    </row>
    <row r="34" spans="1:7" x14ac:dyDescent="0.25">
      <c r="A34">
        <v>1</v>
      </c>
      <c r="B34">
        <v>3.53593</v>
      </c>
      <c r="C34">
        <v>0.19999</v>
      </c>
      <c r="D34">
        <f>C34/B34</f>
        <v>5.655937758948848E-2</v>
      </c>
      <c r="E34">
        <v>2.5037699999999998</v>
      </c>
      <c r="F34">
        <f>ASIN((E34*0.00000065)/(3.14159265*0.00016))</f>
        <v>3.2377155568232316E-3</v>
      </c>
      <c r="G34">
        <f>F34*180/3.14159265</f>
        <v>0.18550743688179358</v>
      </c>
    </row>
    <row r="35" spans="1:7" x14ac:dyDescent="0.25">
      <c r="A35">
        <v>2</v>
      </c>
      <c r="B35">
        <v>3.53593</v>
      </c>
      <c r="C35">
        <v>4.7120000000000002E-2</v>
      </c>
      <c r="D35">
        <f t="shared" ref="D35:D36" si="2">C35/B35</f>
        <v>1.3326055662866629E-2</v>
      </c>
      <c r="E35">
        <v>2.8111000000000002</v>
      </c>
      <c r="F35">
        <f>ASIN((E35*0.00000065)/(3.14159265*0.00016))</f>
        <v>3.6351367518348159E-3</v>
      </c>
      <c r="G35">
        <f t="shared" ref="G35:G36" si="3">F35*180/3.14159265</f>
        <v>0.20827799407102218</v>
      </c>
    </row>
    <row r="36" spans="1:7" x14ac:dyDescent="0.25">
      <c r="A36">
        <v>3</v>
      </c>
      <c r="B36">
        <v>3.53593</v>
      </c>
      <c r="C36">
        <v>1.813E-2</v>
      </c>
      <c r="D36">
        <f t="shared" si="2"/>
        <v>5.1273639466844646E-3</v>
      </c>
      <c r="E36">
        <v>2.9302000000000001</v>
      </c>
      <c r="F36">
        <f t="shared" ref="F35:F36" si="4">ASIN((E36*0.00000065)/(3.14159265*0.00016))</f>
        <v>3.7891500623074134E-3</v>
      </c>
      <c r="G36">
        <f t="shared" si="3"/>
        <v>0.21710230676002326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 Zhao</dc:creator>
  <cp:lastModifiedBy>Regis Zhao</cp:lastModifiedBy>
  <dcterms:created xsi:type="dcterms:W3CDTF">2015-06-05T18:17:20Z</dcterms:created>
  <dcterms:modified xsi:type="dcterms:W3CDTF">2022-03-13T05:04:01Z</dcterms:modified>
</cp:coreProperties>
</file>