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27487DD-053E-432C-9BEC-3C4A49289821}" xr6:coauthVersionLast="47" xr6:coauthVersionMax="47" xr10:uidLastSave="{00000000-0000-0000-0000-000000000000}"/>
  <bookViews>
    <workbookView xWindow="-110" yWindow="-110" windowWidth="19420" windowHeight="10420" xr2:uid="{00000000-000D-0000-FFFF-FFFF00000000}"/>
  </bookViews>
  <sheets>
    <sheet name="Instructions" sheetId="9" r:id="rId1"/>
    <sheet name="Demo Script" sheetId="10" r:id="rId2"/>
    <sheet name="Expected Result (5-person team)" sheetId="12" r:id="rId3"/>
    <sheet name="Expected Result (6-person team)" sheetId="13" r:id="rId4"/>
    <sheet name="Expected Result (7-person team)" sheetId="14" r:id="rId5"/>
    <sheet name="Cost Calculator" sheetId="15"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5" i="10" l="1"/>
  <c r="A61" i="10"/>
  <c r="A71" i="10"/>
  <c r="A69" i="10"/>
  <c r="A63" i="10"/>
  <c r="A62" i="10"/>
  <c r="A57" i="10"/>
  <c r="A56" i="10"/>
  <c r="A67" i="10"/>
  <c r="A65" i="10"/>
  <c r="A68" i="10"/>
  <c r="A70" i="10"/>
  <c r="A66" i="10"/>
  <c r="A64" i="10"/>
  <c r="A59" i="10"/>
  <c r="A53" i="10"/>
  <c r="A58" i="10"/>
  <c r="A55" i="10"/>
  <c r="A54" i="10"/>
  <c r="A52" i="10"/>
  <c r="A51" i="10"/>
  <c r="N24" i="15"/>
  <c r="N20" i="15"/>
  <c r="N19" i="15"/>
  <c r="N17" i="15"/>
  <c r="N13" i="15"/>
  <c r="N12" i="15"/>
  <c r="N10" i="15"/>
  <c r="N6" i="15"/>
  <c r="N5" i="15"/>
  <c r="M24" i="15"/>
  <c r="M23" i="15"/>
  <c r="M22" i="15"/>
  <c r="M21" i="15"/>
  <c r="M20" i="15"/>
  <c r="M19" i="15"/>
  <c r="M17" i="15"/>
  <c r="M16" i="15"/>
  <c r="M15" i="15"/>
  <c r="M14" i="15"/>
  <c r="M13" i="15"/>
  <c r="M12" i="15"/>
  <c r="M10" i="15"/>
  <c r="M9" i="15"/>
  <c r="M8" i="15"/>
  <c r="M7" i="15"/>
  <c r="M6" i="15"/>
  <c r="M5" i="15"/>
  <c r="L24" i="15"/>
  <c r="L21" i="15"/>
  <c r="N21" i="15" s="1"/>
  <c r="L20" i="15"/>
  <c r="L19" i="15"/>
  <c r="L17" i="15"/>
  <c r="L14" i="15"/>
  <c r="N14" i="15" s="1"/>
  <c r="L13" i="15"/>
  <c r="L12" i="15"/>
  <c r="L10" i="15"/>
  <c r="L7" i="15"/>
  <c r="N7" i="15" s="1"/>
  <c r="L6" i="15"/>
  <c r="L5" i="15"/>
  <c r="K19" i="15" a="1"/>
  <c r="K19" i="15" s="1"/>
  <c r="H3" i="15"/>
  <c r="G3" i="15"/>
  <c r="F3" i="15"/>
  <c r="K24" i="15" s="1" a="1"/>
  <c r="K24" i="15" s="1"/>
  <c r="A47" i="10"/>
  <c r="A34" i="10"/>
  <c r="A48" i="10"/>
  <c r="A46" i="10"/>
  <c r="A19" i="10"/>
  <c r="A18" i="10"/>
  <c r="A17" i="10"/>
  <c r="A20" i="10"/>
  <c r="A43" i="10"/>
  <c r="A39" i="10"/>
  <c r="A38" i="10"/>
  <c r="A37" i="10"/>
  <c r="A36" i="10"/>
  <c r="A35" i="10"/>
  <c r="A33" i="10"/>
  <c r="A32" i="10"/>
  <c r="A42" i="10"/>
  <c r="A41" i="10"/>
  <c r="A40" i="10"/>
  <c r="A49" i="10"/>
  <c r="A44" i="10"/>
  <c r="A26" i="10"/>
  <c r="A25" i="10"/>
  <c r="A5" i="10"/>
  <c r="A4" i="10"/>
  <c r="A15" i="10"/>
  <c r="A23" i="10"/>
  <c r="A22" i="10"/>
  <c r="A21" i="10"/>
  <c r="A16" i="10"/>
  <c r="A14" i="10"/>
  <c r="A13" i="10"/>
  <c r="A12" i="10"/>
  <c r="A11" i="10"/>
  <c r="A10" i="10"/>
  <c r="A9" i="10"/>
  <c r="A7" i="10"/>
  <c r="A6" i="10"/>
  <c r="A8" i="10"/>
  <c r="A3" i="10"/>
  <c r="A2" i="10"/>
  <c r="K10" i="15" l="1" a="1"/>
  <c r="K10" i="15" s="1"/>
  <c r="K20" i="15" a="1"/>
  <c r="K20" i="15" s="1"/>
  <c r="K12" i="15" a="1"/>
  <c r="K12" i="15" s="1"/>
  <c r="K21" i="15" a="1"/>
  <c r="K21" i="15" s="1"/>
  <c r="K13" i="15" a="1"/>
  <c r="K13" i="15" s="1"/>
  <c r="K22" i="15" a="1"/>
  <c r="K22" i="15" s="1"/>
  <c r="L22" i="15" s="1"/>
  <c r="N22" i="15" s="1"/>
  <c r="K7" i="15" a="1"/>
  <c r="K7" i="15" s="1"/>
  <c r="K5" i="15" a="1"/>
  <c r="K5" i="15" s="1"/>
  <c r="K14" i="15" a="1"/>
  <c r="K14" i="15" s="1"/>
  <c r="K6" i="15" a="1"/>
  <c r="K6" i="15" s="1"/>
  <c r="K15" i="15" a="1"/>
  <c r="K15" i="15" s="1"/>
  <c r="L15" i="15" s="1"/>
  <c r="N15" i="15" s="1"/>
  <c r="K23" i="15" a="1"/>
  <c r="K23" i="15" s="1"/>
  <c r="L23" i="15" s="1"/>
  <c r="N23" i="15" s="1"/>
  <c r="K8" i="15" a="1"/>
  <c r="K8" i="15" s="1"/>
  <c r="L8" i="15" s="1"/>
  <c r="N8" i="15" s="1"/>
  <c r="K16" i="15" a="1"/>
  <c r="K16" i="15" s="1"/>
  <c r="L16" i="15" s="1"/>
  <c r="N16" i="15" s="1"/>
  <c r="K9" i="15" a="1"/>
  <c r="K9" i="15" s="1"/>
  <c r="L9" i="15" s="1"/>
  <c r="N9" i="15" s="1"/>
  <c r="K17" i="15" a="1"/>
  <c r="K17" i="15" s="1"/>
  <c r="A60" i="10"/>
  <c r="A31" i="10" l="1"/>
  <c r="A29" i="10"/>
  <c r="A27" i="10"/>
  <c r="A28" i="10"/>
  <c r="A24" i="10"/>
  <c r="A30" i="1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<sst xmlns="http://schemas.openxmlformats.org/spreadsheetml/2006/main" count="117" uniqueCount="68">
  <si>
    <t>Guide: email = bob@gmail.com; password = password; name = Bob Hill; emergencyContact = (222) 123-4567
Guide: email = sarah@yahoo.ca; password = pwd; name = Sarah Hill; emergencyContact = (222) 123-7654</t>
  </si>
  <si>
    <t>This update contains the following:</t>
  </si>
  <si>
    <t xml:space="preserve">The file creation is successful if no error is raised. </t>
  </si>
  <si>
    <t>The following instances should be exist after executing the demo script (for a 5-person team):</t>
  </si>
  <si>
    <t>The following instances should be exist after executing the demo script (for a 6-person team):</t>
  </si>
  <si>
    <t>The following instances should be exist after executing the demo script (for a 7-person team):</t>
  </si>
  <si>
    <t>Guide: email = sarah@yahoo.ca; password = pwd; name = Sarah Hill; emergencyContact = (222) 123-7654
Guide: email = ben@gmail.com; password = 9876; name = Benny Hill; emergency contact = (222) 987-6666
Guide: email = susi@gmail.com; password = 8765; name = Susi Hill; emergency contact (222) 111-2222</t>
  </si>
  <si>
    <t>The DemoFileCreator first creates some instances, saves them to a file, and then calls the DemoFileVerifier to delete the root element as well as load and verify the instances.</t>
  </si>
  <si>
    <t>The following instances should be created (this is printed to the console by the DemoFilePrinter after successful verification):</t>
  </si>
  <si>
    <t>After the demo, submit your data file with the results of your demo session together with your presentation for Iteration 5 in myCourses.</t>
  </si>
  <si>
    <t xml:space="preserve">   2) a full solution for the persistence layer including the BikeTourPlusPersistence.ump files</t>
  </si>
  <si>
    <t>Assuming a BikeTourPlus application with a data file as explained in the instructions.</t>
  </si>
  <si>
    <t>helmet</t>
  </si>
  <si>
    <t>spare tire</t>
  </si>
  <si>
    <t>repair kit</t>
  </si>
  <si>
    <t>Manager: email = manager@btp.com; password = manager</t>
  </si>
  <si>
    <t>Lodge: name = Climbers' Lodge; address = 123 Mountain View Road; rating = ThreeStars
Lodge: name = High Peak; address = 455 Mountain View Road; rating = FourStars</t>
  </si>
  <si>
    <t>You may have to slightly adjust the DemoFileCreator, depending on the changes you have made to the common domain model (e.g., for additional features).</t>
  </si>
  <si>
    <t>2+3) You may want to adapt the provided test of the persistence layer (see DemoFileVerifier) to be able to test your persistence layer. The Java files required for the persistence layer are in the ca.mcgill.ecse.biketourplus.demo.persistence package. You may want to replace your persistence layer with these provided files, especially if you are having issue with your persistence layer. Note that the provided test does not cover bike tours.</t>
  </si>
  <si>
    <t>Lodge: name = Low Peak; address = 455 No View Road; rating = TwoStars
Lodge: name = Mountain View; address = 333 Valley Street; rating = FiveStars</t>
  </si>
  <si>
    <t>Manager: email = manager@btp.com; password = Pass#d</t>
  </si>
  <si>
    <t>IN THE REMAINING STEPS THE ITEMS COST IS SHOWN IN SQUARE BRACKETS FOR 5-PERSON TEAMS</t>
  </si>
  <si>
    <t>Participant</t>
  </si>
  <si>
    <t>Joe</t>
  </si>
  <si>
    <t>Jane</t>
  </si>
  <si>
    <t>Jack</t>
  </si>
  <si>
    <t>Jon</t>
  </si>
  <si>
    <t>Jennifer</t>
  </si>
  <si>
    <t>Jeremy</t>
  </si>
  <si>
    <t>standard</t>
  </si>
  <si>
    <t>plus</t>
  </si>
  <si>
    <t>deluxe</t>
  </si>
  <si>
    <t>5-person team</t>
  </si>
  <si>
    <t>6-person team</t>
  </si>
  <si>
    <t>7-person team</t>
  </si>
  <si>
    <t>lodge</t>
  </si>
  <si>
    <t>N</t>
  </si>
  <si>
    <t>Y</t>
  </si>
  <si>
    <t>4) See the other worksheets for the demo script (with alternate steps for 5-person and 7-person teams), the expected results depending on team size, and a cost calculator</t>
  </si>
  <si>
    <t>weeks</t>
  </si>
  <si>
    <t>per week</t>
  </si>
  <si>
    <t>total</t>
  </si>
  <si>
    <t>item</t>
  </si>
  <si>
    <t>guide</t>
  </si>
  <si>
    <t>Participant: email = jack@hotmail.com; password = 1234; name = Jack Black; emergencyContact = (222) 987-6542; nrWeeks = 5; weeksAvailableFrom = 1; weeksAvailableUntil = 6; lodgeRequired = true; Bike Tour 5 with Susi Hill (susi@gmail.com) for weeks 1-5, guide: $300; items: $1990; total: $2290; status: Cancelled, authCode PLUS, 10% refund
   Item: name = standard; quantity = 1
   Item: name = deluxe; quantity = 1</t>
  </si>
  <si>
    <t>Participant: email = jack@hotmail.com; password = 1234; name = Jack Black; emergencyContact = (222) 987-6542; nrWeeks = 5; weeksAvailableFrom = 1; weeksAvailableUntil = 6; lodgeRequired = true; Bike Tour 5 with Susi Hill (susi@gmail.com) for weeks 1-5, guide: $300; items: $2285; total: $2585; status: Cancelled, authCode PLUS, 10% refund
   Item: name = standard; quantity = 1
   Item: name = plus; quantity = 1</t>
  </si>
  <si>
    <t>Participant: email = jeremy@hotmail.com; password = 4444; name = Jeremy Black; emergencyContact = (222) 987-6546; nrWeeks = 1; weeksAvailableFrom = 1; weeksAvailableUntil = 6; lodgeRequired = true; Bike Tour 3 with Sarah Hill (sarah@yahoo.ca) for weeks 1-1, guide: $60; items: $0; total: $60; status: Banned, no authCode, 0% refund</t>
  </si>
  <si>
    <t>Participant: email = joe@hotmail.com; password = 1234; name = Joe Black; emergencyContact = (222) 987-6540; nrWeeks = 2; weeksAvailableFrom = 2; weeksAvailableUntil = 6; lodgeRequired = false; Bike Tour 1 with Sarah Hill (sarah@yahoo.ca) for weeks 2-3, guide: $120; items: $1060; total: $1180; status: Banned, no authCode, 0% refund
   Item: name = plus; quantity = 1
   Item: name = repair kit; quantity = 2</t>
  </si>
  <si>
    <t>Participant: email = joe@hotmail.com; password = 1234; name = Joe Black; emergencyContact = (222) 987-6540; nrWeeks = 2; weeksAvailableFrom = 2; weeksAvailableUntil = 6; lodgeRequired = false; Bike Tour 1 with Sarah Hill (sarah@yahoo.ca) for weeks 2-3, guide: $120; items: $120; total: $240; status: Banned, no authCode, 0% refund
   Item: name = repair kit; quantity = 2</t>
  </si>
  <si>
    <t>Participant: email = jane@hotmail.com; password = 1234; name = Jane Black; emergencyContact = (222) 987-6541; nrWeeks = 3; weeksAvailableFrom = 3; weeksAvailableUntil = 5; lodgeRequired = false; Bike Tour 4 with Benny Hill (ben@gmail.com) for weeks 3-5, guide: $180; items: $390; total: $570; status: Finished, authCode OK, 0% refund
   Item: name = repair kit; quantity = 1
   Item: name = spare tire; quantity = 1</t>
  </si>
  <si>
    <t>Participant: email = jon@hotmail.com; password = 1234; name = Jon Black; emergencyContact = (222) 987-6544; nrWeeks = 3; weeksAvailableFrom = 1; weeksAvailableUntil = 6; lodgeRequired = false; Bike Tour 2 with Sarah Hill (sarah@yahoo.ca) for weeks 4-6, guide: $180; items: $570; total: $750; status: Cancelled, authCode DONE, 50% refund
   Item: name = repair kit; quantity = 3
   Item: name = spare tire; quantity = 1</t>
  </si>
  <si>
    <t>Gear: name = repair kit; pricePerWeek = 30
Gear: name = spare tire; pricePerWeek = 100
Gear: name = helmet; pricePerWeek = 50</t>
  </si>
  <si>
    <t>Combo: name = standard; discount = 20
   Item: name = spare tire; quantity = 1
   Item: name = repair kit; quantity = 2
Combo: name = plus; discount = 30
   Item: name = spare tire; quantity = 2
   Item: name = repair kit; quantity = 4
   Item: name = helmet; quantity = 3</t>
  </si>
  <si>
    <t>Participant: email = joe@hotmail.com; password = 1234; name = Joe Black; emergencyContact = (222) 987-6540; nrWeeks = 2; weeksAvailableFrom = 2; weeksAvailableUntil = 6; lodgeRequired = false
   Item: name = plus; quantity = 1
   Item: name = repair kit; quantity = 2
Participant: email = jane@hotmail.com; password = 1234; name = Jane Black; emergencyContact = (222) 987-6541; nrWeeks = 3; weeksAvailableFrom = 3; weeksAvailableUntil = 5; lodgeRequired = false
   Item: name = repair kit; quantity = 1
   Item: name = spare tire; quantity = 1
   Item: name = helmet; quantity = 1
Participant: email = jack@hotmail.com; password = 1234; name = Jack Black; emergencyContact = (222) 987-6542; nrWeeks = 4; weeksAvailableFrom = 1; weeksAvailableUntil = 6; lodgeRequired = true
   Item: name = standard; quantity = 1
   Item: name = plus; quantity = 1
Participant: email = julie@hotmail.com; password = 1234; name = Julie Black; emergencyContact = (222) 987-6543; nrWeeks = 1; weeksAvailableFrom = 1; weeksAvailableUntil = 6; lodgeRequired = false
Participant: email = jon@hotmail.com; password = 1234; name = Jon Black; emergencyContact = (222) 987-6544; nrWeeks = 3; weeksAvailableFrom = 1; weeksAvailableUntil = 6; lodgeRequired = false
   Item: name = repair kit; quantity = 3
   Item: name = spare tire; quantity = 1
   Item: name = helmet; quantity = 2</t>
  </si>
  <si>
    <t>Participant: email = jane@hotmail.com; password = 1234; name = Jane Black; emergencyContact = (222) 987-6541; nrWeeks = 3; weeksAvailableFrom = 3; weeksAvailableUntil = 5; lodgeRequired = false; Bike Tour 4 with Benny Hill (ben@gmail.com) for weeks 3-5, guide: $180; items: $540; total: $720; status: Finished, authCode OK, 0% refund
   Item: name = repair kit; quantity = 1
   Item: name = spare tire; quantity = 1
   Item: name = helmet; quantity = 1</t>
  </si>
  <si>
    <t>Participant: email = jon@hotmail.com; password = 1234; name = Jon Black; emergencyContact = (222) 987-6544; nrWeeks = 3; weeksAvailableFrom = 1; weeksAvailableUntil = 6; lodgeRequired = false; Bike Tour 2 with Sarah Hill (sarah@yahoo.ca) for weeks 4-6, guide: $180; items: $870; total: $1050; status: Cancelled, authCode DONE, 50% refund
   Item: name = repair kit; quantity = 3
   Item: name = spare tire; quantity = 1
   Item: name = helmet; quantity = 2</t>
  </si>
  <si>
    <t>bike bag</t>
  </si>
  <si>
    <t>Gear: name = repair kit; pricePerWeek = 30
Gear: name = spare tire; pricePerWeek = 100
Gear: name = bike bag; pricePerWeek = 80</t>
  </si>
  <si>
    <t>Combo: name = standard; discount = 20
   Item: name = spare tire; quantity = 1
   Item: name = repair kit; quantity = 2
Combo: name = deluxe; discount = 40
   Item: name = repair kit; quantity = 3
   Item: name = spare tire; quantity = 2
   Item: name = bike bag; quantity = 2</t>
  </si>
  <si>
    <t>Participant: email = jennifer@hotmail.com; password = 5555; name = Jennifer Black; emergencyContact = (222) 987-6545; nrWeeks = 3; weeksAvailableFrom = 3; weeksAvailableUntil = 6; lodgeRequired = true; Bike Tour 2 with Sarah Hill (sarah@yahoo.ca) for weeks 4-6, guide: $180; items: $1560; total: $1740; status: Cancelled, no authCode, 0% refund
   Item: name = repair kit; quantity = 3
   Item: name = bike bag; quantity = 2
   Item: name = deluxe; quantity = 1</t>
  </si>
  <si>
    <t>Gear: name = repair kit; pricePerWeek = 30
Gear: name = spare tire; pricePerWeek = 100
Gear: name = helmet; pricePerWeek = 50
Gear: name = bike bag; pricePerWeek = 80</t>
  </si>
  <si>
    <t>Participant: email = jennifer@hotmail.com; password = 5555; name = Jennifer Black; emergencyContact = (222) 987-6545; nrWeeks = 3; weeksAvailableFrom = 3; weeksAvailableUntil = 6; lodgeRequired = true; Bike Tour 2 with Sarah Hill (sarah@yahoo.ca) for weeks 4-6, guide: $180; items: $1737; total: $1917; status: Cancelled, no authCode, 0% refund
   Item: name = repair kit; quantity = 3
   Item: name = bike bag; quantity = 2
   Item: name = plus; quantity = 1</t>
  </si>
  <si>
    <t>BikeTourPlus: startDate = 2023-06-01; nrOfWeeks = 5; priceOfGuidePerWeek = 50</t>
  </si>
  <si>
    <t>BikeTourPlus: startDate = 2023-Jun-13; nrOfWeeks = 6; priceOfGuidePerWeek = 60</t>
  </si>
  <si>
    <t xml:space="preserve">   1) an application called DemoFileCreator that creates the demo file required for Iteration 5</t>
  </si>
  <si>
    <t xml:space="preserve">   3) a test for the persistence layer called DemoFileVerifier</t>
  </si>
  <si>
    <t xml:space="preserve">   4) the demo script with the expected results and a cost calculator (in this spreadsheet)</t>
  </si>
  <si>
    <t>1) Run the provided DemoFileCreator in the ca.mcgill.ecse.biketourplus.demo package to create the btp.data file which is to be used for the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</si>
</sst>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wrapText="1"/>
    </xf>
    <xf numFmtId="0" fontId="0" fillId="0" borderId="0" xfId="0" quotePrefix="1"/>
    <xf numFmtId="0" fontId="0" fillId="0" borderId="0" xfId="0" applyAlignment="1">
      <alignment horizontal="center"/>
    </xf>
    <xf numFmtId="9" fontId="0" fillId="0" borderId="0" xfId="1" applyFont="1"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0" fillId="0" borderId="0" xfId="0" applyAlignment="1">
      <alignment horizontal="left" wrapText="1"/>
    </xf>
    <xf numFmtId="0" fontId="0" fillId="0" borderId="0" xfId="0" applyAlignment="1">
      <alignment horizontal="left" vertical="top" wrapText="1"/>
    </xf>
    <xf numFmtId="0" fontId="0" fillId="0" borderId="1" xfId="0" quotePrefix="1" applyBorder="1" applyAlignment="1">
      <alignment horizontal="left" wrapText="1"/>
    </xf>
    <xf numFmtId="0" fontId="2" fillId="2" borderId="2" xfId="0" applyFont="1" applyFill="1" applyBorder="1" applyAlignment="1">
      <alignment horizontal="left"/>
    </xf>
    <xf numFmtId="0" fontId="1" fillId="3" borderId="1" xfId="0" quotePrefix="1" applyFont="1" applyFill="1" applyBorder="1" applyAlignment="1">
      <alignment horizontal="left" wrapText="1"/>
    </xf>
    <xf numFmtId="0" fontId="1" fillId="0" borderId="1" xfId="0" quotePrefix="1" applyFont="1" applyBorder="1" applyAlignment="1">
      <alignment horizontal="left" wrapText="1"/>
    </xf>
    <xf numFmtId="0" fontId="3" fillId="3" borderId="1" xfId="0" quotePrefix="1" applyFont="1" applyFill="1" applyBorder="1" applyAlignment="1">
      <alignment horizontal="left" wrapText="1"/>
    </xf>
    <xf numFmtId="0" fontId="3" fillId="0" borderId="1" xfId="0" quotePrefix="1" applyFont="1" applyBorder="1" applyAlignment="1">
      <alignment horizontal="left" wrapText="1"/>
    </xf>
    <xf numFmtId="0" fontId="0" fillId="3" borderId="1" xfId="0" quotePrefix="1" applyFill="1" applyBorder="1" applyAlignment="1">
      <alignment horizontal="left"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9"/>
  <sheetViews>
    <sheetView tabSelected="1" zoomScaleNormal="100" workbookViewId="0"/>
  </sheetViews>
  <sheetFormatPr defaultRowHeight="14.5" x14ac:dyDescent="0.35"/>
  <cols>
    <col min="1" max="1" width="5.36328125" style="1" customWidth="1"/>
    <col min="2" max="2" width="65.6328125" style="2" customWidth="1"/>
    <col min="3" max="13" width="5.7265625" customWidth="1"/>
    <col min="16" max="16" width="8.7265625" customWidth="1"/>
  </cols>
  <sheetData>
    <row r="1" spans="1:9" x14ac:dyDescent="0.35">
      <c r="A1" s="1" t="s">
        <v>1</v>
      </c>
    </row>
    <row r="2" spans="1:9" x14ac:dyDescent="0.35">
      <c r="A2" s="1" t="s">
        <v>64</v>
      </c>
    </row>
    <row r="3" spans="1:9" x14ac:dyDescent="0.35">
      <c r="A3" s="1" t="s">
        <v>10</v>
      </c>
    </row>
    <row r="4" spans="1:9" x14ac:dyDescent="0.35">
      <c r="A4" s="1" t="s">
        <v>65</v>
      </c>
    </row>
    <row r="5" spans="1:9" x14ac:dyDescent="0.35">
      <c r="A5" s="1" t="s">
        <v>66</v>
      </c>
    </row>
    <row r="6" spans="1:9" x14ac:dyDescent="0.35">
      <c r="A6" s="1" t="s">
        <v>67</v>
      </c>
    </row>
    <row r="7" spans="1:9" x14ac:dyDescent="0.35">
      <c r="A7" s="1" t="s">
        <v>2</v>
      </c>
    </row>
    <row r="8" spans="1:9" x14ac:dyDescent="0.35">
      <c r="A8" s="1" t="s">
        <v>7</v>
      </c>
    </row>
    <row r="9" spans="1:9" x14ac:dyDescent="0.35">
      <c r="A9" s="1" t="s">
        <v>17</v>
      </c>
    </row>
    <row r="10" spans="1:9" x14ac:dyDescent="0.35">
      <c r="A10" s="1" t="s">
        <v>8</v>
      </c>
    </row>
    <row r="11" spans="1:9" x14ac:dyDescent="0.35">
      <c r="B11" t="s">
        <v>62</v>
      </c>
    </row>
    <row r="12" spans="1:9" x14ac:dyDescent="0.35">
      <c r="B12" t="s">
        <v>15</v>
      </c>
    </row>
    <row r="13" spans="1:9" ht="43.5" x14ac:dyDescent="0.35">
      <c r="B13" s="2" t="s">
        <v>51</v>
      </c>
    </row>
    <row r="14" spans="1:9" ht="101.5" x14ac:dyDescent="0.35">
      <c r="B14" s="2" t="s">
        <v>52</v>
      </c>
    </row>
    <row r="15" spans="1:9" ht="29" customHeight="1" x14ac:dyDescent="0.35">
      <c r="B15" s="8" t="s">
        <v>16</v>
      </c>
      <c r="C15" s="8"/>
      <c r="D15" s="8"/>
      <c r="E15" s="8"/>
      <c r="F15" s="8"/>
      <c r="G15" s="8"/>
    </row>
    <row r="16" spans="1:9" ht="29" customHeight="1" x14ac:dyDescent="0.35">
      <c r="B16" s="8" t="s">
        <v>0</v>
      </c>
      <c r="C16" s="8"/>
      <c r="D16" s="8"/>
      <c r="E16" s="8"/>
      <c r="F16" s="8"/>
      <c r="G16" s="8"/>
      <c r="H16" s="8"/>
      <c r="I16" s="8"/>
    </row>
    <row r="17" spans="1:16" ht="290" customHeight="1" x14ac:dyDescent="0.35">
      <c r="B17" s="8" t="s">
        <v>53</v>
      </c>
      <c r="C17" s="8"/>
      <c r="D17" s="8"/>
      <c r="E17" s="8"/>
      <c r="F17" s="8"/>
      <c r="G17" s="8"/>
      <c r="H17" s="8"/>
      <c r="I17" s="8"/>
      <c r="J17" s="8"/>
      <c r="K17" s="8"/>
      <c r="L17" s="8"/>
      <c r="M17" s="8"/>
      <c r="N17" s="8"/>
      <c r="O17" s="8"/>
      <c r="P17" s="8"/>
    </row>
    <row r="18" spans="1:16" ht="44" customHeight="1" x14ac:dyDescent="0.35">
      <c r="A18" s="9" t="s">
        <v>18</v>
      </c>
      <c r="B18" s="9"/>
      <c r="C18" s="9"/>
      <c r="D18" s="9"/>
      <c r="E18" s="9"/>
      <c r="F18" s="9"/>
      <c r="G18" s="9"/>
      <c r="H18" s="9"/>
      <c r="I18" s="9"/>
      <c r="J18" s="9"/>
      <c r="K18" s="9"/>
      <c r="L18" s="9"/>
      <c r="M18" s="9"/>
      <c r="N18" s="9"/>
      <c r="O18" s="9"/>
      <c r="P18" s="9"/>
    </row>
    <row r="19" spans="1:16" x14ac:dyDescent="0.35">
      <c r="A19" s="1" t="s">
        <v>38</v>
      </c>
    </row>
  </sheetData>
  <mergeCells count="4">
    <mergeCell ref="B15:G15"/>
    <mergeCell ref="B16:I16"/>
    <mergeCell ref="B17:P17"/>
    <mergeCell ref="A18:P18"/>
  </mergeCells>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5555-941E-4DB8-BBBA-D89AE81EA399}">
  <dimension ref="A1:O72"/>
  <sheetViews>
    <sheetView zoomScaleNormal="100" workbookViewId="0">
      <selection sqref="A1:M1"/>
    </sheetView>
  </sheetViews>
  <sheetFormatPr defaultRowHeight="14.5" x14ac:dyDescent="0.35"/>
  <cols>
    <col min="1" max="1" width="13.453125" style="1" customWidth="1"/>
    <col min="2" max="2" width="70.6328125" style="2" customWidth="1"/>
    <col min="3" max="13" width="5.7265625" customWidth="1"/>
  </cols>
  <sheetData>
    <row r="1" spans="1:13" x14ac:dyDescent="0.35">
      <c r="A1" s="11" t="s">
        <v>11</v>
      </c>
      <c r="B1" s="11"/>
      <c r="C1" s="11"/>
      <c r="D1" s="11"/>
      <c r="E1" s="11"/>
      <c r="F1" s="11"/>
      <c r="G1" s="11"/>
      <c r="H1" s="11"/>
      <c r="I1" s="11"/>
      <c r="J1" s="11"/>
      <c r="K1" s="11"/>
      <c r="L1" s="11"/>
      <c r="M1" s="11"/>
    </row>
    <row r="2" spans="1:13" ht="15" customHeight="1" x14ac:dyDescent="0.35">
      <c r="A2" s="13" t="str">
        <f>"Step "&amp;ROW()-1&amp;": Set the BikeTourPlus general information with a start date of 2023-Jun-13, a climbing season of -1 weeks, and a $60 weekly price for guides. [error (-1)]"</f>
        <v>Step 1: Set the BikeTourPlus general information with a start date of 2023-Jun-13, a climbing season of -1 weeks, and a $60 weekly price for guides. [error (-1)]</v>
      </c>
      <c r="B2" s="13"/>
      <c r="C2" s="13"/>
      <c r="D2" s="13"/>
      <c r="E2" s="13"/>
      <c r="F2" s="13"/>
      <c r="G2" s="13"/>
      <c r="H2" s="13"/>
      <c r="I2" s="13"/>
      <c r="J2" s="13"/>
      <c r="K2" s="13"/>
      <c r="L2" s="13"/>
      <c r="M2" s="13"/>
    </row>
    <row r="3" spans="1:13" ht="15" customHeight="1" x14ac:dyDescent="0.35">
      <c r="A3" s="10" t="str">
        <f>"Step "&amp;ROW()-1&amp;": Set the BikeTourPlus general information with a start date of 2023-Jun-13, a climbing season of 6 weeks, and a $60 weekly price for guides."</f>
        <v>Step 2: Set the BikeTourPlus general information with a start date of 2023-Jun-13, a climbing season of 6 weeks, and a $60 weekly price for guides.</v>
      </c>
      <c r="B3" s="10"/>
      <c r="C3" s="10"/>
      <c r="D3" s="10"/>
      <c r="E3" s="10"/>
      <c r="F3" s="10"/>
      <c r="G3" s="10"/>
      <c r="H3" s="10"/>
      <c r="I3" s="10"/>
      <c r="J3" s="10"/>
      <c r="K3" s="10"/>
      <c r="L3" s="10"/>
      <c r="M3" s="10"/>
    </row>
    <row r="4" spans="1:13" ht="15" customHeight="1" x14ac:dyDescent="0.35">
      <c r="A4" s="13" t="str">
        <f>"Step "&amp;ROW()-1&amp;": Set the password of the manager to Passwd. [error (no special character !#$)]"</f>
        <v>Step 3: Set the password of the manager to Passwd. [error (no special character !#$)]</v>
      </c>
      <c r="B4" s="13"/>
      <c r="C4" s="13"/>
      <c r="D4" s="13"/>
      <c r="E4" s="13"/>
      <c r="F4" s="13"/>
      <c r="G4" s="13"/>
      <c r="H4" s="13"/>
      <c r="I4" s="13"/>
      <c r="J4" s="13"/>
      <c r="K4" s="13"/>
      <c r="L4" s="13"/>
      <c r="M4" s="13"/>
    </row>
    <row r="5" spans="1:13" ht="15" customHeight="1" x14ac:dyDescent="0.35">
      <c r="A5" s="10" t="str">
        <f>"Step "&amp;ROW()-1&amp;": Set the password of the manager to Pass#d."</f>
        <v>Step 4: Set the password of the manager to Pass#d.</v>
      </c>
      <c r="B5" s="10"/>
      <c r="C5" s="10"/>
      <c r="D5" s="10"/>
      <c r="E5" s="10"/>
      <c r="F5" s="10"/>
      <c r="G5" s="10"/>
      <c r="H5" s="10"/>
      <c r="I5" s="10"/>
      <c r="J5" s="10"/>
      <c r="K5" s="10"/>
      <c r="L5" s="10"/>
      <c r="M5" s="10"/>
    </row>
    <row r="6" spans="1:13" ht="15" customHeight="1" x14ac:dyDescent="0.35">
      <c r="A6" s="13" t="str">
        <f>"Step "&amp;ROW()-1&amp;": Delete the helmet gear. [error (used in combo)]"</f>
        <v>Step 5: Delete the helmet gear. [error (used in combo)]</v>
      </c>
      <c r="B6" s="13"/>
      <c r="C6" s="13"/>
      <c r="D6" s="13"/>
      <c r="E6" s="13"/>
      <c r="F6" s="13"/>
      <c r="G6" s="13"/>
      <c r="H6" s="13"/>
      <c r="I6" s="13"/>
      <c r="J6" s="13"/>
      <c r="K6" s="13"/>
      <c r="L6" s="13"/>
      <c r="M6" s="13"/>
    </row>
    <row r="7" spans="1:13" ht="15" customHeight="1" x14ac:dyDescent="0.35">
      <c r="A7" s="16" t="str">
        <f>"Step "&amp;ROW()-1&amp;": &lt;&lt;NOT FOR 5-PERSON TEAMS&gt;&gt; Delete the plus combo."</f>
        <v>Step 6: &lt;&lt;NOT FOR 5-PERSON TEAMS&gt;&gt; Delete the plus combo.</v>
      </c>
      <c r="B7" s="16"/>
      <c r="C7" s="16"/>
      <c r="D7" s="16"/>
      <c r="E7" s="16"/>
      <c r="F7" s="16"/>
      <c r="G7" s="16"/>
      <c r="H7" s="16"/>
      <c r="I7" s="16"/>
      <c r="J7" s="16"/>
      <c r="K7" s="16"/>
      <c r="L7" s="16"/>
      <c r="M7" s="16"/>
    </row>
    <row r="8" spans="1:13" ht="15" customHeight="1" x14ac:dyDescent="0.35">
      <c r="A8" s="14" t="str">
        <f>"Step "&amp;ROW()-1&amp;": &lt;&lt;NOT FOR 5-PERSON TEAMS&gt;&gt; Delete the helmet gear."</f>
        <v>Step 7: &lt;&lt;NOT FOR 5-PERSON TEAMS&gt;&gt; Delete the helmet gear.</v>
      </c>
      <c r="B8" s="14"/>
      <c r="C8" s="14"/>
      <c r="D8" s="14"/>
      <c r="E8" s="14"/>
      <c r="F8" s="14"/>
      <c r="G8" s="14"/>
      <c r="H8" s="14"/>
      <c r="I8" s="14"/>
      <c r="J8" s="14"/>
      <c r="K8" s="14"/>
      <c r="L8" s="14"/>
      <c r="M8" s="14"/>
    </row>
    <row r="9" spans="1:13" ht="15" customHeight="1" x14ac:dyDescent="0.35">
      <c r="A9" s="12" t="str">
        <f>"Step "&amp;ROW()-1&amp;": Update the helmet gear. &lt;&lt;FOR 5-PERSON TEAMS: bike bag instead of helmet&gt;&gt; [error (helmet/bike bag does not exist)] "</f>
        <v xml:space="preserve">Step 8: Update the helmet gear. &lt;&lt;FOR 5-PERSON TEAMS: bike bag instead of helmet&gt;&gt; [error (helmet/bike bag does not exist)] </v>
      </c>
      <c r="B9" s="12"/>
      <c r="C9" s="12"/>
      <c r="D9" s="12"/>
      <c r="E9" s="12"/>
      <c r="F9" s="12"/>
      <c r="G9" s="12"/>
      <c r="H9" s="12"/>
      <c r="I9" s="12"/>
      <c r="J9" s="12"/>
      <c r="K9" s="12"/>
      <c r="L9" s="12"/>
      <c r="M9" s="12"/>
    </row>
    <row r="10" spans="1:13" ht="15" customHeight="1" x14ac:dyDescent="0.35">
      <c r="A10" s="13" t="str">
        <f>"Step "&amp;ROW()-1&amp;": Add the standard gear with a $80 weekly price. [error (standard already exists)]"</f>
        <v>Step 9: Add the standard gear with a $80 weekly price. [error (standard already exists)]</v>
      </c>
      <c r="B10" s="13"/>
      <c r="C10" s="13"/>
      <c r="D10" s="13"/>
      <c r="E10" s="13"/>
      <c r="F10" s="13"/>
      <c r="G10" s="13"/>
      <c r="H10" s="13"/>
      <c r="I10" s="13"/>
      <c r="J10" s="13"/>
      <c r="K10" s="13"/>
      <c r="L10" s="13"/>
      <c r="M10" s="13"/>
    </row>
    <row r="11" spans="1:13" ht="15" customHeight="1" x14ac:dyDescent="0.35">
      <c r="A11" s="13" t="str">
        <f>"Step "&amp;ROW()-1&amp;": Add the bike bags gear with a $-1 weekly price. [error (-1)]"</f>
        <v>Step 10: Add the bike bags gear with a $-1 weekly price. [error (-1)]</v>
      </c>
      <c r="B11" s="13"/>
      <c r="C11" s="13"/>
      <c r="D11" s="13"/>
      <c r="E11" s="13"/>
      <c r="F11" s="13"/>
      <c r="G11" s="13"/>
      <c r="H11" s="13"/>
      <c r="I11" s="13"/>
      <c r="J11" s="13"/>
      <c r="K11" s="13"/>
      <c r="L11" s="13"/>
      <c r="M11" s="13"/>
    </row>
    <row r="12" spans="1:13" ht="15" customHeight="1" x14ac:dyDescent="0.35">
      <c r="A12" s="10" t="str">
        <f>"Step "&amp;ROW()-1&amp;": Add the bike bags gear with a $80 weekly price."</f>
        <v>Step 11: Add the bike bags gear with a $80 weekly price.</v>
      </c>
      <c r="B12" s="10"/>
      <c r="C12" s="10"/>
      <c r="D12" s="10"/>
      <c r="E12" s="10"/>
      <c r="F12" s="10"/>
      <c r="G12" s="10"/>
      <c r="H12" s="10"/>
      <c r="I12" s="10"/>
      <c r="J12" s="10"/>
      <c r="K12" s="10"/>
      <c r="L12" s="10"/>
      <c r="M12" s="10"/>
    </row>
    <row r="13" spans="1:13" ht="15" customHeight="1" x14ac:dyDescent="0.35">
      <c r="A13" s="10" t="str">
        <f>"Step "&amp;ROW()-1&amp;": Update the bike bags gear to bike bag with a $80 weekly price."</f>
        <v>Step 12: Update the bike bags gear to bike bag with a $80 weekly price.</v>
      </c>
      <c r="B13" s="10"/>
      <c r="C13" s="10"/>
      <c r="D13" s="10"/>
      <c r="E13" s="10"/>
      <c r="F13" s="10"/>
      <c r="G13" s="10"/>
      <c r="H13" s="10"/>
      <c r="I13" s="10"/>
      <c r="J13" s="10"/>
      <c r="K13" s="10"/>
      <c r="L13" s="10"/>
      <c r="M13" s="10"/>
    </row>
    <row r="14" spans="1:13" ht="15" customHeight="1" x14ac:dyDescent="0.35">
      <c r="A14" s="16" t="str">
        <f>"Step "&amp;ROW()-1&amp;": &lt;&lt;NOT FOR 5-PERSON TEAMS&gt;&gt; Add the deluxe combo with a 40% discount."</f>
        <v>Step 13: &lt;&lt;NOT FOR 5-PERSON TEAMS&gt;&gt; Add the deluxe combo with a 40% discount.</v>
      </c>
      <c r="B14" s="16"/>
      <c r="C14" s="16"/>
      <c r="D14" s="16"/>
      <c r="E14" s="16"/>
      <c r="F14" s="16"/>
      <c r="G14" s="16"/>
      <c r="H14" s="16"/>
      <c r="I14" s="16"/>
      <c r="J14" s="16"/>
      <c r="K14" s="16"/>
      <c r="L14" s="16"/>
      <c r="M14" s="16"/>
    </row>
    <row r="15" spans="1:13" ht="15" customHeight="1" x14ac:dyDescent="0.35">
      <c r="A15" s="16" t="str">
        <f>"Step "&amp;ROW()-1&amp;": &lt;&lt;NOT FOR 5-PERSON TEAMS&gt;&gt; Add to the deluxe combo a repair kit, a spare tire, and a bike bag."</f>
        <v>Step 14: &lt;&lt;NOT FOR 5-PERSON TEAMS&gt;&gt; Add to the deluxe combo a repair kit, a spare tire, and a bike bag.</v>
      </c>
      <c r="B15" s="16"/>
      <c r="C15" s="16"/>
      <c r="D15" s="16"/>
      <c r="E15" s="16"/>
      <c r="F15" s="16"/>
      <c r="G15" s="16"/>
      <c r="H15" s="16"/>
      <c r="I15" s="16"/>
      <c r="J15" s="16"/>
      <c r="K15" s="16"/>
      <c r="L15" s="16"/>
      <c r="M15" s="16"/>
    </row>
    <row r="16" spans="1:13" ht="15" customHeight="1" x14ac:dyDescent="0.35">
      <c r="A16" s="12" t="str">
        <f>"Step "&amp;ROW()-1&amp;": &lt;&lt;NOT FOR 5-PERSON TEAMS&gt;&gt; Add to the deluxe combo 2 backpacks. [error (backpack does not exist)]"</f>
        <v>Step 15: &lt;&lt;NOT FOR 5-PERSON TEAMS&gt;&gt; Add to the deluxe combo 2 backpacks. [error (backpack does not exist)]</v>
      </c>
      <c r="B16" s="12"/>
      <c r="C16" s="12"/>
      <c r="D16" s="12"/>
      <c r="E16" s="12"/>
      <c r="F16" s="12"/>
      <c r="G16" s="12"/>
      <c r="H16" s="12"/>
      <c r="I16" s="12"/>
      <c r="J16" s="12"/>
      <c r="K16" s="12"/>
      <c r="L16" s="12"/>
      <c r="M16" s="12"/>
    </row>
    <row r="17" spans="1:13" ht="15" customHeight="1" x14ac:dyDescent="0.35">
      <c r="A17" s="16" t="str">
        <f>"Step "&amp;ROW()-1&amp;": &lt;&lt;NOT FOR 5-PERSON TEAMS&gt;&gt; Remove from the deluxe combo a repair kit (none left)."</f>
        <v>Step 16: &lt;&lt;NOT FOR 5-PERSON TEAMS&gt;&gt; Remove from the deluxe combo a repair kit (none left).</v>
      </c>
      <c r="B17" s="16"/>
      <c r="C17" s="16"/>
      <c r="D17" s="16"/>
      <c r="E17" s="16"/>
      <c r="F17" s="16"/>
      <c r="G17" s="16"/>
      <c r="H17" s="16"/>
      <c r="I17" s="16"/>
      <c r="J17" s="16"/>
      <c r="K17" s="16"/>
      <c r="L17" s="16"/>
      <c r="M17" s="16"/>
    </row>
    <row r="18" spans="1:13" ht="15" customHeight="1" x14ac:dyDescent="0.35">
      <c r="A18" s="12" t="str">
        <f>"Step "&amp;ROW()-1&amp;": &lt;&lt;NOT FOR 5-PERSON TEAMS&gt;&gt; Remove from the deluxe combo a spare tire. [error (at least two items)]"</f>
        <v>Step 17: &lt;&lt;NOT FOR 5-PERSON TEAMS&gt;&gt; Remove from the deluxe combo a spare tire. [error (at least two items)]</v>
      </c>
      <c r="B18" s="12"/>
      <c r="C18" s="12"/>
      <c r="D18" s="12"/>
      <c r="E18" s="12"/>
      <c r="F18" s="12"/>
      <c r="G18" s="12"/>
      <c r="H18" s="12"/>
      <c r="I18" s="12"/>
      <c r="J18" s="12"/>
      <c r="K18" s="12"/>
      <c r="L18" s="12"/>
      <c r="M18" s="12"/>
    </row>
    <row r="19" spans="1:13" ht="15" customHeight="1" x14ac:dyDescent="0.35">
      <c r="A19" s="14" t="str">
        <f>"Step "&amp;ROW()-1&amp;": &lt;&lt;NOT FOR 5-PERSON TEAMS&gt;&gt; Add to the deluxe combo three repair kits (3 in total), another two spare tires (3 in total), and another two bike bags (3 in total)."</f>
        <v>Step 18: &lt;&lt;NOT FOR 5-PERSON TEAMS&gt;&gt; Add to the deluxe combo three repair kits (3 in total), another two spare tires (3 in total), and another two bike bags (3 in total).</v>
      </c>
      <c r="B19" s="14"/>
      <c r="C19" s="14"/>
      <c r="D19" s="14"/>
      <c r="E19" s="14"/>
      <c r="F19" s="14"/>
      <c r="G19" s="14"/>
      <c r="H19" s="14"/>
      <c r="I19" s="14"/>
      <c r="J19" s="14"/>
      <c r="K19" s="14"/>
      <c r="L19" s="14"/>
      <c r="M19" s="14"/>
    </row>
    <row r="20" spans="1:13" ht="15" customHeight="1" x14ac:dyDescent="0.35">
      <c r="A20" s="14" t="str">
        <f>"Step "&amp;ROW()-1&amp;": &lt;&lt;NOT FOR 5-PERSON TEAMS&gt;&gt; Remove from the deluxe combo one spare tire (2 left) and one bike bag (2 left)."</f>
        <v>Step 19: &lt;&lt;NOT FOR 5-PERSON TEAMS&gt;&gt; Remove from the deluxe combo one spare tire (2 left) and one bike bag (2 left).</v>
      </c>
      <c r="B20" s="14"/>
      <c r="C20" s="14"/>
      <c r="D20" s="14"/>
      <c r="E20" s="14"/>
      <c r="F20" s="14"/>
      <c r="G20" s="14"/>
      <c r="H20" s="14"/>
      <c r="I20" s="14"/>
      <c r="J20" s="14"/>
      <c r="K20" s="14"/>
      <c r="L20" s="14"/>
      <c r="M20" s="14"/>
    </row>
    <row r="21" spans="1:13" ht="15" customHeight="1" x14ac:dyDescent="0.35">
      <c r="A21" s="16" t="str">
        <f>"Step "&amp;ROW()-1&amp;": &lt;&lt;ONLY FOR 7-PERSON TEAMS&gt;&gt; Add the five star lodge Mountain View at 333 Valley Street."</f>
        <v>Step 20: &lt;&lt;ONLY FOR 7-PERSON TEAMS&gt;&gt; Add the five star lodge Mountain View at 333 Valley Street.</v>
      </c>
      <c r="B21" s="16"/>
      <c r="C21" s="16"/>
      <c r="D21" s="16"/>
      <c r="E21" s="16"/>
      <c r="F21" s="16"/>
      <c r="G21" s="16"/>
      <c r="H21" s="16"/>
      <c r="I21" s="16"/>
      <c r="J21" s="16"/>
      <c r="K21" s="16"/>
      <c r="L21" s="16"/>
      <c r="M21" s="16"/>
    </row>
    <row r="22" spans="1:13" ht="15" customHeight="1" x14ac:dyDescent="0.35">
      <c r="A22" s="16" t="str">
        <f>"Step "&amp;ROW()-1&amp;": &lt;&lt;ONLY FOR 7-PERSON TEAMS&gt;&gt; Delete the lodge Climbers' Lodge."</f>
        <v>Step 21: &lt;&lt;ONLY FOR 7-PERSON TEAMS&gt;&gt; Delete the lodge Climbers' Lodge.</v>
      </c>
      <c r="B22" s="16"/>
      <c r="C22" s="16"/>
      <c r="D22" s="16"/>
      <c r="E22" s="16"/>
      <c r="F22" s="16"/>
      <c r="G22" s="16"/>
      <c r="H22" s="16"/>
      <c r="I22" s="16"/>
      <c r="J22" s="16"/>
      <c r="K22" s="16"/>
      <c r="L22" s="16"/>
      <c r="M22" s="16"/>
    </row>
    <row r="23" spans="1:13" ht="15" customHeight="1" x14ac:dyDescent="0.35">
      <c r="A23" s="16" t="str">
        <f>"Step "&amp;ROW()-1&amp;": &lt;&lt;ONLY FOR 7-PERSON TEAMS&gt;&gt; Update the High Peak lodge to Low Peak, two stars, and address 455 No View Road."</f>
        <v>Step 22: &lt;&lt;ONLY FOR 7-PERSON TEAMS&gt;&gt; Update the High Peak lodge to Low Peak, two stars, and address 455 No View Road.</v>
      </c>
      <c r="B23" s="16"/>
      <c r="C23" s="16"/>
      <c r="D23" s="16"/>
      <c r="E23" s="16"/>
      <c r="F23" s="16"/>
      <c r="G23" s="16"/>
      <c r="H23" s="16"/>
      <c r="I23" s="16"/>
      <c r="J23" s="16"/>
      <c r="K23" s="16"/>
      <c r="L23" s="16"/>
      <c r="M23" s="16"/>
    </row>
    <row r="24" spans="1:13" ht="14.5" customHeight="1" x14ac:dyDescent="0.35">
      <c r="A24" s="13" t="str">
        <f>"Step "&amp;ROW()-1&amp;": Register a guide with email bengmail.com, password 9876, name Ben Hill, and emergency contact (222) 987-6666. [error (invalid email)]"</f>
        <v>Step 23: Register a guide with email bengmail.com, password 9876, name Ben Hill, and emergency contact (222) 987-6666. [error (invalid email)]</v>
      </c>
      <c r="B24" s="13"/>
      <c r="C24" s="13"/>
      <c r="D24" s="13"/>
      <c r="E24" s="13"/>
      <c r="F24" s="13"/>
      <c r="G24" s="13"/>
      <c r="H24" s="13"/>
      <c r="I24" s="13"/>
      <c r="J24" s="13"/>
      <c r="K24" s="13"/>
      <c r="L24" s="13"/>
      <c r="M24" s="13"/>
    </row>
    <row r="25" spans="1:13" ht="15" customHeight="1" x14ac:dyDescent="0.35">
      <c r="A25" s="13" t="str">
        <f>"Step "&amp;ROW()-1&amp;": Register a guide with email manager@btp.com, password 9876, name Ben Hill, and emergency contact (222) 987-6666. [error (manager exists)]"</f>
        <v>Step 24: Register a guide with email manager@btp.com, password 9876, name Ben Hill, and emergency contact (222) 987-6666. [error (manager exists)]</v>
      </c>
      <c r="B25" s="13"/>
      <c r="C25" s="13"/>
      <c r="D25" s="13"/>
      <c r="E25" s="13"/>
      <c r="F25" s="13"/>
      <c r="G25" s="13"/>
      <c r="H25" s="13"/>
      <c r="I25" s="13"/>
      <c r="J25" s="13"/>
      <c r="K25" s="13"/>
      <c r="L25" s="13"/>
      <c r="M25" s="13"/>
    </row>
    <row r="26" spans="1:13" ht="15" customHeight="1" x14ac:dyDescent="0.35">
      <c r="A26" s="13" t="str">
        <f>"Step "&amp;ROW()-1&amp;": Register a guide with email joe@hotmail.com, password 9876, name Ben Hill, and emergency contact (222) 987-6666. [error (participant exists)]"</f>
        <v>Step 25: Register a guide with email joe@hotmail.com, password 9876, name Ben Hill, and emergency contact (222) 987-6666. [error (participant exists)]</v>
      </c>
      <c r="B26" s="13"/>
      <c r="C26" s="13"/>
      <c r="D26" s="13"/>
      <c r="E26" s="13"/>
      <c r="F26" s="13"/>
      <c r="G26" s="13"/>
      <c r="H26" s="13"/>
      <c r="I26" s="13"/>
      <c r="J26" s="13"/>
      <c r="K26" s="13"/>
      <c r="L26" s="13"/>
      <c r="M26" s="13"/>
    </row>
    <row r="27" spans="1:13" ht="15" customHeight="1" x14ac:dyDescent="0.35">
      <c r="A27" s="15" t="str">
        <f>"Step "&amp;ROW()-1&amp;": Register a guide with email ben@gmail.com, password 9876, name Ben Hill, and emergency contact (222) 987-6666."</f>
        <v>Step 26: Register a guide with email ben@gmail.com, password 9876, name Ben Hill, and emergency contact (222) 987-6666.</v>
      </c>
      <c r="B27" s="15"/>
      <c r="C27" s="15"/>
      <c r="D27" s="15"/>
      <c r="E27" s="15"/>
      <c r="F27" s="15"/>
      <c r="G27" s="15"/>
      <c r="H27" s="15"/>
      <c r="I27" s="15"/>
      <c r="J27" s="15"/>
      <c r="K27" s="15"/>
      <c r="L27" s="15"/>
      <c r="M27" s="15"/>
    </row>
    <row r="28" spans="1:13" ht="15" customHeight="1" x14ac:dyDescent="0.35">
      <c r="A28" s="13" t="str">
        <f>"Step "&amp;ROW()-1&amp;": Update the guide with email ben@gmail.com to an empty password, name Ben Hill, and emergency contact (222) 987-6666. [error (invalid password)]"</f>
        <v>Step 27: Update the guide with email ben@gmail.com to an empty password, name Ben Hill, and emergency contact (222) 987-6666. [error (invalid password)]</v>
      </c>
      <c r="B28" s="13"/>
      <c r="C28" s="13"/>
      <c r="D28" s="13"/>
      <c r="E28" s="13"/>
      <c r="F28" s="13"/>
      <c r="G28" s="13"/>
      <c r="H28" s="13"/>
      <c r="I28" s="13"/>
      <c r="J28" s="13"/>
      <c r="K28" s="13"/>
      <c r="L28" s="13"/>
      <c r="M28" s="13"/>
    </row>
    <row r="29" spans="1:13" ht="15" customHeight="1" x14ac:dyDescent="0.35">
      <c r="A29" s="15" t="str">
        <f>"Step "&amp;ROW()-1&amp;": Update the guide with email ben@gmail.com to password 9876, name Benny Hill, and emergency contact (222) 987-6666."</f>
        <v>Step 28: Update the guide with email ben@gmail.com to password 9876, name Benny Hill, and emergency contact (222) 987-6666.</v>
      </c>
      <c r="B29" s="15"/>
      <c r="C29" s="15"/>
      <c r="D29" s="15"/>
      <c r="E29" s="15"/>
      <c r="F29" s="15"/>
      <c r="G29" s="15"/>
      <c r="H29" s="15"/>
      <c r="I29" s="15"/>
      <c r="J29" s="15"/>
      <c r="K29" s="15"/>
      <c r="L29" s="15"/>
      <c r="M29" s="15"/>
    </row>
    <row r="30" spans="1:13" ht="15" customHeight="1" x14ac:dyDescent="0.35">
      <c r="A30" s="10" t="str">
        <f>"Step "&amp;ROW()-1&amp;": Delete the guide bob@gmail.com."</f>
        <v>Step 29: Delete the guide bob@gmail.com.</v>
      </c>
      <c r="B30" s="10"/>
      <c r="C30" s="10"/>
      <c r="D30" s="10"/>
      <c r="E30" s="10"/>
      <c r="F30" s="10"/>
      <c r="G30" s="10"/>
      <c r="H30" s="10"/>
      <c r="I30" s="10"/>
      <c r="J30" s="10"/>
      <c r="K30" s="10"/>
      <c r="L30" s="10"/>
      <c r="M30" s="10"/>
    </row>
    <row r="31" spans="1:13" ht="15" customHeight="1" x14ac:dyDescent="0.35">
      <c r="A31" s="15" t="str">
        <f>"Step "&amp;ROW()-1&amp;": Register a guide with email susi@gmail.com, password 8765, name Susi Hill, and emergency contact (222) 111-2222."</f>
        <v>Step 30: Register a guide with email susi@gmail.com, password 8765, name Susi Hill, and emergency contact (222) 111-2222.</v>
      </c>
      <c r="B31" s="15"/>
      <c r="C31" s="15"/>
      <c r="D31" s="15"/>
      <c r="E31" s="15"/>
      <c r="F31" s="15"/>
      <c r="G31" s="15"/>
      <c r="H31" s="15"/>
      <c r="I31" s="15"/>
      <c r="J31" s="15"/>
      <c r="K31" s="15"/>
      <c r="L31" s="15"/>
      <c r="M31" s="15"/>
    </row>
    <row r="32" spans="1:13" ht="30" customHeight="1" x14ac:dyDescent="0.35">
      <c r="A32" s="13" t="str">
        <f>"Step "&amp;ROW()-1&amp;": Register a participant with email jennifer@@hotmail.com, password 5555, name Jennifer Black, emergency contact (222) 987-6545, 3 weeks (available from 3 to 6), and a lodge. [error (invalid email)]"</f>
        <v>Step 31: Register a participant with email jennifer@@hotmail.com, password 5555, name Jennifer Black, emergency contact (222) 987-6545, 3 weeks (available from 3 to 6), and a lodge. [error (invalid email)]</v>
      </c>
      <c r="B32" s="13"/>
      <c r="C32" s="13"/>
      <c r="D32" s="13"/>
      <c r="E32" s="13"/>
      <c r="F32" s="13"/>
      <c r="G32" s="13"/>
      <c r="H32" s="13"/>
      <c r="I32" s="13"/>
      <c r="J32" s="13"/>
      <c r="K32" s="13"/>
      <c r="L32" s="13"/>
      <c r="M32" s="13"/>
    </row>
    <row r="33" spans="1:15" ht="30" customHeight="1" x14ac:dyDescent="0.35">
      <c r="A33" s="13" t="str">
        <f>"Step "&amp;ROW()-1&amp;": Register a participant with email jennifer@hotmail.com, password 5555, name Jennifer Black, an empty emergency contact, 3 weeks (available from 3 to 6), and a lodge. [error (invalid emergency contact)]"</f>
        <v>Step 32: Register a participant with email jennifer@hotmail.com, password 5555, name Jennifer Black, an empty emergency contact, 3 weeks (available from 3 to 6), and a lodge. [error (invalid emergency contact)]</v>
      </c>
      <c r="B33" s="13"/>
      <c r="C33" s="13"/>
      <c r="D33" s="13"/>
      <c r="E33" s="13"/>
      <c r="F33" s="13"/>
      <c r="G33" s="13"/>
      <c r="H33" s="13"/>
      <c r="I33" s="13"/>
      <c r="J33" s="13"/>
      <c r="K33" s="13"/>
      <c r="L33" s="13"/>
      <c r="M33" s="13"/>
    </row>
    <row r="34" spans="1:15" ht="30" customHeight="1" x14ac:dyDescent="0.35">
      <c r="A34" s="13" t="str">
        <f>"Step "&amp;ROW()-1&amp;": Register a participant with email jennifer@hotmail.com, password 5555, name Jennifer Black, emergency contact (222) 987-6545, 7 weeks (available from 1 to 7), and a lodge. [error (7)]"</f>
        <v>Step 33: Register a participant with email jennifer@hotmail.com, password 5555, name Jennifer Black, emergency contact (222) 987-6545, 7 weeks (available from 1 to 7), and a lodge. [error (7)]</v>
      </c>
      <c r="B34" s="13"/>
      <c r="C34" s="13"/>
      <c r="D34" s="13"/>
      <c r="E34" s="13"/>
      <c r="F34" s="13"/>
      <c r="G34" s="13"/>
      <c r="H34" s="13"/>
      <c r="I34" s="13"/>
      <c r="J34" s="13"/>
      <c r="K34" s="13"/>
      <c r="L34" s="13"/>
      <c r="M34" s="13"/>
    </row>
    <row r="35" spans="1:15" ht="30" customHeight="1" x14ac:dyDescent="0.35">
      <c r="A35" s="13" t="str">
        <f>"Step "&amp;ROW()-1&amp;": Register a participant with email sarah@yahoo.ca, password 5555, name Jennifer Black, emergency contact (222) 987-6545, 3 weeks (available from 3 to 6), and a lodge. [error (guide exists)]"</f>
        <v>Step 34: Register a participant with email sarah@yahoo.ca, password 5555, name Jennifer Black, emergency contact (222) 987-6545, 3 weeks (available from 3 to 6), and a lodge. [error (guide exists)]</v>
      </c>
      <c r="B35" s="13"/>
      <c r="C35" s="13"/>
      <c r="D35" s="13"/>
      <c r="E35" s="13"/>
      <c r="F35" s="13"/>
      <c r="G35" s="13"/>
      <c r="H35" s="13"/>
      <c r="I35" s="13"/>
      <c r="J35" s="13"/>
      <c r="K35" s="13"/>
      <c r="L35" s="13"/>
      <c r="M35" s="13"/>
      <c r="O35" s="3"/>
    </row>
    <row r="36" spans="1:15" ht="30" customHeight="1" x14ac:dyDescent="0.35">
      <c r="A36" s="13" t="str">
        <f>"Step "&amp;ROW()-1&amp;": Register a participant with email jennifer@hotmail.com, password 5555, name Jennifer Black, emergency contact (222) 987-6545, 3 weeks (available from 3 to 9), and a lodge. [error (9)]"</f>
        <v>Step 35: Register a participant with email jennifer@hotmail.com, password 5555, name Jennifer Black, emergency contact (222) 987-6545, 3 weeks (available from 3 to 9), and a lodge. [error (9)]</v>
      </c>
      <c r="B36" s="13"/>
      <c r="C36" s="13"/>
      <c r="D36" s="13"/>
      <c r="E36" s="13"/>
      <c r="F36" s="13"/>
      <c r="G36" s="13"/>
      <c r="H36" s="13"/>
      <c r="I36" s="13"/>
      <c r="J36" s="13"/>
      <c r="K36" s="13"/>
      <c r="L36" s="13"/>
      <c r="M36" s="13"/>
      <c r="O36" s="3"/>
    </row>
    <row r="37" spans="1:15" ht="30" customHeight="1" x14ac:dyDescent="0.35">
      <c r="A37" s="13" t="str">
        <f>"Step "&amp;ROW()-1&amp;": Register a participant with email jennifer@hotmail.com, password 5555, name Jennifer Black, emergency contact (222) 987-6545, 3 weeks (available from 3 to 4), and a lodge. [error (3 to 4)]"</f>
        <v>Step 36: Register a participant with email jennifer@hotmail.com, password 5555, name Jennifer Black, emergency contact (222) 987-6545, 3 weeks (available from 3 to 4), and a lodge. [error (3 to 4)]</v>
      </c>
      <c r="B37" s="13"/>
      <c r="C37" s="13"/>
      <c r="D37" s="13"/>
      <c r="E37" s="13"/>
      <c r="F37" s="13"/>
      <c r="G37" s="13"/>
      <c r="H37" s="13"/>
      <c r="I37" s="13"/>
      <c r="J37" s="13"/>
      <c r="K37" s="13"/>
      <c r="L37" s="13"/>
      <c r="M37" s="13"/>
      <c r="O37" s="3"/>
    </row>
    <row r="38" spans="1:15" ht="30" customHeight="1" x14ac:dyDescent="0.35">
      <c r="A38" s="15" t="str">
        <f>"Step "&amp;ROW()-1&amp;": Register a participant with email jennifer@hotmail.com, password 5555, name Jennifer Black, emergency contact (222) 987-6545, 3 weeks (available from 3 to 6), and a lodge."</f>
        <v>Step 37: Register a participant with email jennifer@hotmail.com, password 5555, name Jennifer Black, emergency contact (222) 987-6545, 3 weeks (available from 3 to 6), and a lodge.</v>
      </c>
      <c r="B38" s="15"/>
      <c r="C38" s="15"/>
      <c r="D38" s="15"/>
      <c r="E38" s="15"/>
      <c r="F38" s="15"/>
      <c r="G38" s="15"/>
      <c r="H38" s="15"/>
      <c r="I38" s="15"/>
      <c r="J38" s="15"/>
      <c r="K38" s="15"/>
      <c r="L38" s="15"/>
      <c r="M38" s="15"/>
    </row>
    <row r="39" spans="1:15" ht="30" customHeight="1" x14ac:dyDescent="0.35">
      <c r="A39" s="13" t="str">
        <f>"Step "&amp;ROW()-1&amp;": Update the participant with email jennifer@hotmail.com to password 5555, empty name, emergency contact (222) 987-6545, 3 weeks (available from 3 to 6), and a lodge. [error (invalid name)]"</f>
        <v>Step 38: Update the participant with email jennifer@hotmail.com to password 5555, empty name, emergency contact (222) 987-6545, 3 weeks (available from 3 to 6), and a lodge. [error (invalid name)]</v>
      </c>
      <c r="B39" s="13"/>
      <c r="C39" s="13"/>
      <c r="D39" s="13"/>
      <c r="E39" s="13"/>
      <c r="F39" s="13"/>
      <c r="G39" s="13"/>
      <c r="H39" s="13"/>
      <c r="I39" s="13"/>
      <c r="J39" s="13"/>
      <c r="K39" s="13"/>
      <c r="L39" s="13"/>
      <c r="M39" s="13"/>
    </row>
    <row r="40" spans="1:15" ht="30" customHeight="1" x14ac:dyDescent="0.35">
      <c r="A40" s="12" t="str">
        <f>CONCATENATE("Step "&amp;ROW()-1,": Add to the participant with email jennifer@hotmail.com ", "gear (3 backpacks, 2 bike bags) and combos (1 deluxe). &lt;&lt;FOR 5-PERSON TEAMS: plus instead of deluxe&gt;&gt; [error (backpack does not exist)]")</f>
        <v>Step 39: Add to the participant with email jennifer@hotmail.com gear (3 backpacks, 2 bike bags) and combos (1 deluxe). &lt;&lt;FOR 5-PERSON TEAMS: plus instead of deluxe&gt;&gt; [error (backpack does not exist)]</v>
      </c>
      <c r="B40" s="12"/>
      <c r="C40" s="12"/>
      <c r="D40" s="12"/>
      <c r="E40" s="12"/>
      <c r="F40" s="12"/>
      <c r="G40" s="12"/>
      <c r="H40" s="12"/>
      <c r="I40" s="12"/>
      <c r="J40" s="12"/>
      <c r="K40" s="12"/>
      <c r="L40" s="12"/>
      <c r="M40" s="12"/>
    </row>
    <row r="41" spans="1:15" ht="15" customHeight="1" x14ac:dyDescent="0.35">
      <c r="A41" s="13" t="str">
        <f>CONCATENATE("Step "&amp;ROW()-1,": Add to the participant with email jennifer@hotmail.com ", "gear (3 repair kits, 2 bike bags) and combos (1 large). [error (large does not exist)]")</f>
        <v>Step 40: Add to the participant with email jennifer@hotmail.com gear (3 repair kits, 2 bike bags) and combos (1 large). [error (large does not exist)]</v>
      </c>
      <c r="B41" s="13"/>
      <c r="C41" s="13"/>
      <c r="D41" s="13"/>
      <c r="E41" s="13"/>
      <c r="F41" s="13"/>
      <c r="G41" s="13"/>
      <c r="H41" s="13"/>
      <c r="I41" s="13"/>
      <c r="J41" s="13"/>
      <c r="K41" s="13"/>
      <c r="L41" s="13"/>
      <c r="M41" s="13"/>
    </row>
    <row r="42" spans="1:15" ht="15" customHeight="1" x14ac:dyDescent="0.35">
      <c r="A42" s="14" t="str">
        <f>CONCATENATE("Step "&amp;ROW()-1,": Add to the participant with email jennifer@hotmail.com ", "gear (3 repair kits, 2 bike bags) and combos (1 deluxe). &lt;&lt;FOR 5-PERSON TEAMS: plus instead of deluxe&gt;&gt;")</f>
        <v>Step 41: Add to the participant with email jennifer@hotmail.com gear (3 repair kits, 2 bike bags) and combos (1 deluxe). &lt;&lt;FOR 5-PERSON TEAMS: plus instead of deluxe&gt;&gt;</v>
      </c>
      <c r="B42" s="14"/>
      <c r="C42" s="14"/>
      <c r="D42" s="14"/>
      <c r="E42" s="14"/>
      <c r="F42" s="14"/>
      <c r="G42" s="14"/>
      <c r="H42" s="14"/>
      <c r="I42" s="14"/>
      <c r="J42" s="14"/>
      <c r="K42" s="14"/>
      <c r="L42" s="14"/>
      <c r="M42" s="14"/>
    </row>
    <row r="43" spans="1:15" ht="30" customHeight="1" x14ac:dyDescent="0.35">
      <c r="A43" s="15" t="str">
        <f>"Step "&amp;ROW()-1&amp;": Register a participant with email jeremy@hotmail.com, password 4444, name Jeremy Black, emergency contact (222) 987-6546, 1 week (available from 1 to 6), and a lodge."</f>
        <v>Step 42: Register a participant with email jeremy@hotmail.com, password 4444, name Jeremy Black, emergency contact (222) 987-6546, 1 week (available from 1 to 6), and a lodge.</v>
      </c>
      <c r="B43" s="15"/>
      <c r="C43" s="15"/>
      <c r="D43" s="15"/>
      <c r="E43" s="15"/>
      <c r="F43" s="15"/>
      <c r="G43" s="15"/>
      <c r="H43" s="15"/>
      <c r="I43" s="15"/>
      <c r="J43" s="15"/>
      <c r="K43" s="15"/>
      <c r="L43" s="15"/>
      <c r="M43" s="15"/>
    </row>
    <row r="44" spans="1:15" ht="15" customHeight="1" x14ac:dyDescent="0.35">
      <c r="A44" s="10" t="str">
        <f>"Step "&amp;ROW()-1&amp;": Delete the participant with email julie@hotmail.com."</f>
        <v>Step 43: Delete the participant with email julie@hotmail.com.</v>
      </c>
      <c r="B44" s="10"/>
      <c r="C44" s="10"/>
      <c r="D44" s="10"/>
      <c r="E44" s="10"/>
      <c r="F44" s="10"/>
      <c r="G44" s="10"/>
      <c r="H44" s="10"/>
      <c r="I44" s="10"/>
      <c r="J44" s="10"/>
      <c r="K44" s="10"/>
      <c r="L44" s="10"/>
      <c r="M44" s="10"/>
    </row>
    <row r="45" spans="1:15" ht="15" customHeight="1" x14ac:dyDescent="0.35">
      <c r="A45" s="10" t="str">
        <f>CONCATENATE("Step "&amp;ROW()-1,": Update the participant with email jack@hotmail.com to ","password 1234, name Jack Black, emergency contact (222) 987-6542, 5 weeks (available from 1 to 6), and a lodge.")</f>
        <v>Step 44: Update the participant with email jack@hotmail.com to password 1234, name Jack Black, emergency contact (222) 987-6542, 5 weeks (available from 1 to 6), and a lodge.</v>
      </c>
      <c r="B45" s="10"/>
      <c r="C45" s="10"/>
      <c r="D45" s="10"/>
      <c r="E45" s="10"/>
      <c r="F45" s="10"/>
      <c r="G45" s="10"/>
      <c r="H45" s="10"/>
      <c r="I45" s="10"/>
      <c r="J45" s="10"/>
      <c r="K45" s="10"/>
      <c r="L45" s="10"/>
      <c r="M45" s="10"/>
    </row>
    <row r="46" spans="1:15" ht="15" customHeight="1" x14ac:dyDescent="0.35">
      <c r="A46" s="10" t="str">
        <f>CONCATENATE("Step "&amp;ROW()-1,": Add to the participant with email jack@hotmail.com ","gear (2 bike bags).")</f>
        <v>Step 45: Add to the participant with email jack@hotmail.com gear (2 bike bags).</v>
      </c>
      <c r="B46" s="10"/>
      <c r="C46" s="10"/>
      <c r="D46" s="10"/>
      <c r="E46" s="10"/>
      <c r="F46" s="10"/>
      <c r="G46" s="10"/>
      <c r="H46" s="10"/>
      <c r="I46" s="10"/>
      <c r="J46" s="10"/>
      <c r="K46" s="10"/>
      <c r="L46" s="10"/>
      <c r="M46" s="10"/>
    </row>
    <row r="47" spans="1:15" ht="15" customHeight="1" x14ac:dyDescent="0.35">
      <c r="A47" s="10" t="str">
        <f>CONCATENATE("Step "&amp;ROW()-1,": Remove from the participant with email jack@hotmail.com ","gear (2 bike bags) (none left).")</f>
        <v>Step 46: Remove from the participant with email jack@hotmail.com gear (2 bike bags) (none left).</v>
      </c>
      <c r="B47" s="10"/>
      <c r="C47" s="10"/>
      <c r="D47" s="10"/>
      <c r="E47" s="10"/>
      <c r="F47" s="10"/>
      <c r="G47" s="10"/>
      <c r="H47" s="10"/>
      <c r="I47" s="10"/>
      <c r="J47" s="10"/>
      <c r="K47" s="10"/>
      <c r="L47" s="10"/>
      <c r="M47" s="10"/>
    </row>
    <row r="48" spans="1:15" ht="15" customHeight="1" x14ac:dyDescent="0.35">
      <c r="A48" s="14" t="str">
        <f>CONCATENATE("Step "&amp;ROW()-1,": Add to the participant with email jack@hotmail.com ","combos (1 standard, 1 deluxe). &lt;&lt;FOR 5-PERSON TEAMS: plus instead of deluxe&gt;&gt;")</f>
        <v>Step 47: Add to the participant with email jack@hotmail.com combos (1 standard, 1 deluxe). &lt;&lt;FOR 5-PERSON TEAMS: plus instead of deluxe&gt;&gt;</v>
      </c>
      <c r="B48" s="14"/>
      <c r="C48" s="14"/>
      <c r="D48" s="14"/>
      <c r="E48" s="14"/>
      <c r="F48" s="14"/>
      <c r="G48" s="14"/>
      <c r="H48" s="14"/>
      <c r="I48" s="14"/>
      <c r="J48" s="14"/>
      <c r="K48" s="14"/>
      <c r="L48" s="14"/>
      <c r="M48" s="14"/>
    </row>
    <row r="49" spans="1:13" ht="15" customHeight="1" x14ac:dyDescent="0.35">
      <c r="A49" s="10" t="str">
        <f>"Step "&amp;ROW()-1&amp;": Initiate the bike tour creation process"</f>
        <v>Step 48: Initiate the bike tour creation process</v>
      </c>
      <c r="B49" s="10"/>
      <c r="C49" s="10"/>
      <c r="D49" s="10"/>
      <c r="E49" s="10"/>
      <c r="F49" s="10"/>
      <c r="G49" s="10"/>
      <c r="H49" s="10"/>
      <c r="I49" s="10"/>
      <c r="J49" s="10"/>
      <c r="K49" s="10"/>
      <c r="L49" s="10"/>
      <c r="M49" s="10"/>
    </row>
    <row r="50" spans="1:13" ht="15" customHeight="1" x14ac:dyDescent="0.35">
      <c r="A50" s="16" t="s">
        <v>21</v>
      </c>
      <c r="B50" s="16"/>
      <c r="C50" s="16"/>
      <c r="D50" s="16"/>
      <c r="E50" s="16"/>
      <c r="F50" s="16"/>
      <c r="G50" s="16"/>
      <c r="H50" s="16"/>
      <c r="I50" s="16"/>
      <c r="J50" s="16"/>
      <c r="K50" s="16"/>
      <c r="L50" s="16"/>
      <c r="M50" s="16"/>
    </row>
    <row r="51" spans="1:13" ht="30" customHeight="1" x14ac:dyDescent="0.35">
      <c r="A51" s="10" t="str">
        <f>"Step "&amp;ROW()-2&amp;": view Bike Tour 1 with Sarah Hill (sarah@yahoo.ca) for weeks 2-3, guide: $120:
Joe Black; items: $120 [1060]; total: $240 [1180]; status: Assigned, no authCode, 0% refund"</f>
        <v>Step 49: view Bike Tour 1 with Sarah Hill (sarah@yahoo.ca) for weeks 2-3, guide: $120:
Joe Black; items: $120 [1060]; total: $240 [1180]; status: Assigned, no authCode, 0% refund</v>
      </c>
      <c r="B51" s="10"/>
      <c r="C51" s="10"/>
      <c r="D51" s="10"/>
      <c r="E51" s="10"/>
      <c r="F51" s="10"/>
      <c r="G51" s="10"/>
      <c r="H51" s="10"/>
      <c r="I51" s="10"/>
      <c r="J51" s="10"/>
      <c r="K51" s="10"/>
      <c r="L51" s="10"/>
      <c r="M51" s="10"/>
    </row>
    <row r="52" spans="1:13" ht="30" customHeight="1" x14ac:dyDescent="0.35">
      <c r="A52" s="10" t="str">
        <f>"Step "&amp;ROW()-2&amp;": view Bike Tour 2 with Sarah Hill (sarah@yahoo.ca) for weeks 4-6, guide: $180:
Jon Black; items: $570 [870]; total: $750 [1050]; status: Assigned, no authCode, 0% refund"</f>
        <v>Step 50: view Bike Tour 2 with Sarah Hill (sarah@yahoo.ca) for weeks 4-6, guide: $180:
Jon Black; items: $570 [870]; total: $750 [1050]; status: Assigned, no authCode, 0% refund</v>
      </c>
      <c r="B52" s="10"/>
      <c r="C52" s="10"/>
      <c r="D52" s="10"/>
      <c r="E52" s="10"/>
      <c r="F52" s="10"/>
      <c r="G52" s="10"/>
      <c r="H52" s="10"/>
      <c r="I52" s="10"/>
      <c r="J52" s="10"/>
      <c r="K52" s="10"/>
      <c r="L52" s="10"/>
      <c r="M52" s="10"/>
    </row>
    <row r="53" spans="1:13" ht="30" customHeight="1" x14ac:dyDescent="0.35">
      <c r="A53" s="10" t="str">
        <f>"Step "&amp;ROW()-2&amp;": view Bike Tour 2 with Sarah Hill (sarah@yahoo.ca) for weeks 4-6, guide: $180:
Jennifer Black; items: $1560 [1737]; total: $1740 [1917]; status: Assigned, no authCode, 0% refund"</f>
        <v>Step 51: view Bike Tour 2 with Sarah Hill (sarah@yahoo.ca) for weeks 4-6, guide: $180:
Jennifer Black; items: $1560 [1737]; total: $1740 [1917]; status: Assigned, no authCode, 0% refund</v>
      </c>
      <c r="B53" s="10"/>
      <c r="C53" s="10"/>
      <c r="D53" s="10"/>
      <c r="E53" s="10"/>
      <c r="F53" s="10"/>
      <c r="G53" s="10"/>
      <c r="H53" s="10"/>
      <c r="I53" s="10"/>
      <c r="J53" s="10"/>
      <c r="K53" s="10"/>
      <c r="L53" s="10"/>
      <c r="M53" s="10"/>
    </row>
    <row r="54" spans="1:13" ht="30" customHeight="1" x14ac:dyDescent="0.35">
      <c r="A54" s="10" t="str">
        <f>"Step "&amp;ROW()-2&amp;": view Bike Tour 3 with Sarah Hill (sarah@yahoo.ca) for weeks 1-1, guide: $60:
Jeremy Black; items: $0 [0]; total: $60 [60]; status: Assigned, no authCode, 0% refund"</f>
        <v>Step 52: view Bike Tour 3 with Sarah Hill (sarah@yahoo.ca) for weeks 1-1, guide: $60:
Jeremy Black; items: $0 [0]; total: $60 [60]; status: Assigned, no authCode, 0% refund</v>
      </c>
      <c r="B54" s="10"/>
      <c r="C54" s="10"/>
      <c r="D54" s="10"/>
      <c r="E54" s="10"/>
      <c r="F54" s="10"/>
      <c r="G54" s="10"/>
      <c r="H54" s="10"/>
      <c r="I54" s="10"/>
      <c r="J54" s="10"/>
      <c r="K54" s="10"/>
      <c r="L54" s="10"/>
      <c r="M54" s="10"/>
    </row>
    <row r="55" spans="1:13" ht="30" customHeight="1" x14ac:dyDescent="0.35">
      <c r="A55" s="10" t="str">
        <f>"Step "&amp;ROW()-2&amp;": view Bike Tour 4 with Benny Hill (ben@gmail.com) for weeks 3-5, guide: $180:
Jane Black; items: $390 [540]; total: $570 [720]; status: Assigned, no authCode, 0% refund"</f>
        <v>Step 53: view Bike Tour 4 with Benny Hill (ben@gmail.com) for weeks 3-5, guide: $180:
Jane Black; items: $390 [540]; total: $570 [720]; status: Assigned, no authCode, 0% refund</v>
      </c>
      <c r="B55" s="10"/>
      <c r="C55" s="10"/>
      <c r="D55" s="10"/>
      <c r="E55" s="10"/>
      <c r="F55" s="10"/>
      <c r="G55" s="10"/>
      <c r="H55" s="10"/>
      <c r="I55" s="10"/>
      <c r="J55" s="10"/>
      <c r="K55" s="10"/>
      <c r="L55" s="10"/>
      <c r="M55" s="10"/>
    </row>
    <row r="56" spans="1:13" ht="30" customHeight="1" x14ac:dyDescent="0.35">
      <c r="A56" s="10" t="str">
        <f>"Step "&amp;ROW()-2&amp;": view Bike Tour 5 with Susi Hill (susi@gmail.com) for weeks 1-5, guide: $300:
Jack Black; items: $1990 [2285]; total: $2290 [2585]; status: Assigned, no authCode, 0% refund"</f>
        <v>Step 54: view Bike Tour 5 with Susi Hill (susi@gmail.com) for weeks 1-5, guide: $300:
Jack Black; items: $1990 [2285]; total: $2290 [2585]; status: Assigned, no authCode, 0% refund</v>
      </c>
      <c r="B56" s="10"/>
      <c r="C56" s="10"/>
      <c r="D56" s="10"/>
      <c r="E56" s="10"/>
      <c r="F56" s="10"/>
      <c r="G56" s="10"/>
      <c r="H56" s="10"/>
      <c r="I56" s="10"/>
      <c r="J56" s="10"/>
      <c r="K56" s="10"/>
      <c r="L56" s="10"/>
      <c r="M56" s="10"/>
    </row>
    <row r="57" spans="1:13" ht="30" customHeight="1" x14ac:dyDescent="0.35">
      <c r="A57" s="10" t="str">
        <f>"Step "&amp;ROW()-2&amp;": jack@hotmail.com pays with authorization code PLUS; view Bike Tour 5 with Susi Hill (susi@gmail.com) for weeks 1-5, guide: $300:
Jack Black; items: $1990 [2285]; total: $2290 [2585]; status: Paid, authCode PLUS, 0% refund"</f>
        <v>Step 55: jack@hotmail.com pays with authorization code PLUS; view Bike Tour 5 with Susi Hill (susi@gmail.com) for weeks 1-5, guide: $300:
Jack Black; items: $1990 [2285]; total: $2290 [2585]; status: Paid, authCode PLUS, 0% refund</v>
      </c>
      <c r="B57" s="10"/>
      <c r="C57" s="10"/>
      <c r="D57" s="10"/>
      <c r="E57" s="10"/>
      <c r="F57" s="10"/>
      <c r="G57" s="10"/>
      <c r="H57" s="10"/>
      <c r="I57" s="10"/>
      <c r="J57" s="10"/>
      <c r="K57" s="10"/>
      <c r="L57" s="10"/>
      <c r="M57" s="10"/>
    </row>
    <row r="58" spans="1:13" ht="30" customHeight="1" x14ac:dyDescent="0.35">
      <c r="A58" s="10" t="str">
        <f>"Step "&amp;ROW()-2&amp;": jane@hotmail.com pays with authorization code OK; view Bike Tour 4 with Benny Hill (ben@gmail.com) for weeks 3-5, guide: $180:
Jane Black; items: $390 [540]; total: $570 [720]; status: Paid, authCode OK, 0% refund"</f>
        <v>Step 56: jane@hotmail.com pays with authorization code OK; view Bike Tour 4 with Benny Hill (ben@gmail.com) for weeks 3-5, guide: $180:
Jane Black; items: $390 [540]; total: $570 [720]; status: Paid, authCode OK, 0% refund</v>
      </c>
      <c r="B58" s="10"/>
      <c r="C58" s="10"/>
      <c r="D58" s="10"/>
      <c r="E58" s="10"/>
      <c r="F58" s="10"/>
      <c r="G58" s="10"/>
      <c r="H58" s="10"/>
      <c r="I58" s="10"/>
      <c r="J58" s="10"/>
      <c r="K58" s="10"/>
      <c r="L58" s="10"/>
      <c r="M58" s="10"/>
    </row>
    <row r="59" spans="1:13" ht="30" customHeight="1" x14ac:dyDescent="0.35">
      <c r="A59" s="10" t="str">
        <f>"Step "&amp;ROW()-2&amp;": jennifer@hotmail.com cancels her trip; view Bike Tour 2 with Sarah Hill (sarah@yahoo.ca) for weeks 4-6, guide: $180:
Jennifer Black; items: $1560 [1737]; total: $1740 [1917]; status: Cancelled, no authCode, 0% refund"</f>
        <v>Step 57: jennifer@hotmail.com cancels her trip; view Bike Tour 2 with Sarah Hill (sarah@yahoo.ca) for weeks 4-6, guide: $180:
Jennifer Black; items: $1560 [1737]; total: $1740 [1917]; status: Cancelled, no authCode, 0% refund</v>
      </c>
      <c r="B59" s="10"/>
      <c r="C59" s="10"/>
      <c r="D59" s="10"/>
      <c r="E59" s="10"/>
      <c r="F59" s="10"/>
      <c r="G59" s="10"/>
      <c r="H59" s="10"/>
      <c r="I59" s="10"/>
      <c r="J59" s="10"/>
      <c r="K59" s="10"/>
      <c r="L59" s="10"/>
      <c r="M59" s="10"/>
    </row>
    <row r="60" spans="1:13" x14ac:dyDescent="0.35">
      <c r="A60" s="10" t="str">
        <f>"Step "&amp;ROW()-2&amp;": The administrator starts the trips for week 1."</f>
        <v>Step 58: The administrator starts the trips for week 1.</v>
      </c>
      <c r="B60" s="10"/>
      <c r="C60" s="10"/>
      <c r="D60" s="10"/>
      <c r="E60" s="10"/>
      <c r="F60" s="10"/>
      <c r="G60" s="10"/>
      <c r="H60" s="10"/>
      <c r="I60" s="10"/>
      <c r="J60" s="10"/>
      <c r="K60" s="10"/>
      <c r="L60" s="10"/>
      <c r="M60" s="10"/>
    </row>
    <row r="61" spans="1:13" ht="30" customHeight="1" x14ac:dyDescent="0.35">
      <c r="A61" s="10" t="str">
        <f>"Step "&amp;ROW()-2&amp;": view Bike Tour 3 with Sarah Hill (sarah@yahoo.ca) for weeks 1-1, guide: $60:
Jeremy Black; items: $0 [0]; total: $60 [60]; status: Banned, no authCode, 0% refund"</f>
        <v>Step 59: view Bike Tour 3 with Sarah Hill (sarah@yahoo.ca) for weeks 1-1, guide: $60:
Jeremy Black; items: $0 [0]; total: $60 [60]; status: Banned, no authCode, 0% refund</v>
      </c>
      <c r="B61" s="10"/>
      <c r="C61" s="10"/>
      <c r="D61" s="10"/>
      <c r="E61" s="10"/>
      <c r="F61" s="10"/>
      <c r="G61" s="10"/>
      <c r="H61" s="10"/>
      <c r="I61" s="10"/>
      <c r="J61" s="10"/>
      <c r="K61" s="10"/>
      <c r="L61" s="10"/>
      <c r="M61" s="10"/>
    </row>
    <row r="62" spans="1:13" ht="30" customHeight="1" x14ac:dyDescent="0.35">
      <c r="A62" s="10" t="str">
        <f>"Step "&amp;ROW()-2&amp;": view Bike Tour 5 with Susi Hill (susi@gmail.com) for weeks 1-5, guide: $300:
Jack Black; items: $1990 [2285]; total: $2290 [2585]; status: Started, authCode PLUS, 0% refund"</f>
        <v>Step 60: view Bike Tour 5 with Susi Hill (susi@gmail.com) for weeks 1-5, guide: $300:
Jack Black; items: $1990 [2285]; total: $2290 [2585]; status: Started, authCode PLUS, 0% refund</v>
      </c>
      <c r="B62" s="10"/>
      <c r="C62" s="10"/>
      <c r="D62" s="10"/>
      <c r="E62" s="10"/>
      <c r="F62" s="10"/>
      <c r="G62" s="10"/>
      <c r="H62" s="10"/>
      <c r="I62" s="10"/>
      <c r="J62" s="10"/>
      <c r="K62" s="10"/>
      <c r="L62" s="10"/>
      <c r="M62" s="10"/>
    </row>
    <row r="63" spans="1:13" ht="30" customHeight="1" x14ac:dyDescent="0.35">
      <c r="A63" s="10" t="str">
        <f>"Step "&amp;ROW()-2&amp;": jack@hotmail.com cancels his trip; view Bike Tour 5 with Susi Hill (susi@gmail.com) for weeks 1-5, guide: $300:
Jack Black; items: $1990 [2285]; total: $2290 [2585]; status: Cancelled, authCode PLUS, 10% refund"</f>
        <v>Step 61: jack@hotmail.com cancels his trip; view Bike Tour 5 with Susi Hill (susi@gmail.com) for weeks 1-5, guide: $300:
Jack Black; items: $1990 [2285]; total: $2290 [2585]; status: Cancelled, authCode PLUS, 10% refund</v>
      </c>
      <c r="B63" s="10"/>
      <c r="C63" s="10"/>
      <c r="D63" s="10"/>
      <c r="E63" s="10"/>
      <c r="F63" s="10"/>
      <c r="G63" s="10"/>
      <c r="H63" s="10"/>
      <c r="I63" s="10"/>
      <c r="J63" s="10"/>
      <c r="K63" s="10"/>
      <c r="L63" s="10"/>
      <c r="M63" s="10"/>
    </row>
    <row r="64" spans="1:13" ht="15" customHeight="1" x14ac:dyDescent="0.35">
      <c r="A64" s="10" t="str">
        <f>"Step "&amp;ROW()-2&amp;": The administrator starts the trips for week 2."</f>
        <v>Step 62: The administrator starts the trips for week 2.</v>
      </c>
      <c r="B64" s="10"/>
      <c r="C64" s="10"/>
      <c r="D64" s="10"/>
      <c r="E64" s="10"/>
      <c r="F64" s="10"/>
      <c r="G64" s="10"/>
      <c r="H64" s="10"/>
      <c r="I64" s="10"/>
      <c r="J64" s="10"/>
      <c r="K64" s="10"/>
      <c r="L64" s="10"/>
      <c r="M64" s="10"/>
    </row>
    <row r="65" spans="1:13" ht="30" customHeight="1" x14ac:dyDescent="0.35">
      <c r="A65" s="10" t="str">
        <f>"Step "&amp;ROW()-2&amp;": view Bike Tour 1 with Sarah Hill (sarah@yahoo.ca) for weeks 2-3, guide: $120:
Joe Black; items: $120 [1060]; total: $240 [1180]; status: Banned, no authCode, 0% refund"</f>
        <v>Step 63: view Bike Tour 1 with Sarah Hill (sarah@yahoo.ca) for weeks 2-3, guide: $120:
Joe Black; items: $120 [1060]; total: $240 [1180]; status: Banned, no authCode, 0% refund</v>
      </c>
      <c r="B65" s="10"/>
      <c r="C65" s="10"/>
      <c r="D65" s="10"/>
      <c r="E65" s="10"/>
      <c r="F65" s="10"/>
      <c r="G65" s="10"/>
      <c r="H65" s="10"/>
      <c r="I65" s="10"/>
      <c r="J65" s="10"/>
      <c r="K65" s="10"/>
      <c r="L65" s="10"/>
      <c r="M65" s="10"/>
    </row>
    <row r="66" spans="1:13" ht="15" customHeight="1" x14ac:dyDescent="0.35">
      <c r="A66" s="10" t="str">
        <f>"Step "&amp;ROW()-2&amp;": The administrator starts the trips for week 3."</f>
        <v>Step 64: The administrator starts the trips for week 3.</v>
      </c>
      <c r="B66" s="10"/>
      <c r="C66" s="10"/>
      <c r="D66" s="10"/>
      <c r="E66" s="10"/>
      <c r="F66" s="10"/>
      <c r="G66" s="10"/>
      <c r="H66" s="10"/>
      <c r="I66" s="10"/>
      <c r="J66" s="10"/>
      <c r="K66" s="10"/>
      <c r="L66" s="10"/>
      <c r="M66" s="10"/>
    </row>
    <row r="67" spans="1:13" ht="30" customHeight="1" x14ac:dyDescent="0.35">
      <c r="A67" s="10" t="str">
        <f>"Step "&amp;ROW()-2&amp;": jane@hotmail.com finishes her trip; view Bike Tour 4 with Benny Hill (ben@gmail.com) for weeks 3-5, guide: $180:
Jane Black; items: $390 [540]; total: $570 [720]; status: Finished, authCode OK, 0% refund"</f>
        <v>Step 65: jane@hotmail.com finishes her trip; view Bike Tour 4 with Benny Hill (ben@gmail.com) for weeks 3-5, guide: $180:
Jane Black; items: $390 [540]; total: $570 [720]; status: Finished, authCode OK, 0% refund</v>
      </c>
      <c r="B67" s="10"/>
      <c r="C67" s="10"/>
      <c r="D67" s="10"/>
      <c r="E67" s="10"/>
      <c r="F67" s="10"/>
      <c r="G67" s="10"/>
      <c r="H67" s="10"/>
      <c r="I67" s="10"/>
      <c r="J67" s="10"/>
      <c r="K67" s="10"/>
      <c r="L67" s="10"/>
      <c r="M67" s="10"/>
    </row>
    <row r="68" spans="1:13" ht="30" customHeight="1" x14ac:dyDescent="0.35">
      <c r="A68" s="10" t="str">
        <f>"Step "&amp;ROW()-2&amp;": jon@hotmail.com pay with authorization code DONE; view Bike Tour 2 with Sarah Hill (sarah@yahoo.ca) for weeks 4-6, guide: $180:
Jon Black; items: $570 [870]; total: $750 [1050]; status: Paid, authCode DONE, 0% refund"</f>
        <v>Step 66: jon@hotmail.com pay with authorization code DONE; view Bike Tour 2 with Sarah Hill (sarah@yahoo.ca) for weeks 4-6, guide: $180:
Jon Black; items: $570 [870]; total: $750 [1050]; status: Paid, authCode DONE, 0% refund</v>
      </c>
      <c r="B68" s="10"/>
      <c r="C68" s="10"/>
      <c r="D68" s="10"/>
      <c r="E68" s="10"/>
      <c r="F68" s="10"/>
      <c r="G68" s="10"/>
      <c r="H68" s="10"/>
      <c r="I68" s="10"/>
      <c r="J68" s="10"/>
      <c r="K68" s="10"/>
      <c r="L68" s="10"/>
      <c r="M68" s="10"/>
    </row>
    <row r="69" spans="1:13" ht="30" customHeight="1" x14ac:dyDescent="0.35">
      <c r="A69" s="10" t="str">
        <f>"Step "&amp;ROW()-2&amp;": jon@hotmail.com cancels his trip; view Bike Tour 2 with Sarah Hill (sarah@yahoo.ca) for weeks 4-6, guide: $180:
Jon Black; items: $570 [870]; total: $750 [1050]; status: Cancelled, authCode DONE, 50% refund"</f>
        <v>Step 67: jon@hotmail.com cancels his trip; view Bike Tour 2 with Sarah Hill (sarah@yahoo.ca) for weeks 4-6, guide: $180:
Jon Black; items: $570 [870]; total: $750 [1050]; status: Cancelled, authCode DONE, 50% refund</v>
      </c>
      <c r="B69" s="10"/>
      <c r="C69" s="10"/>
      <c r="D69" s="10"/>
      <c r="E69" s="10"/>
      <c r="F69" s="10"/>
      <c r="G69" s="10"/>
      <c r="H69" s="10"/>
      <c r="I69" s="10"/>
      <c r="J69" s="10"/>
      <c r="K69" s="10"/>
      <c r="L69" s="10"/>
      <c r="M69" s="10"/>
    </row>
    <row r="70" spans="1:13" ht="15" customHeight="1" x14ac:dyDescent="0.35">
      <c r="A70" s="10" t="str">
        <f>"Step "&amp;ROW()-2&amp;": The administrator starts the trips for week 4."</f>
        <v>Step 68: The administrator starts the trips for week 4.</v>
      </c>
      <c r="B70" s="10"/>
      <c r="C70" s="10"/>
      <c r="D70" s="10"/>
      <c r="E70" s="10"/>
      <c r="F70" s="10"/>
      <c r="G70" s="10"/>
      <c r="H70" s="10"/>
      <c r="I70" s="10"/>
      <c r="J70" s="10"/>
      <c r="K70" s="10"/>
      <c r="L70" s="10"/>
      <c r="M70" s="10"/>
    </row>
    <row r="71" spans="1:13" ht="30" customHeight="1" x14ac:dyDescent="0.35">
      <c r="A71" s="10" t="str">
        <f>"Step "&amp;ROW()-2&amp;": view Bike Tour 2 with Sarah Hill (sarah@yahoo.ca) for weeks 4-6, guide: $180:
Jennifer Black; items: $1560 [1737]; total: $1740 [1917]; status: Cancelled, no authCode, 0% refund"</f>
        <v>Step 69: view Bike Tour 2 with Sarah Hill (sarah@yahoo.ca) for weeks 4-6, guide: $180:
Jennifer Black; items: $1560 [1737]; total: $1740 [1917]; status: Cancelled, no authCode, 0% refund</v>
      </c>
      <c r="B71" s="10"/>
      <c r="C71" s="10"/>
      <c r="D71" s="10"/>
      <c r="E71" s="10"/>
      <c r="F71" s="10"/>
      <c r="G71" s="10"/>
      <c r="H71" s="10"/>
      <c r="I71" s="10"/>
      <c r="J71" s="10"/>
      <c r="K71" s="10"/>
      <c r="L71" s="10"/>
      <c r="M71" s="10"/>
    </row>
    <row r="72" spans="1:13" ht="14.5" customHeight="1" x14ac:dyDescent="0.35">
      <c r="A72" s="11" t="s">
        <v>9</v>
      </c>
      <c r="B72" s="11"/>
      <c r="C72" s="11"/>
      <c r="D72" s="11"/>
      <c r="E72" s="11"/>
      <c r="F72" s="11"/>
      <c r="G72" s="11"/>
      <c r="H72" s="11"/>
      <c r="I72" s="11"/>
      <c r="J72" s="11"/>
      <c r="K72" s="11"/>
      <c r="L72" s="11"/>
      <c r="M72" s="11"/>
    </row>
  </sheetData>
  <mergeCells count="72">
    <mergeCell ref="A20:M20"/>
    <mergeCell ref="A21:M21"/>
    <mergeCell ref="A15:M15"/>
    <mergeCell ref="A4:M4"/>
    <mergeCell ref="A5:M5"/>
    <mergeCell ref="A19:M19"/>
    <mergeCell ref="A17:M17"/>
    <mergeCell ref="A18:M18"/>
    <mergeCell ref="A16:M16"/>
    <mergeCell ref="A8:M8"/>
    <mergeCell ref="A9:M9"/>
    <mergeCell ref="A10:M10"/>
    <mergeCell ref="A11:M11"/>
    <mergeCell ref="A12:M12"/>
    <mergeCell ref="A14:M14"/>
    <mergeCell ref="A13:M13"/>
    <mergeCell ref="A1:M1"/>
    <mergeCell ref="A2:M2"/>
    <mergeCell ref="A3:M3"/>
    <mergeCell ref="A6:M6"/>
    <mergeCell ref="A7:M7"/>
    <mergeCell ref="A22:M22"/>
    <mergeCell ref="A23:M23"/>
    <mergeCell ref="A24:M24"/>
    <mergeCell ref="A32:M32"/>
    <mergeCell ref="A28:M28"/>
    <mergeCell ref="A29:M29"/>
    <mergeCell ref="A25:M25"/>
    <mergeCell ref="A26:M26"/>
    <mergeCell ref="A30:M30"/>
    <mergeCell ref="A31:M31"/>
    <mergeCell ref="A27:M27"/>
    <mergeCell ref="A46:M46"/>
    <mergeCell ref="A47:M47"/>
    <mergeCell ref="A52:M52"/>
    <mergeCell ref="A53:M53"/>
    <mergeCell ref="A54:M54"/>
    <mergeCell ref="A33:M33"/>
    <mergeCell ref="A35:M35"/>
    <mergeCell ref="A34:M34"/>
    <mergeCell ref="A38:M38"/>
    <mergeCell ref="A39:M39"/>
    <mergeCell ref="A36:M36"/>
    <mergeCell ref="A37:M37"/>
    <mergeCell ref="A72:M72"/>
    <mergeCell ref="A40:M40"/>
    <mergeCell ref="A41:M41"/>
    <mergeCell ref="A42:M42"/>
    <mergeCell ref="A43:M43"/>
    <mergeCell ref="A59:M59"/>
    <mergeCell ref="A45:M45"/>
    <mergeCell ref="A44:M44"/>
    <mergeCell ref="A49:M49"/>
    <mergeCell ref="A57:M57"/>
    <mergeCell ref="A58:M58"/>
    <mergeCell ref="A50:M50"/>
    <mergeCell ref="A51:M51"/>
    <mergeCell ref="A55:M55"/>
    <mergeCell ref="A56:M56"/>
    <mergeCell ref="A48:M48"/>
    <mergeCell ref="A60:M60"/>
    <mergeCell ref="A61:M61"/>
    <mergeCell ref="A62:M62"/>
    <mergeCell ref="A71:M71"/>
    <mergeCell ref="A63:M63"/>
    <mergeCell ref="A64:M64"/>
    <mergeCell ref="A65:M65"/>
    <mergeCell ref="A66:M66"/>
    <mergeCell ref="A67:M67"/>
    <mergeCell ref="A68:M68"/>
    <mergeCell ref="A69:M69"/>
    <mergeCell ref="A70:M70"/>
  </mergeCells>
  <pageMargins left="0.7" right="0.7" top="0.75" bottom="0.75" header="0.3" footer="0.3"/>
  <pageSetup scale="6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E84F1-2501-4E93-AF1A-F07F066897DD}">
  <dimension ref="A1:P21"/>
  <sheetViews>
    <sheetView topLeftCell="A8" zoomScaleNormal="100" workbookViewId="0">
      <selection activeCell="A8" sqref="A8"/>
    </sheetView>
  </sheetViews>
  <sheetFormatPr defaultRowHeight="14.5" x14ac:dyDescent="0.35"/>
  <cols>
    <col min="1" max="1" width="8.6328125" style="1" customWidth="1"/>
    <col min="2" max="2" width="60.6328125" style="2" customWidth="1"/>
    <col min="3" max="13" width="5.7265625" customWidth="1"/>
    <col min="16" max="16" width="16.6328125" customWidth="1"/>
  </cols>
  <sheetData>
    <row r="1" spans="1:16" x14ac:dyDescent="0.35">
      <c r="A1" s="1" t="s">
        <v>3</v>
      </c>
    </row>
    <row r="2" spans="1:16" x14ac:dyDescent="0.35">
      <c r="B2" t="s">
        <v>63</v>
      </c>
    </row>
    <row r="3" spans="1:16" x14ac:dyDescent="0.35">
      <c r="B3" t="s">
        <v>20</v>
      </c>
    </row>
    <row r="4" spans="1:16" ht="58" x14ac:dyDescent="0.35">
      <c r="B4" s="2" t="s">
        <v>60</v>
      </c>
    </row>
    <row r="5" spans="1:16" ht="101.5" x14ac:dyDescent="0.35">
      <c r="B5" s="2" t="s">
        <v>52</v>
      </c>
    </row>
    <row r="6" spans="1:16" ht="29" customHeight="1" x14ac:dyDescent="0.35">
      <c r="B6" s="8" t="s">
        <v>16</v>
      </c>
      <c r="C6" s="8"/>
      <c r="D6" s="8"/>
      <c r="E6" s="8"/>
      <c r="F6" s="8"/>
      <c r="G6" s="8"/>
    </row>
    <row r="7" spans="1:16" ht="45" customHeight="1" x14ac:dyDescent="0.35">
      <c r="B7" s="8" t="s">
        <v>6</v>
      </c>
      <c r="C7" s="8"/>
      <c r="D7" s="8"/>
      <c r="E7" s="8"/>
      <c r="F7" s="8"/>
      <c r="G7" s="8"/>
      <c r="H7" s="8"/>
      <c r="I7" s="8"/>
    </row>
    <row r="8" spans="1:16" ht="60" customHeight="1" x14ac:dyDescent="0.35">
      <c r="B8" s="8" t="s">
        <v>47</v>
      </c>
      <c r="C8" s="8"/>
      <c r="D8" s="8"/>
      <c r="E8" s="8"/>
      <c r="F8" s="8"/>
      <c r="G8" s="8"/>
      <c r="H8" s="8"/>
      <c r="I8" s="8"/>
      <c r="J8" s="8"/>
      <c r="K8" s="8"/>
      <c r="L8" s="8"/>
      <c r="M8" s="8"/>
      <c r="N8" s="8"/>
      <c r="O8" s="8"/>
      <c r="P8" s="8"/>
    </row>
    <row r="9" spans="1:16" ht="75" customHeight="1" x14ac:dyDescent="0.35">
      <c r="B9" s="8" t="s">
        <v>54</v>
      </c>
      <c r="C9" s="8"/>
      <c r="D9" s="8"/>
      <c r="E9" s="8"/>
      <c r="F9" s="8"/>
      <c r="G9" s="8"/>
      <c r="H9" s="8"/>
      <c r="I9" s="8"/>
      <c r="J9" s="8"/>
      <c r="K9" s="8"/>
      <c r="L9" s="8"/>
      <c r="M9" s="8"/>
      <c r="N9" s="8"/>
      <c r="O9" s="8"/>
      <c r="P9" s="8"/>
    </row>
    <row r="10" spans="1:16" ht="60" customHeight="1" x14ac:dyDescent="0.35">
      <c r="B10" s="8" t="s">
        <v>45</v>
      </c>
      <c r="C10" s="8"/>
      <c r="D10" s="8"/>
      <c r="E10" s="8"/>
      <c r="F10" s="8"/>
      <c r="G10" s="8"/>
      <c r="H10" s="8"/>
      <c r="I10" s="8"/>
      <c r="J10" s="8"/>
      <c r="K10" s="8"/>
      <c r="L10" s="8"/>
      <c r="M10" s="8"/>
      <c r="N10" s="8"/>
      <c r="O10" s="8"/>
      <c r="P10" s="8"/>
    </row>
    <row r="11" spans="1:16" ht="75" customHeight="1" x14ac:dyDescent="0.35">
      <c r="B11" s="8" t="s">
        <v>55</v>
      </c>
      <c r="C11" s="8"/>
      <c r="D11" s="8"/>
      <c r="E11" s="8"/>
      <c r="F11" s="8"/>
      <c r="G11" s="8"/>
      <c r="H11" s="8"/>
      <c r="I11" s="8"/>
      <c r="J11" s="8"/>
      <c r="K11" s="8"/>
      <c r="L11" s="8"/>
      <c r="M11" s="8"/>
      <c r="N11" s="8"/>
      <c r="O11" s="8"/>
      <c r="P11" s="8"/>
    </row>
    <row r="12" spans="1:16" ht="75" customHeight="1" x14ac:dyDescent="0.35">
      <c r="B12" s="8" t="s">
        <v>61</v>
      </c>
      <c r="C12" s="8"/>
      <c r="D12" s="8"/>
      <c r="E12" s="8"/>
      <c r="F12" s="8"/>
      <c r="G12" s="8"/>
      <c r="H12" s="8"/>
      <c r="I12" s="8"/>
      <c r="J12" s="8"/>
      <c r="K12" s="8"/>
      <c r="L12" s="8"/>
      <c r="M12" s="8"/>
      <c r="N12" s="8"/>
      <c r="O12" s="8"/>
      <c r="P12" s="8"/>
    </row>
    <row r="13" spans="1:16" ht="30" customHeight="1" x14ac:dyDescent="0.35">
      <c r="B13" s="8" t="s">
        <v>46</v>
      </c>
      <c r="C13" s="8"/>
      <c r="D13" s="8"/>
      <c r="E13" s="8"/>
      <c r="F13" s="8"/>
      <c r="G13" s="8"/>
      <c r="H13" s="8"/>
      <c r="I13" s="8"/>
      <c r="J13" s="8"/>
      <c r="K13" s="8"/>
      <c r="L13" s="8"/>
      <c r="M13" s="8"/>
      <c r="N13" s="8"/>
      <c r="O13" s="8"/>
      <c r="P13" s="8"/>
    </row>
    <row r="14" spans="1:16" ht="60" customHeight="1" x14ac:dyDescent="0.35"/>
    <row r="15" spans="1:16" ht="60" customHeight="1" x14ac:dyDescent="0.35"/>
    <row r="16" spans="1:16" ht="60" customHeight="1" x14ac:dyDescent="0.35"/>
    <row r="17" ht="60" customHeight="1" x14ac:dyDescent="0.35"/>
    <row r="18" ht="60" customHeight="1" x14ac:dyDescent="0.35"/>
    <row r="19" ht="60" customHeight="1" x14ac:dyDescent="0.35"/>
    <row r="20" ht="60" customHeight="1" x14ac:dyDescent="0.35"/>
    <row r="21" ht="60" customHeight="1" x14ac:dyDescent="0.35"/>
  </sheetData>
  <mergeCells count="8">
    <mergeCell ref="B11:P11"/>
    <mergeCell ref="B12:P12"/>
    <mergeCell ref="B13:P13"/>
    <mergeCell ref="B6:G6"/>
    <mergeCell ref="B7:I7"/>
    <mergeCell ref="B8:P8"/>
    <mergeCell ref="B9:P9"/>
    <mergeCell ref="B10:P10"/>
  </mergeCells>
  <pageMargins left="0.7" right="0.7"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36B9-1E98-4C39-8E4B-AEEB4B4FD101}">
  <dimension ref="A1:P13"/>
  <sheetViews>
    <sheetView topLeftCell="A8" zoomScaleNormal="100" workbookViewId="0">
      <selection activeCell="A10" sqref="A10"/>
    </sheetView>
  </sheetViews>
  <sheetFormatPr defaultRowHeight="14.5" x14ac:dyDescent="0.35"/>
  <cols>
    <col min="1" max="1" width="8.6328125" style="1" customWidth="1"/>
    <col min="2" max="2" width="60.6328125" style="2" customWidth="1"/>
    <col min="3" max="13" width="5.7265625" customWidth="1"/>
    <col min="16" max="16" width="16.6328125" customWidth="1"/>
  </cols>
  <sheetData>
    <row r="1" spans="1:16" x14ac:dyDescent="0.35">
      <c r="A1" s="1" t="s">
        <v>4</v>
      </c>
    </row>
    <row r="2" spans="1:16" x14ac:dyDescent="0.35">
      <c r="B2" t="s">
        <v>63</v>
      </c>
    </row>
    <row r="3" spans="1:16" x14ac:dyDescent="0.35">
      <c r="B3" t="s">
        <v>20</v>
      </c>
    </row>
    <row r="4" spans="1:16" ht="43.5" x14ac:dyDescent="0.35">
      <c r="B4" s="2" t="s">
        <v>57</v>
      </c>
    </row>
    <row r="5" spans="1:16" ht="101.5" x14ac:dyDescent="0.35">
      <c r="B5" s="2" t="s">
        <v>58</v>
      </c>
    </row>
    <row r="6" spans="1:16" ht="29" customHeight="1" x14ac:dyDescent="0.35">
      <c r="B6" s="8" t="s">
        <v>16</v>
      </c>
      <c r="C6" s="8"/>
      <c r="D6" s="8"/>
      <c r="E6" s="8"/>
      <c r="F6" s="8"/>
      <c r="G6" s="8"/>
    </row>
    <row r="7" spans="1:16" ht="43.5" customHeight="1" x14ac:dyDescent="0.35">
      <c r="B7" s="8" t="s">
        <v>6</v>
      </c>
      <c r="C7" s="8"/>
      <c r="D7" s="8"/>
      <c r="E7" s="8"/>
      <c r="F7" s="8"/>
      <c r="G7" s="8"/>
      <c r="H7" s="8"/>
      <c r="I7" s="8"/>
    </row>
    <row r="8" spans="1:16" ht="45" customHeight="1" x14ac:dyDescent="0.35">
      <c r="B8" s="8" t="s">
        <v>48</v>
      </c>
      <c r="C8" s="8"/>
      <c r="D8" s="8"/>
      <c r="E8" s="8"/>
      <c r="F8" s="8"/>
      <c r="G8" s="8"/>
      <c r="H8" s="8"/>
      <c r="I8" s="8"/>
      <c r="J8" s="8"/>
      <c r="K8" s="8"/>
      <c r="L8" s="8"/>
      <c r="M8" s="8"/>
      <c r="N8" s="8"/>
      <c r="O8" s="8"/>
      <c r="P8" s="8"/>
    </row>
    <row r="9" spans="1:16" ht="60" customHeight="1" x14ac:dyDescent="0.35">
      <c r="B9" s="8" t="s">
        <v>49</v>
      </c>
      <c r="C9" s="8"/>
      <c r="D9" s="8"/>
      <c r="E9" s="8"/>
      <c r="F9" s="8"/>
      <c r="G9" s="8"/>
      <c r="H9" s="8"/>
      <c r="I9" s="8"/>
      <c r="J9" s="8"/>
      <c r="K9" s="8"/>
      <c r="L9" s="8"/>
      <c r="M9" s="8"/>
      <c r="N9" s="8"/>
      <c r="O9" s="8"/>
      <c r="P9" s="8"/>
    </row>
    <row r="10" spans="1:16" ht="60" customHeight="1" x14ac:dyDescent="0.35">
      <c r="B10" s="8" t="s">
        <v>44</v>
      </c>
      <c r="C10" s="8"/>
      <c r="D10" s="8"/>
      <c r="E10" s="8"/>
      <c r="F10" s="8"/>
      <c r="G10" s="8"/>
      <c r="H10" s="8"/>
      <c r="I10" s="8"/>
      <c r="J10" s="8"/>
      <c r="K10" s="8"/>
      <c r="L10" s="8"/>
      <c r="M10" s="8"/>
      <c r="N10" s="8"/>
      <c r="O10" s="8"/>
      <c r="P10" s="8"/>
    </row>
    <row r="11" spans="1:16" ht="60" customHeight="1" x14ac:dyDescent="0.35">
      <c r="B11" s="8" t="s">
        <v>50</v>
      </c>
      <c r="C11" s="8"/>
      <c r="D11" s="8"/>
      <c r="E11" s="8"/>
      <c r="F11" s="8"/>
      <c r="G11" s="8"/>
      <c r="H11" s="8"/>
      <c r="I11" s="8"/>
      <c r="J11" s="8"/>
      <c r="K11" s="8"/>
      <c r="L11" s="8"/>
      <c r="M11" s="8"/>
      <c r="N11" s="8"/>
      <c r="O11" s="8"/>
      <c r="P11" s="8"/>
    </row>
    <row r="12" spans="1:16" ht="75" customHeight="1" x14ac:dyDescent="0.35">
      <c r="B12" s="8" t="s">
        <v>59</v>
      </c>
      <c r="C12" s="8"/>
      <c r="D12" s="8"/>
      <c r="E12" s="8"/>
      <c r="F12" s="8"/>
      <c r="G12" s="8"/>
      <c r="H12" s="8"/>
      <c r="I12" s="8"/>
      <c r="J12" s="8"/>
      <c r="K12" s="8"/>
      <c r="L12" s="8"/>
      <c r="M12" s="8"/>
      <c r="N12" s="8"/>
      <c r="O12" s="8"/>
      <c r="P12" s="8"/>
    </row>
    <row r="13" spans="1:16" ht="30" customHeight="1" x14ac:dyDescent="0.35">
      <c r="B13" s="8" t="s">
        <v>46</v>
      </c>
      <c r="C13" s="8"/>
      <c r="D13" s="8"/>
      <c r="E13" s="8"/>
      <c r="F13" s="8"/>
      <c r="G13" s="8"/>
      <c r="H13" s="8"/>
      <c r="I13" s="8"/>
      <c r="J13" s="8"/>
      <c r="K13" s="8"/>
      <c r="L13" s="8"/>
      <c r="M13" s="8"/>
      <c r="N13" s="8"/>
      <c r="O13" s="8"/>
      <c r="P13" s="8"/>
    </row>
  </sheetData>
  <mergeCells count="8">
    <mergeCell ref="B11:P11"/>
    <mergeCell ref="B12:P12"/>
    <mergeCell ref="B13:P13"/>
    <mergeCell ref="B6:G6"/>
    <mergeCell ref="B7:I7"/>
    <mergeCell ref="B8:P8"/>
    <mergeCell ref="B9:P9"/>
    <mergeCell ref="B10:P10"/>
  </mergeCells>
  <pageMargins left="0.7" right="0.7" top="0.75" bottom="0.75" header="0.3" footer="0.3"/>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0EE1-ED0F-4189-AF86-F83EFF4C5A3C}">
  <dimension ref="A1:P13"/>
  <sheetViews>
    <sheetView topLeftCell="A6" zoomScaleNormal="100" workbookViewId="0">
      <selection activeCell="A10" sqref="A10"/>
    </sheetView>
  </sheetViews>
  <sheetFormatPr defaultRowHeight="14.5" x14ac:dyDescent="0.35"/>
  <cols>
    <col min="1" max="1" width="8.6328125" style="1" customWidth="1"/>
    <col min="2" max="2" width="60.6328125" style="2" customWidth="1"/>
    <col min="3" max="13" width="5.7265625" customWidth="1"/>
    <col min="16" max="16" width="16.6328125" customWidth="1"/>
  </cols>
  <sheetData>
    <row r="1" spans="1:16" x14ac:dyDescent="0.35">
      <c r="A1" s="1" t="s">
        <v>5</v>
      </c>
    </row>
    <row r="2" spans="1:16" x14ac:dyDescent="0.35">
      <c r="B2" t="s">
        <v>63</v>
      </c>
    </row>
    <row r="3" spans="1:16" x14ac:dyDescent="0.35">
      <c r="B3" t="s">
        <v>20</v>
      </c>
    </row>
    <row r="4" spans="1:16" ht="43.5" x14ac:dyDescent="0.35">
      <c r="B4" s="2" t="s">
        <v>57</v>
      </c>
    </row>
    <row r="5" spans="1:16" ht="101.5" x14ac:dyDescent="0.35">
      <c r="B5" s="2" t="s">
        <v>58</v>
      </c>
    </row>
    <row r="6" spans="1:16" ht="29" customHeight="1" x14ac:dyDescent="0.35">
      <c r="B6" s="8" t="s">
        <v>19</v>
      </c>
      <c r="C6" s="8"/>
      <c r="D6" s="8"/>
      <c r="E6" s="8"/>
      <c r="F6" s="8"/>
      <c r="G6" s="8"/>
    </row>
    <row r="7" spans="1:16" ht="43.5" customHeight="1" x14ac:dyDescent="0.35">
      <c r="B7" s="8" t="s">
        <v>6</v>
      </c>
      <c r="C7" s="8"/>
      <c r="D7" s="8"/>
      <c r="E7" s="8"/>
      <c r="F7" s="8"/>
      <c r="G7" s="8"/>
      <c r="H7" s="8"/>
      <c r="I7" s="8"/>
    </row>
    <row r="8" spans="1:16" ht="45" customHeight="1" x14ac:dyDescent="0.35">
      <c r="B8" s="8" t="s">
        <v>48</v>
      </c>
      <c r="C8" s="8"/>
      <c r="D8" s="8"/>
      <c r="E8" s="8"/>
      <c r="F8" s="8"/>
      <c r="G8" s="8"/>
      <c r="H8" s="8"/>
      <c r="I8" s="8"/>
      <c r="J8" s="8"/>
      <c r="K8" s="8"/>
      <c r="L8" s="8"/>
      <c r="M8" s="8"/>
      <c r="N8" s="8"/>
      <c r="O8" s="8"/>
      <c r="P8" s="8"/>
    </row>
    <row r="9" spans="1:16" ht="60" customHeight="1" x14ac:dyDescent="0.35">
      <c r="B9" s="8" t="s">
        <v>49</v>
      </c>
      <c r="C9" s="8"/>
      <c r="D9" s="8"/>
      <c r="E9" s="8"/>
      <c r="F9" s="8"/>
      <c r="G9" s="8"/>
      <c r="H9" s="8"/>
      <c r="I9" s="8"/>
      <c r="J9" s="8"/>
      <c r="K9" s="8"/>
      <c r="L9" s="8"/>
      <c r="M9" s="8"/>
      <c r="N9" s="8"/>
      <c r="O9" s="8"/>
      <c r="P9" s="8"/>
    </row>
    <row r="10" spans="1:16" ht="60" customHeight="1" x14ac:dyDescent="0.35">
      <c r="B10" s="8" t="s">
        <v>44</v>
      </c>
      <c r="C10" s="8"/>
      <c r="D10" s="8"/>
      <c r="E10" s="8"/>
      <c r="F10" s="8"/>
      <c r="G10" s="8"/>
      <c r="H10" s="8"/>
      <c r="I10" s="8"/>
      <c r="J10" s="8"/>
      <c r="K10" s="8"/>
      <c r="L10" s="8"/>
      <c r="M10" s="8"/>
      <c r="N10" s="8"/>
      <c r="O10" s="8"/>
      <c r="P10" s="8"/>
    </row>
    <row r="11" spans="1:16" ht="60" customHeight="1" x14ac:dyDescent="0.35">
      <c r="B11" s="8" t="s">
        <v>50</v>
      </c>
      <c r="C11" s="8"/>
      <c r="D11" s="8"/>
      <c r="E11" s="8"/>
      <c r="F11" s="8"/>
      <c r="G11" s="8"/>
      <c r="H11" s="8"/>
      <c r="I11" s="8"/>
      <c r="J11" s="8"/>
      <c r="K11" s="8"/>
      <c r="L11" s="8"/>
      <c r="M11" s="8"/>
      <c r="N11" s="8"/>
      <c r="O11" s="8"/>
      <c r="P11" s="8"/>
    </row>
    <row r="12" spans="1:16" ht="75" customHeight="1" x14ac:dyDescent="0.35">
      <c r="B12" s="8" t="s">
        <v>59</v>
      </c>
      <c r="C12" s="8"/>
      <c r="D12" s="8"/>
      <c r="E12" s="8"/>
      <c r="F12" s="8"/>
      <c r="G12" s="8"/>
      <c r="H12" s="8"/>
      <c r="I12" s="8"/>
      <c r="J12" s="8"/>
      <c r="K12" s="8"/>
      <c r="L12" s="8"/>
      <c r="M12" s="8"/>
      <c r="N12" s="8"/>
      <c r="O12" s="8"/>
      <c r="P12" s="8"/>
    </row>
    <row r="13" spans="1:16" ht="30" customHeight="1" x14ac:dyDescent="0.35">
      <c r="B13" s="8" t="s">
        <v>46</v>
      </c>
      <c r="C13" s="8"/>
      <c r="D13" s="8"/>
      <c r="E13" s="8"/>
      <c r="F13" s="8"/>
      <c r="G13" s="8"/>
      <c r="H13" s="8"/>
      <c r="I13" s="8"/>
      <c r="J13" s="8"/>
      <c r="K13" s="8"/>
      <c r="L13" s="8"/>
      <c r="M13" s="8"/>
      <c r="N13" s="8"/>
      <c r="O13" s="8"/>
      <c r="P13" s="8"/>
    </row>
  </sheetData>
  <mergeCells count="8">
    <mergeCell ref="B11:P11"/>
    <mergeCell ref="B12:P12"/>
    <mergeCell ref="B13:P13"/>
    <mergeCell ref="B6:G6"/>
    <mergeCell ref="B7:I7"/>
    <mergeCell ref="B8:P8"/>
    <mergeCell ref="B9:P9"/>
    <mergeCell ref="B10:P10"/>
  </mergeCells>
  <pageMargins left="0.7" right="0.7" top="0.75" bottom="0.75" header="0.3" footer="0.3"/>
  <pageSetup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D78C-E0DB-489A-847B-943737D88A51}">
  <dimension ref="A1:N26"/>
  <sheetViews>
    <sheetView workbookViewId="0">
      <pane ySplit="3" topLeftCell="A4" activePane="bottomLeft" state="frozen"/>
      <selection pane="bottomLeft" activeCell="A4" sqref="A4"/>
    </sheetView>
  </sheetViews>
  <sheetFormatPr defaultRowHeight="14.5" x14ac:dyDescent="0.35"/>
  <cols>
    <col min="1" max="1" width="13.08984375" bestFit="1" customWidth="1"/>
    <col min="2" max="14" width="8.7265625" style="4"/>
  </cols>
  <sheetData>
    <row r="1" spans="1:14" x14ac:dyDescent="0.35">
      <c r="B1" s="4" t="s">
        <v>14</v>
      </c>
      <c r="C1" s="4" t="s">
        <v>13</v>
      </c>
      <c r="D1" s="4" t="s">
        <v>12</v>
      </c>
      <c r="E1" s="4" t="s">
        <v>56</v>
      </c>
      <c r="F1" s="4" t="s">
        <v>29</v>
      </c>
      <c r="G1" s="4" t="s">
        <v>30</v>
      </c>
      <c r="H1" s="4" t="s">
        <v>31</v>
      </c>
      <c r="I1" s="4" t="s">
        <v>35</v>
      </c>
      <c r="J1" s="4" t="s">
        <v>39</v>
      </c>
      <c r="K1" s="4" t="s">
        <v>42</v>
      </c>
      <c r="L1" s="4" t="s">
        <v>42</v>
      </c>
      <c r="M1" s="4" t="s">
        <v>43</v>
      </c>
      <c r="N1" s="4" t="s">
        <v>41</v>
      </c>
    </row>
    <row r="2" spans="1:14" x14ac:dyDescent="0.35">
      <c r="F2" s="5">
        <v>0.2</v>
      </c>
      <c r="G2" s="5">
        <v>0.3</v>
      </c>
      <c r="H2" s="5">
        <v>0.4</v>
      </c>
      <c r="K2" s="4" t="s">
        <v>40</v>
      </c>
      <c r="L2" s="4" t="s">
        <v>41</v>
      </c>
      <c r="M2" s="4" t="s">
        <v>41</v>
      </c>
    </row>
    <row r="3" spans="1:14" x14ac:dyDescent="0.35">
      <c r="A3" t="s">
        <v>22</v>
      </c>
      <c r="B3" s="4">
        <v>30</v>
      </c>
      <c r="C3" s="4">
        <v>100</v>
      </c>
      <c r="D3" s="4">
        <v>50</v>
      </c>
      <c r="E3" s="4">
        <v>80</v>
      </c>
      <c r="F3" s="4">
        <f>C3+2*B3</f>
        <v>160</v>
      </c>
      <c r="G3" s="4">
        <f>2*C3+4*B3+3*D3</f>
        <v>470</v>
      </c>
      <c r="H3" s="4">
        <f>3*B3+2*C3+2*E3</f>
        <v>450</v>
      </c>
      <c r="M3" s="4">
        <v>60</v>
      </c>
    </row>
    <row r="4" spans="1:14" x14ac:dyDescent="0.35">
      <c r="A4" t="s">
        <v>32</v>
      </c>
    </row>
    <row r="5" spans="1:14" x14ac:dyDescent="0.35">
      <c r="A5" t="s">
        <v>23</v>
      </c>
      <c r="B5" s="4">
        <v>2</v>
      </c>
      <c r="G5" s="4">
        <v>1</v>
      </c>
      <c r="I5" s="4" t="s">
        <v>36</v>
      </c>
      <c r="J5" s="4">
        <v>2</v>
      </c>
      <c r="K5" s="7" cm="1">
        <f t="array" ref="K5">SUM(B5:E5*B$3:E$3)+SUM(F5:H5*F$3:H$3*IF(I5="Y",(1-F$2:H$2),1))</f>
        <v>530</v>
      </c>
      <c r="L5" s="7">
        <f>K5*J5</f>
        <v>1060</v>
      </c>
      <c r="M5" s="7">
        <f>M$3*J5</f>
        <v>120</v>
      </c>
      <c r="N5" s="7">
        <f>L5+M5</f>
        <v>1180</v>
      </c>
    </row>
    <row r="6" spans="1:14" x14ac:dyDescent="0.35">
      <c r="A6" t="s">
        <v>24</v>
      </c>
      <c r="B6" s="4">
        <v>1</v>
      </c>
      <c r="C6" s="4">
        <v>1</v>
      </c>
      <c r="D6" s="4">
        <v>1</v>
      </c>
      <c r="I6" s="4" t="s">
        <v>36</v>
      </c>
      <c r="J6" s="4">
        <v>3</v>
      </c>
      <c r="K6" s="7" cm="1">
        <f t="array" ref="K6">SUM(B6:E6*B$3:E$3)+SUM(F6:H6*F$3:H$3*IF(I6="Y",(1-F$2:H$2),1))</f>
        <v>180</v>
      </c>
      <c r="L6" s="7">
        <f t="shared" ref="L6:L10" si="0">K6*J6</f>
        <v>540</v>
      </c>
      <c r="M6" s="7">
        <f t="shared" ref="M6:M10" si="1">M$3*J6</f>
        <v>180</v>
      </c>
      <c r="N6" s="7">
        <f t="shared" ref="N6:N10" si="2">L6+M6</f>
        <v>720</v>
      </c>
    </row>
    <row r="7" spans="1:14" x14ac:dyDescent="0.35">
      <c r="A7" t="s">
        <v>25</v>
      </c>
      <c r="F7" s="4">
        <v>1</v>
      </c>
      <c r="G7" s="4">
        <v>1</v>
      </c>
      <c r="I7" s="4" t="s">
        <v>37</v>
      </c>
      <c r="J7" s="4">
        <v>5</v>
      </c>
      <c r="K7" s="7" cm="1">
        <f t="array" ref="K7">SUM(B7:E7*B$3:E$3)+SUM(F7:H7*F$3:H$3*IF(I7="Y",(1-F$2:H$2),1))</f>
        <v>457</v>
      </c>
      <c r="L7" s="7">
        <f t="shared" si="0"/>
        <v>2285</v>
      </c>
      <c r="M7" s="7">
        <f t="shared" si="1"/>
        <v>300</v>
      </c>
      <c r="N7" s="7">
        <f t="shared" si="2"/>
        <v>2585</v>
      </c>
    </row>
    <row r="8" spans="1:14" x14ac:dyDescent="0.35">
      <c r="A8" t="s">
        <v>26</v>
      </c>
      <c r="B8" s="4">
        <v>3</v>
      </c>
      <c r="C8" s="4">
        <v>1</v>
      </c>
      <c r="D8" s="4">
        <v>2</v>
      </c>
      <c r="I8" s="4" t="s">
        <v>36</v>
      </c>
      <c r="J8" s="4">
        <v>3</v>
      </c>
      <c r="K8" s="7" cm="1">
        <f t="array" ref="K8">SUM(B8:E8*B$3:E$3)+SUM(F8:H8*F$3:H$3*IF(I8="Y",(1-F$2:H$2),1))</f>
        <v>290</v>
      </c>
      <c r="L8" s="7">
        <f t="shared" si="0"/>
        <v>870</v>
      </c>
      <c r="M8" s="7">
        <f t="shared" si="1"/>
        <v>180</v>
      </c>
      <c r="N8" s="7">
        <f t="shared" si="2"/>
        <v>1050</v>
      </c>
    </row>
    <row r="9" spans="1:14" x14ac:dyDescent="0.35">
      <c r="A9" t="s">
        <v>27</v>
      </c>
      <c r="B9" s="4">
        <v>3</v>
      </c>
      <c r="E9" s="4">
        <v>2</v>
      </c>
      <c r="G9" s="4">
        <v>1</v>
      </c>
      <c r="I9" s="4" t="s">
        <v>37</v>
      </c>
      <c r="J9" s="4">
        <v>3</v>
      </c>
      <c r="K9" s="7" cm="1">
        <f t="array" ref="K9">SUM(B9:E9*B$3:E$3)+SUM(F9:H9*F$3:H$3*IF(I9="Y",(1-F$2:H$2),1))</f>
        <v>579</v>
      </c>
      <c r="L9" s="7">
        <f t="shared" si="0"/>
        <v>1737</v>
      </c>
      <c r="M9" s="7">
        <f t="shared" si="1"/>
        <v>180</v>
      </c>
      <c r="N9" s="7">
        <f t="shared" si="2"/>
        <v>1917</v>
      </c>
    </row>
    <row r="10" spans="1:14" x14ac:dyDescent="0.35">
      <c r="A10" t="s">
        <v>28</v>
      </c>
      <c r="I10" s="4" t="s">
        <v>37</v>
      </c>
      <c r="J10" s="4">
        <v>1</v>
      </c>
      <c r="K10" s="7" cm="1">
        <f t="array" ref="K10">SUM(B10:E10*B$3:E$3)+SUM(F10:H10*F$3:H$3*IF(I10="Y",(1-F$2:H$2),1))</f>
        <v>0</v>
      </c>
      <c r="L10" s="7">
        <f t="shared" si="0"/>
        <v>0</v>
      </c>
      <c r="M10" s="7">
        <f t="shared" si="1"/>
        <v>60</v>
      </c>
      <c r="N10" s="7">
        <f t="shared" si="2"/>
        <v>60</v>
      </c>
    </row>
    <row r="11" spans="1:14" x14ac:dyDescent="0.35">
      <c r="A11" t="s">
        <v>33</v>
      </c>
      <c r="K11" s="7"/>
      <c r="L11" s="7"/>
      <c r="M11" s="7"/>
      <c r="N11" s="7"/>
    </row>
    <row r="12" spans="1:14" x14ac:dyDescent="0.35">
      <c r="A12" t="s">
        <v>23</v>
      </c>
      <c r="B12" s="4">
        <v>2</v>
      </c>
      <c r="I12" s="4" t="s">
        <v>36</v>
      </c>
      <c r="J12" s="4">
        <v>2</v>
      </c>
      <c r="K12" s="7" cm="1">
        <f t="array" ref="K12">SUM(B12:E12*B$3:E$3)+SUM(F12:H12*F$3:H$3*IF(I12="Y",(1-F$2:H$2),1))</f>
        <v>60</v>
      </c>
      <c r="L12" s="7">
        <f t="shared" ref="L12:L17" si="3">K12*J12</f>
        <v>120</v>
      </c>
      <c r="M12" s="7">
        <f t="shared" ref="M12:M17" si="4">M$3*J12</f>
        <v>120</v>
      </c>
      <c r="N12" s="7">
        <f t="shared" ref="N12:N17" si="5">L12+M12</f>
        <v>240</v>
      </c>
    </row>
    <row r="13" spans="1:14" x14ac:dyDescent="0.35">
      <c r="A13" t="s">
        <v>24</v>
      </c>
      <c r="B13" s="4">
        <v>1</v>
      </c>
      <c r="C13" s="4">
        <v>1</v>
      </c>
      <c r="I13" s="4" t="s">
        <v>36</v>
      </c>
      <c r="J13" s="4">
        <v>3</v>
      </c>
      <c r="K13" s="7" cm="1">
        <f t="array" ref="K13">SUM(B13:E13*B$3:E$3)+SUM(F13:H13*F$3:H$3*IF(I13="Y",(1-F$2:H$2),1))</f>
        <v>130</v>
      </c>
      <c r="L13" s="7">
        <f t="shared" si="3"/>
        <v>390</v>
      </c>
      <c r="M13" s="7">
        <f t="shared" si="4"/>
        <v>180</v>
      </c>
      <c r="N13" s="7">
        <f t="shared" si="5"/>
        <v>570</v>
      </c>
    </row>
    <row r="14" spans="1:14" x14ac:dyDescent="0.35">
      <c r="A14" t="s">
        <v>25</v>
      </c>
      <c r="F14" s="4">
        <v>1</v>
      </c>
      <c r="H14" s="4">
        <v>1</v>
      </c>
      <c r="I14" s="4" t="s">
        <v>37</v>
      </c>
      <c r="J14" s="4">
        <v>5</v>
      </c>
      <c r="K14" s="7" cm="1">
        <f t="array" ref="K14">SUM(B14:E14*B$3:E$3)+SUM(F14:H14*F$3:H$3*IF(I14="Y",(1-F$2:H$2),1))</f>
        <v>398</v>
      </c>
      <c r="L14" s="7">
        <f t="shared" si="3"/>
        <v>1990</v>
      </c>
      <c r="M14" s="7">
        <f t="shared" si="4"/>
        <v>300</v>
      </c>
      <c r="N14" s="7">
        <f t="shared" si="5"/>
        <v>2290</v>
      </c>
    </row>
    <row r="15" spans="1:14" x14ac:dyDescent="0.35">
      <c r="A15" t="s">
        <v>26</v>
      </c>
      <c r="B15" s="4">
        <v>3</v>
      </c>
      <c r="C15" s="4">
        <v>1</v>
      </c>
      <c r="I15" s="4" t="s">
        <v>36</v>
      </c>
      <c r="J15" s="4">
        <v>3</v>
      </c>
      <c r="K15" s="7" cm="1">
        <f t="array" ref="K15">SUM(B15:E15*B$3:E$3)+SUM(F15:H15*F$3:H$3*IF(I15="Y",(1-F$2:H$2),1))</f>
        <v>190</v>
      </c>
      <c r="L15" s="7">
        <f t="shared" si="3"/>
        <v>570</v>
      </c>
      <c r="M15" s="7">
        <f t="shared" si="4"/>
        <v>180</v>
      </c>
      <c r="N15" s="7">
        <f t="shared" si="5"/>
        <v>750</v>
      </c>
    </row>
    <row r="16" spans="1:14" x14ac:dyDescent="0.35">
      <c r="A16" t="s">
        <v>27</v>
      </c>
      <c r="B16" s="4">
        <v>3</v>
      </c>
      <c r="E16" s="4">
        <v>2</v>
      </c>
      <c r="H16" s="4">
        <v>1</v>
      </c>
      <c r="I16" s="4" t="s">
        <v>37</v>
      </c>
      <c r="J16" s="4">
        <v>3</v>
      </c>
      <c r="K16" s="7" cm="1">
        <f t="array" ref="K16">SUM(B16:E16*B$3:E$3)+SUM(F16:H16*F$3:H$3*IF(I16="Y",(1-F$2:H$2),1))</f>
        <v>520</v>
      </c>
      <c r="L16" s="7">
        <f t="shared" si="3"/>
        <v>1560</v>
      </c>
      <c r="M16" s="7">
        <f t="shared" si="4"/>
        <v>180</v>
      </c>
      <c r="N16" s="7">
        <f t="shared" si="5"/>
        <v>1740</v>
      </c>
    </row>
    <row r="17" spans="1:14" x14ac:dyDescent="0.35">
      <c r="A17" t="s">
        <v>28</v>
      </c>
      <c r="I17" s="4" t="s">
        <v>37</v>
      </c>
      <c r="J17" s="4">
        <v>1</v>
      </c>
      <c r="K17" s="7" cm="1">
        <f t="array" ref="K17">SUM(B17:E17*B$3:E$3)+SUM(F17:H17*F$3:H$3*IF(I17="Y",(1-F$2:H$2),1))</f>
        <v>0</v>
      </c>
      <c r="L17" s="7">
        <f t="shared" si="3"/>
        <v>0</v>
      </c>
      <c r="M17" s="7">
        <f t="shared" si="4"/>
        <v>60</v>
      </c>
      <c r="N17" s="7">
        <f t="shared" si="5"/>
        <v>60</v>
      </c>
    </row>
    <row r="18" spans="1:14" x14ac:dyDescent="0.35">
      <c r="A18" t="s">
        <v>34</v>
      </c>
      <c r="K18" s="7"/>
      <c r="L18" s="7"/>
      <c r="M18" s="7"/>
      <c r="N18" s="7"/>
    </row>
    <row r="19" spans="1:14" x14ac:dyDescent="0.35">
      <c r="A19" t="s">
        <v>23</v>
      </c>
      <c r="B19" s="4">
        <v>2</v>
      </c>
      <c r="I19" s="4" t="s">
        <v>36</v>
      </c>
      <c r="J19" s="4">
        <v>2</v>
      </c>
      <c r="K19" s="7" cm="1">
        <f t="array" ref="K19">SUM(B19:E19*B$3:E$3)+SUM(F19:H19*F$3:H$3*IF(I19="Y",(1-F$2:H$2),1))</f>
        <v>60</v>
      </c>
      <c r="L19" s="7">
        <f t="shared" ref="L19:L24" si="6">K19*J19</f>
        <v>120</v>
      </c>
      <c r="M19" s="7">
        <f t="shared" ref="M19:M24" si="7">M$3*J19</f>
        <v>120</v>
      </c>
      <c r="N19" s="7">
        <f t="shared" ref="N19:N24" si="8">L19+M19</f>
        <v>240</v>
      </c>
    </row>
    <row r="20" spans="1:14" x14ac:dyDescent="0.35">
      <c r="A20" t="s">
        <v>24</v>
      </c>
      <c r="B20" s="4">
        <v>1</v>
      </c>
      <c r="C20" s="4">
        <v>1</v>
      </c>
      <c r="I20" s="4" t="s">
        <v>36</v>
      </c>
      <c r="J20" s="4">
        <v>3</v>
      </c>
      <c r="K20" s="7" cm="1">
        <f t="array" ref="K20">SUM(B20:E20*B$3:E$3)+SUM(F20:H20*F$3:H$3*IF(I20="Y",(1-F$2:H$2),1))</f>
        <v>130</v>
      </c>
      <c r="L20" s="7">
        <f t="shared" si="6"/>
        <v>390</v>
      </c>
      <c r="M20" s="7">
        <f t="shared" si="7"/>
        <v>180</v>
      </c>
      <c r="N20" s="7">
        <f t="shared" si="8"/>
        <v>570</v>
      </c>
    </row>
    <row r="21" spans="1:14" x14ac:dyDescent="0.35">
      <c r="A21" t="s">
        <v>25</v>
      </c>
      <c r="F21" s="4">
        <v>1</v>
      </c>
      <c r="H21" s="4">
        <v>1</v>
      </c>
      <c r="I21" s="4" t="s">
        <v>37</v>
      </c>
      <c r="J21" s="4">
        <v>5</v>
      </c>
      <c r="K21" s="7" cm="1">
        <f t="array" ref="K21">SUM(B21:E21*B$3:E$3)+SUM(F21:H21*F$3:H$3*IF(I21="Y",(1-F$2:H$2),1))</f>
        <v>398</v>
      </c>
      <c r="L21" s="7">
        <f t="shared" si="6"/>
        <v>1990</v>
      </c>
      <c r="M21" s="7">
        <f t="shared" si="7"/>
        <v>300</v>
      </c>
      <c r="N21" s="7">
        <f t="shared" si="8"/>
        <v>2290</v>
      </c>
    </row>
    <row r="22" spans="1:14" x14ac:dyDescent="0.35">
      <c r="A22" t="s">
        <v>26</v>
      </c>
      <c r="B22" s="4">
        <v>3</v>
      </c>
      <c r="C22" s="4">
        <v>1</v>
      </c>
      <c r="I22" s="4" t="s">
        <v>36</v>
      </c>
      <c r="J22" s="4">
        <v>3</v>
      </c>
      <c r="K22" s="7" cm="1">
        <f t="array" ref="K22">SUM(B22:E22*B$3:E$3)+SUM(F22:H22*F$3:H$3*IF(I22="Y",(1-F$2:H$2),1))</f>
        <v>190</v>
      </c>
      <c r="L22" s="7">
        <f t="shared" si="6"/>
        <v>570</v>
      </c>
      <c r="M22" s="7">
        <f t="shared" si="7"/>
        <v>180</v>
      </c>
      <c r="N22" s="7">
        <f t="shared" si="8"/>
        <v>750</v>
      </c>
    </row>
    <row r="23" spans="1:14" x14ac:dyDescent="0.35">
      <c r="A23" t="s">
        <v>27</v>
      </c>
      <c r="B23" s="4">
        <v>3</v>
      </c>
      <c r="E23" s="4">
        <v>2</v>
      </c>
      <c r="H23" s="4">
        <v>1</v>
      </c>
      <c r="I23" s="4" t="s">
        <v>37</v>
      </c>
      <c r="J23" s="4">
        <v>3</v>
      </c>
      <c r="K23" s="7" cm="1">
        <f t="array" ref="K23">SUM(B23:E23*B$3:E$3)+SUM(F23:H23*F$3:H$3*IF(I23="Y",(1-F$2:H$2),1))</f>
        <v>520</v>
      </c>
      <c r="L23" s="7">
        <f t="shared" si="6"/>
        <v>1560</v>
      </c>
      <c r="M23" s="7">
        <f t="shared" si="7"/>
        <v>180</v>
      </c>
      <c r="N23" s="7">
        <f t="shared" si="8"/>
        <v>1740</v>
      </c>
    </row>
    <row r="24" spans="1:14" x14ac:dyDescent="0.35">
      <c r="A24" t="s">
        <v>28</v>
      </c>
      <c r="I24" s="4" t="s">
        <v>37</v>
      </c>
      <c r="J24" s="4">
        <v>1</v>
      </c>
      <c r="K24" s="7" cm="1">
        <f t="array" ref="K24">SUM(B24:E24*B$3:E$3)+SUM(F24:H24*F$3:H$3*IF(I24="Y",(1-F$2:H$2),1))</f>
        <v>0</v>
      </c>
      <c r="L24" s="7">
        <f t="shared" si="6"/>
        <v>0</v>
      </c>
      <c r="M24" s="7">
        <f t="shared" si="7"/>
        <v>60</v>
      </c>
      <c r="N24" s="7">
        <f t="shared" si="8"/>
        <v>60</v>
      </c>
    </row>
    <row r="25" spans="1:14" x14ac:dyDescent="0.35">
      <c r="L25" s="6"/>
      <c r="M25" s="6"/>
      <c r="N25" s="6"/>
    </row>
    <row r="26" spans="1:14" x14ac:dyDescent="0.35">
      <c r="L26" s="6"/>
      <c r="M26" s="6"/>
      <c r="N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Demo Script</vt:lpstr>
      <vt:lpstr>Expected Result (5-person team)</vt:lpstr>
      <vt:lpstr>Expected Result (6-person team)</vt:lpstr>
      <vt:lpstr>Expected Result (7-person team)</vt:lpstr>
      <vt:lpstr>Cost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2022-11-29T13:08:14Z</dcterms:modified>
</cp:coreProperties>
</file>