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cus/Apps/Bexx/Docs/LancamentoHoras/"/>
    </mc:Choice>
  </mc:AlternateContent>
  <xr:revisionPtr revIDLastSave="0" documentId="13_ncr:1_{EEA7C7A3-FF81-5F47-AE04-6ED9295A46CB}" xr6:coauthVersionLast="47" xr6:coauthVersionMax="47" xr10:uidLastSave="{00000000-0000-0000-0000-000000000000}"/>
  <bookViews>
    <workbookView xWindow="0" yWindow="0" windowWidth="28800" windowHeight="18000" firstSheet="9" activeTab="9" xr2:uid="{00000000-000D-0000-FFFF-FFFF00000000}"/>
  </bookViews>
  <sheets>
    <sheet name="Mod" sheetId="14" r:id="rId1"/>
    <sheet name="Out2012" sheetId="11" r:id="rId2"/>
    <sheet name="Nov2012" sheetId="13" r:id="rId3"/>
    <sheet name="Dez2012" sheetId="15" r:id="rId4"/>
    <sheet name="Jan2013" sheetId="16" r:id="rId5"/>
    <sheet name="Fev2013" sheetId="17" r:id="rId6"/>
    <sheet name="Mar2013" sheetId="18" r:id="rId7"/>
    <sheet name="Abr2013" sheetId="19" r:id="rId8"/>
    <sheet name="Mai2013" sheetId="20" r:id="rId9"/>
    <sheet name="mar2014" sheetId="30" r:id="rId10"/>
  </sheets>
  <definedNames>
    <definedName name="_xlnm.Print_Area" localSheetId="7">'Abr2013'!$A$1:$I$81</definedName>
    <definedName name="_xlnm.Print_Area" localSheetId="3">'Dez2012'!$A$1:$I$73</definedName>
    <definedName name="_xlnm.Print_Area" localSheetId="5">'Fev2013'!$A$1:$I$75</definedName>
    <definedName name="_xlnm.Print_Area" localSheetId="4">'Jan2013'!$A$1:$I$82</definedName>
    <definedName name="_xlnm.Print_Area" localSheetId="8">'Mai2013'!$A$1:$I$79</definedName>
    <definedName name="_xlnm.Print_Area" localSheetId="6">'Mar2013'!$A$1:$I$77</definedName>
    <definedName name="_xlnm.Print_Area" localSheetId="9">'mar2014'!$A$1:$I$57</definedName>
    <definedName name="_xlnm.Print_Area" localSheetId="0">Mod!$A$1:$I$107</definedName>
    <definedName name="_xlnm.Print_Area" localSheetId="2">'Nov2012'!$A$1:$I$88</definedName>
    <definedName name="_xlnm.Print_Area" localSheetId="1">'Out2012'!$A$1:$I$43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9" i="30" l="1"/>
  <c r="H49" i="30"/>
  <c r="I48" i="30"/>
  <c r="H48" i="30"/>
  <c r="I47" i="30"/>
  <c r="H47" i="30"/>
  <c r="I46" i="30"/>
  <c r="H46" i="30"/>
  <c r="I45" i="30"/>
  <c r="H45" i="30"/>
  <c r="I44" i="30"/>
  <c r="H44" i="30"/>
  <c r="I43" i="30"/>
  <c r="H43" i="30"/>
  <c r="I42" i="30"/>
  <c r="H42" i="30"/>
  <c r="I41" i="30"/>
  <c r="H41" i="30"/>
  <c r="I40" i="30"/>
  <c r="H40" i="30"/>
  <c r="B49" i="30"/>
  <c r="A102" i="30" l="1"/>
  <c r="A94" i="30"/>
  <c r="F83" i="30"/>
  <c r="F82" i="30"/>
  <c r="A80" i="30"/>
  <c r="F77" i="30"/>
  <c r="C77" i="30"/>
  <c r="C78" i="30" s="1"/>
  <c r="C84" i="30" s="1"/>
  <c r="F84" i="30" s="1"/>
  <c r="A60" i="30"/>
  <c r="R52" i="30"/>
  <c r="H52" i="30"/>
  <c r="B52" i="30"/>
  <c r="K52" i="30" s="1"/>
  <c r="R51" i="30"/>
  <c r="P51" i="30"/>
  <c r="H51" i="30"/>
  <c r="B51" i="30"/>
  <c r="O51" i="30" s="1"/>
  <c r="R50" i="30"/>
  <c r="H50" i="30"/>
  <c r="B50" i="30"/>
  <c r="Q50" i="30" s="1"/>
  <c r="R49" i="30"/>
  <c r="R48" i="30"/>
  <c r="B48" i="30"/>
  <c r="K48" i="30" s="1"/>
  <c r="R47" i="30"/>
  <c r="B47" i="30"/>
  <c r="N47" i="30" s="1"/>
  <c r="R46" i="30"/>
  <c r="B46" i="30"/>
  <c r="Q46" i="30" s="1"/>
  <c r="R45" i="30"/>
  <c r="M45" i="30"/>
  <c r="K45" i="30"/>
  <c r="B45" i="30"/>
  <c r="O45" i="30" s="1"/>
  <c r="R44" i="30"/>
  <c r="B44" i="30"/>
  <c r="K44" i="30" s="1"/>
  <c r="R43" i="30"/>
  <c r="B43" i="30"/>
  <c r="Q43" i="30" s="1"/>
  <c r="R42" i="30"/>
  <c r="B42" i="30"/>
  <c r="Q42" i="30" s="1"/>
  <c r="R41" i="30"/>
  <c r="L41" i="30"/>
  <c r="K41" i="30"/>
  <c r="B41" i="30"/>
  <c r="O41" i="30" s="1"/>
  <c r="R40" i="30"/>
  <c r="B40" i="30"/>
  <c r="N40" i="30" s="1"/>
  <c r="R39" i="30"/>
  <c r="H39" i="30"/>
  <c r="B39" i="30"/>
  <c r="Q39" i="30" s="1"/>
  <c r="R38" i="30"/>
  <c r="H38" i="30"/>
  <c r="B38" i="30"/>
  <c r="K38" i="30" s="1"/>
  <c r="R37" i="30"/>
  <c r="H37" i="30"/>
  <c r="B37" i="30"/>
  <c r="O37" i="30" s="1"/>
  <c r="R36" i="30"/>
  <c r="H36" i="30"/>
  <c r="B36" i="30"/>
  <c r="P36" i="30" s="1"/>
  <c r="R35" i="30"/>
  <c r="H35" i="30"/>
  <c r="B35" i="30"/>
  <c r="O35" i="30" s="1"/>
  <c r="R34" i="30"/>
  <c r="H34" i="30"/>
  <c r="B34" i="30"/>
  <c r="M34" i="30" s="1"/>
  <c r="R33" i="30"/>
  <c r="H33" i="30"/>
  <c r="B33" i="30"/>
  <c r="R32" i="30"/>
  <c r="H32" i="30"/>
  <c r="B32" i="30"/>
  <c r="L32" i="30" s="1"/>
  <c r="R31" i="30"/>
  <c r="H31" i="30"/>
  <c r="B31" i="30"/>
  <c r="P31" i="30" s="1"/>
  <c r="R30" i="30"/>
  <c r="H30" i="30"/>
  <c r="B30" i="30"/>
  <c r="R29" i="30"/>
  <c r="H29" i="30"/>
  <c r="B29" i="30"/>
  <c r="O29" i="30" s="1"/>
  <c r="R28" i="30"/>
  <c r="H28" i="30"/>
  <c r="B28" i="30"/>
  <c r="O28" i="30" s="1"/>
  <c r="R27" i="30"/>
  <c r="H27" i="30"/>
  <c r="B27" i="30"/>
  <c r="Q27" i="30" s="1"/>
  <c r="R26" i="30"/>
  <c r="H26" i="30"/>
  <c r="B26" i="30"/>
  <c r="Q26" i="30" s="1"/>
  <c r="R25" i="30"/>
  <c r="H25" i="30"/>
  <c r="B25" i="30"/>
  <c r="Q25" i="30" s="1"/>
  <c r="R24" i="30"/>
  <c r="H24" i="30"/>
  <c r="B24" i="30"/>
  <c r="O24" i="30" s="1"/>
  <c r="R23" i="30"/>
  <c r="H23" i="30"/>
  <c r="B23" i="30"/>
  <c r="M23" i="30" s="1"/>
  <c r="R22" i="30"/>
  <c r="H22" i="30"/>
  <c r="B22" i="30"/>
  <c r="K22" i="30" s="1"/>
  <c r="R21" i="30"/>
  <c r="H21" i="30"/>
  <c r="B21" i="30"/>
  <c r="R20" i="30"/>
  <c r="H20" i="30"/>
  <c r="B20" i="30"/>
  <c r="R19" i="30"/>
  <c r="H19" i="30"/>
  <c r="B19" i="30"/>
  <c r="P19" i="30" s="1"/>
  <c r="R18" i="30"/>
  <c r="H18" i="30"/>
  <c r="B18" i="30"/>
  <c r="P18" i="30" s="1"/>
  <c r="R17" i="30"/>
  <c r="H17" i="30"/>
  <c r="B17" i="30"/>
  <c r="Q17" i="30" s="1"/>
  <c r="R16" i="30"/>
  <c r="H16" i="30"/>
  <c r="B16" i="30"/>
  <c r="K16" i="30" s="1"/>
  <c r="R15" i="30"/>
  <c r="H15" i="30"/>
  <c r="B15" i="30"/>
  <c r="Q15" i="30" s="1"/>
  <c r="R14" i="30"/>
  <c r="H14" i="30"/>
  <c r="B14" i="30"/>
  <c r="M14" i="30" s="1"/>
  <c r="R13" i="30"/>
  <c r="H13" i="30"/>
  <c r="B13" i="30"/>
  <c r="O13" i="30" s="1"/>
  <c r="R12" i="30"/>
  <c r="H12" i="30"/>
  <c r="B12" i="30"/>
  <c r="Q12" i="30" s="1"/>
  <c r="R11" i="30"/>
  <c r="H11" i="30"/>
  <c r="B11" i="30"/>
  <c r="O11" i="30" s="1"/>
  <c r="R10" i="30"/>
  <c r="H10" i="30"/>
  <c r="B10" i="30"/>
  <c r="L10" i="30" s="1"/>
  <c r="K9" i="30"/>
  <c r="B61" i="30" s="1"/>
  <c r="L1" i="30"/>
  <c r="M1" i="30" s="1"/>
  <c r="P32" i="30" l="1"/>
  <c r="N32" i="30"/>
  <c r="O32" i="30"/>
  <c r="M32" i="30"/>
  <c r="M51" i="30"/>
  <c r="N25" i="30"/>
  <c r="N51" i="30"/>
  <c r="P25" i="30"/>
  <c r="P13" i="30"/>
  <c r="Q13" i="30"/>
  <c r="L12" i="30"/>
  <c r="M12" i="30"/>
  <c r="P12" i="30"/>
  <c r="N17" i="30"/>
  <c r="M25" i="30"/>
  <c r="O17" i="30"/>
  <c r="Q19" i="30"/>
  <c r="I29" i="30"/>
  <c r="P11" i="30"/>
  <c r="L14" i="30"/>
  <c r="P17" i="30"/>
  <c r="P24" i="30"/>
  <c r="L29" i="30"/>
  <c r="L38" i="30"/>
  <c r="L9" i="30"/>
  <c r="B62" i="30" s="1"/>
  <c r="Q11" i="30"/>
  <c r="P14" i="30"/>
  <c r="P16" i="30"/>
  <c r="K20" i="30"/>
  <c r="Q24" i="30"/>
  <c r="L28" i="30"/>
  <c r="M29" i="30"/>
  <c r="N35" i="30"/>
  <c r="M37" i="30"/>
  <c r="M38" i="30"/>
  <c r="O46" i="30"/>
  <c r="M48" i="30"/>
  <c r="I38" i="30"/>
  <c r="Q14" i="30"/>
  <c r="Q16" i="30"/>
  <c r="M28" i="30"/>
  <c r="P35" i="30"/>
  <c r="N37" i="30"/>
  <c r="N38" i="30"/>
  <c r="N48" i="30"/>
  <c r="H53" i="30"/>
  <c r="N28" i="30"/>
  <c r="P37" i="30"/>
  <c r="O38" i="30"/>
  <c r="P38" i="30"/>
  <c r="L52" i="30"/>
  <c r="M52" i="30"/>
  <c r="N52" i="30"/>
  <c r="O52" i="30"/>
  <c r="P52" i="30"/>
  <c r="O48" i="30"/>
  <c r="P48" i="30"/>
  <c r="L48" i="30"/>
  <c r="N45" i="30"/>
  <c r="P45" i="30"/>
  <c r="L44" i="30"/>
  <c r="M44" i="30"/>
  <c r="N44" i="30"/>
  <c r="M42" i="30"/>
  <c r="M41" i="30"/>
  <c r="P41" i="30"/>
  <c r="Q10" i="30"/>
  <c r="L13" i="30"/>
  <c r="K14" i="30"/>
  <c r="K18" i="30"/>
  <c r="M19" i="30"/>
  <c r="M22" i="30"/>
  <c r="Q23" i="30"/>
  <c r="L26" i="30"/>
  <c r="P27" i="30"/>
  <c r="Q28" i="30"/>
  <c r="P29" i="30"/>
  <c r="I35" i="30"/>
  <c r="P40" i="30"/>
  <c r="N43" i="30"/>
  <c r="P44" i="30"/>
  <c r="I22" i="30"/>
  <c r="K27" i="30"/>
  <c r="L19" i="30"/>
  <c r="L22" i="30"/>
  <c r="N27" i="30"/>
  <c r="P28" i="30"/>
  <c r="N29" i="30"/>
  <c r="O40" i="30"/>
  <c r="M13" i="30"/>
  <c r="I14" i="30"/>
  <c r="L18" i="30"/>
  <c r="N19" i="30"/>
  <c r="N22" i="30"/>
  <c r="M26" i="30"/>
  <c r="K35" i="30"/>
  <c r="K23" i="30"/>
  <c r="N13" i="30"/>
  <c r="M18" i="30"/>
  <c r="O19" i="30"/>
  <c r="O22" i="30"/>
  <c r="L35" i="30"/>
  <c r="N26" i="30"/>
  <c r="Q18" i="30"/>
  <c r="P22" i="30"/>
  <c r="K29" i="30"/>
  <c r="M35" i="30"/>
  <c r="L45" i="30"/>
  <c r="M9" i="30"/>
  <c r="B63" i="30" s="1"/>
  <c r="N1" i="30"/>
  <c r="K15" i="30"/>
  <c r="I15" i="30"/>
  <c r="O49" i="30"/>
  <c r="N49" i="30"/>
  <c r="M49" i="30"/>
  <c r="L49" i="30"/>
  <c r="I51" i="30"/>
  <c r="I10" i="30"/>
  <c r="K11" i="30"/>
  <c r="I11" i="30"/>
  <c r="L15" i="30"/>
  <c r="O23" i="30"/>
  <c r="P23" i="30"/>
  <c r="N23" i="30"/>
  <c r="L31" i="30"/>
  <c r="I32" i="30"/>
  <c r="I37" i="30"/>
  <c r="O43" i="30"/>
  <c r="M43" i="30"/>
  <c r="L43" i="30"/>
  <c r="K43" i="30"/>
  <c r="K46" i="30"/>
  <c r="N46" i="30"/>
  <c r="M46" i="30"/>
  <c r="L46" i="30"/>
  <c r="L50" i="30"/>
  <c r="O20" i="30"/>
  <c r="N20" i="30"/>
  <c r="R53" i="30"/>
  <c r="K30" i="30"/>
  <c r="N30" i="30"/>
  <c r="M30" i="30"/>
  <c r="K34" i="30"/>
  <c r="L34" i="30"/>
  <c r="I34" i="30"/>
  <c r="P34" i="30"/>
  <c r="O33" i="30"/>
  <c r="N33" i="30"/>
  <c r="M33" i="30"/>
  <c r="K10" i="30"/>
  <c r="M15" i="30"/>
  <c r="I16" i="30"/>
  <c r="K17" i="30"/>
  <c r="I17" i="30"/>
  <c r="L20" i="30"/>
  <c r="K24" i="30"/>
  <c r="M24" i="30"/>
  <c r="L24" i="30"/>
  <c r="L30" i="30"/>
  <c r="M31" i="30"/>
  <c r="K33" i="30"/>
  <c r="L39" i="30"/>
  <c r="P50" i="30"/>
  <c r="I23" i="30"/>
  <c r="K26" i="30"/>
  <c r="P26" i="30"/>
  <c r="O26" i="30"/>
  <c r="O27" i="30"/>
  <c r="M27" i="30"/>
  <c r="L27" i="30"/>
  <c r="O30" i="30"/>
  <c r="N31" i="30"/>
  <c r="L33" i="30"/>
  <c r="O34" i="30"/>
  <c r="M36" i="30"/>
  <c r="K42" i="30"/>
  <c r="P42" i="30"/>
  <c r="N42" i="30"/>
  <c r="O42" i="30"/>
  <c r="L42" i="30"/>
  <c r="M47" i="30"/>
  <c r="P49" i="30"/>
  <c r="O16" i="30"/>
  <c r="N16" i="30"/>
  <c r="O25" i="30"/>
  <c r="I25" i="30"/>
  <c r="N34" i="30"/>
  <c r="L36" i="30"/>
  <c r="L47" i="30"/>
  <c r="K49" i="30"/>
  <c r="N15" i="30"/>
  <c r="O18" i="30"/>
  <c r="N18" i="30"/>
  <c r="M20" i="30"/>
  <c r="K13" i="30"/>
  <c r="I13" i="30"/>
  <c r="O15" i="30"/>
  <c r="L17" i="30"/>
  <c r="I24" i="30"/>
  <c r="K28" i="30"/>
  <c r="I28" i="30"/>
  <c r="P30" i="30"/>
  <c r="Q49" i="30"/>
  <c r="F78" i="30"/>
  <c r="O10" i="30"/>
  <c r="N10" i="30"/>
  <c r="O21" i="30"/>
  <c r="L21" i="30"/>
  <c r="K21" i="30"/>
  <c r="O31" i="30"/>
  <c r="K31" i="30"/>
  <c r="I31" i="30"/>
  <c r="O39" i="30"/>
  <c r="P39" i="30"/>
  <c r="N39" i="30"/>
  <c r="M39" i="30"/>
  <c r="K39" i="30"/>
  <c r="K50" i="30"/>
  <c r="O50" i="30"/>
  <c r="N50" i="30"/>
  <c r="M50" i="30"/>
  <c r="I50" i="30"/>
  <c r="I20" i="30"/>
  <c r="K36" i="30"/>
  <c r="O36" i="30"/>
  <c r="N36" i="30"/>
  <c r="O47" i="30"/>
  <c r="K47" i="30"/>
  <c r="P47" i="30"/>
  <c r="O12" i="30"/>
  <c r="N12" i="30"/>
  <c r="M21" i="30"/>
  <c r="L11" i="30"/>
  <c r="N21" i="30"/>
  <c r="M10" i="30"/>
  <c r="M11" i="30"/>
  <c r="I12" i="30"/>
  <c r="L16" i="30"/>
  <c r="P20" i="30"/>
  <c r="P21" i="30"/>
  <c r="K25" i="30"/>
  <c r="P33" i="30"/>
  <c r="Q34" i="30"/>
  <c r="P10" i="30"/>
  <c r="N11" i="30"/>
  <c r="K12" i="30"/>
  <c r="O14" i="30"/>
  <c r="N14" i="30"/>
  <c r="P15" i="30"/>
  <c r="M16" i="30"/>
  <c r="M17" i="30"/>
  <c r="K19" i="30"/>
  <c r="I19" i="30"/>
  <c r="Q20" i="30"/>
  <c r="Q21" i="30"/>
  <c r="L23" i="30"/>
  <c r="N24" i="30"/>
  <c r="L25" i="30"/>
  <c r="I26" i="30"/>
  <c r="I27" i="30"/>
  <c r="Q30" i="30"/>
  <c r="Q31" i="30"/>
  <c r="Q33" i="30"/>
  <c r="Q36" i="30"/>
  <c r="P43" i="30"/>
  <c r="P46" i="30"/>
  <c r="Q47" i="30"/>
  <c r="I52" i="30"/>
  <c r="Q37" i="30"/>
  <c r="K40" i="30"/>
  <c r="Q40" i="30"/>
  <c r="N41" i="30"/>
  <c r="O44" i="30"/>
  <c r="Q51" i="30"/>
  <c r="Q22" i="30"/>
  <c r="Q38" i="30"/>
  <c r="L40" i="30"/>
  <c r="K51" i="30"/>
  <c r="Q52" i="30"/>
  <c r="Q41" i="30"/>
  <c r="Q44" i="30"/>
  <c r="Q35" i="30"/>
  <c r="K37" i="30"/>
  <c r="Q29" i="30"/>
  <c r="K32" i="30"/>
  <c r="Q32" i="30"/>
  <c r="L37" i="30"/>
  <c r="M40" i="30"/>
  <c r="Q45" i="30"/>
  <c r="Q48" i="30"/>
  <c r="L51" i="30"/>
  <c r="S48" i="30" l="1"/>
  <c r="S38" i="30"/>
  <c r="I18" i="30"/>
  <c r="I36" i="30"/>
  <c r="I30" i="30"/>
  <c r="I33" i="30"/>
  <c r="I39" i="30"/>
  <c r="S35" i="30"/>
  <c r="I21" i="30"/>
  <c r="S45" i="30"/>
  <c r="S28" i="30"/>
  <c r="S18" i="30"/>
  <c r="S52" i="30"/>
  <c r="S44" i="30"/>
  <c r="S14" i="30"/>
  <c r="S13" i="30"/>
  <c r="S23" i="30"/>
  <c r="S22" i="30"/>
  <c r="Q53" i="30"/>
  <c r="Q54" i="30" s="1"/>
  <c r="S29" i="30"/>
  <c r="S19" i="30"/>
  <c r="L53" i="30"/>
  <c r="L54" i="30" s="1"/>
  <c r="L55" i="30" s="1"/>
  <c r="F62" i="30" s="1"/>
  <c r="S27" i="30"/>
  <c r="S16" i="30"/>
  <c r="S20" i="30"/>
  <c r="S41" i="30"/>
  <c r="S34" i="30"/>
  <c r="S32" i="30"/>
  <c r="S31" i="30"/>
  <c r="S24" i="30"/>
  <c r="S37" i="30"/>
  <c r="S50" i="30"/>
  <c r="S30" i="30"/>
  <c r="M53" i="30"/>
  <c r="O53" i="30"/>
  <c r="S21" i="30"/>
  <c r="S12" i="30"/>
  <c r="S33" i="30"/>
  <c r="S17" i="30"/>
  <c r="S49" i="30"/>
  <c r="S51" i="30"/>
  <c r="S39" i="30"/>
  <c r="S42" i="30"/>
  <c r="R54" i="30"/>
  <c r="C68" i="30"/>
  <c r="S11" i="30"/>
  <c r="S15" i="30"/>
  <c r="S46" i="30"/>
  <c r="K53" i="30"/>
  <c r="S10" i="30"/>
  <c r="S40" i="30"/>
  <c r="S25" i="30"/>
  <c r="S36" i="30"/>
  <c r="N9" i="30"/>
  <c r="B64" i="30" s="1"/>
  <c r="O1" i="30"/>
  <c r="P53" i="30"/>
  <c r="S47" i="30"/>
  <c r="N53" i="30"/>
  <c r="S26" i="30"/>
  <c r="S43" i="30"/>
  <c r="C67" i="30" l="1"/>
  <c r="C62" i="30"/>
  <c r="C65" i="30"/>
  <c r="O54" i="30"/>
  <c r="M54" i="30"/>
  <c r="M55" i="30" s="1"/>
  <c r="F63" i="30" s="1"/>
  <c r="C63" i="30"/>
  <c r="N54" i="30"/>
  <c r="N55" i="30" s="1"/>
  <c r="F64" i="30" s="1"/>
  <c r="C64" i="30"/>
  <c r="C66" i="30"/>
  <c r="P54" i="30"/>
  <c r="O9" i="30"/>
  <c r="B65" i="30" s="1"/>
  <c r="P1" i="30"/>
  <c r="K54" i="30"/>
  <c r="K55" i="30" s="1"/>
  <c r="C61" i="30"/>
  <c r="S53" i="30"/>
  <c r="O55" i="30" l="1"/>
  <c r="F65" i="30" s="1"/>
  <c r="L57" i="30"/>
  <c r="L59" i="30" s="1"/>
  <c r="S54" i="30"/>
  <c r="C69" i="30"/>
  <c r="C70" i="30" s="1"/>
  <c r="F70" i="30" s="1"/>
  <c r="F61" i="30"/>
  <c r="Q1" i="30"/>
  <c r="P9" i="30"/>
  <c r="B66" i="30" s="1"/>
  <c r="P55" i="30" l="1"/>
  <c r="F66" i="30" s="1"/>
  <c r="R1" i="30"/>
  <c r="R9" i="30" s="1"/>
  <c r="Q9" i="30"/>
  <c r="B67" i="30" l="1"/>
  <c r="Q55" i="30"/>
  <c r="B68" i="30"/>
  <c r="R55" i="30"/>
  <c r="F68" i="30" s="1"/>
  <c r="F67" i="30" l="1"/>
  <c r="F69" i="30" s="1"/>
  <c r="C81" i="30" s="1"/>
  <c r="F81" i="30" s="1"/>
  <c r="F85" i="30" s="1"/>
  <c r="S55" i="30"/>
  <c r="A108" i="30" l="1"/>
  <c r="F91" i="30"/>
  <c r="A107" i="30" s="1"/>
  <c r="F90" i="30"/>
  <c r="A106" i="30" s="1"/>
  <c r="A103" i="30"/>
  <c r="F89" i="30"/>
  <c r="A105" i="30" s="1"/>
  <c r="F88" i="30"/>
  <c r="A104" i="30" s="1"/>
  <c r="F92" i="30" l="1"/>
  <c r="F97" i="30" s="1"/>
  <c r="B39" i="20" l="1"/>
  <c r="R72" i="20"/>
  <c r="H72" i="20"/>
  <c r="B72" i="20"/>
  <c r="O72" i="20" s="1"/>
  <c r="R68" i="20"/>
  <c r="H68" i="20"/>
  <c r="B68" i="20"/>
  <c r="O68" i="20" s="1"/>
  <c r="R67" i="20"/>
  <c r="H67" i="20"/>
  <c r="B67" i="20"/>
  <c r="N67" i="20" s="1"/>
  <c r="O67" i="20" l="1"/>
  <c r="L72" i="20"/>
  <c r="P72" i="20"/>
  <c r="M72" i="20"/>
  <c r="Q72" i="20"/>
  <c r="N72" i="20"/>
  <c r="K72" i="20"/>
  <c r="K67" i="20"/>
  <c r="L68" i="20"/>
  <c r="P68" i="20"/>
  <c r="M68" i="20"/>
  <c r="Q68" i="20"/>
  <c r="N68" i="20"/>
  <c r="K68" i="20"/>
  <c r="L67" i="20"/>
  <c r="P67" i="20"/>
  <c r="M67" i="20"/>
  <c r="Q67" i="20"/>
  <c r="A124" i="20"/>
  <c r="A116" i="20"/>
  <c r="F105" i="20"/>
  <c r="F104" i="20"/>
  <c r="A102" i="20"/>
  <c r="F99" i="20"/>
  <c r="C99" i="20"/>
  <c r="C100" i="20" s="1"/>
  <c r="C106" i="20" s="1"/>
  <c r="F106" i="20" s="1"/>
  <c r="A82" i="20"/>
  <c r="R74" i="20"/>
  <c r="H74" i="20"/>
  <c r="B74" i="20"/>
  <c r="Q74" i="20" s="1"/>
  <c r="R73" i="20"/>
  <c r="H73" i="20"/>
  <c r="B73" i="20"/>
  <c r="P73" i="20" s="1"/>
  <c r="R71" i="20"/>
  <c r="H71" i="20"/>
  <c r="B71" i="20"/>
  <c r="M71" i="20" s="1"/>
  <c r="R70" i="20"/>
  <c r="H70" i="20"/>
  <c r="B70" i="20"/>
  <c r="M70" i="20" s="1"/>
  <c r="R69" i="20"/>
  <c r="H69" i="20"/>
  <c r="B69" i="20"/>
  <c r="Q69" i="20" s="1"/>
  <c r="R66" i="20"/>
  <c r="H66" i="20"/>
  <c r="B66" i="20"/>
  <c r="P66" i="20" s="1"/>
  <c r="R65" i="20"/>
  <c r="H65" i="20"/>
  <c r="B65" i="20"/>
  <c r="R64" i="20"/>
  <c r="H64" i="20"/>
  <c r="B64" i="20"/>
  <c r="Q64" i="20" s="1"/>
  <c r="R63" i="20"/>
  <c r="H63" i="20"/>
  <c r="B63" i="20"/>
  <c r="N63" i="20" s="1"/>
  <c r="R62" i="20"/>
  <c r="H62" i="20"/>
  <c r="B62" i="20"/>
  <c r="P62" i="20" s="1"/>
  <c r="R61" i="20"/>
  <c r="H61" i="20"/>
  <c r="B61" i="20"/>
  <c r="R60" i="20"/>
  <c r="H60" i="20"/>
  <c r="B60" i="20"/>
  <c r="Q60" i="20" s="1"/>
  <c r="R59" i="20"/>
  <c r="H59" i="20"/>
  <c r="B59" i="20"/>
  <c r="N59" i="20" s="1"/>
  <c r="R58" i="20"/>
  <c r="H58" i="20"/>
  <c r="B58" i="20"/>
  <c r="P58" i="20" s="1"/>
  <c r="R57" i="20"/>
  <c r="H57" i="20"/>
  <c r="B57" i="20"/>
  <c r="R56" i="20"/>
  <c r="H56" i="20"/>
  <c r="B56" i="20"/>
  <c r="Q56" i="20" s="1"/>
  <c r="R55" i="20"/>
  <c r="H55" i="20"/>
  <c r="B55" i="20"/>
  <c r="N55" i="20" s="1"/>
  <c r="R54" i="20"/>
  <c r="H54" i="20"/>
  <c r="B54" i="20"/>
  <c r="Q54" i="20" s="1"/>
  <c r="R53" i="20"/>
  <c r="H53" i="20"/>
  <c r="B53" i="20"/>
  <c r="R52" i="20"/>
  <c r="H52" i="20"/>
  <c r="B52" i="20"/>
  <c r="P52" i="20" s="1"/>
  <c r="R51" i="20"/>
  <c r="H51" i="20"/>
  <c r="B51" i="20"/>
  <c r="R50" i="20"/>
  <c r="H50" i="20"/>
  <c r="B50" i="20"/>
  <c r="O50" i="20" s="1"/>
  <c r="R49" i="20"/>
  <c r="H49" i="20"/>
  <c r="B49" i="20"/>
  <c r="L49" i="20" s="1"/>
  <c r="R48" i="20"/>
  <c r="H48" i="20"/>
  <c r="B48" i="20"/>
  <c r="P48" i="20" s="1"/>
  <c r="R47" i="20"/>
  <c r="H47" i="20"/>
  <c r="B47" i="20"/>
  <c r="P47" i="20" s="1"/>
  <c r="R46" i="20"/>
  <c r="H46" i="20"/>
  <c r="B46" i="20"/>
  <c r="P46" i="20" s="1"/>
  <c r="R45" i="20"/>
  <c r="H45" i="20"/>
  <c r="B45" i="20"/>
  <c r="R44" i="20"/>
  <c r="H44" i="20"/>
  <c r="B44" i="20"/>
  <c r="N44" i="20" s="1"/>
  <c r="R43" i="20"/>
  <c r="H43" i="20"/>
  <c r="B43" i="20"/>
  <c r="P43" i="20" s="1"/>
  <c r="R42" i="20"/>
  <c r="H42" i="20"/>
  <c r="B42" i="20"/>
  <c r="O42" i="20" s="1"/>
  <c r="R41" i="20"/>
  <c r="H41" i="20"/>
  <c r="B41" i="20"/>
  <c r="R40" i="20"/>
  <c r="H40" i="20"/>
  <c r="B40" i="20"/>
  <c r="N40" i="20" s="1"/>
  <c r="R39" i="20"/>
  <c r="H39" i="20"/>
  <c r="L39" i="20"/>
  <c r="R38" i="20"/>
  <c r="H38" i="20"/>
  <c r="B38" i="20"/>
  <c r="N38" i="20" s="1"/>
  <c r="R37" i="20"/>
  <c r="H37" i="20"/>
  <c r="B37" i="20"/>
  <c r="R36" i="20"/>
  <c r="H36" i="20"/>
  <c r="B36" i="20"/>
  <c r="P36" i="20" s="1"/>
  <c r="R35" i="20"/>
  <c r="H35" i="20"/>
  <c r="B35" i="20"/>
  <c r="N35" i="20" s="1"/>
  <c r="R34" i="20"/>
  <c r="H34" i="20"/>
  <c r="B34" i="20"/>
  <c r="R33" i="20"/>
  <c r="H33" i="20"/>
  <c r="B33" i="20"/>
  <c r="Q33" i="20" s="1"/>
  <c r="R32" i="20"/>
  <c r="H32" i="20"/>
  <c r="B32" i="20"/>
  <c r="Q32" i="20" s="1"/>
  <c r="R31" i="20"/>
  <c r="H31" i="20"/>
  <c r="B31" i="20"/>
  <c r="N31" i="20" s="1"/>
  <c r="R30" i="20"/>
  <c r="H30" i="20"/>
  <c r="B30" i="20"/>
  <c r="N30" i="20" s="1"/>
  <c r="R29" i="20"/>
  <c r="H29" i="20"/>
  <c r="B29" i="20"/>
  <c r="Q29" i="20" s="1"/>
  <c r="R28" i="20"/>
  <c r="H28" i="20"/>
  <c r="B28" i="20"/>
  <c r="Q28" i="20" s="1"/>
  <c r="R27" i="20"/>
  <c r="H27" i="20"/>
  <c r="B27" i="20"/>
  <c r="Q27" i="20" s="1"/>
  <c r="R26" i="20"/>
  <c r="H26" i="20"/>
  <c r="B26" i="20"/>
  <c r="N26" i="20" s="1"/>
  <c r="R25" i="20"/>
  <c r="H25" i="20"/>
  <c r="B25" i="20"/>
  <c r="P25" i="20" s="1"/>
  <c r="R24" i="20"/>
  <c r="H24" i="20"/>
  <c r="B24" i="20"/>
  <c r="Q24" i="20" s="1"/>
  <c r="R23" i="20"/>
  <c r="H23" i="20"/>
  <c r="B23" i="20"/>
  <c r="Q23" i="20" s="1"/>
  <c r="R22" i="20"/>
  <c r="H22" i="20"/>
  <c r="B22" i="20"/>
  <c r="Q22" i="20" s="1"/>
  <c r="R21" i="20"/>
  <c r="H21" i="20"/>
  <c r="B21" i="20"/>
  <c r="Q21" i="20" s="1"/>
  <c r="R20" i="20"/>
  <c r="H20" i="20"/>
  <c r="B20" i="20"/>
  <c r="Q20" i="20" s="1"/>
  <c r="R19" i="20"/>
  <c r="H19" i="20"/>
  <c r="B19" i="20"/>
  <c r="Q19" i="20" s="1"/>
  <c r="R18" i="20"/>
  <c r="H18" i="20"/>
  <c r="B18" i="20"/>
  <c r="Q18" i="20" s="1"/>
  <c r="R17" i="20"/>
  <c r="H17" i="20"/>
  <c r="B17" i="20"/>
  <c r="Q17" i="20" s="1"/>
  <c r="R16" i="20"/>
  <c r="H16" i="20"/>
  <c r="B16" i="20"/>
  <c r="Q16" i="20" s="1"/>
  <c r="R15" i="20"/>
  <c r="H15" i="20"/>
  <c r="B15" i="20"/>
  <c r="Q15" i="20" s="1"/>
  <c r="R14" i="20"/>
  <c r="H14" i="20"/>
  <c r="B14" i="20"/>
  <c r="Q14" i="20" s="1"/>
  <c r="R13" i="20"/>
  <c r="H13" i="20"/>
  <c r="B13" i="20"/>
  <c r="Q13" i="20" s="1"/>
  <c r="R12" i="20"/>
  <c r="H12" i="20"/>
  <c r="B12" i="20"/>
  <c r="Q12" i="20" s="1"/>
  <c r="R11" i="20"/>
  <c r="H11" i="20"/>
  <c r="B11" i="20"/>
  <c r="Q11" i="20" s="1"/>
  <c r="R10" i="20"/>
  <c r="H10" i="20"/>
  <c r="B10" i="20"/>
  <c r="Q10" i="20" s="1"/>
  <c r="K9" i="20"/>
  <c r="L1" i="20"/>
  <c r="L9" i="20" s="1"/>
  <c r="L51" i="20" l="1"/>
  <c r="S72" i="20"/>
  <c r="I67" i="20"/>
  <c r="I68" i="20"/>
  <c r="I72" i="20"/>
  <c r="S67" i="20"/>
  <c r="S68" i="20"/>
  <c r="P39" i="20"/>
  <c r="K40" i="20"/>
  <c r="L33" i="20"/>
  <c r="K44" i="20"/>
  <c r="P28" i="20"/>
  <c r="P33" i="20"/>
  <c r="N17" i="20"/>
  <c r="N18" i="20"/>
  <c r="P42" i="20"/>
  <c r="P53" i="20"/>
  <c r="N42" i="20"/>
  <c r="N20" i="20"/>
  <c r="L35" i="20"/>
  <c r="N53" i="20"/>
  <c r="N54" i="20"/>
  <c r="K51" i="20"/>
  <c r="M65" i="20"/>
  <c r="N66" i="20"/>
  <c r="N69" i="20"/>
  <c r="L73" i="20"/>
  <c r="Q25" i="20"/>
  <c r="Q62" i="20"/>
  <c r="N11" i="20"/>
  <c r="I13" i="20"/>
  <c r="L31" i="20"/>
  <c r="L47" i="20"/>
  <c r="K49" i="20"/>
  <c r="K50" i="20"/>
  <c r="P54" i="20"/>
  <c r="N58" i="20"/>
  <c r="M60" i="20"/>
  <c r="L62" i="20"/>
  <c r="N73" i="20"/>
  <c r="P50" i="20"/>
  <c r="Q66" i="20"/>
  <c r="N12" i="20"/>
  <c r="I14" i="20"/>
  <c r="N23" i="20"/>
  <c r="P24" i="20"/>
  <c r="L25" i="20"/>
  <c r="M1" i="20"/>
  <c r="M9" i="20" s="1"/>
  <c r="B85" i="20" s="1"/>
  <c r="N14" i="20"/>
  <c r="N25" i="20"/>
  <c r="N27" i="20"/>
  <c r="I28" i="20"/>
  <c r="L41" i="20"/>
  <c r="N50" i="20"/>
  <c r="K53" i="20"/>
  <c r="Q58" i="20"/>
  <c r="N62" i="20"/>
  <c r="M64" i="20"/>
  <c r="L66" i="20"/>
  <c r="Q73" i="20"/>
  <c r="N74" i="20"/>
  <c r="K38" i="20"/>
  <c r="R75" i="20"/>
  <c r="R76" i="20" s="1"/>
  <c r="O48" i="20"/>
  <c r="O52" i="20"/>
  <c r="I10" i="20"/>
  <c r="N15" i="20"/>
  <c r="I16" i="20"/>
  <c r="N21" i="20"/>
  <c r="L29" i="20"/>
  <c r="Q31" i="20"/>
  <c r="I32" i="20"/>
  <c r="Q35" i="20"/>
  <c r="K36" i="20"/>
  <c r="O38" i="20"/>
  <c r="O40" i="20"/>
  <c r="K43" i="20"/>
  <c r="O44" i="20"/>
  <c r="K46" i="20"/>
  <c r="K48" i="20"/>
  <c r="P51" i="20"/>
  <c r="K52" i="20"/>
  <c r="L56" i="20"/>
  <c r="N10" i="20"/>
  <c r="I11" i="20"/>
  <c r="N16" i="20"/>
  <c r="I17" i="20"/>
  <c r="N22" i="20"/>
  <c r="L23" i="20"/>
  <c r="L27" i="20"/>
  <c r="N29" i="20"/>
  <c r="P32" i="20"/>
  <c r="N33" i="20"/>
  <c r="N36" i="20"/>
  <c r="P38" i="20"/>
  <c r="P40" i="20"/>
  <c r="K41" i="20"/>
  <c r="K42" i="20"/>
  <c r="L43" i="20"/>
  <c r="P44" i="20"/>
  <c r="N46" i="20"/>
  <c r="N48" i="20"/>
  <c r="N52" i="20"/>
  <c r="K54" i="20"/>
  <c r="M56" i="20"/>
  <c r="L58" i="20"/>
  <c r="L64" i="20"/>
  <c r="P29" i="20"/>
  <c r="O36" i="20"/>
  <c r="O46" i="20"/>
  <c r="N13" i="20"/>
  <c r="N19" i="20"/>
  <c r="P69" i="20"/>
  <c r="P74" i="20"/>
  <c r="B84" i="20"/>
  <c r="I48" i="20"/>
  <c r="I38" i="20"/>
  <c r="I18" i="20"/>
  <c r="I15" i="20"/>
  <c r="I12" i="20"/>
  <c r="I33" i="20"/>
  <c r="I63" i="20"/>
  <c r="O34" i="20"/>
  <c r="K34" i="20"/>
  <c r="M34" i="20"/>
  <c r="Q37" i="20"/>
  <c r="M37" i="20"/>
  <c r="O37" i="20"/>
  <c r="I37" i="20"/>
  <c r="N37" i="20"/>
  <c r="I42" i="20"/>
  <c r="Q45" i="20"/>
  <c r="M45" i="20"/>
  <c r="O45" i="20"/>
  <c r="I45" i="20"/>
  <c r="N45" i="20"/>
  <c r="O57" i="20"/>
  <c r="K57" i="20"/>
  <c r="N57" i="20"/>
  <c r="P57" i="20"/>
  <c r="L57" i="20"/>
  <c r="Q57" i="20"/>
  <c r="I58" i="20"/>
  <c r="I59" i="20"/>
  <c r="O61" i="20"/>
  <c r="K61" i="20"/>
  <c r="N61" i="20"/>
  <c r="L61" i="20"/>
  <c r="P61" i="20"/>
  <c r="Q61" i="20"/>
  <c r="I62" i="20"/>
  <c r="K10" i="20"/>
  <c r="O10" i="20"/>
  <c r="K11" i="20"/>
  <c r="O11" i="20"/>
  <c r="K12" i="20"/>
  <c r="O12" i="20"/>
  <c r="K13" i="20"/>
  <c r="O13" i="20"/>
  <c r="K14" i="20"/>
  <c r="O14" i="20"/>
  <c r="K15" i="20"/>
  <c r="O15" i="20"/>
  <c r="K16" i="20"/>
  <c r="O16" i="20"/>
  <c r="K17" i="20"/>
  <c r="O17" i="20"/>
  <c r="K18" i="20"/>
  <c r="O18" i="20"/>
  <c r="K19" i="20"/>
  <c r="O19" i="20"/>
  <c r="K20" i="20"/>
  <c r="O20" i="20"/>
  <c r="K21" i="20"/>
  <c r="O21" i="20"/>
  <c r="K22" i="20"/>
  <c r="O22" i="20"/>
  <c r="O23" i="20"/>
  <c r="K23" i="20"/>
  <c r="M23" i="20"/>
  <c r="L24" i="20"/>
  <c r="I25" i="20"/>
  <c r="O27" i="20"/>
  <c r="K27" i="20"/>
  <c r="M27" i="20"/>
  <c r="L28" i="20"/>
  <c r="I29" i="20"/>
  <c r="O31" i="20"/>
  <c r="K31" i="20"/>
  <c r="M31" i="20"/>
  <c r="L32" i="20"/>
  <c r="N34" i="20"/>
  <c r="O35" i="20"/>
  <c r="K35" i="20"/>
  <c r="M35" i="20"/>
  <c r="I36" i="20"/>
  <c r="P37" i="20"/>
  <c r="Q39" i="20"/>
  <c r="M39" i="20"/>
  <c r="O39" i="20"/>
  <c r="I39" i="20"/>
  <c r="N39" i="20"/>
  <c r="I44" i="20"/>
  <c r="P45" i="20"/>
  <c r="Q47" i="20"/>
  <c r="M47" i="20"/>
  <c r="O47" i="20"/>
  <c r="I47" i="20"/>
  <c r="N47" i="20"/>
  <c r="O55" i="20"/>
  <c r="K55" i="20"/>
  <c r="Q55" i="20"/>
  <c r="L55" i="20"/>
  <c r="M55" i="20"/>
  <c r="P55" i="20"/>
  <c r="O65" i="20"/>
  <c r="K65" i="20"/>
  <c r="N65" i="20"/>
  <c r="P65" i="20"/>
  <c r="L65" i="20"/>
  <c r="Q65" i="20"/>
  <c r="O70" i="20"/>
  <c r="K70" i="20"/>
  <c r="Q70" i="20"/>
  <c r="L70" i="20"/>
  <c r="P70" i="20"/>
  <c r="N70" i="20"/>
  <c r="O26" i="20"/>
  <c r="K26" i="20"/>
  <c r="M26" i="20"/>
  <c r="O30" i="20"/>
  <c r="K30" i="20"/>
  <c r="M30" i="20"/>
  <c r="B83" i="20"/>
  <c r="I74" i="20"/>
  <c r="I73" i="20"/>
  <c r="L10" i="20"/>
  <c r="P10" i="20"/>
  <c r="L11" i="20"/>
  <c r="P11" i="20"/>
  <c r="L12" i="20"/>
  <c r="P12" i="20"/>
  <c r="L13" i="20"/>
  <c r="P13" i="20"/>
  <c r="L14" i="20"/>
  <c r="P14" i="20"/>
  <c r="L15" i="20"/>
  <c r="P15" i="20"/>
  <c r="L16" i="20"/>
  <c r="P16" i="20"/>
  <c r="L17" i="20"/>
  <c r="P17" i="20"/>
  <c r="L18" i="20"/>
  <c r="P18" i="20"/>
  <c r="L19" i="20"/>
  <c r="P19" i="20"/>
  <c r="L20" i="20"/>
  <c r="P20" i="20"/>
  <c r="L21" i="20"/>
  <c r="P21" i="20"/>
  <c r="L22" i="20"/>
  <c r="P22" i="20"/>
  <c r="O24" i="20"/>
  <c r="K24" i="20"/>
  <c r="M24" i="20"/>
  <c r="I26" i="20"/>
  <c r="P26" i="20"/>
  <c r="O28" i="20"/>
  <c r="K28" i="20"/>
  <c r="M28" i="20"/>
  <c r="I30" i="20"/>
  <c r="P30" i="20"/>
  <c r="O32" i="20"/>
  <c r="K32" i="20"/>
  <c r="M32" i="20"/>
  <c r="I34" i="20"/>
  <c r="P34" i="20"/>
  <c r="K37" i="20"/>
  <c r="Q41" i="20"/>
  <c r="M41" i="20"/>
  <c r="O41" i="20"/>
  <c r="I41" i="20"/>
  <c r="N41" i="20"/>
  <c r="K45" i="20"/>
  <c r="I46" i="20"/>
  <c r="Q49" i="20"/>
  <c r="M49" i="20"/>
  <c r="O49" i="20"/>
  <c r="N49" i="20"/>
  <c r="I57" i="20"/>
  <c r="O59" i="20"/>
  <c r="K59" i="20"/>
  <c r="Q59" i="20"/>
  <c r="L59" i="20"/>
  <c r="P59" i="20"/>
  <c r="M59" i="20"/>
  <c r="I61" i="20"/>
  <c r="O63" i="20"/>
  <c r="K63" i="20"/>
  <c r="Q63" i="20"/>
  <c r="L63" i="20"/>
  <c r="M63" i="20"/>
  <c r="P63" i="20"/>
  <c r="H75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P23" i="20"/>
  <c r="N24" i="20"/>
  <c r="O25" i="20"/>
  <c r="K25" i="20"/>
  <c r="M25" i="20"/>
  <c r="L26" i="20"/>
  <c r="Q26" i="20"/>
  <c r="I27" i="20"/>
  <c r="P27" i="20"/>
  <c r="N28" i="20"/>
  <c r="O29" i="20"/>
  <c r="K29" i="20"/>
  <c r="M29" i="20"/>
  <c r="L30" i="20"/>
  <c r="Q30" i="20"/>
  <c r="I31" i="20"/>
  <c r="P31" i="20"/>
  <c r="N32" i="20"/>
  <c r="O33" i="20"/>
  <c r="K33" i="20"/>
  <c r="M33" i="20"/>
  <c r="L34" i="20"/>
  <c r="Q34" i="20"/>
  <c r="I35" i="20"/>
  <c r="P35" i="20"/>
  <c r="L37" i="20"/>
  <c r="K39" i="20"/>
  <c r="I40" i="20"/>
  <c r="P41" i="20"/>
  <c r="Q43" i="20"/>
  <c r="M43" i="20"/>
  <c r="O43" i="20"/>
  <c r="I43" i="20"/>
  <c r="N43" i="20"/>
  <c r="L45" i="20"/>
  <c r="K47" i="20"/>
  <c r="P49" i="20"/>
  <c r="Q51" i="20"/>
  <c r="M51" i="20"/>
  <c r="O51" i="20"/>
  <c r="N51" i="20"/>
  <c r="I55" i="20"/>
  <c r="M57" i="20"/>
  <c r="M61" i="20"/>
  <c r="Q53" i="20"/>
  <c r="M53" i="20"/>
  <c r="L53" i="20"/>
  <c r="O60" i="20"/>
  <c r="K60" i="20"/>
  <c r="P60" i="20"/>
  <c r="I60" i="20"/>
  <c r="N60" i="20"/>
  <c r="O71" i="20"/>
  <c r="K71" i="20"/>
  <c r="P71" i="20"/>
  <c r="N71" i="20"/>
  <c r="Q71" i="20"/>
  <c r="Q36" i="20"/>
  <c r="M36" i="20"/>
  <c r="L36" i="20"/>
  <c r="Q38" i="20"/>
  <c r="M38" i="20"/>
  <c r="L38" i="20"/>
  <c r="Q40" i="20"/>
  <c r="M40" i="20"/>
  <c r="L40" i="20"/>
  <c r="Q42" i="20"/>
  <c r="M42" i="20"/>
  <c r="L42" i="20"/>
  <c r="Q44" i="20"/>
  <c r="M44" i="20"/>
  <c r="L44" i="20"/>
  <c r="Q46" i="20"/>
  <c r="M46" i="20"/>
  <c r="L46" i="20"/>
  <c r="Q48" i="20"/>
  <c r="M48" i="20"/>
  <c r="L48" i="20"/>
  <c r="Q50" i="20"/>
  <c r="M50" i="20"/>
  <c r="L50" i="20"/>
  <c r="Q52" i="20"/>
  <c r="M52" i="20"/>
  <c r="L52" i="20"/>
  <c r="O53" i="20"/>
  <c r="O54" i="20"/>
  <c r="M54" i="20"/>
  <c r="L54" i="20"/>
  <c r="O56" i="20"/>
  <c r="K56" i="20"/>
  <c r="P56" i="20"/>
  <c r="I56" i="20"/>
  <c r="N56" i="20"/>
  <c r="L60" i="20"/>
  <c r="O64" i="20"/>
  <c r="K64" i="20"/>
  <c r="P64" i="20"/>
  <c r="N64" i="20"/>
  <c r="L71" i="20"/>
  <c r="F100" i="20"/>
  <c r="O58" i="20"/>
  <c r="K58" i="20"/>
  <c r="M58" i="20"/>
  <c r="O62" i="20"/>
  <c r="K62" i="20"/>
  <c r="M62" i="20"/>
  <c r="O66" i="20"/>
  <c r="K66" i="20"/>
  <c r="M66" i="20"/>
  <c r="L69" i="20"/>
  <c r="O73" i="20"/>
  <c r="K73" i="20"/>
  <c r="M73" i="20"/>
  <c r="L74" i="20"/>
  <c r="O69" i="20"/>
  <c r="K69" i="20"/>
  <c r="M69" i="20"/>
  <c r="O74" i="20"/>
  <c r="K74" i="20"/>
  <c r="M74" i="20"/>
  <c r="R75" i="19"/>
  <c r="M75" i="19"/>
  <c r="L75" i="19"/>
  <c r="H75" i="19"/>
  <c r="K75" i="19" s="1"/>
  <c r="B75" i="19"/>
  <c r="P75" i="19" s="1"/>
  <c r="Q75" i="19" l="1"/>
  <c r="N75" i="19"/>
  <c r="S75" i="19" s="1"/>
  <c r="O75" i="19"/>
  <c r="S73" i="20"/>
  <c r="S66" i="20"/>
  <c r="C90" i="20"/>
  <c r="S54" i="20"/>
  <c r="S51" i="20"/>
  <c r="S43" i="20"/>
  <c r="S39" i="20"/>
  <c r="S60" i="20"/>
  <c r="N1" i="20"/>
  <c r="N9" i="20" s="1"/>
  <c r="I50" i="20"/>
  <c r="S33" i="20"/>
  <c r="S29" i="20"/>
  <c r="S25" i="20"/>
  <c r="I64" i="20"/>
  <c r="I65" i="20"/>
  <c r="I49" i="20"/>
  <c r="N75" i="20"/>
  <c r="N76" i="20" s="1"/>
  <c r="S41" i="20"/>
  <c r="S27" i="20"/>
  <c r="S22" i="20"/>
  <c r="S20" i="20"/>
  <c r="S18" i="20"/>
  <c r="S16" i="20"/>
  <c r="S14" i="20"/>
  <c r="S12" i="20"/>
  <c r="S52" i="20"/>
  <c r="S48" i="20"/>
  <c r="S44" i="20"/>
  <c r="S40" i="20"/>
  <c r="S36" i="20"/>
  <c r="S53" i="20"/>
  <c r="S49" i="20"/>
  <c r="S30" i="20"/>
  <c r="S46" i="20"/>
  <c r="S38" i="20"/>
  <c r="Q75" i="20"/>
  <c r="C89" i="20" s="1"/>
  <c r="S69" i="20"/>
  <c r="S56" i="20"/>
  <c r="M75" i="20"/>
  <c r="S32" i="20"/>
  <c r="S74" i="20"/>
  <c r="S58" i="20"/>
  <c r="S59" i="20"/>
  <c r="S28" i="20"/>
  <c r="L75" i="20"/>
  <c r="S35" i="20"/>
  <c r="S21" i="20"/>
  <c r="S19" i="20"/>
  <c r="S17" i="20"/>
  <c r="S15" i="20"/>
  <c r="S13" i="20"/>
  <c r="S11" i="20"/>
  <c r="K75" i="20"/>
  <c r="S10" i="20"/>
  <c r="S37" i="20"/>
  <c r="P75" i="20"/>
  <c r="S70" i="20"/>
  <c r="S55" i="20"/>
  <c r="S23" i="20"/>
  <c r="S62" i="20"/>
  <c r="S64" i="20"/>
  <c r="S50" i="20"/>
  <c r="S42" i="20"/>
  <c r="S71" i="20"/>
  <c r="S47" i="20"/>
  <c r="S63" i="20"/>
  <c r="S45" i="20"/>
  <c r="S24" i="20"/>
  <c r="S26" i="20"/>
  <c r="S65" i="20"/>
  <c r="S31" i="20"/>
  <c r="O75" i="20"/>
  <c r="S61" i="20"/>
  <c r="S57" i="20"/>
  <c r="S34" i="20"/>
  <c r="R72" i="19"/>
  <c r="Q72" i="19"/>
  <c r="M72" i="19"/>
  <c r="H72" i="19"/>
  <c r="R71" i="19"/>
  <c r="H71" i="19"/>
  <c r="R70" i="19"/>
  <c r="H70" i="19"/>
  <c r="B72" i="19"/>
  <c r="P72" i="19" s="1"/>
  <c r="B71" i="19"/>
  <c r="Q71" i="19" s="1"/>
  <c r="B70" i="19"/>
  <c r="O70" i="19" s="1"/>
  <c r="A126" i="19"/>
  <c r="A118" i="19"/>
  <c r="F107" i="19"/>
  <c r="F106" i="19"/>
  <c r="A104" i="19"/>
  <c r="F101" i="19"/>
  <c r="C101" i="19"/>
  <c r="C102" i="19" s="1"/>
  <c r="A84" i="19"/>
  <c r="R76" i="19"/>
  <c r="H76" i="19"/>
  <c r="B76" i="19"/>
  <c r="R74" i="19"/>
  <c r="H74" i="19"/>
  <c r="B74" i="19"/>
  <c r="Q74" i="19" s="1"/>
  <c r="R73" i="19"/>
  <c r="H73" i="19"/>
  <c r="B73" i="19"/>
  <c r="N73" i="19" s="1"/>
  <c r="R69" i="19"/>
  <c r="H69" i="19"/>
  <c r="B69" i="19"/>
  <c r="Q69" i="19" s="1"/>
  <c r="R68" i="19"/>
  <c r="H68" i="19"/>
  <c r="B68" i="19"/>
  <c r="R67" i="19"/>
  <c r="H67" i="19"/>
  <c r="B67" i="19"/>
  <c r="Q67" i="19" s="1"/>
  <c r="R66" i="19"/>
  <c r="H66" i="19"/>
  <c r="B66" i="19"/>
  <c r="P66" i="19" s="1"/>
  <c r="R65" i="19"/>
  <c r="H65" i="19"/>
  <c r="B65" i="19"/>
  <c r="R64" i="19"/>
  <c r="H64" i="19"/>
  <c r="B64" i="19"/>
  <c r="N64" i="19" s="1"/>
  <c r="R63" i="19"/>
  <c r="H63" i="19"/>
  <c r="B63" i="19"/>
  <c r="Q63" i="19" s="1"/>
  <c r="R62" i="19"/>
  <c r="H62" i="19"/>
  <c r="B62" i="19"/>
  <c r="P62" i="19" s="1"/>
  <c r="R61" i="19"/>
  <c r="H61" i="19"/>
  <c r="B61" i="19"/>
  <c r="R60" i="19"/>
  <c r="H60" i="19"/>
  <c r="B60" i="19"/>
  <c r="M60" i="19" s="1"/>
  <c r="R59" i="19"/>
  <c r="H59" i="19"/>
  <c r="B59" i="19"/>
  <c r="Q59" i="19" s="1"/>
  <c r="R58" i="19"/>
  <c r="H58" i="19"/>
  <c r="B58" i="19"/>
  <c r="L58" i="19" s="1"/>
  <c r="R57" i="19"/>
  <c r="H57" i="19"/>
  <c r="B57" i="19"/>
  <c r="M57" i="19" s="1"/>
  <c r="R56" i="19"/>
  <c r="H56" i="19"/>
  <c r="B56" i="19"/>
  <c r="R55" i="19"/>
  <c r="H55" i="19"/>
  <c r="B55" i="19"/>
  <c r="Q55" i="19" s="1"/>
  <c r="R54" i="19"/>
  <c r="H54" i="19"/>
  <c r="B54" i="19"/>
  <c r="N54" i="19" s="1"/>
  <c r="R53" i="19"/>
  <c r="H53" i="19"/>
  <c r="B53" i="19"/>
  <c r="Q53" i="19" s="1"/>
  <c r="R52" i="19"/>
  <c r="H52" i="19"/>
  <c r="B52" i="19"/>
  <c r="R51" i="19"/>
  <c r="H51" i="19"/>
  <c r="B51" i="19"/>
  <c r="O51" i="19" s="1"/>
  <c r="R50" i="19"/>
  <c r="H50" i="19"/>
  <c r="B50" i="19"/>
  <c r="P50" i="19" s="1"/>
  <c r="R49" i="19"/>
  <c r="H49" i="19"/>
  <c r="B49" i="19"/>
  <c r="P49" i="19" s="1"/>
  <c r="R48" i="19"/>
  <c r="H48" i="19"/>
  <c r="B48" i="19"/>
  <c r="P48" i="19" s="1"/>
  <c r="R47" i="19"/>
  <c r="H47" i="19"/>
  <c r="B47" i="19"/>
  <c r="P47" i="19" s="1"/>
  <c r="R46" i="19"/>
  <c r="H46" i="19"/>
  <c r="B46" i="19"/>
  <c r="P46" i="19" s="1"/>
  <c r="R45" i="19"/>
  <c r="H45" i="19"/>
  <c r="B45" i="19"/>
  <c r="P45" i="19" s="1"/>
  <c r="R44" i="19"/>
  <c r="H44" i="19"/>
  <c r="B44" i="19"/>
  <c r="P44" i="19" s="1"/>
  <c r="R43" i="19"/>
  <c r="H43" i="19"/>
  <c r="B43" i="19"/>
  <c r="P43" i="19" s="1"/>
  <c r="R42" i="19"/>
  <c r="H42" i="19"/>
  <c r="B42" i="19"/>
  <c r="P42" i="19" s="1"/>
  <c r="R41" i="19"/>
  <c r="H41" i="19"/>
  <c r="B41" i="19"/>
  <c r="P41" i="19" s="1"/>
  <c r="R40" i="19"/>
  <c r="H40" i="19"/>
  <c r="B40" i="19"/>
  <c r="P40" i="19" s="1"/>
  <c r="R39" i="19"/>
  <c r="H39" i="19"/>
  <c r="B39" i="19"/>
  <c r="P39" i="19" s="1"/>
  <c r="R38" i="19"/>
  <c r="H38" i="19"/>
  <c r="B38" i="19"/>
  <c r="P38" i="19" s="1"/>
  <c r="R37" i="19"/>
  <c r="H37" i="19"/>
  <c r="B37" i="19"/>
  <c r="P37" i="19" s="1"/>
  <c r="R36" i="19"/>
  <c r="H36" i="19"/>
  <c r="B36" i="19"/>
  <c r="P36" i="19" s="1"/>
  <c r="R35" i="19"/>
  <c r="H35" i="19"/>
  <c r="B35" i="19"/>
  <c r="P35" i="19" s="1"/>
  <c r="R34" i="19"/>
  <c r="H34" i="19"/>
  <c r="B34" i="19"/>
  <c r="P34" i="19" s="1"/>
  <c r="R33" i="19"/>
  <c r="H33" i="19"/>
  <c r="B33" i="19"/>
  <c r="P33" i="19" s="1"/>
  <c r="R32" i="19"/>
  <c r="H32" i="19"/>
  <c r="B32" i="19"/>
  <c r="R31" i="19"/>
  <c r="H31" i="19"/>
  <c r="B31" i="19"/>
  <c r="O31" i="19" s="1"/>
  <c r="R30" i="19"/>
  <c r="H30" i="19"/>
  <c r="B30" i="19"/>
  <c r="R29" i="19"/>
  <c r="H29" i="19"/>
  <c r="B29" i="19"/>
  <c r="O29" i="19" s="1"/>
  <c r="R28" i="19"/>
  <c r="H28" i="19"/>
  <c r="B28" i="19"/>
  <c r="Q28" i="19" s="1"/>
  <c r="R27" i="19"/>
  <c r="H27" i="19"/>
  <c r="B27" i="19"/>
  <c r="O27" i="19" s="1"/>
  <c r="R26" i="19"/>
  <c r="H26" i="19"/>
  <c r="B26" i="19"/>
  <c r="Q26" i="19" s="1"/>
  <c r="R25" i="19"/>
  <c r="H25" i="19"/>
  <c r="B25" i="19"/>
  <c r="O25" i="19" s="1"/>
  <c r="R24" i="19"/>
  <c r="H24" i="19"/>
  <c r="B24" i="19"/>
  <c r="R23" i="19"/>
  <c r="H23" i="19"/>
  <c r="B23" i="19"/>
  <c r="O23" i="19" s="1"/>
  <c r="R22" i="19"/>
  <c r="H22" i="19"/>
  <c r="B22" i="19"/>
  <c r="Q22" i="19" s="1"/>
  <c r="R21" i="19"/>
  <c r="H21" i="19"/>
  <c r="B21" i="19"/>
  <c r="O21" i="19" s="1"/>
  <c r="R20" i="19"/>
  <c r="H20" i="19"/>
  <c r="B20" i="19"/>
  <c r="R19" i="19"/>
  <c r="H19" i="19"/>
  <c r="B19" i="19"/>
  <c r="O19" i="19" s="1"/>
  <c r="R18" i="19"/>
  <c r="H18" i="19"/>
  <c r="B18" i="19"/>
  <c r="R17" i="19"/>
  <c r="H17" i="19"/>
  <c r="B17" i="19"/>
  <c r="P17" i="19" s="1"/>
  <c r="R16" i="19"/>
  <c r="H16" i="19"/>
  <c r="B16" i="19"/>
  <c r="Q16" i="19" s="1"/>
  <c r="R15" i="19"/>
  <c r="H15" i="19"/>
  <c r="B15" i="19"/>
  <c r="O15" i="19" s="1"/>
  <c r="R14" i="19"/>
  <c r="H14" i="19"/>
  <c r="B14" i="19"/>
  <c r="R13" i="19"/>
  <c r="H13" i="19"/>
  <c r="B13" i="19"/>
  <c r="P13" i="19" s="1"/>
  <c r="R12" i="19"/>
  <c r="H12" i="19"/>
  <c r="B12" i="19"/>
  <c r="Q12" i="19" s="1"/>
  <c r="R11" i="19"/>
  <c r="H11" i="19"/>
  <c r="B11" i="19"/>
  <c r="O11" i="19" s="1"/>
  <c r="R10" i="19"/>
  <c r="H10" i="19"/>
  <c r="B10" i="19"/>
  <c r="K9" i="19"/>
  <c r="I75" i="19" s="1"/>
  <c r="L1" i="19"/>
  <c r="M1" i="19" s="1"/>
  <c r="Q48" i="19" l="1"/>
  <c r="Q47" i="19"/>
  <c r="N49" i="19"/>
  <c r="L11" i="19"/>
  <c r="N60" i="19"/>
  <c r="L15" i="19"/>
  <c r="M51" i="19"/>
  <c r="C86" i="20"/>
  <c r="O1" i="20"/>
  <c r="P1" i="20" s="1"/>
  <c r="B86" i="20"/>
  <c r="I66" i="20"/>
  <c r="I51" i="20"/>
  <c r="Q76" i="20"/>
  <c r="S75" i="20"/>
  <c r="N77" i="20"/>
  <c r="F86" i="20" s="1"/>
  <c r="C87" i="20"/>
  <c r="O76" i="20"/>
  <c r="P76" i="20"/>
  <c r="C88" i="20"/>
  <c r="K76" i="20"/>
  <c r="K77" i="20" s="1"/>
  <c r="C83" i="20"/>
  <c r="L76" i="20"/>
  <c r="L77" i="20" s="1"/>
  <c r="F84" i="20" s="1"/>
  <c r="C84" i="20"/>
  <c r="C85" i="20"/>
  <c r="M76" i="20"/>
  <c r="M77" i="20" s="1"/>
  <c r="F85" i="20" s="1"/>
  <c r="K71" i="19"/>
  <c r="N71" i="19"/>
  <c r="I71" i="19"/>
  <c r="O71" i="19"/>
  <c r="K72" i="19"/>
  <c r="N72" i="19"/>
  <c r="O45" i="19"/>
  <c r="L71" i="19"/>
  <c r="P71" i="19"/>
  <c r="I72" i="19"/>
  <c r="O72" i="19"/>
  <c r="K21" i="19"/>
  <c r="I38" i="19"/>
  <c r="M43" i="19"/>
  <c r="L61" i="19"/>
  <c r="L66" i="19"/>
  <c r="M71" i="19"/>
  <c r="L72" i="19"/>
  <c r="L70" i="19"/>
  <c r="P70" i="19"/>
  <c r="M70" i="19"/>
  <c r="Q70" i="19"/>
  <c r="N70" i="19"/>
  <c r="K70" i="19"/>
  <c r="M49" i="19"/>
  <c r="I74" i="19"/>
  <c r="K25" i="19"/>
  <c r="N74" i="19"/>
  <c r="P73" i="19"/>
  <c r="Q73" i="19"/>
  <c r="L27" i="19"/>
  <c r="L23" i="19"/>
  <c r="Q25" i="19"/>
  <c r="K45" i="19"/>
  <c r="M47" i="19"/>
  <c r="N63" i="19"/>
  <c r="L73" i="19"/>
  <c r="N67" i="19"/>
  <c r="P67" i="19"/>
  <c r="Q66" i="19"/>
  <c r="M64" i="19"/>
  <c r="P63" i="19"/>
  <c r="Q62" i="19"/>
  <c r="L62" i="19"/>
  <c r="M61" i="19"/>
  <c r="N58" i="19"/>
  <c r="P51" i="19"/>
  <c r="K51" i="19"/>
  <c r="K50" i="19"/>
  <c r="Q50" i="19"/>
  <c r="Q49" i="19"/>
  <c r="K49" i="19"/>
  <c r="K48" i="19"/>
  <c r="M48" i="19"/>
  <c r="O48" i="19"/>
  <c r="K47" i="19"/>
  <c r="K46" i="19"/>
  <c r="Q46" i="19"/>
  <c r="O46" i="19"/>
  <c r="O44" i="19"/>
  <c r="Q44" i="19"/>
  <c r="I44" i="19"/>
  <c r="K44" i="19"/>
  <c r="Q43" i="19"/>
  <c r="Q45" i="19"/>
  <c r="N44" i="19"/>
  <c r="K43" i="19"/>
  <c r="K42" i="19"/>
  <c r="O42" i="19"/>
  <c r="Q42" i="19"/>
  <c r="O38" i="19"/>
  <c r="N38" i="19"/>
  <c r="N34" i="19"/>
  <c r="O34" i="19"/>
  <c r="I34" i="19"/>
  <c r="Q33" i="19"/>
  <c r="K33" i="19"/>
  <c r="O33" i="19"/>
  <c r="L31" i="19"/>
  <c r="K29" i="19"/>
  <c r="Q29" i="19"/>
  <c r="Q21" i="19"/>
  <c r="L19" i="19"/>
  <c r="K17" i="19"/>
  <c r="Q17" i="19"/>
  <c r="K13" i="19"/>
  <c r="Q13" i="19"/>
  <c r="N36" i="19"/>
  <c r="N40" i="19"/>
  <c r="P11" i="19"/>
  <c r="P27" i="19"/>
  <c r="M50" i="19"/>
  <c r="P58" i="19"/>
  <c r="Q11" i="19"/>
  <c r="L13" i="19"/>
  <c r="Q15" i="19"/>
  <c r="L17" i="19"/>
  <c r="Q19" i="19"/>
  <c r="L21" i="19"/>
  <c r="Q23" i="19"/>
  <c r="L25" i="19"/>
  <c r="Q27" i="19"/>
  <c r="L29" i="19"/>
  <c r="Q31" i="19"/>
  <c r="M33" i="19"/>
  <c r="K34" i="19"/>
  <c r="Q34" i="19"/>
  <c r="I35" i="19"/>
  <c r="Q35" i="19"/>
  <c r="K36" i="19"/>
  <c r="Q36" i="19"/>
  <c r="M37" i="19"/>
  <c r="K38" i="19"/>
  <c r="Q38" i="19"/>
  <c r="K39" i="19"/>
  <c r="Q39" i="19"/>
  <c r="K40" i="19"/>
  <c r="Q40" i="19"/>
  <c r="M41" i="19"/>
  <c r="M42" i="19"/>
  <c r="N43" i="19"/>
  <c r="M44" i="19"/>
  <c r="M45" i="19"/>
  <c r="M46" i="19"/>
  <c r="N47" i="19"/>
  <c r="N48" i="19"/>
  <c r="O49" i="19"/>
  <c r="N50" i="19"/>
  <c r="N51" i="19"/>
  <c r="L54" i="19"/>
  <c r="N55" i="19"/>
  <c r="L57" i="19"/>
  <c r="Q58" i="19"/>
  <c r="N59" i="19"/>
  <c r="N62" i="19"/>
  <c r="N66" i="19"/>
  <c r="P74" i="19"/>
  <c r="N35" i="19"/>
  <c r="O37" i="19"/>
  <c r="N39" i="19"/>
  <c r="O41" i="19"/>
  <c r="P54" i="19"/>
  <c r="P15" i="19"/>
  <c r="P19" i="19"/>
  <c r="P23" i="19"/>
  <c r="P31" i="19"/>
  <c r="K35" i="19"/>
  <c r="O35" i="19"/>
  <c r="O36" i="19"/>
  <c r="K37" i="19"/>
  <c r="Q37" i="19"/>
  <c r="O39" i="19"/>
  <c r="O40" i="19"/>
  <c r="K41" i="19"/>
  <c r="Q41" i="19"/>
  <c r="Q54" i="19"/>
  <c r="K11" i="19"/>
  <c r="K15" i="19"/>
  <c r="K19" i="19"/>
  <c r="P21" i="19"/>
  <c r="K23" i="19"/>
  <c r="P25" i="19"/>
  <c r="K27" i="19"/>
  <c r="P29" i="19"/>
  <c r="K31" i="19"/>
  <c r="N33" i="19"/>
  <c r="M34" i="19"/>
  <c r="M35" i="19"/>
  <c r="M36" i="19"/>
  <c r="N37" i="19"/>
  <c r="M38" i="19"/>
  <c r="M39" i="19"/>
  <c r="M40" i="19"/>
  <c r="N41" i="19"/>
  <c r="N42" i="19"/>
  <c r="O43" i="19"/>
  <c r="N45" i="19"/>
  <c r="N46" i="19"/>
  <c r="O47" i="19"/>
  <c r="I50" i="19"/>
  <c r="O50" i="19"/>
  <c r="P55" i="19"/>
  <c r="P59" i="19"/>
  <c r="M9" i="19"/>
  <c r="B87" i="19" s="1"/>
  <c r="N1" i="19"/>
  <c r="N10" i="19"/>
  <c r="I10" i="19"/>
  <c r="M10" i="19"/>
  <c r="N14" i="19"/>
  <c r="I14" i="19"/>
  <c r="M14" i="19"/>
  <c r="N18" i="19"/>
  <c r="N20" i="19"/>
  <c r="I20" i="19"/>
  <c r="M20" i="19"/>
  <c r="N24" i="19"/>
  <c r="I24" i="19"/>
  <c r="M24" i="19"/>
  <c r="M26" i="19"/>
  <c r="N30" i="19"/>
  <c r="M30" i="19"/>
  <c r="P32" i="19"/>
  <c r="N32" i="19"/>
  <c r="I32" i="19"/>
  <c r="M32" i="19"/>
  <c r="O12" i="19"/>
  <c r="O16" i="19"/>
  <c r="O22" i="19"/>
  <c r="O24" i="19"/>
  <c r="O30" i="19"/>
  <c r="O53" i="19"/>
  <c r="K53" i="19"/>
  <c r="P53" i="19"/>
  <c r="I53" i="19"/>
  <c r="N53" i="19"/>
  <c r="L53" i="19"/>
  <c r="O69" i="19"/>
  <c r="K69" i="19"/>
  <c r="P69" i="19"/>
  <c r="I69" i="19"/>
  <c r="N69" i="19"/>
  <c r="L69" i="19"/>
  <c r="B85" i="19"/>
  <c r="I62" i="19"/>
  <c r="I59" i="19"/>
  <c r="I49" i="19"/>
  <c r="I47" i="19"/>
  <c r="I43" i="19"/>
  <c r="I41" i="19"/>
  <c r="K10" i="19"/>
  <c r="P10" i="19"/>
  <c r="M11" i="19"/>
  <c r="N13" i="19"/>
  <c r="I13" i="19"/>
  <c r="K14" i="19"/>
  <c r="P14" i="19"/>
  <c r="N17" i="19"/>
  <c r="I17" i="19"/>
  <c r="M17" i="19"/>
  <c r="K18" i="19"/>
  <c r="P18" i="19"/>
  <c r="L9" i="19"/>
  <c r="I30" i="19" s="1"/>
  <c r="L10" i="19"/>
  <c r="Q10" i="19"/>
  <c r="L12" i="19"/>
  <c r="O13" i="19"/>
  <c r="L14" i="19"/>
  <c r="Q14" i="19"/>
  <c r="L16" i="19"/>
  <c r="O17" i="19"/>
  <c r="L18" i="19"/>
  <c r="Q18" i="19"/>
  <c r="L20" i="19"/>
  <c r="Q20" i="19"/>
  <c r="L22" i="19"/>
  <c r="L24" i="19"/>
  <c r="Q24" i="19"/>
  <c r="L26" i="19"/>
  <c r="L28" i="19"/>
  <c r="L30" i="19"/>
  <c r="Q30" i="19"/>
  <c r="L32" i="19"/>
  <c r="I37" i="19"/>
  <c r="M53" i="19"/>
  <c r="M69" i="19"/>
  <c r="N12" i="19"/>
  <c r="I12" i="19"/>
  <c r="M12" i="19"/>
  <c r="N16" i="19"/>
  <c r="I16" i="19"/>
  <c r="M16" i="19"/>
  <c r="M18" i="19"/>
  <c r="N22" i="19"/>
  <c r="I22" i="19"/>
  <c r="M22" i="19"/>
  <c r="N26" i="19"/>
  <c r="I26" i="19"/>
  <c r="N28" i="19"/>
  <c r="I28" i="19"/>
  <c r="M28" i="19"/>
  <c r="O56" i="19"/>
  <c r="K56" i="19"/>
  <c r="Q56" i="19"/>
  <c r="L56" i="19"/>
  <c r="P56" i="19"/>
  <c r="I56" i="19"/>
  <c r="M56" i="19"/>
  <c r="O65" i="19"/>
  <c r="K65" i="19"/>
  <c r="P65" i="19"/>
  <c r="I65" i="19"/>
  <c r="N65" i="19"/>
  <c r="M65" i="19"/>
  <c r="L65" i="19"/>
  <c r="O76" i="19"/>
  <c r="K76" i="19"/>
  <c r="Q76" i="19"/>
  <c r="L76" i="19"/>
  <c r="P76" i="19"/>
  <c r="I76" i="19"/>
  <c r="M76" i="19"/>
  <c r="H77" i="19"/>
  <c r="O10" i="19"/>
  <c r="O14" i="19"/>
  <c r="O18" i="19"/>
  <c r="O20" i="19"/>
  <c r="O26" i="19"/>
  <c r="O28" i="19"/>
  <c r="O32" i="19"/>
  <c r="N11" i="19"/>
  <c r="I11" i="19"/>
  <c r="K12" i="19"/>
  <c r="P12" i="19"/>
  <c r="M13" i="19"/>
  <c r="N15" i="19"/>
  <c r="I15" i="19"/>
  <c r="M15" i="19"/>
  <c r="K16" i="19"/>
  <c r="P16" i="19"/>
  <c r="N19" i="19"/>
  <c r="I19" i="19"/>
  <c r="M19" i="19"/>
  <c r="K20" i="19"/>
  <c r="P20" i="19"/>
  <c r="N21" i="19"/>
  <c r="M21" i="19"/>
  <c r="K22" i="19"/>
  <c r="P22" i="19"/>
  <c r="N23" i="19"/>
  <c r="I23" i="19"/>
  <c r="M23" i="19"/>
  <c r="K24" i="19"/>
  <c r="P24" i="19"/>
  <c r="N25" i="19"/>
  <c r="I25" i="19"/>
  <c r="M25" i="19"/>
  <c r="K26" i="19"/>
  <c r="P26" i="19"/>
  <c r="N27" i="19"/>
  <c r="I27" i="19"/>
  <c r="M27" i="19"/>
  <c r="K28" i="19"/>
  <c r="P28" i="19"/>
  <c r="N29" i="19"/>
  <c r="I29" i="19"/>
  <c r="M29" i="19"/>
  <c r="K30" i="19"/>
  <c r="P30" i="19"/>
  <c r="N31" i="19"/>
  <c r="I31" i="19"/>
  <c r="M31" i="19"/>
  <c r="K32" i="19"/>
  <c r="Q32" i="19"/>
  <c r="I40" i="19"/>
  <c r="I46" i="19"/>
  <c r="O52" i="19"/>
  <c r="K52" i="19"/>
  <c r="Q52" i="19"/>
  <c r="L52" i="19"/>
  <c r="P52" i="19"/>
  <c r="I52" i="19"/>
  <c r="N52" i="19"/>
  <c r="M52" i="19"/>
  <c r="N56" i="19"/>
  <c r="Q65" i="19"/>
  <c r="O68" i="19"/>
  <c r="K68" i="19"/>
  <c r="Q68" i="19"/>
  <c r="L68" i="19"/>
  <c r="P68" i="19"/>
  <c r="I68" i="19"/>
  <c r="N68" i="19"/>
  <c r="M68" i="19"/>
  <c r="N76" i="19"/>
  <c r="O57" i="19"/>
  <c r="K57" i="19"/>
  <c r="P57" i="19"/>
  <c r="I57" i="19"/>
  <c r="N57" i="19"/>
  <c r="Q57" i="19"/>
  <c r="O60" i="19"/>
  <c r="K60" i="19"/>
  <c r="Q60" i="19"/>
  <c r="L60" i="19"/>
  <c r="P60" i="19"/>
  <c r="I60" i="19"/>
  <c r="C108" i="19"/>
  <c r="F108" i="19" s="1"/>
  <c r="F102" i="19"/>
  <c r="R77" i="19"/>
  <c r="O61" i="19"/>
  <c r="K61" i="19"/>
  <c r="P61" i="19"/>
  <c r="I61" i="19"/>
  <c r="N61" i="19"/>
  <c r="Q61" i="19"/>
  <c r="O64" i="19"/>
  <c r="K64" i="19"/>
  <c r="Q64" i="19"/>
  <c r="L64" i="19"/>
  <c r="P64" i="19"/>
  <c r="I64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L50" i="19"/>
  <c r="L51" i="19"/>
  <c r="Q51" i="19"/>
  <c r="O54" i="19"/>
  <c r="K54" i="19"/>
  <c r="M54" i="19"/>
  <c r="L55" i="19"/>
  <c r="O58" i="19"/>
  <c r="K58" i="19"/>
  <c r="M58" i="19"/>
  <c r="L59" i="19"/>
  <c r="O62" i="19"/>
  <c r="K62" i="19"/>
  <c r="M62" i="19"/>
  <c r="L63" i="19"/>
  <c r="O66" i="19"/>
  <c r="K66" i="19"/>
  <c r="M66" i="19"/>
  <c r="L67" i="19"/>
  <c r="O73" i="19"/>
  <c r="K73" i="19"/>
  <c r="M73" i="19"/>
  <c r="L74" i="19"/>
  <c r="O55" i="19"/>
  <c r="K55" i="19"/>
  <c r="M55" i="19"/>
  <c r="O59" i="19"/>
  <c r="K59" i="19"/>
  <c r="M59" i="19"/>
  <c r="O63" i="19"/>
  <c r="K63" i="19"/>
  <c r="M63" i="19"/>
  <c r="O67" i="19"/>
  <c r="K67" i="19"/>
  <c r="M67" i="19"/>
  <c r="O74" i="19"/>
  <c r="K74" i="19"/>
  <c r="M74" i="19"/>
  <c r="L1" i="18"/>
  <c r="H72" i="18"/>
  <c r="H71" i="18"/>
  <c r="H70" i="18"/>
  <c r="I21" i="19" l="1"/>
  <c r="I70" i="19"/>
  <c r="I55" i="19"/>
  <c r="I58" i="19"/>
  <c r="I73" i="19"/>
  <c r="O9" i="20"/>
  <c r="O77" i="20" s="1"/>
  <c r="F87" i="20" s="1"/>
  <c r="I67" i="19"/>
  <c r="B87" i="20"/>
  <c r="I20" i="20"/>
  <c r="I69" i="20"/>
  <c r="I19" i="20"/>
  <c r="I22" i="20"/>
  <c r="I23" i="20"/>
  <c r="I53" i="20"/>
  <c r="I70" i="20"/>
  <c r="I52" i="20"/>
  <c r="F83" i="20"/>
  <c r="P9" i="20"/>
  <c r="Q1" i="20"/>
  <c r="S76" i="20"/>
  <c r="L79" i="20"/>
  <c r="L81" i="20" s="1"/>
  <c r="C91" i="20"/>
  <c r="C92" i="20" s="1"/>
  <c r="F92" i="20" s="1"/>
  <c r="S71" i="19"/>
  <c r="S20" i="19"/>
  <c r="S72" i="19"/>
  <c r="S70" i="19"/>
  <c r="S39" i="19"/>
  <c r="S38" i="19"/>
  <c r="S28" i="19"/>
  <c r="S42" i="19"/>
  <c r="S49" i="19"/>
  <c r="S48" i="19"/>
  <c r="S47" i="19"/>
  <c r="S44" i="19"/>
  <c r="S43" i="19"/>
  <c r="S40" i="19"/>
  <c r="S36" i="19"/>
  <c r="S29" i="19"/>
  <c r="S23" i="19"/>
  <c r="S21" i="19"/>
  <c r="S13" i="19"/>
  <c r="S67" i="19"/>
  <c r="S27" i="19"/>
  <c r="S19" i="19"/>
  <c r="S46" i="19"/>
  <c r="S45" i="19"/>
  <c r="S41" i="19"/>
  <c r="S37" i="19"/>
  <c r="S33" i="19"/>
  <c r="S31" i="19"/>
  <c r="S76" i="19"/>
  <c r="S51" i="19"/>
  <c r="S35" i="19"/>
  <c r="S11" i="19"/>
  <c r="S50" i="19"/>
  <c r="S34" i="19"/>
  <c r="S25" i="19"/>
  <c r="S15" i="19"/>
  <c r="S17" i="19"/>
  <c r="Q77" i="19"/>
  <c r="S55" i="19"/>
  <c r="S66" i="19"/>
  <c r="S58" i="19"/>
  <c r="S61" i="19"/>
  <c r="S57" i="19"/>
  <c r="S26" i="19"/>
  <c r="L77" i="19"/>
  <c r="P77" i="19"/>
  <c r="S53" i="19"/>
  <c r="N77" i="19"/>
  <c r="S59" i="19"/>
  <c r="S68" i="19"/>
  <c r="S32" i="19"/>
  <c r="S24" i="19"/>
  <c r="S56" i="19"/>
  <c r="B86" i="19"/>
  <c r="I63" i="19"/>
  <c r="I51" i="19"/>
  <c r="I45" i="19"/>
  <c r="I39" i="19"/>
  <c r="I66" i="19"/>
  <c r="I36" i="19"/>
  <c r="I33" i="19"/>
  <c r="I48" i="19"/>
  <c r="I42" i="19"/>
  <c r="I54" i="19"/>
  <c r="K77" i="19"/>
  <c r="S10" i="19"/>
  <c r="I18" i="19"/>
  <c r="N9" i="19"/>
  <c r="B88" i="19" s="1"/>
  <c r="O1" i="19"/>
  <c r="C92" i="19"/>
  <c r="R78" i="19"/>
  <c r="S18" i="19"/>
  <c r="S74" i="19"/>
  <c r="S73" i="19"/>
  <c r="S62" i="19"/>
  <c r="S54" i="19"/>
  <c r="S52" i="19"/>
  <c r="S16" i="19"/>
  <c r="O77" i="19"/>
  <c r="S14" i="19"/>
  <c r="S63" i="19"/>
  <c r="S64" i="19"/>
  <c r="S60" i="19"/>
  <c r="S30" i="19"/>
  <c r="S22" i="19"/>
  <c r="S12" i="19"/>
  <c r="S65" i="19"/>
  <c r="S69" i="19"/>
  <c r="M77" i="19"/>
  <c r="R69" i="18"/>
  <c r="N69" i="18"/>
  <c r="H69" i="18"/>
  <c r="B69" i="18"/>
  <c r="O69" i="18" s="1"/>
  <c r="B88" i="20" l="1"/>
  <c r="I71" i="20"/>
  <c r="I24" i="20"/>
  <c r="I54" i="20"/>
  <c r="I21" i="20"/>
  <c r="P77" i="20"/>
  <c r="F88" i="20" s="1"/>
  <c r="Q9" i="20"/>
  <c r="R1" i="20"/>
  <c r="R9" i="20" s="1"/>
  <c r="C88" i="19"/>
  <c r="N78" i="19"/>
  <c r="N79" i="19" s="1"/>
  <c r="F88" i="19" s="1"/>
  <c r="C87" i="19"/>
  <c r="M78" i="19"/>
  <c r="M79" i="19" s="1"/>
  <c r="F87" i="19" s="1"/>
  <c r="O9" i="19"/>
  <c r="B89" i="19" s="1"/>
  <c r="P1" i="19"/>
  <c r="C85" i="19"/>
  <c r="K78" i="19"/>
  <c r="K79" i="19" s="1"/>
  <c r="L78" i="19"/>
  <c r="L79" i="19" s="1"/>
  <c r="F86" i="19" s="1"/>
  <c r="C86" i="19"/>
  <c r="C89" i="19"/>
  <c r="O78" i="19"/>
  <c r="S77" i="19"/>
  <c r="P78" i="19"/>
  <c r="C90" i="19"/>
  <c r="C91" i="19"/>
  <c r="Q78" i="19"/>
  <c r="L69" i="18"/>
  <c r="P69" i="18"/>
  <c r="M69" i="18"/>
  <c r="Q69" i="18"/>
  <c r="K69" i="18"/>
  <c r="H18" i="18"/>
  <c r="H17" i="18"/>
  <c r="H16" i="18"/>
  <c r="H15" i="18"/>
  <c r="H14" i="18"/>
  <c r="H13" i="18"/>
  <c r="H57" i="18"/>
  <c r="H56" i="18"/>
  <c r="H55" i="18"/>
  <c r="H54" i="18"/>
  <c r="H53" i="18"/>
  <c r="H52" i="18"/>
  <c r="K52" i="18" s="1"/>
  <c r="H51" i="18"/>
  <c r="L51" i="18" s="1"/>
  <c r="H50" i="18"/>
  <c r="H49" i="18"/>
  <c r="H48" i="18"/>
  <c r="H47" i="18"/>
  <c r="H46" i="18"/>
  <c r="H45" i="18"/>
  <c r="H44" i="18"/>
  <c r="H43" i="18"/>
  <c r="R68" i="18"/>
  <c r="H68" i="18"/>
  <c r="B68" i="18"/>
  <c r="Q68" i="18" s="1"/>
  <c r="R67" i="18"/>
  <c r="H67" i="18"/>
  <c r="B67" i="18"/>
  <c r="Q67" i="18" s="1"/>
  <c r="R66" i="18"/>
  <c r="H66" i="18"/>
  <c r="B66" i="18"/>
  <c r="Q66" i="18" s="1"/>
  <c r="A122" i="18"/>
  <c r="A114" i="18"/>
  <c r="F103" i="18"/>
  <c r="F102" i="18"/>
  <c r="A100" i="18"/>
  <c r="F97" i="18"/>
  <c r="C97" i="18"/>
  <c r="C98" i="18" s="1"/>
  <c r="A80" i="18"/>
  <c r="R72" i="18"/>
  <c r="B72" i="18"/>
  <c r="R71" i="18"/>
  <c r="B71" i="18"/>
  <c r="Q71" i="18" s="1"/>
  <c r="R70" i="18"/>
  <c r="B70" i="18"/>
  <c r="Q70" i="18" s="1"/>
  <c r="R65" i="18"/>
  <c r="H65" i="18"/>
  <c r="B65" i="18"/>
  <c r="L65" i="18" s="1"/>
  <c r="R64" i="18"/>
  <c r="H64" i="18"/>
  <c r="B64" i="18"/>
  <c r="N64" i="18" s="1"/>
  <c r="R63" i="18"/>
  <c r="H63" i="18"/>
  <c r="B63" i="18"/>
  <c r="R62" i="18"/>
  <c r="H62" i="18"/>
  <c r="B62" i="18"/>
  <c r="Q62" i="18" s="1"/>
  <c r="R61" i="18"/>
  <c r="H61" i="18"/>
  <c r="B61" i="18"/>
  <c r="Q61" i="18" s="1"/>
  <c r="R60" i="18"/>
  <c r="H60" i="18"/>
  <c r="B60" i="18"/>
  <c r="R59" i="18"/>
  <c r="H59" i="18"/>
  <c r="B59" i="18"/>
  <c r="M59" i="18" s="1"/>
  <c r="R58" i="18"/>
  <c r="H58" i="18"/>
  <c r="B58" i="18"/>
  <c r="Q58" i="18" s="1"/>
  <c r="R57" i="18"/>
  <c r="O57" i="18"/>
  <c r="K57" i="18"/>
  <c r="B57" i="18"/>
  <c r="N57" i="18" s="1"/>
  <c r="R56" i="18"/>
  <c r="Q56" i="18"/>
  <c r="O56" i="18"/>
  <c r="M56" i="18"/>
  <c r="B56" i="18"/>
  <c r="P56" i="18" s="1"/>
  <c r="R55" i="18"/>
  <c r="B55" i="18"/>
  <c r="Q55" i="18" s="1"/>
  <c r="R54" i="18"/>
  <c r="Q54" i="18"/>
  <c r="P54" i="18"/>
  <c r="O54" i="18"/>
  <c r="M54" i="18"/>
  <c r="K54" i="18"/>
  <c r="B54" i="18"/>
  <c r="N54" i="18" s="1"/>
  <c r="R53" i="18"/>
  <c r="B53" i="18"/>
  <c r="O53" i="18" s="1"/>
  <c r="R52" i="18"/>
  <c r="B52" i="18"/>
  <c r="Q52" i="18" s="1"/>
  <c r="R51" i="18"/>
  <c r="P51" i="18"/>
  <c r="N51" i="18"/>
  <c r="B51" i="18"/>
  <c r="O51" i="18" s="1"/>
  <c r="R50" i="18"/>
  <c r="B50" i="18"/>
  <c r="Q50" i="18" s="1"/>
  <c r="R49" i="18"/>
  <c r="B49" i="18"/>
  <c r="O49" i="18" s="1"/>
  <c r="R48" i="18"/>
  <c r="B48" i="18"/>
  <c r="Q48" i="18" s="1"/>
  <c r="R47" i="18"/>
  <c r="O47" i="18"/>
  <c r="K47" i="18"/>
  <c r="B47" i="18"/>
  <c r="N47" i="18" s="1"/>
  <c r="R46" i="18"/>
  <c r="B46" i="18"/>
  <c r="P46" i="18" s="1"/>
  <c r="R45" i="18"/>
  <c r="O45" i="18"/>
  <c r="B45" i="18"/>
  <c r="N45" i="18" s="1"/>
  <c r="R44" i="18"/>
  <c r="B44" i="18"/>
  <c r="P44" i="18" s="1"/>
  <c r="R43" i="18"/>
  <c r="B43" i="18"/>
  <c r="N43" i="18" s="1"/>
  <c r="R42" i="18"/>
  <c r="H42" i="18"/>
  <c r="B42" i="18"/>
  <c r="R41" i="18"/>
  <c r="H41" i="18"/>
  <c r="B41" i="18"/>
  <c r="M41" i="18" s="1"/>
  <c r="R40" i="18"/>
  <c r="H40" i="18"/>
  <c r="B40" i="18"/>
  <c r="P40" i="18" s="1"/>
  <c r="R39" i="18"/>
  <c r="H39" i="18"/>
  <c r="B39" i="18"/>
  <c r="P39" i="18" s="1"/>
  <c r="R38" i="18"/>
  <c r="H38" i="18"/>
  <c r="B38" i="18"/>
  <c r="Q38" i="18" s="1"/>
  <c r="R37" i="18"/>
  <c r="H37" i="18"/>
  <c r="B37" i="18"/>
  <c r="M37" i="18" s="1"/>
  <c r="R36" i="18"/>
  <c r="H36" i="18"/>
  <c r="B36" i="18"/>
  <c r="R35" i="18"/>
  <c r="H35" i="18"/>
  <c r="B35" i="18"/>
  <c r="L35" i="18" s="1"/>
  <c r="R34" i="18"/>
  <c r="H34" i="18"/>
  <c r="B34" i="18"/>
  <c r="R33" i="18"/>
  <c r="H33" i="18"/>
  <c r="B33" i="18"/>
  <c r="R32" i="18"/>
  <c r="H32" i="18"/>
  <c r="B32" i="18"/>
  <c r="L32" i="18" s="1"/>
  <c r="R31" i="18"/>
  <c r="H31" i="18"/>
  <c r="B31" i="18"/>
  <c r="L31" i="18" s="1"/>
  <c r="R30" i="18"/>
  <c r="H30" i="18"/>
  <c r="B30" i="18"/>
  <c r="R29" i="18"/>
  <c r="Q29" i="18"/>
  <c r="H29" i="18"/>
  <c r="B29" i="18"/>
  <c r="L29" i="18" s="1"/>
  <c r="R28" i="18"/>
  <c r="H28" i="18"/>
  <c r="B28" i="18"/>
  <c r="L28" i="18" s="1"/>
  <c r="R27" i="18"/>
  <c r="H27" i="18"/>
  <c r="B27" i="18"/>
  <c r="Q27" i="18" s="1"/>
  <c r="R26" i="18"/>
  <c r="H26" i="18"/>
  <c r="B26" i="18"/>
  <c r="M26" i="18" s="1"/>
  <c r="R25" i="18"/>
  <c r="H25" i="18"/>
  <c r="B25" i="18"/>
  <c r="L25" i="18" s="1"/>
  <c r="R24" i="18"/>
  <c r="H24" i="18"/>
  <c r="B24" i="18"/>
  <c r="R23" i="18"/>
  <c r="H23" i="18"/>
  <c r="B23" i="18"/>
  <c r="Q23" i="18" s="1"/>
  <c r="R22" i="18"/>
  <c r="H22" i="18"/>
  <c r="B22" i="18"/>
  <c r="R21" i="18"/>
  <c r="H21" i="18"/>
  <c r="B21" i="18"/>
  <c r="M21" i="18" s="1"/>
  <c r="R20" i="18"/>
  <c r="H20" i="18"/>
  <c r="B20" i="18"/>
  <c r="L20" i="18" s="1"/>
  <c r="R19" i="18"/>
  <c r="H19" i="18"/>
  <c r="B19" i="18"/>
  <c r="M19" i="18" s="1"/>
  <c r="R18" i="18"/>
  <c r="B18" i="18"/>
  <c r="R17" i="18"/>
  <c r="B17" i="18"/>
  <c r="L17" i="18" s="1"/>
  <c r="R16" i="18"/>
  <c r="B16" i="18"/>
  <c r="L16" i="18" s="1"/>
  <c r="R15" i="18"/>
  <c r="B15" i="18"/>
  <c r="Q15" i="18" s="1"/>
  <c r="R14" i="18"/>
  <c r="B14" i="18"/>
  <c r="M14" i="18" s="1"/>
  <c r="R13" i="18"/>
  <c r="B13" i="18"/>
  <c r="L13" i="18" s="1"/>
  <c r="R12" i="18"/>
  <c r="H12" i="18"/>
  <c r="B12" i="18"/>
  <c r="R11" i="18"/>
  <c r="H11" i="18"/>
  <c r="B11" i="18"/>
  <c r="L11" i="18" s="1"/>
  <c r="R10" i="18"/>
  <c r="H10" i="18"/>
  <c r="B10" i="18"/>
  <c r="L10" i="18" s="1"/>
  <c r="K9" i="18"/>
  <c r="I53" i="18" s="1"/>
  <c r="M1" i="18"/>
  <c r="O43" i="18" l="1"/>
  <c r="N50" i="18"/>
  <c r="P49" i="18"/>
  <c r="O52" i="18"/>
  <c r="L50" i="18"/>
  <c r="K45" i="18"/>
  <c r="P52" i="18"/>
  <c r="L60" i="18"/>
  <c r="K50" i="18"/>
  <c r="I56" i="18"/>
  <c r="O50" i="18"/>
  <c r="L54" i="18"/>
  <c r="L53" i="18"/>
  <c r="I49" i="18"/>
  <c r="N53" i="18"/>
  <c r="L49" i="18"/>
  <c r="P50" i="18"/>
  <c r="L52" i="18"/>
  <c r="P53" i="18"/>
  <c r="K43" i="18"/>
  <c r="N49" i="18"/>
  <c r="N52" i="18"/>
  <c r="K56" i="18"/>
  <c r="B90" i="20"/>
  <c r="R77" i="20"/>
  <c r="F90" i="20" s="1"/>
  <c r="B89" i="20"/>
  <c r="Q77" i="20"/>
  <c r="S78" i="19"/>
  <c r="L81" i="19"/>
  <c r="L83" i="19" s="1"/>
  <c r="Q1" i="19"/>
  <c r="P9" i="19"/>
  <c r="B90" i="19" s="1"/>
  <c r="O79" i="19"/>
  <c r="F89" i="19" s="1"/>
  <c r="F85" i="19"/>
  <c r="C93" i="19"/>
  <c r="C94" i="19" s="1"/>
  <c r="F94" i="19" s="1"/>
  <c r="I50" i="18"/>
  <c r="I52" i="18"/>
  <c r="S69" i="18"/>
  <c r="M44" i="18"/>
  <c r="Q44" i="18"/>
  <c r="M46" i="18"/>
  <c r="Q46" i="18"/>
  <c r="N48" i="18"/>
  <c r="N55" i="18"/>
  <c r="L48" i="18"/>
  <c r="L43" i="18"/>
  <c r="P43" i="18"/>
  <c r="I44" i="18"/>
  <c r="N44" i="18"/>
  <c r="L45" i="18"/>
  <c r="P45" i="18"/>
  <c r="I46" i="18"/>
  <c r="N46" i="18"/>
  <c r="L47" i="18"/>
  <c r="P47" i="18"/>
  <c r="O48" i="18"/>
  <c r="M49" i="18"/>
  <c r="Q49" i="18"/>
  <c r="M51" i="18"/>
  <c r="Q51" i="18"/>
  <c r="M53" i="18"/>
  <c r="Q53" i="18"/>
  <c r="I55" i="18"/>
  <c r="O55" i="18"/>
  <c r="N56" i="18"/>
  <c r="L57" i="18"/>
  <c r="P57" i="18"/>
  <c r="M43" i="18"/>
  <c r="Q43" i="18"/>
  <c r="K44" i="18"/>
  <c r="O44" i="18"/>
  <c r="M45" i="18"/>
  <c r="Q45" i="18"/>
  <c r="K46" i="18"/>
  <c r="O46" i="18"/>
  <c r="M47" i="18"/>
  <c r="Q47" i="18"/>
  <c r="K48" i="18"/>
  <c r="P48" i="18"/>
  <c r="L55" i="18"/>
  <c r="P55" i="18"/>
  <c r="M57" i="18"/>
  <c r="Q57" i="18"/>
  <c r="O67" i="18"/>
  <c r="I43" i="18"/>
  <c r="L44" i="18"/>
  <c r="L46" i="18"/>
  <c r="I47" i="18"/>
  <c r="M48" i="18"/>
  <c r="K49" i="18"/>
  <c r="M50" i="18"/>
  <c r="K51" i="18"/>
  <c r="M52" i="18"/>
  <c r="K53" i="18"/>
  <c r="M55" i="18"/>
  <c r="L56" i="18"/>
  <c r="S56" i="18" s="1"/>
  <c r="K55" i="18"/>
  <c r="L23" i="18"/>
  <c r="O66" i="18"/>
  <c r="I67" i="18"/>
  <c r="K68" i="18"/>
  <c r="L40" i="18"/>
  <c r="K67" i="18"/>
  <c r="N68" i="18"/>
  <c r="K66" i="18"/>
  <c r="N67" i="18"/>
  <c r="O68" i="18"/>
  <c r="N66" i="18"/>
  <c r="L66" i="18"/>
  <c r="P66" i="18"/>
  <c r="L67" i="18"/>
  <c r="P67" i="18"/>
  <c r="L68" i="18"/>
  <c r="P68" i="18"/>
  <c r="M66" i="18"/>
  <c r="M67" i="18"/>
  <c r="M68" i="18"/>
  <c r="M15" i="18"/>
  <c r="M11" i="18"/>
  <c r="M13" i="18"/>
  <c r="N40" i="18"/>
  <c r="P65" i="18"/>
  <c r="N70" i="18"/>
  <c r="Q11" i="18"/>
  <c r="L21" i="18"/>
  <c r="L36" i="18"/>
  <c r="L42" i="18"/>
  <c r="Q21" i="18"/>
  <c r="M23" i="18"/>
  <c r="L33" i="18"/>
  <c r="L72" i="18"/>
  <c r="R73" i="18"/>
  <c r="R74" i="18" s="1"/>
  <c r="P35" i="18"/>
  <c r="L38" i="18"/>
  <c r="Q42" i="18"/>
  <c r="S44" i="18"/>
  <c r="S52" i="18"/>
  <c r="Q60" i="18"/>
  <c r="L61" i="18"/>
  <c r="L15" i="18"/>
  <c r="L24" i="18"/>
  <c r="M31" i="18"/>
  <c r="M33" i="18"/>
  <c r="Q40" i="18"/>
  <c r="L58" i="18"/>
  <c r="P61" i="18"/>
  <c r="Q65" i="18"/>
  <c r="Q13" i="18"/>
  <c r="M17" i="18"/>
  <c r="L19" i="18"/>
  <c r="M25" i="18"/>
  <c r="M27" i="18"/>
  <c r="Q33" i="18"/>
  <c r="L39" i="18"/>
  <c r="N58" i="18"/>
  <c r="N62" i="18"/>
  <c r="L64" i="18"/>
  <c r="P70" i="18"/>
  <c r="Q19" i="18"/>
  <c r="Q39" i="18"/>
  <c r="L27" i="18"/>
  <c r="Q31" i="18"/>
  <c r="Q17" i="18"/>
  <c r="Q25" i="18"/>
  <c r="M29" i="18"/>
  <c r="P58" i="18"/>
  <c r="P62" i="18"/>
  <c r="Q64" i="18"/>
  <c r="O12" i="18"/>
  <c r="K12" i="18"/>
  <c r="N12" i="18"/>
  <c r="P12" i="18"/>
  <c r="O18" i="18"/>
  <c r="K18" i="18"/>
  <c r="N18" i="18"/>
  <c r="O22" i="18"/>
  <c r="K22" i="18"/>
  <c r="N22" i="18"/>
  <c r="I22" i="18"/>
  <c r="P22" i="18"/>
  <c r="O30" i="18"/>
  <c r="K30" i="18"/>
  <c r="N30" i="18"/>
  <c r="O34" i="18"/>
  <c r="K34" i="18"/>
  <c r="M34" i="18"/>
  <c r="N34" i="18"/>
  <c r="I34" i="18"/>
  <c r="Q34" i="18"/>
  <c r="B81" i="18"/>
  <c r="I70" i="18"/>
  <c r="I62" i="18"/>
  <c r="I58" i="18"/>
  <c r="I40" i="18"/>
  <c r="O10" i="18"/>
  <c r="K10" i="18"/>
  <c r="N10" i="18"/>
  <c r="I10" i="18"/>
  <c r="P10" i="18"/>
  <c r="L12" i="18"/>
  <c r="L14" i="18"/>
  <c r="O16" i="18"/>
  <c r="K16" i="18"/>
  <c r="N16" i="18"/>
  <c r="I16" i="18"/>
  <c r="P16" i="18"/>
  <c r="L18" i="18"/>
  <c r="O20" i="18"/>
  <c r="K20" i="18"/>
  <c r="N20" i="18"/>
  <c r="I20" i="18"/>
  <c r="P20" i="18"/>
  <c r="L22" i="18"/>
  <c r="O24" i="18"/>
  <c r="K24" i="18"/>
  <c r="N24" i="18"/>
  <c r="P24" i="18"/>
  <c r="L26" i="18"/>
  <c r="O28" i="18"/>
  <c r="K28" i="18"/>
  <c r="N28" i="18"/>
  <c r="I28" i="18"/>
  <c r="P28" i="18"/>
  <c r="L30" i="18"/>
  <c r="O32" i="18"/>
  <c r="K32" i="18"/>
  <c r="N32" i="18"/>
  <c r="I32" i="18"/>
  <c r="P32" i="18"/>
  <c r="L34" i="18"/>
  <c r="O36" i="18"/>
  <c r="K36" i="18"/>
  <c r="Q36" i="18"/>
  <c r="N36" i="18"/>
  <c r="M36" i="18"/>
  <c r="O41" i="18"/>
  <c r="K41" i="18"/>
  <c r="Q41" i="18"/>
  <c r="L41" i="18"/>
  <c r="N41" i="18"/>
  <c r="P41" i="18"/>
  <c r="I41" i="18"/>
  <c r="O59" i="18"/>
  <c r="K59" i="18"/>
  <c r="Q59" i="18"/>
  <c r="L59" i="18"/>
  <c r="P59" i="18"/>
  <c r="I59" i="18"/>
  <c r="N59" i="18"/>
  <c r="I65" i="18"/>
  <c r="N1" i="18"/>
  <c r="M9" i="18"/>
  <c r="B83" i="18" s="1"/>
  <c r="L9" i="18"/>
  <c r="I42" i="18" s="1"/>
  <c r="H73" i="18"/>
  <c r="Q10" i="18"/>
  <c r="M12" i="18"/>
  <c r="O15" i="18"/>
  <c r="K15" i="18"/>
  <c r="N15" i="18"/>
  <c r="P15" i="18"/>
  <c r="Q16" i="18"/>
  <c r="M18" i="18"/>
  <c r="O19" i="18"/>
  <c r="K19" i="18"/>
  <c r="I19" i="18"/>
  <c r="N19" i="18"/>
  <c r="P19" i="18"/>
  <c r="Q20" i="18"/>
  <c r="M22" i="18"/>
  <c r="O23" i="18"/>
  <c r="K23" i="18"/>
  <c r="I23" i="18"/>
  <c r="N23" i="18"/>
  <c r="P23" i="18"/>
  <c r="Q24" i="18"/>
  <c r="O27" i="18"/>
  <c r="K27" i="18"/>
  <c r="N27" i="18"/>
  <c r="P27" i="18"/>
  <c r="Q28" i="18"/>
  <c r="M30" i="18"/>
  <c r="O31" i="18"/>
  <c r="K31" i="18"/>
  <c r="N31" i="18"/>
  <c r="I31" i="18"/>
  <c r="P31" i="18"/>
  <c r="Q32" i="18"/>
  <c r="P34" i="18"/>
  <c r="O37" i="18"/>
  <c r="K37" i="18"/>
  <c r="Q37" i="18"/>
  <c r="L37" i="18"/>
  <c r="P37" i="18"/>
  <c r="I37" i="18"/>
  <c r="N37" i="18"/>
  <c r="O63" i="18"/>
  <c r="K63" i="18"/>
  <c r="Q63" i="18"/>
  <c r="L63" i="18"/>
  <c r="P63" i="18"/>
  <c r="N63" i="18"/>
  <c r="C104" i="18"/>
  <c r="F104" i="18" s="1"/>
  <c r="F98" i="18"/>
  <c r="O14" i="18"/>
  <c r="K14" i="18"/>
  <c r="N14" i="18"/>
  <c r="I14" i="18"/>
  <c r="P14" i="18"/>
  <c r="P18" i="18"/>
  <c r="O26" i="18"/>
  <c r="K26" i="18"/>
  <c r="I26" i="18"/>
  <c r="N26" i="18"/>
  <c r="P26" i="18"/>
  <c r="P30" i="18"/>
  <c r="M10" i="18"/>
  <c r="O11" i="18"/>
  <c r="K11" i="18"/>
  <c r="N11" i="18"/>
  <c r="I11" i="18"/>
  <c r="P11" i="18"/>
  <c r="Q12" i="18"/>
  <c r="O13" i="18"/>
  <c r="K13" i="18"/>
  <c r="N13" i="18"/>
  <c r="I13" i="18"/>
  <c r="P13" i="18"/>
  <c r="Q14" i="18"/>
  <c r="M16" i="18"/>
  <c r="O17" i="18"/>
  <c r="K17" i="18"/>
  <c r="I17" i="18"/>
  <c r="N17" i="18"/>
  <c r="P17" i="18"/>
  <c r="Q18" i="18"/>
  <c r="M20" i="18"/>
  <c r="O21" i="18"/>
  <c r="K21" i="18"/>
  <c r="N21" i="18"/>
  <c r="P21" i="18"/>
  <c r="Q22" i="18"/>
  <c r="M24" i="18"/>
  <c r="O25" i="18"/>
  <c r="K25" i="18"/>
  <c r="N25" i="18"/>
  <c r="I25" i="18"/>
  <c r="P25" i="18"/>
  <c r="Q26" i="18"/>
  <c r="M28" i="18"/>
  <c r="O29" i="18"/>
  <c r="K29" i="18"/>
  <c r="N29" i="18"/>
  <c r="I29" i="18"/>
  <c r="P29" i="18"/>
  <c r="Q30" i="18"/>
  <c r="M32" i="18"/>
  <c r="O33" i="18"/>
  <c r="K33" i="18"/>
  <c r="N33" i="18"/>
  <c r="P33" i="18"/>
  <c r="O35" i="18"/>
  <c r="K35" i="18"/>
  <c r="Q35" i="18"/>
  <c r="N35" i="18"/>
  <c r="I35" i="18"/>
  <c r="M35" i="18"/>
  <c r="P36" i="18"/>
  <c r="I61" i="18"/>
  <c r="M63" i="18"/>
  <c r="O38" i="18"/>
  <c r="K38" i="18"/>
  <c r="M38" i="18"/>
  <c r="O42" i="18"/>
  <c r="K42" i="18"/>
  <c r="S43" i="18"/>
  <c r="O60" i="18"/>
  <c r="K60" i="18"/>
  <c r="M60" i="18"/>
  <c r="N38" i="18"/>
  <c r="O39" i="18"/>
  <c r="K39" i="18"/>
  <c r="M39" i="18"/>
  <c r="N42" i="18"/>
  <c r="S50" i="18"/>
  <c r="S54" i="18"/>
  <c r="N60" i="18"/>
  <c r="O61" i="18"/>
  <c r="K61" i="18"/>
  <c r="M61" i="18"/>
  <c r="L62" i="18"/>
  <c r="O65" i="18"/>
  <c r="K65" i="18"/>
  <c r="M65" i="18"/>
  <c r="L70" i="18"/>
  <c r="I71" i="18"/>
  <c r="P71" i="18"/>
  <c r="P72" i="18"/>
  <c r="M42" i="18"/>
  <c r="S51" i="18"/>
  <c r="O64" i="18"/>
  <c r="K64" i="18"/>
  <c r="M64" i="18"/>
  <c r="N71" i="18"/>
  <c r="I38" i="18"/>
  <c r="P38" i="18"/>
  <c r="N39" i="18"/>
  <c r="O40" i="18"/>
  <c r="K40" i="18"/>
  <c r="M40" i="18"/>
  <c r="P42" i="18"/>
  <c r="S45" i="18"/>
  <c r="S53" i="18"/>
  <c r="O58" i="18"/>
  <c r="K58" i="18"/>
  <c r="M58" i="18"/>
  <c r="P60" i="18"/>
  <c r="N61" i="18"/>
  <c r="O62" i="18"/>
  <c r="K62" i="18"/>
  <c r="M62" i="18"/>
  <c r="I64" i="18"/>
  <c r="P64" i="18"/>
  <c r="N65" i="18"/>
  <c r="O70" i="18"/>
  <c r="K70" i="18"/>
  <c r="M70" i="18"/>
  <c r="L71" i="18"/>
  <c r="O71" i="18"/>
  <c r="K71" i="18"/>
  <c r="M71" i="18"/>
  <c r="Q72" i="18"/>
  <c r="M72" i="18"/>
  <c r="O72" i="18"/>
  <c r="K72" i="18"/>
  <c r="N72" i="18"/>
  <c r="R14" i="17"/>
  <c r="H14" i="17"/>
  <c r="B14" i="17"/>
  <c r="Q14" i="17" s="1"/>
  <c r="R13" i="17"/>
  <c r="H13" i="17"/>
  <c r="B13" i="17"/>
  <c r="Q13" i="17" s="1"/>
  <c r="S49" i="18" l="1"/>
  <c r="P79" i="19"/>
  <c r="F90" i="19" s="1"/>
  <c r="S55" i="18"/>
  <c r="S47" i="18"/>
  <c r="S46" i="18"/>
  <c r="F89" i="20"/>
  <c r="F91" i="20" s="1"/>
  <c r="C103" i="20" s="1"/>
  <c r="F103" i="20" s="1"/>
  <c r="F107" i="20" s="1"/>
  <c r="S77" i="20"/>
  <c r="Q9" i="19"/>
  <c r="R1" i="19"/>
  <c r="R9" i="19" s="1"/>
  <c r="I69" i="18"/>
  <c r="I51" i="18"/>
  <c r="I54" i="18"/>
  <c r="I21" i="18"/>
  <c r="I45" i="18"/>
  <c r="I48" i="18"/>
  <c r="I15" i="18"/>
  <c r="I57" i="18"/>
  <c r="I33" i="18"/>
  <c r="I66" i="18"/>
  <c r="S57" i="18"/>
  <c r="S48" i="18"/>
  <c r="C88" i="18"/>
  <c r="I36" i="18"/>
  <c r="I68" i="18"/>
  <c r="S66" i="18"/>
  <c r="S67" i="18"/>
  <c r="S68" i="18"/>
  <c r="S40" i="18"/>
  <c r="S25" i="18"/>
  <c r="I72" i="18"/>
  <c r="I63" i="18"/>
  <c r="S11" i="18"/>
  <c r="S31" i="18"/>
  <c r="S65" i="18"/>
  <c r="S61" i="18"/>
  <c r="S60" i="18"/>
  <c r="S33" i="18"/>
  <c r="S17" i="18"/>
  <c r="S28" i="18"/>
  <c r="L73" i="18"/>
  <c r="L74" i="18" s="1"/>
  <c r="L75" i="18" s="1"/>
  <c r="F82" i="18" s="1"/>
  <c r="S71" i="18"/>
  <c r="S38" i="18"/>
  <c r="S19" i="18"/>
  <c r="Q73" i="18"/>
  <c r="N9" i="18"/>
  <c r="B84" i="18" s="1"/>
  <c r="O1" i="18"/>
  <c r="S36" i="18"/>
  <c r="I24" i="18"/>
  <c r="S20" i="18"/>
  <c r="I18" i="18"/>
  <c r="S72" i="18"/>
  <c r="S62" i="18"/>
  <c r="I60" i="18"/>
  <c r="S42" i="18"/>
  <c r="S35" i="18"/>
  <c r="S29" i="18"/>
  <c r="S13" i="18"/>
  <c r="S14" i="18"/>
  <c r="S37" i="18"/>
  <c r="I27" i="18"/>
  <c r="S23" i="18"/>
  <c r="N73" i="18"/>
  <c r="S34" i="18"/>
  <c r="S30" i="18"/>
  <c r="S39" i="18"/>
  <c r="M73" i="18"/>
  <c r="S63" i="18"/>
  <c r="B82" i="18"/>
  <c r="I39" i="18"/>
  <c r="S41" i="18"/>
  <c r="S32" i="18"/>
  <c r="S24" i="18"/>
  <c r="S16" i="18"/>
  <c r="K73" i="18"/>
  <c r="S10" i="18"/>
  <c r="S22" i="18"/>
  <c r="S18" i="18"/>
  <c r="I12" i="18"/>
  <c r="S70" i="18"/>
  <c r="S58" i="18"/>
  <c r="S64" i="18"/>
  <c r="S21" i="18"/>
  <c r="S26" i="18"/>
  <c r="S27" i="18"/>
  <c r="S15" i="18"/>
  <c r="S59" i="18"/>
  <c r="P73" i="18"/>
  <c r="O73" i="18"/>
  <c r="I30" i="18"/>
  <c r="S12" i="18"/>
  <c r="N14" i="17"/>
  <c r="P14" i="17"/>
  <c r="L13" i="17"/>
  <c r="N13" i="17"/>
  <c r="P13" i="17"/>
  <c r="L14" i="17"/>
  <c r="K13" i="17"/>
  <c r="M13" i="17"/>
  <c r="O13" i="17"/>
  <c r="K14" i="17"/>
  <c r="M14" i="17"/>
  <c r="O14" i="17"/>
  <c r="R76" i="16"/>
  <c r="O76" i="16"/>
  <c r="N76" i="16"/>
  <c r="M76" i="16"/>
  <c r="L76" i="16"/>
  <c r="H76" i="16"/>
  <c r="B76" i="16"/>
  <c r="Q76" i="16" s="1"/>
  <c r="P76" i="16" l="1"/>
  <c r="K76" i="16"/>
  <c r="S76" i="16" s="1"/>
  <c r="A130" i="20"/>
  <c r="A125" i="20"/>
  <c r="F110" i="20"/>
  <c r="A126" i="20" s="1"/>
  <c r="F112" i="20"/>
  <c r="A128" i="20" s="1"/>
  <c r="F111" i="20"/>
  <c r="A127" i="20" s="1"/>
  <c r="F113" i="20"/>
  <c r="A129" i="20" s="1"/>
  <c r="B91" i="19"/>
  <c r="Q79" i="19"/>
  <c r="B92" i="19"/>
  <c r="R79" i="19"/>
  <c r="F92" i="19" s="1"/>
  <c r="C82" i="18"/>
  <c r="P74" i="18"/>
  <c r="C86" i="18"/>
  <c r="P1" i="18"/>
  <c r="O9" i="18"/>
  <c r="B85" i="18" s="1"/>
  <c r="S73" i="18"/>
  <c r="C85" i="18"/>
  <c r="O74" i="18"/>
  <c r="C81" i="18"/>
  <c r="K74" i="18"/>
  <c r="K75" i="18" s="1"/>
  <c r="C83" i="18"/>
  <c r="M74" i="18"/>
  <c r="M75" i="18" s="1"/>
  <c r="F83" i="18" s="1"/>
  <c r="N74" i="18"/>
  <c r="N75" i="18" s="1"/>
  <c r="F84" i="18" s="1"/>
  <c r="C84" i="18"/>
  <c r="C87" i="18"/>
  <c r="Q74" i="18"/>
  <c r="S14" i="17"/>
  <c r="S13" i="17"/>
  <c r="R73" i="16"/>
  <c r="H73" i="16"/>
  <c r="B73" i="16"/>
  <c r="P73" i="16" s="1"/>
  <c r="F114" i="20" l="1"/>
  <c r="F119" i="20" s="1"/>
  <c r="F91" i="19"/>
  <c r="F93" i="19" s="1"/>
  <c r="C105" i="19" s="1"/>
  <c r="F105" i="19" s="1"/>
  <c r="F109" i="19" s="1"/>
  <c r="S79" i="19"/>
  <c r="C89" i="18"/>
  <c r="C90" i="18" s="1"/>
  <c r="F90" i="18" s="1"/>
  <c r="O75" i="18"/>
  <c r="F85" i="18" s="1"/>
  <c r="Q1" i="18"/>
  <c r="P9" i="18"/>
  <c r="B86" i="18" s="1"/>
  <c r="F81" i="18"/>
  <c r="S74" i="18"/>
  <c r="L77" i="18"/>
  <c r="L79" i="18" s="1"/>
  <c r="K73" i="16"/>
  <c r="M73" i="16"/>
  <c r="O73" i="16"/>
  <c r="Q73" i="16"/>
  <c r="N73" i="16"/>
  <c r="L73" i="16"/>
  <c r="R48" i="16"/>
  <c r="H48" i="16"/>
  <c r="B48" i="16"/>
  <c r="P48" i="16" s="1"/>
  <c r="S73" i="16" l="1"/>
  <c r="A132" i="19"/>
  <c r="F113" i="19"/>
  <c r="A129" i="19" s="1"/>
  <c r="F114" i="19"/>
  <c r="A130" i="19" s="1"/>
  <c r="A127" i="19"/>
  <c r="F112" i="19"/>
  <c r="F115" i="19"/>
  <c r="A131" i="19" s="1"/>
  <c r="R1" i="18"/>
  <c r="R9" i="18" s="1"/>
  <c r="Q9" i="18"/>
  <c r="P75" i="18"/>
  <c r="F86" i="18" s="1"/>
  <c r="L48" i="16"/>
  <c r="Q48" i="16"/>
  <c r="O48" i="16"/>
  <c r="M48" i="16"/>
  <c r="K48" i="16"/>
  <c r="N48" i="16"/>
  <c r="A120" i="17"/>
  <c r="A112" i="17"/>
  <c r="F101" i="17"/>
  <c r="F100" i="17"/>
  <c r="A98" i="17"/>
  <c r="F95" i="17"/>
  <c r="C95" i="17"/>
  <c r="C96" i="17" s="1"/>
  <c r="A78" i="17"/>
  <c r="R70" i="17"/>
  <c r="H70" i="17"/>
  <c r="B70" i="17"/>
  <c r="P70" i="17" s="1"/>
  <c r="R69" i="17"/>
  <c r="H69" i="17"/>
  <c r="B69" i="17"/>
  <c r="L69" i="17" s="1"/>
  <c r="R68" i="17"/>
  <c r="H68" i="17"/>
  <c r="B68" i="17"/>
  <c r="N68" i="17" s="1"/>
  <c r="R67" i="17"/>
  <c r="H67" i="17"/>
  <c r="B67" i="17"/>
  <c r="L67" i="17" s="1"/>
  <c r="R66" i="17"/>
  <c r="H66" i="17"/>
  <c r="B66" i="17"/>
  <c r="P66" i="17" s="1"/>
  <c r="R65" i="17"/>
  <c r="H65" i="17"/>
  <c r="B65" i="17"/>
  <c r="R64" i="17"/>
  <c r="H64" i="17"/>
  <c r="B64" i="17"/>
  <c r="Q64" i="17" s="1"/>
  <c r="R63" i="17"/>
  <c r="H63" i="17"/>
  <c r="B63" i="17"/>
  <c r="Q63" i="17" s="1"/>
  <c r="R62" i="17"/>
  <c r="H62" i="17"/>
  <c r="B62" i="17"/>
  <c r="P62" i="17" s="1"/>
  <c r="R61" i="17"/>
  <c r="H61" i="17"/>
  <c r="B61" i="17"/>
  <c r="L61" i="17" s="1"/>
  <c r="R60" i="17"/>
  <c r="H60" i="17"/>
  <c r="B60" i="17"/>
  <c r="P60" i="17" s="1"/>
  <c r="R59" i="17"/>
  <c r="H59" i="17"/>
  <c r="B59" i="17"/>
  <c r="R58" i="17"/>
  <c r="H58" i="17"/>
  <c r="B58" i="17"/>
  <c r="P58" i="17" s="1"/>
  <c r="R57" i="17"/>
  <c r="H57" i="17"/>
  <c r="B57" i="17"/>
  <c r="L57" i="17" s="1"/>
  <c r="R56" i="17"/>
  <c r="H56" i="17"/>
  <c r="B56" i="17"/>
  <c r="P56" i="17" s="1"/>
  <c r="R55" i="17"/>
  <c r="H55" i="17"/>
  <c r="B55" i="17"/>
  <c r="L55" i="17" s="1"/>
  <c r="R54" i="17"/>
  <c r="H54" i="17"/>
  <c r="B54" i="17"/>
  <c r="P54" i="17" s="1"/>
  <c r="R53" i="17"/>
  <c r="H53" i="17"/>
  <c r="B53" i="17"/>
  <c r="R52" i="17"/>
  <c r="H52" i="17"/>
  <c r="B52" i="17"/>
  <c r="P52" i="17" s="1"/>
  <c r="R51" i="17"/>
  <c r="H51" i="17"/>
  <c r="B51" i="17"/>
  <c r="L51" i="17" s="1"/>
  <c r="R50" i="17"/>
  <c r="H50" i="17"/>
  <c r="B50" i="17"/>
  <c r="P50" i="17" s="1"/>
  <c r="R49" i="17"/>
  <c r="H49" i="17"/>
  <c r="B49" i="17"/>
  <c r="L49" i="17" s="1"/>
  <c r="R48" i="17"/>
  <c r="H48" i="17"/>
  <c r="B48" i="17"/>
  <c r="P48" i="17" s="1"/>
  <c r="R47" i="17"/>
  <c r="H47" i="17"/>
  <c r="B47" i="17"/>
  <c r="R46" i="17"/>
  <c r="H46" i="17"/>
  <c r="B46" i="17"/>
  <c r="P46" i="17" s="1"/>
  <c r="R45" i="17"/>
  <c r="H45" i="17"/>
  <c r="B45" i="17"/>
  <c r="L45" i="17" s="1"/>
  <c r="R44" i="17"/>
  <c r="H44" i="17"/>
  <c r="B44" i="17"/>
  <c r="P44" i="17" s="1"/>
  <c r="R43" i="17"/>
  <c r="H43" i="17"/>
  <c r="B43" i="17"/>
  <c r="R42" i="17"/>
  <c r="H42" i="17"/>
  <c r="B42" i="17"/>
  <c r="P42" i="17" s="1"/>
  <c r="R41" i="17"/>
  <c r="H41" i="17"/>
  <c r="B41" i="17"/>
  <c r="R40" i="17"/>
  <c r="H40" i="17"/>
  <c r="B40" i="17"/>
  <c r="P40" i="17" s="1"/>
  <c r="R39" i="17"/>
  <c r="H39" i="17"/>
  <c r="B39" i="17"/>
  <c r="L39" i="17" s="1"/>
  <c r="R38" i="17"/>
  <c r="H38" i="17"/>
  <c r="B38" i="17"/>
  <c r="P38" i="17" s="1"/>
  <c r="R37" i="17"/>
  <c r="H37" i="17"/>
  <c r="B37" i="17"/>
  <c r="L37" i="17" s="1"/>
  <c r="R36" i="17"/>
  <c r="H36" i="17"/>
  <c r="B36" i="17"/>
  <c r="R35" i="17"/>
  <c r="H35" i="17"/>
  <c r="B35" i="17"/>
  <c r="R34" i="17"/>
  <c r="H34" i="17"/>
  <c r="B34" i="17"/>
  <c r="P34" i="17" s="1"/>
  <c r="R33" i="17"/>
  <c r="H33" i="17"/>
  <c r="B33" i="17"/>
  <c r="P33" i="17" s="1"/>
  <c r="R32" i="17"/>
  <c r="H32" i="17"/>
  <c r="B32" i="17"/>
  <c r="P32" i="17" s="1"/>
  <c r="R31" i="17"/>
  <c r="H31" i="17"/>
  <c r="B31" i="17"/>
  <c r="P31" i="17" s="1"/>
  <c r="R30" i="17"/>
  <c r="H30" i="17"/>
  <c r="B30" i="17"/>
  <c r="P30" i="17" s="1"/>
  <c r="R29" i="17"/>
  <c r="H29" i="17"/>
  <c r="B29" i="17"/>
  <c r="P29" i="17" s="1"/>
  <c r="R28" i="17"/>
  <c r="H28" i="17"/>
  <c r="B28" i="17"/>
  <c r="P28" i="17" s="1"/>
  <c r="R27" i="17"/>
  <c r="H27" i="17"/>
  <c r="B27" i="17"/>
  <c r="P27" i="17" s="1"/>
  <c r="R26" i="17"/>
  <c r="H26" i="17"/>
  <c r="B26" i="17"/>
  <c r="P26" i="17" s="1"/>
  <c r="R25" i="17"/>
  <c r="H25" i="17"/>
  <c r="B25" i="17"/>
  <c r="P25" i="17" s="1"/>
  <c r="R24" i="17"/>
  <c r="H24" i="17"/>
  <c r="B24" i="17"/>
  <c r="P24" i="17" s="1"/>
  <c r="R23" i="17"/>
  <c r="H23" i="17"/>
  <c r="B23" i="17"/>
  <c r="P23" i="17" s="1"/>
  <c r="R22" i="17"/>
  <c r="H22" i="17"/>
  <c r="B22" i="17"/>
  <c r="P22" i="17" s="1"/>
  <c r="R21" i="17"/>
  <c r="H21" i="17"/>
  <c r="B21" i="17"/>
  <c r="P21" i="17" s="1"/>
  <c r="R20" i="17"/>
  <c r="H20" i="17"/>
  <c r="B20" i="17"/>
  <c r="P20" i="17" s="1"/>
  <c r="R19" i="17"/>
  <c r="H19" i="17"/>
  <c r="B19" i="17"/>
  <c r="P19" i="17" s="1"/>
  <c r="R18" i="17"/>
  <c r="H18" i="17"/>
  <c r="B18" i="17"/>
  <c r="P18" i="17" s="1"/>
  <c r="R17" i="17"/>
  <c r="H17" i="17"/>
  <c r="B17" i="17"/>
  <c r="P17" i="17" s="1"/>
  <c r="R16" i="17"/>
  <c r="H16" i="17"/>
  <c r="B16" i="17"/>
  <c r="P16" i="17" s="1"/>
  <c r="R15" i="17"/>
  <c r="H15" i="17"/>
  <c r="B15" i="17"/>
  <c r="P15" i="17" s="1"/>
  <c r="R12" i="17"/>
  <c r="H12" i="17"/>
  <c r="B12" i="17"/>
  <c r="P12" i="17" s="1"/>
  <c r="R11" i="17"/>
  <c r="H11" i="17"/>
  <c r="B11" i="17"/>
  <c r="P11" i="17" s="1"/>
  <c r="R10" i="17"/>
  <c r="H10" i="17"/>
  <c r="B10" i="17"/>
  <c r="P10" i="17" s="1"/>
  <c r="K9" i="17"/>
  <c r="B79" i="17" s="1"/>
  <c r="L1" i="17"/>
  <c r="M1" i="17" s="1"/>
  <c r="F116" i="19" l="1"/>
  <c r="F121" i="19" s="1"/>
  <c r="A128" i="19"/>
  <c r="B87" i="18"/>
  <c r="Q75" i="18"/>
  <c r="F87" i="18" s="1"/>
  <c r="B88" i="18"/>
  <c r="R75" i="18"/>
  <c r="F88" i="18" s="1"/>
  <c r="K62" i="17"/>
  <c r="O62" i="17"/>
  <c r="L35" i="17"/>
  <c r="L41" i="17"/>
  <c r="L47" i="17"/>
  <c r="L53" i="17"/>
  <c r="L59" i="17"/>
  <c r="M62" i="17"/>
  <c r="S62" i="17" s="1"/>
  <c r="Q62" i="17"/>
  <c r="L65" i="17"/>
  <c r="L62" i="17"/>
  <c r="N62" i="17"/>
  <c r="K63" i="17"/>
  <c r="L63" i="17"/>
  <c r="N63" i="17"/>
  <c r="P63" i="17"/>
  <c r="K64" i="17"/>
  <c r="L64" i="17"/>
  <c r="S64" i="17" s="1"/>
  <c r="N64" i="17"/>
  <c r="P64" i="17"/>
  <c r="I63" i="17"/>
  <c r="M63" i="17"/>
  <c r="O63" i="17"/>
  <c r="I64" i="17"/>
  <c r="M64" i="17"/>
  <c r="O64" i="17"/>
  <c r="S48" i="16"/>
  <c r="H71" i="17"/>
  <c r="L43" i="17"/>
  <c r="P47" i="17"/>
  <c r="P69" i="17"/>
  <c r="P67" i="17"/>
  <c r="P65" i="17"/>
  <c r="P61" i="17"/>
  <c r="P59" i="17"/>
  <c r="P57" i="17"/>
  <c r="P55" i="17"/>
  <c r="P53" i="17"/>
  <c r="P51" i="17"/>
  <c r="P49" i="17"/>
  <c r="P45" i="17"/>
  <c r="P43" i="17"/>
  <c r="P41" i="17"/>
  <c r="P39" i="17"/>
  <c r="P37" i="17"/>
  <c r="P35" i="17"/>
  <c r="M33" i="17"/>
  <c r="Q33" i="17"/>
  <c r="M31" i="17"/>
  <c r="Q31" i="17"/>
  <c r="M29" i="17"/>
  <c r="Q29" i="17"/>
  <c r="M27" i="17"/>
  <c r="Q27" i="17"/>
  <c r="M25" i="17"/>
  <c r="Q25" i="17"/>
  <c r="M23" i="17"/>
  <c r="Q23" i="17"/>
  <c r="M21" i="17"/>
  <c r="Q21" i="17"/>
  <c r="M19" i="17"/>
  <c r="Q19" i="17"/>
  <c r="Q17" i="17"/>
  <c r="M17" i="17"/>
  <c r="M15" i="17"/>
  <c r="Q15" i="17"/>
  <c r="M11" i="17"/>
  <c r="Q11" i="17"/>
  <c r="K10" i="17"/>
  <c r="O10" i="17"/>
  <c r="K12" i="17"/>
  <c r="O16" i="17"/>
  <c r="O18" i="17"/>
  <c r="O20" i="17"/>
  <c r="K26" i="17"/>
  <c r="O26" i="17"/>
  <c r="K28" i="17"/>
  <c r="O28" i="17"/>
  <c r="K30" i="17"/>
  <c r="O30" i="17"/>
  <c r="K32" i="17"/>
  <c r="O32" i="17"/>
  <c r="K34" i="17"/>
  <c r="O34" i="17"/>
  <c r="M10" i="17"/>
  <c r="Q10" i="17"/>
  <c r="K11" i="17"/>
  <c r="O11" i="17"/>
  <c r="M12" i="17"/>
  <c r="Q12" i="17"/>
  <c r="K15" i="17"/>
  <c r="O15" i="17"/>
  <c r="M16" i="17"/>
  <c r="Q16" i="17"/>
  <c r="K17" i="17"/>
  <c r="O17" i="17"/>
  <c r="M18" i="17"/>
  <c r="Q18" i="17"/>
  <c r="K19" i="17"/>
  <c r="O19" i="17"/>
  <c r="M20" i="17"/>
  <c r="Q20" i="17"/>
  <c r="K21" i="17"/>
  <c r="O21" i="17"/>
  <c r="M22" i="17"/>
  <c r="Q22" i="17"/>
  <c r="K23" i="17"/>
  <c r="O23" i="17"/>
  <c r="M24" i="17"/>
  <c r="Q24" i="17"/>
  <c r="K25" i="17"/>
  <c r="O25" i="17"/>
  <c r="M26" i="17"/>
  <c r="Q26" i="17"/>
  <c r="K27" i="17"/>
  <c r="O27" i="17"/>
  <c r="M28" i="17"/>
  <c r="Q28" i="17"/>
  <c r="K29" i="17"/>
  <c r="O29" i="17"/>
  <c r="M30" i="17"/>
  <c r="Q30" i="17"/>
  <c r="K31" i="17"/>
  <c r="O31" i="17"/>
  <c r="M32" i="17"/>
  <c r="Q32" i="17"/>
  <c r="K33" i="17"/>
  <c r="O33" i="17"/>
  <c r="M34" i="17"/>
  <c r="Q34" i="17"/>
  <c r="O12" i="17"/>
  <c r="K16" i="17"/>
  <c r="K18" i="17"/>
  <c r="K20" i="17"/>
  <c r="K22" i="17"/>
  <c r="O22" i="17"/>
  <c r="K24" i="17"/>
  <c r="O24" i="17"/>
  <c r="M9" i="17"/>
  <c r="N1" i="17"/>
  <c r="L9" i="17"/>
  <c r="B80" i="17" s="1"/>
  <c r="Q36" i="17"/>
  <c r="O36" i="17"/>
  <c r="M36" i="17"/>
  <c r="K36" i="17"/>
  <c r="I36" i="17"/>
  <c r="N36" i="17"/>
  <c r="N38" i="17"/>
  <c r="I10" i="17"/>
  <c r="L10" i="17"/>
  <c r="N10" i="17"/>
  <c r="R71" i="17"/>
  <c r="I11" i="17"/>
  <c r="L11" i="17"/>
  <c r="N11" i="17"/>
  <c r="L12" i="17"/>
  <c r="N12" i="17"/>
  <c r="I15" i="17"/>
  <c r="L15" i="17"/>
  <c r="N15" i="17"/>
  <c r="I16" i="17"/>
  <c r="L16" i="17"/>
  <c r="N16" i="17"/>
  <c r="I17" i="17"/>
  <c r="L17" i="17"/>
  <c r="N17" i="17"/>
  <c r="I18" i="17"/>
  <c r="L18" i="17"/>
  <c r="N18" i="17"/>
  <c r="I19" i="17"/>
  <c r="L19" i="17"/>
  <c r="N19" i="17"/>
  <c r="I20" i="17"/>
  <c r="L20" i="17"/>
  <c r="N20" i="17"/>
  <c r="I21" i="17"/>
  <c r="L21" i="17"/>
  <c r="N21" i="17"/>
  <c r="I22" i="17"/>
  <c r="L22" i="17"/>
  <c r="N22" i="17"/>
  <c r="I23" i="17"/>
  <c r="L23" i="17"/>
  <c r="N23" i="17"/>
  <c r="I24" i="17"/>
  <c r="L24" i="17"/>
  <c r="N24" i="17"/>
  <c r="I25" i="17"/>
  <c r="L25" i="17"/>
  <c r="N25" i="17"/>
  <c r="I26" i="17"/>
  <c r="L26" i="17"/>
  <c r="N26" i="17"/>
  <c r="I27" i="17"/>
  <c r="L27" i="17"/>
  <c r="N27" i="17"/>
  <c r="I28" i="17"/>
  <c r="L28" i="17"/>
  <c r="N28" i="17"/>
  <c r="I29" i="17"/>
  <c r="L29" i="17"/>
  <c r="N29" i="17"/>
  <c r="I30" i="17"/>
  <c r="L30" i="17"/>
  <c r="N30" i="17"/>
  <c r="I31" i="17"/>
  <c r="L31" i="17"/>
  <c r="N31" i="17"/>
  <c r="I32" i="17"/>
  <c r="L32" i="17"/>
  <c r="N32" i="17"/>
  <c r="I33" i="17"/>
  <c r="L33" i="17"/>
  <c r="N33" i="17"/>
  <c r="I34" i="17"/>
  <c r="L34" i="17"/>
  <c r="N34" i="17"/>
  <c r="Q35" i="17"/>
  <c r="O35" i="17"/>
  <c r="M35" i="17"/>
  <c r="K35" i="17"/>
  <c r="I35" i="17"/>
  <c r="N35" i="17"/>
  <c r="L36" i="17"/>
  <c r="P36" i="17"/>
  <c r="Q37" i="17"/>
  <c r="O37" i="17"/>
  <c r="M37" i="17"/>
  <c r="K37" i="17"/>
  <c r="I37" i="17"/>
  <c r="N37" i="17"/>
  <c r="L38" i="17"/>
  <c r="Q39" i="17"/>
  <c r="O39" i="17"/>
  <c r="M39" i="17"/>
  <c r="K39" i="17"/>
  <c r="I39" i="17"/>
  <c r="N39" i="17"/>
  <c r="L40" i="17"/>
  <c r="Q41" i="17"/>
  <c r="O41" i="17"/>
  <c r="M41" i="17"/>
  <c r="K41" i="17"/>
  <c r="I41" i="17"/>
  <c r="N41" i="17"/>
  <c r="L42" i="17"/>
  <c r="Q43" i="17"/>
  <c r="O43" i="17"/>
  <c r="M43" i="17"/>
  <c r="K43" i="17"/>
  <c r="I43" i="17"/>
  <c r="N43" i="17"/>
  <c r="L44" i="17"/>
  <c r="Q45" i="17"/>
  <c r="O45" i="17"/>
  <c r="M45" i="17"/>
  <c r="K45" i="17"/>
  <c r="I45" i="17"/>
  <c r="N45" i="17"/>
  <c r="L46" i="17"/>
  <c r="Q47" i="17"/>
  <c r="O47" i="17"/>
  <c r="M47" i="17"/>
  <c r="K47" i="17"/>
  <c r="I47" i="17"/>
  <c r="N47" i="17"/>
  <c r="L48" i="17"/>
  <c r="Q49" i="17"/>
  <c r="O49" i="17"/>
  <c r="M49" i="17"/>
  <c r="K49" i="17"/>
  <c r="I49" i="17"/>
  <c r="N49" i="17"/>
  <c r="L50" i="17"/>
  <c r="Q51" i="17"/>
  <c r="O51" i="17"/>
  <c r="M51" i="17"/>
  <c r="K51" i="17"/>
  <c r="I51" i="17"/>
  <c r="N51" i="17"/>
  <c r="L52" i="17"/>
  <c r="Q53" i="17"/>
  <c r="O53" i="17"/>
  <c r="M53" i="17"/>
  <c r="K53" i="17"/>
  <c r="I53" i="17"/>
  <c r="N53" i="17"/>
  <c r="L54" i="17"/>
  <c r="Q55" i="17"/>
  <c r="O55" i="17"/>
  <c r="M55" i="17"/>
  <c r="K55" i="17"/>
  <c r="I55" i="17"/>
  <c r="N55" i="17"/>
  <c r="L56" i="17"/>
  <c r="Q57" i="17"/>
  <c r="O57" i="17"/>
  <c r="M57" i="17"/>
  <c r="K57" i="17"/>
  <c r="I57" i="17"/>
  <c r="N57" i="17"/>
  <c r="L58" i="17"/>
  <c r="Q59" i="17"/>
  <c r="O59" i="17"/>
  <c r="M59" i="17"/>
  <c r="K59" i="17"/>
  <c r="I59" i="17"/>
  <c r="N59" i="17"/>
  <c r="L60" i="17"/>
  <c r="Q61" i="17"/>
  <c r="O61" i="17"/>
  <c r="M61" i="17"/>
  <c r="K61" i="17"/>
  <c r="I61" i="17"/>
  <c r="N61" i="17"/>
  <c r="Q65" i="17"/>
  <c r="O65" i="17"/>
  <c r="M65" i="17"/>
  <c r="K65" i="17"/>
  <c r="I65" i="17"/>
  <c r="N65" i="17"/>
  <c r="L66" i="17"/>
  <c r="Q67" i="17"/>
  <c r="O67" i="17"/>
  <c r="M67" i="17"/>
  <c r="K67" i="17"/>
  <c r="I67" i="17"/>
  <c r="N67" i="17"/>
  <c r="Q38" i="17"/>
  <c r="O38" i="17"/>
  <c r="M38" i="17"/>
  <c r="K38" i="17"/>
  <c r="Q40" i="17"/>
  <c r="O40" i="17"/>
  <c r="M40" i="17"/>
  <c r="K40" i="17"/>
  <c r="I40" i="17"/>
  <c r="N40" i="17"/>
  <c r="Q42" i="17"/>
  <c r="O42" i="17"/>
  <c r="M42" i="17"/>
  <c r="K42" i="17"/>
  <c r="I42" i="17"/>
  <c r="N42" i="17"/>
  <c r="Q44" i="17"/>
  <c r="O44" i="17"/>
  <c r="M44" i="17"/>
  <c r="K44" i="17"/>
  <c r="I44" i="17"/>
  <c r="N44" i="17"/>
  <c r="Q46" i="17"/>
  <c r="O46" i="17"/>
  <c r="M46" i="17"/>
  <c r="K46" i="17"/>
  <c r="I46" i="17"/>
  <c r="N46" i="17"/>
  <c r="Q48" i="17"/>
  <c r="O48" i="17"/>
  <c r="M48" i="17"/>
  <c r="K48" i="17"/>
  <c r="I48" i="17"/>
  <c r="N48" i="17"/>
  <c r="Q50" i="17"/>
  <c r="O50" i="17"/>
  <c r="M50" i="17"/>
  <c r="K50" i="17"/>
  <c r="I50" i="17"/>
  <c r="N50" i="17"/>
  <c r="Q52" i="17"/>
  <c r="O52" i="17"/>
  <c r="M52" i="17"/>
  <c r="K52" i="17"/>
  <c r="I52" i="17"/>
  <c r="N52" i="17"/>
  <c r="Q54" i="17"/>
  <c r="O54" i="17"/>
  <c r="M54" i="17"/>
  <c r="K54" i="17"/>
  <c r="I54" i="17"/>
  <c r="N54" i="17"/>
  <c r="Q56" i="17"/>
  <c r="O56" i="17"/>
  <c r="M56" i="17"/>
  <c r="K56" i="17"/>
  <c r="I56" i="17"/>
  <c r="N56" i="17"/>
  <c r="Q58" i="17"/>
  <c r="O58" i="17"/>
  <c r="M58" i="17"/>
  <c r="K58" i="17"/>
  <c r="I58" i="17"/>
  <c r="N58" i="17"/>
  <c r="Q60" i="17"/>
  <c r="O60" i="17"/>
  <c r="M60" i="17"/>
  <c r="K60" i="17"/>
  <c r="I60" i="17"/>
  <c r="N60" i="17"/>
  <c r="Q66" i="17"/>
  <c r="O66" i="17"/>
  <c r="M66" i="17"/>
  <c r="K66" i="17"/>
  <c r="I66" i="17"/>
  <c r="N66" i="17"/>
  <c r="Q68" i="17"/>
  <c r="O68" i="17"/>
  <c r="M68" i="17"/>
  <c r="K68" i="17"/>
  <c r="P68" i="17"/>
  <c r="L68" i="17"/>
  <c r="I68" i="17"/>
  <c r="Q69" i="17"/>
  <c r="O69" i="17"/>
  <c r="M69" i="17"/>
  <c r="K69" i="17"/>
  <c r="I69" i="17"/>
  <c r="N69" i="17"/>
  <c r="C102" i="17"/>
  <c r="F102" i="17" s="1"/>
  <c r="F96" i="17"/>
  <c r="K70" i="17"/>
  <c r="M70" i="17"/>
  <c r="O70" i="17"/>
  <c r="Q70" i="17"/>
  <c r="I70" i="17"/>
  <c r="L70" i="17"/>
  <c r="N70" i="17"/>
  <c r="H77" i="16"/>
  <c r="H75" i="16"/>
  <c r="H74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R72" i="16"/>
  <c r="R71" i="16"/>
  <c r="R70" i="16"/>
  <c r="R69" i="16"/>
  <c r="R68" i="16"/>
  <c r="B72" i="16"/>
  <c r="P72" i="16" s="1"/>
  <c r="B71" i="16"/>
  <c r="P71" i="16" s="1"/>
  <c r="B70" i="16"/>
  <c r="Q70" i="16" s="1"/>
  <c r="B69" i="16"/>
  <c r="Q69" i="16" s="1"/>
  <c r="B68" i="16"/>
  <c r="P68" i="16" s="1"/>
  <c r="B27" i="16"/>
  <c r="H27" i="16"/>
  <c r="L27" i="16"/>
  <c r="R27" i="16"/>
  <c r="R13" i="16"/>
  <c r="H13" i="16"/>
  <c r="B13" i="16"/>
  <c r="Q13" i="16" s="1"/>
  <c r="R12" i="16"/>
  <c r="H12" i="16"/>
  <c r="B12" i="16"/>
  <c r="Q12" i="16" s="1"/>
  <c r="R11" i="16"/>
  <c r="H11" i="16"/>
  <c r="B11" i="16"/>
  <c r="Q11" i="16" s="1"/>
  <c r="A127" i="16"/>
  <c r="A119" i="16"/>
  <c r="F108" i="16"/>
  <c r="F107" i="16"/>
  <c r="A105" i="16"/>
  <c r="F102" i="16"/>
  <c r="C102" i="16"/>
  <c r="C103" i="16" s="1"/>
  <c r="A85" i="16"/>
  <c r="R77" i="16"/>
  <c r="B77" i="16"/>
  <c r="P77" i="16" s="1"/>
  <c r="R75" i="16"/>
  <c r="B75" i="16"/>
  <c r="P75" i="16" s="1"/>
  <c r="R74" i="16"/>
  <c r="B74" i="16"/>
  <c r="P74" i="16" s="1"/>
  <c r="R67" i="16"/>
  <c r="B67" i="16"/>
  <c r="P67" i="16" s="1"/>
  <c r="R66" i="16"/>
  <c r="B66" i="16"/>
  <c r="R65" i="16"/>
  <c r="B65" i="16"/>
  <c r="P65" i="16" s="1"/>
  <c r="R64" i="16"/>
  <c r="B64" i="16"/>
  <c r="P64" i="16" s="1"/>
  <c r="R63" i="16"/>
  <c r="B63" i="16"/>
  <c r="P63" i="16" s="1"/>
  <c r="R62" i="16"/>
  <c r="B62" i="16"/>
  <c r="P62" i="16" s="1"/>
  <c r="R61" i="16"/>
  <c r="B61" i="16"/>
  <c r="P61" i="16" s="1"/>
  <c r="R60" i="16"/>
  <c r="B60" i="16"/>
  <c r="P60" i="16" s="1"/>
  <c r="R59" i="16"/>
  <c r="B59" i="16"/>
  <c r="O59" i="16" s="1"/>
  <c r="R58" i="16"/>
  <c r="B58" i="16"/>
  <c r="P58" i="16" s="1"/>
  <c r="R57" i="16"/>
  <c r="B57" i="16"/>
  <c r="P57" i="16" s="1"/>
  <c r="R56" i="16"/>
  <c r="B56" i="16"/>
  <c r="R55" i="16"/>
  <c r="B55" i="16"/>
  <c r="P55" i="16" s="1"/>
  <c r="R54" i="16"/>
  <c r="B54" i="16"/>
  <c r="P54" i="16" s="1"/>
  <c r="R53" i="16"/>
  <c r="B53" i="16"/>
  <c r="P53" i="16" s="1"/>
  <c r="R52" i="16"/>
  <c r="B52" i="16"/>
  <c r="P52" i="16" s="1"/>
  <c r="R51" i="16"/>
  <c r="B51" i="16"/>
  <c r="P51" i="16" s="1"/>
  <c r="R50" i="16"/>
  <c r="B50" i="16"/>
  <c r="P50" i="16" s="1"/>
  <c r="R49" i="16"/>
  <c r="B49" i="16"/>
  <c r="P49" i="16" s="1"/>
  <c r="R47" i="16"/>
  <c r="B47" i="16"/>
  <c r="P47" i="16" s="1"/>
  <c r="R46" i="16"/>
  <c r="B46" i="16"/>
  <c r="P46" i="16" s="1"/>
  <c r="R45" i="16"/>
  <c r="B45" i="16"/>
  <c r="P45" i="16" s="1"/>
  <c r="R44" i="16"/>
  <c r="B44" i="16"/>
  <c r="P44" i="16" s="1"/>
  <c r="R43" i="16"/>
  <c r="B43" i="16"/>
  <c r="Q43" i="16" s="1"/>
  <c r="R42" i="16"/>
  <c r="B42" i="16"/>
  <c r="R41" i="16"/>
  <c r="B41" i="16"/>
  <c r="P41" i="16" s="1"/>
  <c r="R40" i="16"/>
  <c r="B40" i="16"/>
  <c r="P40" i="16" s="1"/>
  <c r="R39" i="16"/>
  <c r="B39" i="16"/>
  <c r="P39" i="16" s="1"/>
  <c r="R38" i="16"/>
  <c r="B38" i="16"/>
  <c r="O38" i="16" s="1"/>
  <c r="R37" i="16"/>
  <c r="B37" i="16"/>
  <c r="Q37" i="16" s="1"/>
  <c r="R36" i="16"/>
  <c r="B36" i="16"/>
  <c r="R35" i="16"/>
  <c r="B35" i="16"/>
  <c r="P35" i="16" s="1"/>
  <c r="R34" i="16"/>
  <c r="B34" i="16"/>
  <c r="O34" i="16" s="1"/>
  <c r="R33" i="16"/>
  <c r="B33" i="16"/>
  <c r="P33" i="16" s="1"/>
  <c r="R32" i="16"/>
  <c r="H32" i="16"/>
  <c r="B32" i="16"/>
  <c r="P32" i="16" s="1"/>
  <c r="R31" i="16"/>
  <c r="H31" i="16"/>
  <c r="B31" i="16"/>
  <c r="O31" i="16" s="1"/>
  <c r="R30" i="16"/>
  <c r="H30" i="16"/>
  <c r="B30" i="16"/>
  <c r="P30" i="16" s="1"/>
  <c r="R29" i="16"/>
  <c r="H29" i="16"/>
  <c r="B29" i="16"/>
  <c r="O29" i="16" s="1"/>
  <c r="R28" i="16"/>
  <c r="H28" i="16"/>
  <c r="B28" i="16"/>
  <c r="P28" i="16" s="1"/>
  <c r="R26" i="16"/>
  <c r="H26" i="16"/>
  <c r="B26" i="16"/>
  <c r="P26" i="16" s="1"/>
  <c r="R25" i="16"/>
  <c r="H25" i="16"/>
  <c r="B25" i="16"/>
  <c r="P25" i="16" s="1"/>
  <c r="R24" i="16"/>
  <c r="H24" i="16"/>
  <c r="B24" i="16"/>
  <c r="P24" i="16" s="1"/>
  <c r="R23" i="16"/>
  <c r="H23" i="16"/>
  <c r="B23" i="16"/>
  <c r="R22" i="16"/>
  <c r="H22" i="16"/>
  <c r="B22" i="16"/>
  <c r="P22" i="16" s="1"/>
  <c r="R21" i="16"/>
  <c r="H21" i="16"/>
  <c r="B21" i="16"/>
  <c r="P21" i="16" s="1"/>
  <c r="R20" i="16"/>
  <c r="H20" i="16"/>
  <c r="B20" i="16"/>
  <c r="P20" i="16" s="1"/>
  <c r="R19" i="16"/>
  <c r="H19" i="16"/>
  <c r="B19" i="16"/>
  <c r="P19" i="16" s="1"/>
  <c r="R18" i="16"/>
  <c r="H18" i="16"/>
  <c r="B18" i="16"/>
  <c r="P18" i="16" s="1"/>
  <c r="R17" i="16"/>
  <c r="H17" i="16"/>
  <c r="B17" i="16"/>
  <c r="P17" i="16" s="1"/>
  <c r="R16" i="16"/>
  <c r="H16" i="16"/>
  <c r="B16" i="16"/>
  <c r="P16" i="16" s="1"/>
  <c r="R15" i="16"/>
  <c r="H15" i="16"/>
  <c r="B15" i="16"/>
  <c r="P15" i="16" s="1"/>
  <c r="R14" i="16"/>
  <c r="H14" i="16"/>
  <c r="B14" i="16"/>
  <c r="P14" i="16" s="1"/>
  <c r="R10" i="16"/>
  <c r="H10" i="16"/>
  <c r="B10" i="16"/>
  <c r="P10" i="16" s="1"/>
  <c r="K9" i="16"/>
  <c r="L1" i="16"/>
  <c r="M1" i="16" s="1"/>
  <c r="M9" i="16" s="1"/>
  <c r="B86" i="16" l="1"/>
  <c r="I76" i="16"/>
  <c r="F89" i="18"/>
  <c r="C101" i="18" s="1"/>
  <c r="F101" i="18" s="1"/>
  <c r="F105" i="18" s="1"/>
  <c r="A128" i="18" s="1"/>
  <c r="S75" i="18"/>
  <c r="I12" i="17"/>
  <c r="B81" i="17"/>
  <c r="I13" i="17"/>
  <c r="I14" i="17"/>
  <c r="I38" i="17"/>
  <c r="S63" i="17"/>
  <c r="I62" i="17"/>
  <c r="K27" i="16"/>
  <c r="B88" i="16"/>
  <c r="I48" i="16"/>
  <c r="P27" i="16"/>
  <c r="S10" i="17"/>
  <c r="S27" i="17"/>
  <c r="S25" i="17"/>
  <c r="S23" i="17"/>
  <c r="S21" i="17"/>
  <c r="S19" i="17"/>
  <c r="S17" i="17"/>
  <c r="S15" i="17"/>
  <c r="S11" i="17"/>
  <c r="Q71" i="17"/>
  <c r="C85" i="17" s="1"/>
  <c r="M71" i="17"/>
  <c r="C81" i="17" s="1"/>
  <c r="S34" i="17"/>
  <c r="S32" i="17"/>
  <c r="S30" i="17"/>
  <c r="S28" i="17"/>
  <c r="S26" i="17"/>
  <c r="S24" i="17"/>
  <c r="S22" i="17"/>
  <c r="S20" i="17"/>
  <c r="S18" i="17"/>
  <c r="S16" i="17"/>
  <c r="S12" i="17"/>
  <c r="S38" i="17"/>
  <c r="O71" i="17"/>
  <c r="C83" i="17" s="1"/>
  <c r="P71" i="17"/>
  <c r="C84" i="17" s="1"/>
  <c r="S33" i="17"/>
  <c r="S31" i="17"/>
  <c r="S29" i="17"/>
  <c r="S69" i="17"/>
  <c r="S66" i="17"/>
  <c r="S60" i="17"/>
  <c r="S58" i="17"/>
  <c r="S56" i="17"/>
  <c r="S54" i="17"/>
  <c r="S52" i="17"/>
  <c r="S50" i="17"/>
  <c r="S48" i="17"/>
  <c r="S46" i="17"/>
  <c r="S44" i="17"/>
  <c r="S42" i="17"/>
  <c r="S40" i="17"/>
  <c r="S67" i="17"/>
  <c r="S59" i="17"/>
  <c r="S55" i="17"/>
  <c r="S51" i="17"/>
  <c r="S47" i="17"/>
  <c r="S43" i="17"/>
  <c r="S39" i="17"/>
  <c r="N71" i="17"/>
  <c r="S70" i="17"/>
  <c r="S68" i="17"/>
  <c r="K71" i="17"/>
  <c r="S65" i="17"/>
  <c r="S61" i="17"/>
  <c r="S57" i="17"/>
  <c r="S53" i="17"/>
  <c r="S49" i="17"/>
  <c r="S45" i="17"/>
  <c r="S41" i="17"/>
  <c r="S37" i="17"/>
  <c r="S35" i="17"/>
  <c r="C86" i="17"/>
  <c r="R72" i="17"/>
  <c r="L71" i="17"/>
  <c r="S36" i="17"/>
  <c r="O1" i="17"/>
  <c r="N9" i="17"/>
  <c r="B82" i="17" s="1"/>
  <c r="K68" i="16"/>
  <c r="M68" i="16"/>
  <c r="O68" i="16"/>
  <c r="Q68" i="16"/>
  <c r="L69" i="16"/>
  <c r="K69" i="16"/>
  <c r="N69" i="16"/>
  <c r="P69" i="16"/>
  <c r="L70" i="16"/>
  <c r="N70" i="16"/>
  <c r="P70" i="16"/>
  <c r="M71" i="16"/>
  <c r="O71" i="16"/>
  <c r="Q71" i="16"/>
  <c r="K72" i="16"/>
  <c r="M72" i="16"/>
  <c r="O72" i="16"/>
  <c r="Q72" i="16"/>
  <c r="L68" i="16"/>
  <c r="N68" i="16"/>
  <c r="M69" i="16"/>
  <c r="O69" i="16"/>
  <c r="K70" i="16"/>
  <c r="M70" i="16"/>
  <c r="O70" i="16"/>
  <c r="L71" i="16"/>
  <c r="K71" i="16"/>
  <c r="N71" i="16"/>
  <c r="L72" i="16"/>
  <c r="N72" i="16"/>
  <c r="N27" i="16"/>
  <c r="Q27" i="16"/>
  <c r="O27" i="16"/>
  <c r="M27" i="16"/>
  <c r="I27" i="16"/>
  <c r="Q75" i="16"/>
  <c r="N1" i="16"/>
  <c r="O1" i="16" s="1"/>
  <c r="O9" i="16" s="1"/>
  <c r="B90" i="16" s="1"/>
  <c r="L9" i="16"/>
  <c r="H78" i="16"/>
  <c r="Q33" i="16"/>
  <c r="O36" i="16"/>
  <c r="Q30" i="16"/>
  <c r="L11" i="16"/>
  <c r="N11" i="16"/>
  <c r="P11" i="16"/>
  <c r="I12" i="16"/>
  <c r="L12" i="16"/>
  <c r="N12" i="16"/>
  <c r="P12" i="16"/>
  <c r="I13" i="16"/>
  <c r="L13" i="16"/>
  <c r="N13" i="16"/>
  <c r="P13" i="16"/>
  <c r="I11" i="16"/>
  <c r="K11" i="16"/>
  <c r="M11" i="16"/>
  <c r="O11" i="16"/>
  <c r="K12" i="16"/>
  <c r="M12" i="16"/>
  <c r="O12" i="16"/>
  <c r="K13" i="16"/>
  <c r="M13" i="16"/>
  <c r="O13" i="16"/>
  <c r="M16" i="16"/>
  <c r="M20" i="16"/>
  <c r="M24" i="16"/>
  <c r="M26" i="16"/>
  <c r="M28" i="16"/>
  <c r="M32" i="16"/>
  <c r="M35" i="16"/>
  <c r="O39" i="16"/>
  <c r="O40" i="16"/>
  <c r="M41" i="16"/>
  <c r="M46" i="16"/>
  <c r="M49" i="16"/>
  <c r="M51" i="16"/>
  <c r="M53" i="16"/>
  <c r="M55" i="16"/>
  <c r="M57" i="16"/>
  <c r="M61" i="16"/>
  <c r="M63" i="16"/>
  <c r="M65" i="16"/>
  <c r="M67" i="16"/>
  <c r="M75" i="16"/>
  <c r="M14" i="16"/>
  <c r="M18" i="16"/>
  <c r="M22" i="16"/>
  <c r="R78" i="16"/>
  <c r="R79" i="16" s="1"/>
  <c r="Q14" i="16"/>
  <c r="Q16" i="16"/>
  <c r="Q18" i="16"/>
  <c r="Q20" i="16"/>
  <c r="Q22" i="16"/>
  <c r="P23" i="16"/>
  <c r="Q24" i="16"/>
  <c r="Q26" i="16"/>
  <c r="Q28" i="16"/>
  <c r="M30" i="16"/>
  <c r="Q32" i="16"/>
  <c r="M33" i="16"/>
  <c r="Q35" i="16"/>
  <c r="P37" i="16"/>
  <c r="M37" i="16"/>
  <c r="K39" i="16"/>
  <c r="K40" i="16"/>
  <c r="Q41" i="16"/>
  <c r="Q46" i="16"/>
  <c r="Q49" i="16"/>
  <c r="Q51" i="16"/>
  <c r="Q53" i="16"/>
  <c r="Q55" i="16"/>
  <c r="P56" i="16"/>
  <c r="Q57" i="16"/>
  <c r="Q61" i="16"/>
  <c r="Q63" i="16"/>
  <c r="Q65" i="16"/>
  <c r="P66" i="16"/>
  <c r="Q67" i="16"/>
  <c r="K15" i="16"/>
  <c r="O15" i="16"/>
  <c r="K19" i="16"/>
  <c r="O19" i="16"/>
  <c r="O21" i="16"/>
  <c r="O23" i="16"/>
  <c r="K25" i="16"/>
  <c r="M10" i="16"/>
  <c r="Q10" i="16"/>
  <c r="K14" i="16"/>
  <c r="O14" i="16"/>
  <c r="M15" i="16"/>
  <c r="Q15" i="16"/>
  <c r="K16" i="16"/>
  <c r="O16" i="16"/>
  <c r="M17" i="16"/>
  <c r="Q17" i="16"/>
  <c r="K18" i="16"/>
  <c r="O18" i="16"/>
  <c r="M19" i="16"/>
  <c r="Q19" i="16"/>
  <c r="K20" i="16"/>
  <c r="O20" i="16"/>
  <c r="M21" i="16"/>
  <c r="Q21" i="16"/>
  <c r="K22" i="16"/>
  <c r="O22" i="16"/>
  <c r="M23" i="16"/>
  <c r="Q23" i="16"/>
  <c r="K24" i="16"/>
  <c r="O24" i="16"/>
  <c r="M25" i="16"/>
  <c r="Q25" i="16"/>
  <c r="K26" i="16"/>
  <c r="O26" i="16"/>
  <c r="P29" i="16"/>
  <c r="Q29" i="16"/>
  <c r="M29" i="16"/>
  <c r="K29" i="16"/>
  <c r="P31" i="16"/>
  <c r="Q31" i="16"/>
  <c r="M31" i="16"/>
  <c r="K31" i="16"/>
  <c r="P34" i="16"/>
  <c r="Q34" i="16"/>
  <c r="M34" i="16"/>
  <c r="K34" i="16"/>
  <c r="P36" i="16"/>
  <c r="Q36" i="16"/>
  <c r="M36" i="16"/>
  <c r="K36" i="16"/>
  <c r="P38" i="16"/>
  <c r="Q38" i="16"/>
  <c r="M38" i="16"/>
  <c r="K38" i="16"/>
  <c r="P42" i="16"/>
  <c r="O42" i="16"/>
  <c r="K42" i="16"/>
  <c r="K10" i="16"/>
  <c r="O10" i="16"/>
  <c r="K17" i="16"/>
  <c r="O17" i="16"/>
  <c r="K21" i="16"/>
  <c r="K23" i="16"/>
  <c r="O25" i="16"/>
  <c r="Q42" i="16"/>
  <c r="P43" i="16"/>
  <c r="O43" i="16"/>
  <c r="K43" i="16"/>
  <c r="K28" i="16"/>
  <c r="O28" i="16"/>
  <c r="K30" i="16"/>
  <c r="O30" i="16"/>
  <c r="K32" i="16"/>
  <c r="O32" i="16"/>
  <c r="K33" i="16"/>
  <c r="O33" i="16"/>
  <c r="K35" i="16"/>
  <c r="O35" i="16"/>
  <c r="K37" i="16"/>
  <c r="O37" i="16"/>
  <c r="M39" i="16"/>
  <c r="Q39" i="16"/>
  <c r="M40" i="16"/>
  <c r="Q40" i="16"/>
  <c r="K41" i="16"/>
  <c r="O41" i="16"/>
  <c r="M42" i="16"/>
  <c r="M43" i="16"/>
  <c r="M44" i="16"/>
  <c r="M45" i="16"/>
  <c r="Q45" i="16"/>
  <c r="K46" i="16"/>
  <c r="O46" i="16"/>
  <c r="M47" i="16"/>
  <c r="Q47" i="16"/>
  <c r="K49" i="16"/>
  <c r="O49" i="16"/>
  <c r="M50" i="16"/>
  <c r="Q50" i="16"/>
  <c r="K51" i="16"/>
  <c r="O51" i="16"/>
  <c r="M52" i="16"/>
  <c r="Q52" i="16"/>
  <c r="K53" i="16"/>
  <c r="O53" i="16"/>
  <c r="M54" i="16"/>
  <c r="Q54" i="16"/>
  <c r="K55" i="16"/>
  <c r="O55" i="16"/>
  <c r="M56" i="16"/>
  <c r="Q56" i="16"/>
  <c r="K57" i="16"/>
  <c r="O57" i="16"/>
  <c r="K58" i="16"/>
  <c r="O58" i="16"/>
  <c r="K59" i="16"/>
  <c r="M60" i="16"/>
  <c r="Q60" i="16"/>
  <c r="K61" i="16"/>
  <c r="O61" i="16"/>
  <c r="M62" i="16"/>
  <c r="Q62" i="16"/>
  <c r="K63" i="16"/>
  <c r="O63" i="16"/>
  <c r="M64" i="16"/>
  <c r="Q64" i="16"/>
  <c r="K65" i="16"/>
  <c r="O65" i="16"/>
  <c r="M66" i="16"/>
  <c r="Q66" i="16"/>
  <c r="K67" i="16"/>
  <c r="O67" i="16"/>
  <c r="M74" i="16"/>
  <c r="Q74" i="16"/>
  <c r="K75" i="16"/>
  <c r="O75" i="16"/>
  <c r="M77" i="16"/>
  <c r="Q77" i="16"/>
  <c r="K44" i="16"/>
  <c r="O44" i="16"/>
  <c r="K45" i="16"/>
  <c r="O45" i="16"/>
  <c r="K47" i="16"/>
  <c r="O47" i="16"/>
  <c r="K50" i="16"/>
  <c r="O50" i="16"/>
  <c r="K52" i="16"/>
  <c r="O52" i="16"/>
  <c r="K54" i="16"/>
  <c r="O54" i="16"/>
  <c r="K56" i="16"/>
  <c r="O56" i="16"/>
  <c r="M58" i="16"/>
  <c r="Q58" i="16"/>
  <c r="K60" i="16"/>
  <c r="O60" i="16"/>
  <c r="K62" i="16"/>
  <c r="O62" i="16"/>
  <c r="K64" i="16"/>
  <c r="O64" i="16"/>
  <c r="K66" i="16"/>
  <c r="O66" i="16"/>
  <c r="K74" i="16"/>
  <c r="O74" i="16"/>
  <c r="K77" i="16"/>
  <c r="O77" i="16"/>
  <c r="N9" i="16"/>
  <c r="B89" i="16" s="1"/>
  <c r="I10" i="16"/>
  <c r="L10" i="16"/>
  <c r="N10" i="16"/>
  <c r="I14" i="16"/>
  <c r="L14" i="16"/>
  <c r="N14" i="16"/>
  <c r="I15" i="16"/>
  <c r="L15" i="16"/>
  <c r="N15" i="16"/>
  <c r="I16" i="16"/>
  <c r="L16" i="16"/>
  <c r="N16" i="16"/>
  <c r="I17" i="16"/>
  <c r="L17" i="16"/>
  <c r="N17" i="16"/>
  <c r="I18" i="16"/>
  <c r="L18" i="16"/>
  <c r="N18" i="16"/>
  <c r="I19" i="16"/>
  <c r="L19" i="16"/>
  <c r="N19" i="16"/>
  <c r="I20" i="16"/>
  <c r="L20" i="16"/>
  <c r="N20" i="16"/>
  <c r="I21" i="16"/>
  <c r="L21" i="16"/>
  <c r="N21" i="16"/>
  <c r="I22" i="16"/>
  <c r="L22" i="16"/>
  <c r="N22" i="16"/>
  <c r="I23" i="16"/>
  <c r="L23" i="16"/>
  <c r="N23" i="16"/>
  <c r="I24" i="16"/>
  <c r="L24" i="16"/>
  <c r="N24" i="16"/>
  <c r="I25" i="16"/>
  <c r="L25" i="16"/>
  <c r="N25" i="16"/>
  <c r="I26" i="16"/>
  <c r="L26" i="16"/>
  <c r="N26" i="16"/>
  <c r="I28" i="16"/>
  <c r="L28" i="16"/>
  <c r="N28" i="16"/>
  <c r="I29" i="16"/>
  <c r="L29" i="16"/>
  <c r="N29" i="16"/>
  <c r="I30" i="16"/>
  <c r="L30" i="16"/>
  <c r="N30" i="16"/>
  <c r="I31" i="16"/>
  <c r="L31" i="16"/>
  <c r="N31" i="16"/>
  <c r="I32" i="16"/>
  <c r="L32" i="16"/>
  <c r="N32" i="16"/>
  <c r="I33" i="16"/>
  <c r="L33" i="16"/>
  <c r="N33" i="16"/>
  <c r="I34" i="16"/>
  <c r="L34" i="16"/>
  <c r="N34" i="16"/>
  <c r="I35" i="16"/>
  <c r="L35" i="16"/>
  <c r="N35" i="16"/>
  <c r="I36" i="16"/>
  <c r="L36" i="16"/>
  <c r="N36" i="16"/>
  <c r="I37" i="16"/>
  <c r="L37" i="16"/>
  <c r="N37" i="16"/>
  <c r="L38" i="16"/>
  <c r="N38" i="16"/>
  <c r="I39" i="16"/>
  <c r="L39" i="16"/>
  <c r="N39" i="16"/>
  <c r="I40" i="16"/>
  <c r="L40" i="16"/>
  <c r="N40" i="16"/>
  <c r="I41" i="16"/>
  <c r="L41" i="16"/>
  <c r="N41" i="16"/>
  <c r="I42" i="16"/>
  <c r="L42" i="16"/>
  <c r="N42" i="16"/>
  <c r="I43" i="16"/>
  <c r="L43" i="16"/>
  <c r="N43" i="16"/>
  <c r="I44" i="16"/>
  <c r="L44" i="16"/>
  <c r="N44" i="16"/>
  <c r="Q44" i="16"/>
  <c r="C109" i="16"/>
  <c r="F109" i="16" s="1"/>
  <c r="F103" i="16"/>
  <c r="I45" i="16"/>
  <c r="L45" i="16"/>
  <c r="N45" i="16"/>
  <c r="I46" i="16"/>
  <c r="L46" i="16"/>
  <c r="N46" i="16"/>
  <c r="I47" i="16"/>
  <c r="L47" i="16"/>
  <c r="N47" i="16"/>
  <c r="I49" i="16"/>
  <c r="L49" i="16"/>
  <c r="N49" i="16"/>
  <c r="I50" i="16"/>
  <c r="L50" i="16"/>
  <c r="N50" i="16"/>
  <c r="I51" i="16"/>
  <c r="L51" i="16"/>
  <c r="N51" i="16"/>
  <c r="I52" i="16"/>
  <c r="L52" i="16"/>
  <c r="N52" i="16"/>
  <c r="I53" i="16"/>
  <c r="L53" i="16"/>
  <c r="N53" i="16"/>
  <c r="I54" i="16"/>
  <c r="L54" i="16"/>
  <c r="N54" i="16"/>
  <c r="I55" i="16"/>
  <c r="L55" i="16"/>
  <c r="N55" i="16"/>
  <c r="I56" i="16"/>
  <c r="L56" i="16"/>
  <c r="N56" i="16"/>
  <c r="L57" i="16"/>
  <c r="N57" i="16"/>
  <c r="I58" i="16"/>
  <c r="L58" i="16"/>
  <c r="N58" i="16"/>
  <c r="P59" i="16"/>
  <c r="P78" i="16" s="1"/>
  <c r="N59" i="16"/>
  <c r="L59" i="16"/>
  <c r="I59" i="16"/>
  <c r="M59" i="16"/>
  <c r="Q59" i="16"/>
  <c r="I60" i="16"/>
  <c r="L60" i="16"/>
  <c r="N60" i="16"/>
  <c r="I61" i="16"/>
  <c r="L61" i="16"/>
  <c r="N61" i="16"/>
  <c r="I62" i="16"/>
  <c r="L62" i="16"/>
  <c r="N62" i="16"/>
  <c r="I63" i="16"/>
  <c r="L63" i="16"/>
  <c r="N63" i="16"/>
  <c r="I64" i="16"/>
  <c r="L64" i="16"/>
  <c r="N64" i="16"/>
  <c r="I65" i="16"/>
  <c r="L65" i="16"/>
  <c r="N65" i="16"/>
  <c r="I66" i="16"/>
  <c r="L66" i="16"/>
  <c r="N66" i="16"/>
  <c r="L67" i="16"/>
  <c r="N67" i="16"/>
  <c r="I74" i="16"/>
  <c r="L74" i="16"/>
  <c r="N74" i="16"/>
  <c r="I75" i="16"/>
  <c r="L75" i="16"/>
  <c r="N75" i="16"/>
  <c r="I77" i="16"/>
  <c r="L77" i="16"/>
  <c r="N77" i="16"/>
  <c r="R59" i="15"/>
  <c r="Q59" i="15"/>
  <c r="P59" i="15"/>
  <c r="O59" i="15"/>
  <c r="N59" i="15"/>
  <c r="H59" i="15"/>
  <c r="B59" i="15"/>
  <c r="M59" i="15" s="1"/>
  <c r="B58" i="15"/>
  <c r="K58" i="15" s="1"/>
  <c r="H58" i="15"/>
  <c r="R58" i="15"/>
  <c r="B87" i="16" l="1"/>
  <c r="I73" i="16"/>
  <c r="L59" i="15"/>
  <c r="A123" i="18"/>
  <c r="F109" i="18"/>
  <c r="A125" i="18" s="1"/>
  <c r="F108" i="18"/>
  <c r="A124" i="18" s="1"/>
  <c r="F110" i="18"/>
  <c r="A126" i="18" s="1"/>
  <c r="F111" i="18"/>
  <c r="A127" i="18" s="1"/>
  <c r="S16" i="16"/>
  <c r="P1" i="16"/>
  <c r="Q72" i="17"/>
  <c r="P72" i="17"/>
  <c r="M72" i="17"/>
  <c r="M73" i="17" s="1"/>
  <c r="F81" i="17" s="1"/>
  <c r="O72" i="17"/>
  <c r="S71" i="17"/>
  <c r="L75" i="17" s="1"/>
  <c r="L77" i="17" s="1"/>
  <c r="O9" i="17"/>
  <c r="B83" i="17" s="1"/>
  <c r="P1" i="17"/>
  <c r="C80" i="17"/>
  <c r="L72" i="17"/>
  <c r="L73" i="17" s="1"/>
  <c r="F80" i="17" s="1"/>
  <c r="K72" i="17"/>
  <c r="K73" i="17" s="1"/>
  <c r="C79" i="17"/>
  <c r="C82" i="17"/>
  <c r="N72" i="17"/>
  <c r="N73" i="17" s="1"/>
  <c r="F82" i="17" s="1"/>
  <c r="S69" i="16"/>
  <c r="I69" i="16"/>
  <c r="S71" i="16"/>
  <c r="I72" i="16"/>
  <c r="S70" i="16"/>
  <c r="I68" i="16"/>
  <c r="S72" i="16"/>
  <c r="I71" i="16"/>
  <c r="I70" i="16"/>
  <c r="S68" i="16"/>
  <c r="S27" i="16"/>
  <c r="S75" i="16"/>
  <c r="S67" i="16"/>
  <c r="S65" i="16"/>
  <c r="S63" i="16"/>
  <c r="S61" i="16"/>
  <c r="S58" i="16"/>
  <c r="S42" i="16"/>
  <c r="S36" i="16"/>
  <c r="S34" i="16"/>
  <c r="S31" i="16"/>
  <c r="S29" i="16"/>
  <c r="S26" i="16"/>
  <c r="M78" i="16"/>
  <c r="C88" i="16" s="1"/>
  <c r="S20" i="16"/>
  <c r="S18" i="16"/>
  <c r="S14" i="16"/>
  <c r="C93" i="16"/>
  <c r="S12" i="16"/>
  <c r="S13" i="16"/>
  <c r="S11" i="16"/>
  <c r="S53" i="16"/>
  <c r="S51" i="16"/>
  <c r="S49" i="16"/>
  <c r="S46" i="16"/>
  <c r="S77" i="16"/>
  <c r="S74" i="16"/>
  <c r="S66" i="16"/>
  <c r="S64" i="16"/>
  <c r="S62" i="16"/>
  <c r="S60" i="16"/>
  <c r="S57" i="16"/>
  <c r="S55" i="16"/>
  <c r="S43" i="16"/>
  <c r="S41" i="16"/>
  <c r="S39" i="16"/>
  <c r="S37" i="16"/>
  <c r="S35" i="16"/>
  <c r="S33" i="16"/>
  <c r="S32" i="16"/>
  <c r="S30" i="16"/>
  <c r="S28" i="16"/>
  <c r="S25" i="16"/>
  <c r="S23" i="16"/>
  <c r="S21" i="16"/>
  <c r="S19" i="16"/>
  <c r="S17" i="16"/>
  <c r="S15" i="16"/>
  <c r="K78" i="16"/>
  <c r="S59" i="16"/>
  <c r="S56" i="16"/>
  <c r="S54" i="16"/>
  <c r="S52" i="16"/>
  <c r="S50" i="16"/>
  <c r="S47" i="16"/>
  <c r="S45" i="16"/>
  <c r="Q78" i="16"/>
  <c r="C92" i="16" s="1"/>
  <c r="S44" i="16"/>
  <c r="S40" i="16"/>
  <c r="S38" i="16"/>
  <c r="S24" i="16"/>
  <c r="S22" i="16"/>
  <c r="O78" i="16"/>
  <c r="C91" i="16"/>
  <c r="P79" i="16"/>
  <c r="L78" i="16"/>
  <c r="N78" i="16"/>
  <c r="S10" i="16"/>
  <c r="Q1" i="16"/>
  <c r="P9" i="16"/>
  <c r="K59" i="15"/>
  <c r="S59" i="15" s="1"/>
  <c r="P58" i="15"/>
  <c r="L58" i="15"/>
  <c r="N58" i="15"/>
  <c r="Q58" i="15"/>
  <c r="O58" i="15"/>
  <c r="M58" i="15"/>
  <c r="H13" i="15"/>
  <c r="R13" i="15"/>
  <c r="H14" i="15"/>
  <c r="R14" i="15"/>
  <c r="H15" i="15"/>
  <c r="R15" i="15"/>
  <c r="A118" i="15"/>
  <c r="A110" i="15"/>
  <c r="F99" i="15"/>
  <c r="F98" i="15"/>
  <c r="A96" i="15"/>
  <c r="F93" i="15"/>
  <c r="C93" i="15"/>
  <c r="C94" i="15" s="1"/>
  <c r="A76" i="15"/>
  <c r="R68" i="15"/>
  <c r="H68" i="15"/>
  <c r="B68" i="15"/>
  <c r="Q68" i="15" s="1"/>
  <c r="R67" i="15"/>
  <c r="H67" i="15"/>
  <c r="B67" i="15"/>
  <c r="R66" i="15"/>
  <c r="H66" i="15"/>
  <c r="B66" i="15"/>
  <c r="Q66" i="15" s="1"/>
  <c r="R65" i="15"/>
  <c r="H65" i="15"/>
  <c r="B65" i="15"/>
  <c r="P65" i="15" s="1"/>
  <c r="R64" i="15"/>
  <c r="H64" i="15"/>
  <c r="B64" i="15"/>
  <c r="P64" i="15" s="1"/>
  <c r="R63" i="15"/>
  <c r="H63" i="15"/>
  <c r="B63" i="15"/>
  <c r="P63" i="15" s="1"/>
  <c r="R62" i="15"/>
  <c r="H62" i="15"/>
  <c r="B62" i="15"/>
  <c r="P62" i="15" s="1"/>
  <c r="R61" i="15"/>
  <c r="H61" i="15"/>
  <c r="B61" i="15"/>
  <c r="K61" i="15" s="1"/>
  <c r="R60" i="15"/>
  <c r="H60" i="15"/>
  <c r="B60" i="15"/>
  <c r="P60" i="15" s="1"/>
  <c r="R57" i="15"/>
  <c r="H57" i="15"/>
  <c r="B57" i="15"/>
  <c r="P57" i="15" s="1"/>
  <c r="R56" i="15"/>
  <c r="H56" i="15"/>
  <c r="B56" i="15"/>
  <c r="P56" i="15" s="1"/>
  <c r="R55" i="15"/>
  <c r="H55" i="15"/>
  <c r="B55" i="15"/>
  <c r="P55" i="15" s="1"/>
  <c r="R54" i="15"/>
  <c r="H54" i="15"/>
  <c r="B54" i="15"/>
  <c r="P54" i="15" s="1"/>
  <c r="R53" i="15"/>
  <c r="H53" i="15"/>
  <c r="B53" i="15"/>
  <c r="P53" i="15" s="1"/>
  <c r="R52" i="15"/>
  <c r="H52" i="15"/>
  <c r="B52" i="15"/>
  <c r="P52" i="15" s="1"/>
  <c r="R51" i="15"/>
  <c r="H51" i="15"/>
  <c r="B51" i="15"/>
  <c r="R50" i="15"/>
  <c r="H50" i="15"/>
  <c r="B50" i="15"/>
  <c r="R49" i="15"/>
  <c r="H49" i="15"/>
  <c r="B49" i="15"/>
  <c r="P49" i="15" s="1"/>
  <c r="R48" i="15"/>
  <c r="H48" i="15"/>
  <c r="B48" i="15"/>
  <c r="R47" i="15"/>
  <c r="H47" i="15"/>
  <c r="B47" i="15"/>
  <c r="R46" i="15"/>
  <c r="H46" i="15"/>
  <c r="B46" i="15"/>
  <c r="P46" i="15" s="1"/>
  <c r="R45" i="15"/>
  <c r="H45" i="15"/>
  <c r="B45" i="15"/>
  <c r="P45" i="15" s="1"/>
  <c r="R44" i="15"/>
  <c r="H44" i="15"/>
  <c r="B44" i="15"/>
  <c r="P44" i="15" s="1"/>
  <c r="R43" i="15"/>
  <c r="H43" i="15"/>
  <c r="B43" i="15"/>
  <c r="O43" i="15" s="1"/>
  <c r="R42" i="15"/>
  <c r="H42" i="15"/>
  <c r="B42" i="15"/>
  <c r="P42" i="15" s="1"/>
  <c r="R41" i="15"/>
  <c r="H41" i="15"/>
  <c r="B41" i="15"/>
  <c r="O41" i="15" s="1"/>
  <c r="R40" i="15"/>
  <c r="H40" i="15"/>
  <c r="B40" i="15"/>
  <c r="P40" i="15" s="1"/>
  <c r="R39" i="15"/>
  <c r="H39" i="15"/>
  <c r="B39" i="15"/>
  <c r="O39" i="15" s="1"/>
  <c r="R38" i="15"/>
  <c r="H38" i="15"/>
  <c r="B38" i="15"/>
  <c r="P38" i="15" s="1"/>
  <c r="R37" i="15"/>
  <c r="H37" i="15"/>
  <c r="B37" i="15"/>
  <c r="O37" i="15" s="1"/>
  <c r="R36" i="15"/>
  <c r="H36" i="15"/>
  <c r="B36" i="15"/>
  <c r="P36" i="15" s="1"/>
  <c r="R35" i="15"/>
  <c r="H35" i="15"/>
  <c r="B35" i="15"/>
  <c r="O35" i="15" s="1"/>
  <c r="R34" i="15"/>
  <c r="H34" i="15"/>
  <c r="B34" i="15"/>
  <c r="P34" i="15" s="1"/>
  <c r="R33" i="15"/>
  <c r="H33" i="15"/>
  <c r="B33" i="15"/>
  <c r="Q33" i="15" s="1"/>
  <c r="R32" i="15"/>
  <c r="H32" i="15"/>
  <c r="B32" i="15"/>
  <c r="Q32" i="15" s="1"/>
  <c r="R31" i="15"/>
  <c r="H31" i="15"/>
  <c r="B31" i="15"/>
  <c r="P31" i="15" s="1"/>
  <c r="R30" i="15"/>
  <c r="H30" i="15"/>
  <c r="B30" i="15"/>
  <c r="O30" i="15" s="1"/>
  <c r="R29" i="15"/>
  <c r="H29" i="15"/>
  <c r="B29" i="15"/>
  <c r="P29" i="15" s="1"/>
  <c r="R28" i="15"/>
  <c r="H28" i="15"/>
  <c r="B28" i="15"/>
  <c r="O28" i="15" s="1"/>
  <c r="R27" i="15"/>
  <c r="H27" i="15"/>
  <c r="B27" i="15"/>
  <c r="P27" i="15" s="1"/>
  <c r="R26" i="15"/>
  <c r="H26" i="15"/>
  <c r="B26" i="15"/>
  <c r="O26" i="15" s="1"/>
  <c r="R25" i="15"/>
  <c r="H25" i="15"/>
  <c r="B25" i="15"/>
  <c r="P25" i="15" s="1"/>
  <c r="R24" i="15"/>
  <c r="H24" i="15"/>
  <c r="B24" i="15"/>
  <c r="P24" i="15" s="1"/>
  <c r="R23" i="15"/>
  <c r="H23" i="15"/>
  <c r="B23" i="15"/>
  <c r="P23" i="15" s="1"/>
  <c r="R22" i="15"/>
  <c r="H22" i="15"/>
  <c r="B22" i="15"/>
  <c r="P22" i="15" s="1"/>
  <c r="R21" i="15"/>
  <c r="H21" i="15"/>
  <c r="B21" i="15"/>
  <c r="P21" i="15" s="1"/>
  <c r="R20" i="15"/>
  <c r="H20" i="15"/>
  <c r="B20" i="15"/>
  <c r="P20" i="15" s="1"/>
  <c r="R19" i="15"/>
  <c r="H19" i="15"/>
  <c r="B19" i="15"/>
  <c r="P19" i="15" s="1"/>
  <c r="R18" i="15"/>
  <c r="H18" i="15"/>
  <c r="B18" i="15"/>
  <c r="P18" i="15" s="1"/>
  <c r="R17" i="15"/>
  <c r="H17" i="15"/>
  <c r="B17" i="15"/>
  <c r="P17" i="15" s="1"/>
  <c r="R16" i="15"/>
  <c r="H16" i="15"/>
  <c r="B16" i="15"/>
  <c r="P16" i="15" s="1"/>
  <c r="B15" i="15"/>
  <c r="K15" i="15" s="1"/>
  <c r="B14" i="15"/>
  <c r="K14" i="15" s="1"/>
  <c r="B13" i="15"/>
  <c r="R12" i="15"/>
  <c r="H12" i="15"/>
  <c r="B12" i="15"/>
  <c r="P12" i="15" s="1"/>
  <c r="R11" i="15"/>
  <c r="H11" i="15"/>
  <c r="B11" i="15"/>
  <c r="P11" i="15" s="1"/>
  <c r="R10" i="15"/>
  <c r="H10" i="15"/>
  <c r="B10" i="15"/>
  <c r="P10" i="15" s="1"/>
  <c r="K9" i="15"/>
  <c r="L1" i="15"/>
  <c r="M1" i="15" s="1"/>
  <c r="K13" i="15" l="1"/>
  <c r="F112" i="18"/>
  <c r="F117" i="18" s="1"/>
  <c r="O73" i="17"/>
  <c r="F83" i="17" s="1"/>
  <c r="S72" i="17"/>
  <c r="C87" i="17"/>
  <c r="C88" i="17" s="1"/>
  <c r="F88" i="17" s="1"/>
  <c r="Q1" i="17"/>
  <c r="P9" i="17"/>
  <c r="F79" i="17"/>
  <c r="B91" i="16"/>
  <c r="I38" i="16"/>
  <c r="I67" i="16"/>
  <c r="I57" i="16"/>
  <c r="M79" i="16"/>
  <c r="M80" i="16" s="1"/>
  <c r="F88" i="16" s="1"/>
  <c r="S78" i="16"/>
  <c r="S79" i="16" s="1"/>
  <c r="Q79" i="16"/>
  <c r="C90" i="16"/>
  <c r="O79" i="16"/>
  <c r="O80" i="16" s="1"/>
  <c r="F90" i="16" s="1"/>
  <c r="C86" i="16"/>
  <c r="K79" i="16"/>
  <c r="K80" i="16" s="1"/>
  <c r="F86" i="16" s="1"/>
  <c r="C87" i="16"/>
  <c r="L79" i="16"/>
  <c r="L80" i="16" s="1"/>
  <c r="P80" i="16"/>
  <c r="F91" i="16" s="1"/>
  <c r="Q9" i="16"/>
  <c r="B92" i="16" s="1"/>
  <c r="R1" i="16"/>
  <c r="R9" i="16" s="1"/>
  <c r="N79" i="16"/>
  <c r="N80" i="16" s="1"/>
  <c r="F89" i="16" s="1"/>
  <c r="C89" i="16"/>
  <c r="B77" i="15"/>
  <c r="I59" i="15"/>
  <c r="S58" i="15"/>
  <c r="M31" i="15"/>
  <c r="K31" i="15"/>
  <c r="O31" i="15"/>
  <c r="Q31" i="15"/>
  <c r="L31" i="15"/>
  <c r="N31" i="15"/>
  <c r="K32" i="15"/>
  <c r="L32" i="15"/>
  <c r="N32" i="15"/>
  <c r="P32" i="15"/>
  <c r="K33" i="15"/>
  <c r="L33" i="15"/>
  <c r="N33" i="15"/>
  <c r="P33" i="15"/>
  <c r="K34" i="15"/>
  <c r="M34" i="15"/>
  <c r="O34" i="15"/>
  <c r="Q34" i="15"/>
  <c r="Q15" i="15"/>
  <c r="O15" i="15"/>
  <c r="M15" i="15"/>
  <c r="P14" i="15"/>
  <c r="N14" i="15"/>
  <c r="L14" i="15"/>
  <c r="I14" i="15"/>
  <c r="P13" i="15"/>
  <c r="N13" i="15"/>
  <c r="L13" i="15"/>
  <c r="I13" i="15"/>
  <c r="I32" i="15"/>
  <c r="M32" i="15"/>
  <c r="O32" i="15"/>
  <c r="I33" i="15"/>
  <c r="M33" i="15"/>
  <c r="O33" i="15"/>
  <c r="L34" i="15"/>
  <c r="N34" i="15"/>
  <c r="P15" i="15"/>
  <c r="N15" i="15"/>
  <c r="L15" i="15"/>
  <c r="Q14" i="15"/>
  <c r="O14" i="15"/>
  <c r="M14" i="15"/>
  <c r="Q13" i="15"/>
  <c r="O13" i="15"/>
  <c r="M13" i="15"/>
  <c r="H69" i="15"/>
  <c r="P48" i="15"/>
  <c r="P50" i="15"/>
  <c r="Q27" i="15"/>
  <c r="Q42" i="15"/>
  <c r="P67" i="15"/>
  <c r="Q38" i="15"/>
  <c r="Q64" i="15"/>
  <c r="M17" i="15"/>
  <c r="M21" i="15"/>
  <c r="R69" i="15"/>
  <c r="C84" i="15" s="1"/>
  <c r="Q17" i="15"/>
  <c r="Q19" i="15"/>
  <c r="Q21" i="15"/>
  <c r="Q23" i="15"/>
  <c r="Q25" i="15"/>
  <c r="M27" i="15"/>
  <c r="Q29" i="15"/>
  <c r="Q36" i="15"/>
  <c r="M38" i="15"/>
  <c r="Q40" i="15"/>
  <c r="M42" i="15"/>
  <c r="Q44" i="15"/>
  <c r="Q46" i="15"/>
  <c r="P47" i="15"/>
  <c r="Q48" i="15"/>
  <c r="Q50" i="15"/>
  <c r="P51" i="15"/>
  <c r="M52" i="15"/>
  <c r="M53" i="15"/>
  <c r="Q54" i="15"/>
  <c r="K60" i="15"/>
  <c r="M64" i="15"/>
  <c r="P66" i="15"/>
  <c r="M66" i="15"/>
  <c r="P68" i="15"/>
  <c r="M68" i="15"/>
  <c r="M19" i="15"/>
  <c r="M23" i="15"/>
  <c r="M25" i="15"/>
  <c r="M29" i="15"/>
  <c r="M36" i="15"/>
  <c r="M40" i="15"/>
  <c r="M44" i="15"/>
  <c r="M46" i="15"/>
  <c r="M48" i="15"/>
  <c r="M50" i="15"/>
  <c r="O52" i="15"/>
  <c r="O53" i="15"/>
  <c r="M54" i="15"/>
  <c r="O60" i="15"/>
  <c r="O61" i="15"/>
  <c r="Q12" i="15"/>
  <c r="M12" i="15"/>
  <c r="Q10" i="15"/>
  <c r="M10" i="15"/>
  <c r="K11" i="15"/>
  <c r="O11" i="15"/>
  <c r="K18" i="15"/>
  <c r="O18" i="15"/>
  <c r="K20" i="15"/>
  <c r="O20" i="15"/>
  <c r="K22" i="15"/>
  <c r="O22" i="15"/>
  <c r="K10" i="15"/>
  <c r="O10" i="15"/>
  <c r="M11" i="15"/>
  <c r="Q11" i="15"/>
  <c r="K12" i="15"/>
  <c r="O12" i="15"/>
  <c r="M16" i="15"/>
  <c r="Q16" i="15"/>
  <c r="K17" i="15"/>
  <c r="O17" i="15"/>
  <c r="M18" i="15"/>
  <c r="Q18" i="15"/>
  <c r="K19" i="15"/>
  <c r="O19" i="15"/>
  <c r="M20" i="15"/>
  <c r="Q20" i="15"/>
  <c r="K21" i="15"/>
  <c r="O21" i="15"/>
  <c r="M22" i="15"/>
  <c r="Q22" i="15"/>
  <c r="K23" i="15"/>
  <c r="O23" i="15"/>
  <c r="M24" i="15"/>
  <c r="Q24" i="15"/>
  <c r="K25" i="15"/>
  <c r="O25" i="15"/>
  <c r="P26" i="15"/>
  <c r="Q26" i="15"/>
  <c r="M26" i="15"/>
  <c r="K26" i="15"/>
  <c r="P28" i="15"/>
  <c r="Q28" i="15"/>
  <c r="M28" i="15"/>
  <c r="K28" i="15"/>
  <c r="P30" i="15"/>
  <c r="Q30" i="15"/>
  <c r="M30" i="15"/>
  <c r="K30" i="15"/>
  <c r="P35" i="15"/>
  <c r="Q35" i="15"/>
  <c r="M35" i="15"/>
  <c r="K35" i="15"/>
  <c r="P37" i="15"/>
  <c r="Q37" i="15"/>
  <c r="M37" i="15"/>
  <c r="K37" i="15"/>
  <c r="P39" i="15"/>
  <c r="Q39" i="15"/>
  <c r="M39" i="15"/>
  <c r="K39" i="15"/>
  <c r="P41" i="15"/>
  <c r="Q41" i="15"/>
  <c r="M41" i="15"/>
  <c r="K41" i="15"/>
  <c r="P43" i="15"/>
  <c r="Q43" i="15"/>
  <c r="M43" i="15"/>
  <c r="K43" i="15"/>
  <c r="K16" i="15"/>
  <c r="O16" i="15"/>
  <c r="K24" i="15"/>
  <c r="O24" i="15"/>
  <c r="K27" i="15"/>
  <c r="O27" i="15"/>
  <c r="K29" i="15"/>
  <c r="O29" i="15"/>
  <c r="K36" i="15"/>
  <c r="O36" i="15"/>
  <c r="K38" i="15"/>
  <c r="O38" i="15"/>
  <c r="K40" i="15"/>
  <c r="O40" i="15"/>
  <c r="K42" i="15"/>
  <c r="O42" i="15"/>
  <c r="K44" i="15"/>
  <c r="O44" i="15"/>
  <c r="M45" i="15"/>
  <c r="Q45" i="15"/>
  <c r="K46" i="15"/>
  <c r="O46" i="15"/>
  <c r="M47" i="15"/>
  <c r="Q47" i="15"/>
  <c r="K48" i="15"/>
  <c r="O48" i="15"/>
  <c r="M49" i="15"/>
  <c r="Q49" i="15"/>
  <c r="K50" i="15"/>
  <c r="O50" i="15"/>
  <c r="M51" i="15"/>
  <c r="Q51" i="15"/>
  <c r="K52" i="15"/>
  <c r="Q52" i="15"/>
  <c r="K53" i="15"/>
  <c r="Q53" i="15"/>
  <c r="K54" i="15"/>
  <c r="O54" i="15"/>
  <c r="K55" i="15"/>
  <c r="O55" i="15"/>
  <c r="K56" i="15"/>
  <c r="O56" i="15"/>
  <c r="M57" i="15"/>
  <c r="Q57" i="15"/>
  <c r="M60" i="15"/>
  <c r="Q60" i="15"/>
  <c r="M62" i="15"/>
  <c r="Q62" i="15"/>
  <c r="M63" i="15"/>
  <c r="Q63" i="15"/>
  <c r="K64" i="15"/>
  <c r="O64" i="15"/>
  <c r="M65" i="15"/>
  <c r="Q65" i="15"/>
  <c r="K66" i="15"/>
  <c r="O66" i="15"/>
  <c r="M67" i="15"/>
  <c r="Q67" i="15"/>
  <c r="K68" i="15"/>
  <c r="O68" i="15"/>
  <c r="K45" i="15"/>
  <c r="O45" i="15"/>
  <c r="K47" i="15"/>
  <c r="O47" i="15"/>
  <c r="K49" i="15"/>
  <c r="O49" i="15"/>
  <c r="K51" i="15"/>
  <c r="O51" i="15"/>
  <c r="M55" i="15"/>
  <c r="Q55" i="15"/>
  <c r="M56" i="15"/>
  <c r="Q56" i="15"/>
  <c r="K57" i="15"/>
  <c r="O57" i="15"/>
  <c r="K62" i="15"/>
  <c r="O62" i="15"/>
  <c r="K63" i="15"/>
  <c r="O63" i="15"/>
  <c r="K65" i="15"/>
  <c r="O65" i="15"/>
  <c r="K67" i="15"/>
  <c r="O67" i="15"/>
  <c r="M9" i="15"/>
  <c r="B79" i="15" s="1"/>
  <c r="N1" i="15"/>
  <c r="L9" i="15"/>
  <c r="I10" i="15"/>
  <c r="L10" i="15"/>
  <c r="N10" i="15"/>
  <c r="I11" i="15"/>
  <c r="L11" i="15"/>
  <c r="N11" i="15"/>
  <c r="L12" i="15"/>
  <c r="N12" i="15"/>
  <c r="I16" i="15"/>
  <c r="L16" i="15"/>
  <c r="N16" i="15"/>
  <c r="I17" i="15"/>
  <c r="L17" i="15"/>
  <c r="N17" i="15"/>
  <c r="L18" i="15"/>
  <c r="N18" i="15"/>
  <c r="I19" i="15"/>
  <c r="L19" i="15"/>
  <c r="N19" i="15"/>
  <c r="I20" i="15"/>
  <c r="L20" i="15"/>
  <c r="N20" i="15"/>
  <c r="L21" i="15"/>
  <c r="N21" i="15"/>
  <c r="L22" i="15"/>
  <c r="N22" i="15"/>
  <c r="I23" i="15"/>
  <c r="L23" i="15"/>
  <c r="N23" i="15"/>
  <c r="L24" i="15"/>
  <c r="N24" i="15"/>
  <c r="L25" i="15"/>
  <c r="N25" i="15"/>
  <c r="C100" i="15"/>
  <c r="F100" i="15" s="1"/>
  <c r="F94" i="15"/>
  <c r="I26" i="15"/>
  <c r="L26" i="15"/>
  <c r="N26" i="15"/>
  <c r="I27" i="15"/>
  <c r="L27" i="15"/>
  <c r="N27" i="15"/>
  <c r="L28" i="15"/>
  <c r="N28" i="15"/>
  <c r="I29" i="15"/>
  <c r="L29" i="15"/>
  <c r="N29" i="15"/>
  <c r="I30" i="15"/>
  <c r="L30" i="15"/>
  <c r="N30" i="15"/>
  <c r="I35" i="15"/>
  <c r="L35" i="15"/>
  <c r="N35" i="15"/>
  <c r="I36" i="15"/>
  <c r="L36" i="15"/>
  <c r="N36" i="15"/>
  <c r="I37" i="15"/>
  <c r="L37" i="15"/>
  <c r="N37" i="15"/>
  <c r="I38" i="15"/>
  <c r="L38" i="15"/>
  <c r="N38" i="15"/>
  <c r="I39" i="15"/>
  <c r="L39" i="15"/>
  <c r="N39" i="15"/>
  <c r="L40" i="15"/>
  <c r="N40" i="15"/>
  <c r="I41" i="15"/>
  <c r="L41" i="15"/>
  <c r="N41" i="15"/>
  <c r="L42" i="15"/>
  <c r="N42" i="15"/>
  <c r="L43" i="15"/>
  <c r="N43" i="15"/>
  <c r="I44" i="15"/>
  <c r="L44" i="15"/>
  <c r="N44" i="15"/>
  <c r="I45" i="15"/>
  <c r="L45" i="15"/>
  <c r="N45" i="15"/>
  <c r="L46" i="15"/>
  <c r="N46" i="15"/>
  <c r="L47" i="15"/>
  <c r="N47" i="15"/>
  <c r="L48" i="15"/>
  <c r="N48" i="15"/>
  <c r="L49" i="15"/>
  <c r="N49" i="15"/>
  <c r="L50" i="15"/>
  <c r="N50" i="15"/>
  <c r="L51" i="15"/>
  <c r="N51" i="15"/>
  <c r="I52" i="15"/>
  <c r="L52" i="15"/>
  <c r="N52" i="15"/>
  <c r="I53" i="15"/>
  <c r="L53" i="15"/>
  <c r="N53" i="15"/>
  <c r="L54" i="15"/>
  <c r="N54" i="15"/>
  <c r="I55" i="15"/>
  <c r="L55" i="15"/>
  <c r="N55" i="15"/>
  <c r="I56" i="15"/>
  <c r="L56" i="15"/>
  <c r="N56" i="15"/>
  <c r="I57" i="15"/>
  <c r="L57" i="15"/>
  <c r="N57" i="15"/>
  <c r="I60" i="15"/>
  <c r="L60" i="15"/>
  <c r="N60" i="15"/>
  <c r="P61" i="15"/>
  <c r="N61" i="15"/>
  <c r="L61" i="15"/>
  <c r="M61" i="15"/>
  <c r="Q61" i="15"/>
  <c r="L62" i="15"/>
  <c r="N62" i="15"/>
  <c r="I63" i="15"/>
  <c r="L63" i="15"/>
  <c r="N63" i="15"/>
  <c r="I64" i="15"/>
  <c r="L64" i="15"/>
  <c r="N64" i="15"/>
  <c r="L65" i="15"/>
  <c r="N65" i="15"/>
  <c r="L66" i="15"/>
  <c r="N66" i="15"/>
  <c r="L67" i="15"/>
  <c r="N67" i="15"/>
  <c r="L68" i="15"/>
  <c r="N68" i="15"/>
  <c r="R80" i="13"/>
  <c r="H80" i="13"/>
  <c r="B80" i="13"/>
  <c r="Q80" i="13" s="1"/>
  <c r="K80" i="13" l="1"/>
  <c r="O80" i="13"/>
  <c r="N80" i="13"/>
  <c r="M80" i="13"/>
  <c r="P80" i="13"/>
  <c r="B84" i="17"/>
  <c r="P73" i="17"/>
  <c r="Q9" i="17"/>
  <c r="R1" i="17"/>
  <c r="R9" i="17" s="1"/>
  <c r="L82" i="16"/>
  <c r="L84" i="16" s="1"/>
  <c r="B93" i="16"/>
  <c r="R80" i="16"/>
  <c r="F93" i="16" s="1"/>
  <c r="F87" i="16"/>
  <c r="Q80" i="16"/>
  <c r="F92" i="16" s="1"/>
  <c r="C94" i="16"/>
  <c r="C95" i="16" s="1"/>
  <c r="F95" i="16" s="1"/>
  <c r="I24" i="15"/>
  <c r="S15" i="15"/>
  <c r="I42" i="15"/>
  <c r="I40" i="15"/>
  <c r="I28" i="15"/>
  <c r="I22" i="15"/>
  <c r="S34" i="15"/>
  <c r="S33" i="15"/>
  <c r="S32" i="15"/>
  <c r="S31" i="15"/>
  <c r="B78" i="15"/>
  <c r="S13" i="15"/>
  <c r="S14" i="15"/>
  <c r="I12" i="15"/>
  <c r="I34" i="15"/>
  <c r="I15" i="15"/>
  <c r="I31" i="15"/>
  <c r="R70" i="15"/>
  <c r="M69" i="15"/>
  <c r="C79" i="15" s="1"/>
  <c r="P69" i="15"/>
  <c r="C82" i="15" s="1"/>
  <c r="I25" i="15"/>
  <c r="I21" i="15"/>
  <c r="S68" i="15"/>
  <c r="S66" i="15"/>
  <c r="S64" i="15"/>
  <c r="S60" i="15"/>
  <c r="S57" i="15"/>
  <c r="S55" i="15"/>
  <c r="S52" i="15"/>
  <c r="S50" i="15"/>
  <c r="S48" i="15"/>
  <c r="S46" i="15"/>
  <c r="S44" i="15"/>
  <c r="S42" i="15"/>
  <c r="S40" i="15"/>
  <c r="S38" i="15"/>
  <c r="S36" i="15"/>
  <c r="S30" i="15"/>
  <c r="S28" i="15"/>
  <c r="S26" i="15"/>
  <c r="S25" i="15"/>
  <c r="S23" i="15"/>
  <c r="S21" i="15"/>
  <c r="S19" i="15"/>
  <c r="I18" i="15"/>
  <c r="S17" i="15"/>
  <c r="K69" i="15"/>
  <c r="K70" i="15" s="1"/>
  <c r="K71" i="15" s="1"/>
  <c r="S11" i="15"/>
  <c r="S61" i="15"/>
  <c r="O69" i="15"/>
  <c r="S67" i="15"/>
  <c r="S65" i="15"/>
  <c r="S63" i="15"/>
  <c r="S62" i="15"/>
  <c r="S56" i="15"/>
  <c r="S54" i="15"/>
  <c r="S53" i="15"/>
  <c r="S51" i="15"/>
  <c r="S49" i="15"/>
  <c r="S47" i="15"/>
  <c r="S45" i="15"/>
  <c r="S43" i="15"/>
  <c r="S41" i="15"/>
  <c r="S39" i="15"/>
  <c r="S37" i="15"/>
  <c r="S35" i="15"/>
  <c r="S29" i="15"/>
  <c r="S27" i="15"/>
  <c r="Q69" i="15"/>
  <c r="C83" i="15" s="1"/>
  <c r="S24" i="15"/>
  <c r="S22" i="15"/>
  <c r="S20" i="15"/>
  <c r="S18" i="15"/>
  <c r="S16" i="15"/>
  <c r="S12" i="15"/>
  <c r="L69" i="15"/>
  <c r="S10" i="15"/>
  <c r="O1" i="15"/>
  <c r="N9" i="15"/>
  <c r="I62" i="15" s="1"/>
  <c r="N69" i="15"/>
  <c r="L80" i="13"/>
  <c r="R74" i="13"/>
  <c r="H74" i="13"/>
  <c r="B74" i="13"/>
  <c r="Q74" i="13" s="1"/>
  <c r="S80" i="13" l="1"/>
  <c r="K74" i="13"/>
  <c r="L74" i="13"/>
  <c r="N74" i="13"/>
  <c r="P74" i="13"/>
  <c r="B86" i="17"/>
  <c r="R73" i="17"/>
  <c r="F86" i="17" s="1"/>
  <c r="B85" i="17"/>
  <c r="Q73" i="17"/>
  <c r="F85" i="17" s="1"/>
  <c r="F84" i="17"/>
  <c r="F94" i="16"/>
  <c r="C106" i="16" s="1"/>
  <c r="F106" i="16" s="1"/>
  <c r="F110" i="16" s="1"/>
  <c r="A133" i="16" s="1"/>
  <c r="S80" i="16"/>
  <c r="I58" i="15"/>
  <c r="I61" i="15"/>
  <c r="I43" i="15"/>
  <c r="M70" i="15"/>
  <c r="M71" i="15" s="1"/>
  <c r="F79" i="15" s="1"/>
  <c r="P70" i="15"/>
  <c r="C77" i="15"/>
  <c r="I46" i="15"/>
  <c r="I65" i="15"/>
  <c r="S69" i="15"/>
  <c r="S70" i="15" s="1"/>
  <c r="Q70" i="15"/>
  <c r="O70" i="15"/>
  <c r="C81" i="15"/>
  <c r="O9" i="15"/>
  <c r="P1" i="15"/>
  <c r="C80" i="15"/>
  <c r="N70" i="15"/>
  <c r="N71" i="15" s="1"/>
  <c r="F80" i="15" s="1"/>
  <c r="B80" i="15"/>
  <c r="I54" i="15"/>
  <c r="F77" i="15"/>
  <c r="L70" i="15"/>
  <c r="L71" i="15" s="1"/>
  <c r="F78" i="15" s="1"/>
  <c r="C78" i="15"/>
  <c r="M74" i="13"/>
  <c r="S74" i="13" s="1"/>
  <c r="O74" i="13"/>
  <c r="R66" i="13"/>
  <c r="H66" i="13"/>
  <c r="R63" i="13"/>
  <c r="H63" i="13"/>
  <c r="B63" i="13"/>
  <c r="P63" i="13" s="1"/>
  <c r="R62" i="13"/>
  <c r="H62" i="13"/>
  <c r="B62" i="13"/>
  <c r="P62" i="13" s="1"/>
  <c r="R65" i="13"/>
  <c r="H65" i="13"/>
  <c r="R64" i="13"/>
  <c r="H64" i="13"/>
  <c r="H59" i="13"/>
  <c r="R59" i="13"/>
  <c r="H60" i="13"/>
  <c r="R60" i="13"/>
  <c r="H61" i="13"/>
  <c r="R61" i="13"/>
  <c r="B65" i="13"/>
  <c r="P65" i="13" s="1"/>
  <c r="B64" i="13"/>
  <c r="Q64" i="13" s="1"/>
  <c r="L73" i="15" l="1"/>
  <c r="L75" i="15" s="1"/>
  <c r="L85" i="16" s="1"/>
  <c r="S73" i="17"/>
  <c r="F87" i="17"/>
  <c r="C99" i="17" s="1"/>
  <c r="F99" i="17" s="1"/>
  <c r="F103" i="17" s="1"/>
  <c r="A126" i="17" s="1"/>
  <c r="A128" i="16"/>
  <c r="A130" i="16"/>
  <c r="F115" i="16"/>
  <c r="F113" i="16"/>
  <c r="A132" i="16"/>
  <c r="F116" i="16"/>
  <c r="A131" i="16"/>
  <c r="F114" i="16"/>
  <c r="A129" i="16"/>
  <c r="C85" i="15"/>
  <c r="C86" i="15" s="1"/>
  <c r="F86" i="15" s="1"/>
  <c r="I48" i="15"/>
  <c r="I50" i="15"/>
  <c r="I49" i="15"/>
  <c r="I67" i="15"/>
  <c r="I68" i="15"/>
  <c r="Q1" i="15"/>
  <c r="P9" i="15"/>
  <c r="B81" i="15"/>
  <c r="O71" i="15"/>
  <c r="K63" i="13"/>
  <c r="M63" i="13"/>
  <c r="O63" i="13"/>
  <c r="Q63" i="13"/>
  <c r="N63" i="13"/>
  <c r="L63" i="13"/>
  <c r="M62" i="13"/>
  <c r="O62" i="13"/>
  <c r="Q62" i="13"/>
  <c r="K62" i="13"/>
  <c r="L62" i="13"/>
  <c r="N62" i="13"/>
  <c r="L65" i="13"/>
  <c r="Q65" i="13"/>
  <c r="O65" i="13"/>
  <c r="M64" i="13"/>
  <c r="K64" i="13"/>
  <c r="N64" i="13"/>
  <c r="P64" i="13"/>
  <c r="L64" i="13"/>
  <c r="O64" i="13"/>
  <c r="M65" i="13"/>
  <c r="K65" i="13"/>
  <c r="N65" i="13"/>
  <c r="R83" i="13"/>
  <c r="H83" i="13"/>
  <c r="R82" i="13"/>
  <c r="H82" i="13"/>
  <c r="R81" i="13"/>
  <c r="H81" i="13"/>
  <c r="R79" i="13"/>
  <c r="H79" i="13"/>
  <c r="R78" i="13"/>
  <c r="H78" i="13"/>
  <c r="R77" i="13"/>
  <c r="H77" i="13"/>
  <c r="R76" i="13"/>
  <c r="H76" i="13"/>
  <c r="R75" i="13"/>
  <c r="H75" i="13"/>
  <c r="R73" i="13"/>
  <c r="H73" i="13"/>
  <c r="B75" i="13"/>
  <c r="Q75" i="13" s="1"/>
  <c r="R72" i="13"/>
  <c r="H72" i="13"/>
  <c r="R71" i="13"/>
  <c r="H71" i="13"/>
  <c r="R70" i="13"/>
  <c r="H70" i="13"/>
  <c r="R69" i="13"/>
  <c r="H69" i="13"/>
  <c r="R68" i="13"/>
  <c r="H68" i="13"/>
  <c r="R67" i="13"/>
  <c r="H67" i="13"/>
  <c r="B82" i="13"/>
  <c r="P82" i="13" s="1"/>
  <c r="B79" i="13"/>
  <c r="P79" i="13" s="1"/>
  <c r="B78" i="13"/>
  <c r="Q78" i="13" s="1"/>
  <c r="B76" i="13"/>
  <c r="Q76" i="13" s="1"/>
  <c r="B72" i="13"/>
  <c r="P72" i="13" s="1"/>
  <c r="B71" i="13"/>
  <c r="P71" i="13" s="1"/>
  <c r="B69" i="13"/>
  <c r="P69" i="13" s="1"/>
  <c r="B68" i="13"/>
  <c r="P68" i="13" s="1"/>
  <c r="R58" i="13"/>
  <c r="H58" i="13"/>
  <c r="R57" i="13"/>
  <c r="H57" i="13"/>
  <c r="R56" i="13"/>
  <c r="H56" i="13"/>
  <c r="B61" i="13"/>
  <c r="B60" i="13"/>
  <c r="B58" i="13"/>
  <c r="P58" i="13" s="1"/>
  <c r="B57" i="13"/>
  <c r="P57" i="13" s="1"/>
  <c r="R55" i="13"/>
  <c r="H55" i="13"/>
  <c r="R54" i="13"/>
  <c r="H54" i="13"/>
  <c r="R53" i="13"/>
  <c r="H53" i="13"/>
  <c r="B55" i="13"/>
  <c r="P55" i="13" s="1"/>
  <c r="B54" i="13"/>
  <c r="P54" i="13" s="1"/>
  <c r="R52" i="13"/>
  <c r="H52" i="13"/>
  <c r="R51" i="13"/>
  <c r="H51" i="13"/>
  <c r="B52" i="13"/>
  <c r="P52" i="13" s="1"/>
  <c r="R50" i="13"/>
  <c r="H50" i="13"/>
  <c r="R49" i="13"/>
  <c r="H49" i="13"/>
  <c r="R48" i="13"/>
  <c r="H48" i="13"/>
  <c r="R47" i="13"/>
  <c r="H47" i="13"/>
  <c r="B50" i="13"/>
  <c r="P50" i="13" s="1"/>
  <c r="B49" i="13"/>
  <c r="P49" i="13" s="1"/>
  <c r="B48" i="13"/>
  <c r="P48" i="13" s="1"/>
  <c r="S63" i="13" l="1"/>
  <c r="L78" i="17"/>
  <c r="L80" i="18" s="1"/>
  <c r="L81" i="18" s="1"/>
  <c r="L84" i="19" s="1"/>
  <c r="L85" i="19" s="1"/>
  <c r="L82" i="20" s="1"/>
  <c r="L83" i="20" s="1"/>
  <c r="L60" i="30" s="1"/>
  <c r="L61" i="30" s="1"/>
  <c r="L87" i="16"/>
  <c r="K86" i="16"/>
  <c r="A121" i="17"/>
  <c r="F109" i="17"/>
  <c r="F106" i="17"/>
  <c r="A125" i="17"/>
  <c r="A124" i="17"/>
  <c r="F108" i="17"/>
  <c r="A123" i="17"/>
  <c r="F107" i="17"/>
  <c r="A122" i="17"/>
  <c r="F117" i="16"/>
  <c r="F122" i="16" s="1"/>
  <c r="I66" i="15"/>
  <c r="I47" i="15"/>
  <c r="I51" i="15"/>
  <c r="B82" i="15"/>
  <c r="P71" i="15"/>
  <c r="F82" i="15" s="1"/>
  <c r="F81" i="15"/>
  <c r="Q9" i="15"/>
  <c r="R1" i="15"/>
  <c r="R9" i="15" s="1"/>
  <c r="S65" i="13"/>
  <c r="S64" i="13"/>
  <c r="S62" i="13"/>
  <c r="K61" i="13"/>
  <c r="M61" i="13"/>
  <c r="O61" i="13"/>
  <c r="Q61" i="13"/>
  <c r="L61" i="13"/>
  <c r="N61" i="13"/>
  <c r="P61" i="13"/>
  <c r="K60" i="13"/>
  <c r="M60" i="13"/>
  <c r="O60" i="13"/>
  <c r="Q60" i="13"/>
  <c r="L60" i="13"/>
  <c r="N60" i="13"/>
  <c r="P60" i="13"/>
  <c r="K75" i="13"/>
  <c r="L75" i="13"/>
  <c r="N75" i="13"/>
  <c r="P75" i="13"/>
  <c r="L76" i="13"/>
  <c r="N76" i="13"/>
  <c r="P76" i="13"/>
  <c r="K78" i="13"/>
  <c r="L78" i="13"/>
  <c r="N78" i="13"/>
  <c r="P78" i="13"/>
  <c r="M79" i="13"/>
  <c r="O79" i="13"/>
  <c r="Q79" i="13"/>
  <c r="M82" i="13"/>
  <c r="O82" i="13"/>
  <c r="Q82" i="13"/>
  <c r="M75" i="13"/>
  <c r="O75" i="13"/>
  <c r="K76" i="13"/>
  <c r="M76" i="13"/>
  <c r="O76" i="13"/>
  <c r="M78" i="13"/>
  <c r="O78" i="13"/>
  <c r="L79" i="13"/>
  <c r="K79" i="13"/>
  <c r="N79" i="13"/>
  <c r="K82" i="13"/>
  <c r="L82" i="13"/>
  <c r="N82" i="13"/>
  <c r="M68" i="13"/>
  <c r="O68" i="13"/>
  <c r="Q68" i="13"/>
  <c r="K69" i="13"/>
  <c r="M69" i="13"/>
  <c r="O69" i="13"/>
  <c r="Q69" i="13"/>
  <c r="M71" i="13"/>
  <c r="O71" i="13"/>
  <c r="Q71" i="13"/>
  <c r="K72" i="13"/>
  <c r="M72" i="13"/>
  <c r="O72" i="13"/>
  <c r="Q72" i="13"/>
  <c r="K68" i="13"/>
  <c r="L68" i="13"/>
  <c r="N68" i="13"/>
  <c r="L69" i="13"/>
  <c r="N69" i="13"/>
  <c r="K71" i="13"/>
  <c r="L71" i="13"/>
  <c r="N71" i="13"/>
  <c r="L72" i="13"/>
  <c r="N72" i="13"/>
  <c r="M57" i="13"/>
  <c r="O57" i="13"/>
  <c r="Q57" i="13"/>
  <c r="K58" i="13"/>
  <c r="M58" i="13"/>
  <c r="O58" i="13"/>
  <c r="Q58" i="13"/>
  <c r="K57" i="13"/>
  <c r="L57" i="13"/>
  <c r="N57" i="13"/>
  <c r="L58" i="13"/>
  <c r="N58" i="13"/>
  <c r="M54" i="13"/>
  <c r="O54" i="13"/>
  <c r="Q54" i="13"/>
  <c r="K55" i="13"/>
  <c r="M55" i="13"/>
  <c r="O55" i="13"/>
  <c r="Q55" i="13"/>
  <c r="K54" i="13"/>
  <c r="L54" i="13"/>
  <c r="N54" i="13"/>
  <c r="L55" i="13"/>
  <c r="N55" i="13"/>
  <c r="M48" i="13"/>
  <c r="M52" i="13"/>
  <c r="Q52" i="13"/>
  <c r="O50" i="13"/>
  <c r="Q48" i="13"/>
  <c r="K50" i="13"/>
  <c r="O52" i="13"/>
  <c r="O48" i="13"/>
  <c r="M50" i="13"/>
  <c r="Q50" i="13"/>
  <c r="K52" i="13"/>
  <c r="L52" i="13"/>
  <c r="N52" i="13"/>
  <c r="L49" i="13"/>
  <c r="M49" i="13"/>
  <c r="O49" i="13"/>
  <c r="Q49" i="13"/>
  <c r="K48" i="13"/>
  <c r="L48" i="13"/>
  <c r="N48" i="13"/>
  <c r="N49" i="13"/>
  <c r="N50" i="13"/>
  <c r="L50" i="13"/>
  <c r="K49" i="13"/>
  <c r="B41" i="13"/>
  <c r="P41" i="13" s="1"/>
  <c r="R41" i="13"/>
  <c r="Q41" i="13"/>
  <c r="H41" i="13"/>
  <c r="R40" i="13"/>
  <c r="H40" i="13"/>
  <c r="R39" i="13"/>
  <c r="H39" i="13"/>
  <c r="R38" i="13"/>
  <c r="H38" i="13"/>
  <c r="R37" i="13"/>
  <c r="H37" i="13"/>
  <c r="B39" i="13"/>
  <c r="Q39" i="13" s="1"/>
  <c r="B38" i="13"/>
  <c r="Q38" i="13" s="1"/>
  <c r="R31" i="13"/>
  <c r="H31" i="13"/>
  <c r="B31" i="13"/>
  <c r="P31" i="13" s="1"/>
  <c r="F110" i="17" l="1"/>
  <c r="F115" i="17" s="1"/>
  <c r="B84" i="15"/>
  <c r="R71" i="15"/>
  <c r="F84" i="15" s="1"/>
  <c r="B83" i="15"/>
  <c r="Q71" i="15"/>
  <c r="S79" i="13"/>
  <c r="S60" i="13"/>
  <c r="S61" i="13"/>
  <c r="S49" i="13"/>
  <c r="S82" i="13"/>
  <c r="S76" i="13"/>
  <c r="S78" i="13"/>
  <c r="S75" i="13"/>
  <c r="S69" i="13"/>
  <c r="S71" i="13"/>
  <c r="S68" i="13"/>
  <c r="S72" i="13"/>
  <c r="M41" i="13"/>
  <c r="K41" i="13"/>
  <c r="O41" i="13"/>
  <c r="S58" i="13"/>
  <c r="S57" i="13"/>
  <c r="S54" i="13"/>
  <c r="S55" i="13"/>
  <c r="S52" i="13"/>
  <c r="S48" i="13"/>
  <c r="L41" i="13"/>
  <c r="N41" i="13"/>
  <c r="S50" i="13"/>
  <c r="K38" i="13"/>
  <c r="N38" i="13"/>
  <c r="L38" i="13"/>
  <c r="P38" i="13"/>
  <c r="L39" i="13"/>
  <c r="N39" i="13"/>
  <c r="P39" i="13"/>
  <c r="M38" i="13"/>
  <c r="O38" i="13"/>
  <c r="K39" i="13"/>
  <c r="M39" i="13"/>
  <c r="O39" i="13"/>
  <c r="K31" i="13"/>
  <c r="M31" i="13"/>
  <c r="O31" i="13"/>
  <c r="Q31" i="13"/>
  <c r="L31" i="13"/>
  <c r="N31" i="13"/>
  <c r="R34" i="13"/>
  <c r="H34" i="13"/>
  <c r="R33" i="13"/>
  <c r="H33" i="13"/>
  <c r="R32" i="13"/>
  <c r="H32" i="13"/>
  <c r="B34" i="13"/>
  <c r="P34" i="13" s="1"/>
  <c r="B33" i="13"/>
  <c r="P33" i="13" s="1"/>
  <c r="F83" i="15" l="1"/>
  <c r="F85" i="15" s="1"/>
  <c r="C97" i="15" s="1"/>
  <c r="F97" i="15" s="1"/>
  <c r="F101" i="15" s="1"/>
  <c r="S71" i="15"/>
  <c r="S41" i="13"/>
  <c r="S38" i="13"/>
  <c r="S39" i="13"/>
  <c r="S31" i="13"/>
  <c r="M33" i="13"/>
  <c r="O33" i="13"/>
  <c r="Q33" i="13"/>
  <c r="K34" i="13"/>
  <c r="M34" i="13"/>
  <c r="O34" i="13"/>
  <c r="Q34" i="13"/>
  <c r="K33" i="13"/>
  <c r="L33" i="13"/>
  <c r="N33" i="13"/>
  <c r="L34" i="13"/>
  <c r="N34" i="13"/>
  <c r="R30" i="13"/>
  <c r="H30" i="13"/>
  <c r="R29" i="13"/>
  <c r="H29" i="13"/>
  <c r="R28" i="13"/>
  <c r="H28" i="13"/>
  <c r="B30" i="13"/>
  <c r="P30" i="13" s="1"/>
  <c r="B29" i="13"/>
  <c r="P29" i="13" s="1"/>
  <c r="A124" i="15" l="1"/>
  <c r="F107" i="15"/>
  <c r="F105" i="15"/>
  <c r="A123" i="15"/>
  <c r="A121" i="15"/>
  <c r="A119" i="15"/>
  <c r="F106" i="15"/>
  <c r="A122" i="15" s="1"/>
  <c r="F104" i="15"/>
  <c r="A120" i="15" s="1"/>
  <c r="S33" i="13"/>
  <c r="S34" i="13"/>
  <c r="M29" i="13"/>
  <c r="O29" i="13"/>
  <c r="Q29" i="13"/>
  <c r="K30" i="13"/>
  <c r="M30" i="13"/>
  <c r="O30" i="13"/>
  <c r="Q30" i="13"/>
  <c r="K29" i="13"/>
  <c r="L29" i="13"/>
  <c r="N29" i="13"/>
  <c r="L30" i="13"/>
  <c r="N30" i="13"/>
  <c r="R27" i="13"/>
  <c r="H27" i="13"/>
  <c r="R26" i="13"/>
  <c r="H26" i="13"/>
  <c r="R25" i="13"/>
  <c r="H25" i="13"/>
  <c r="B27" i="13"/>
  <c r="P27" i="13" s="1"/>
  <c r="B26" i="13"/>
  <c r="P26" i="13" s="1"/>
  <c r="F108" i="15" l="1"/>
  <c r="F113" i="15" s="1"/>
  <c r="S29" i="13"/>
  <c r="S30" i="13"/>
  <c r="M26" i="13"/>
  <c r="O26" i="13"/>
  <c r="Q26" i="13"/>
  <c r="K27" i="13"/>
  <c r="M27" i="13"/>
  <c r="O27" i="13"/>
  <c r="Q27" i="13"/>
  <c r="K26" i="13"/>
  <c r="L26" i="13"/>
  <c r="N26" i="13"/>
  <c r="L27" i="13"/>
  <c r="N27" i="13"/>
  <c r="R24" i="13"/>
  <c r="H24" i="13"/>
  <c r="B24" i="13"/>
  <c r="Q24" i="13" s="1"/>
  <c r="R23" i="13"/>
  <c r="H23" i="13"/>
  <c r="B23" i="13"/>
  <c r="Q23" i="13" s="1"/>
  <c r="R22" i="13"/>
  <c r="H22" i="13"/>
  <c r="B22" i="13"/>
  <c r="Q22" i="13" s="1"/>
  <c r="R21" i="13"/>
  <c r="H21" i="13"/>
  <c r="R20" i="13"/>
  <c r="H20" i="13"/>
  <c r="B21" i="13"/>
  <c r="P21" i="13" s="1"/>
  <c r="B20" i="13"/>
  <c r="P20" i="13" s="1"/>
  <c r="S27" i="13" l="1"/>
  <c r="S26" i="13"/>
  <c r="O20" i="13"/>
  <c r="M20" i="13"/>
  <c r="Q20" i="13"/>
  <c r="N22" i="13"/>
  <c r="L23" i="13"/>
  <c r="P23" i="13"/>
  <c r="L24" i="13"/>
  <c r="N24" i="13"/>
  <c r="P24" i="13"/>
  <c r="L22" i="13"/>
  <c r="P22" i="13"/>
  <c r="N23" i="13"/>
  <c r="K22" i="13"/>
  <c r="M22" i="13"/>
  <c r="O22" i="13"/>
  <c r="K23" i="13"/>
  <c r="M23" i="13"/>
  <c r="O23" i="13"/>
  <c r="K24" i="13"/>
  <c r="M24" i="13"/>
  <c r="O24" i="13"/>
  <c r="K21" i="13"/>
  <c r="M21" i="13"/>
  <c r="O21" i="13"/>
  <c r="Q21" i="13"/>
  <c r="K20" i="13"/>
  <c r="L20" i="13"/>
  <c r="N20" i="13"/>
  <c r="L21" i="13"/>
  <c r="N21" i="13"/>
  <c r="R15" i="13"/>
  <c r="H15" i="13"/>
  <c r="B15" i="13"/>
  <c r="Q15" i="13" s="1"/>
  <c r="R102" i="14"/>
  <c r="H102" i="14"/>
  <c r="B102" i="14"/>
  <c r="Q102" i="14" s="1"/>
  <c r="R101" i="14"/>
  <c r="H101" i="14"/>
  <c r="B101" i="14"/>
  <c r="Q101" i="14" s="1"/>
  <c r="R100" i="14"/>
  <c r="H100" i="14"/>
  <c r="B100" i="14"/>
  <c r="Q100" i="14" s="1"/>
  <c r="R99" i="14"/>
  <c r="H99" i="14"/>
  <c r="B99" i="14"/>
  <c r="Q99" i="14" s="1"/>
  <c r="R98" i="14"/>
  <c r="H98" i="14"/>
  <c r="B98" i="14"/>
  <c r="Q98" i="14" s="1"/>
  <c r="R97" i="14"/>
  <c r="H97" i="14"/>
  <c r="B97" i="14"/>
  <c r="Q97" i="14" s="1"/>
  <c r="R96" i="14"/>
  <c r="H96" i="14"/>
  <c r="B96" i="14"/>
  <c r="Q96" i="14" s="1"/>
  <c r="R95" i="14"/>
  <c r="H95" i="14"/>
  <c r="B95" i="14"/>
  <c r="Q95" i="14" s="1"/>
  <c r="R94" i="14"/>
  <c r="H94" i="14"/>
  <c r="B94" i="14"/>
  <c r="Q94" i="14" s="1"/>
  <c r="R93" i="14"/>
  <c r="H93" i="14"/>
  <c r="B93" i="14"/>
  <c r="Q93" i="14" s="1"/>
  <c r="R92" i="14"/>
  <c r="H92" i="14"/>
  <c r="B92" i="14"/>
  <c r="Q92" i="14" s="1"/>
  <c r="R91" i="14"/>
  <c r="H91" i="14"/>
  <c r="B91" i="14"/>
  <c r="Q91" i="14" s="1"/>
  <c r="R90" i="14"/>
  <c r="H90" i="14"/>
  <c r="B90" i="14"/>
  <c r="Q90" i="14" s="1"/>
  <c r="R89" i="14"/>
  <c r="H89" i="14"/>
  <c r="B89" i="14"/>
  <c r="Q89" i="14" s="1"/>
  <c r="R88" i="14"/>
  <c r="H88" i="14"/>
  <c r="B88" i="14"/>
  <c r="Q88" i="14" s="1"/>
  <c r="R87" i="14"/>
  <c r="H87" i="14"/>
  <c r="B87" i="14"/>
  <c r="Q87" i="14" s="1"/>
  <c r="R86" i="14"/>
  <c r="H86" i="14"/>
  <c r="B86" i="14"/>
  <c r="Q86" i="14" s="1"/>
  <c r="R85" i="14"/>
  <c r="H85" i="14"/>
  <c r="B85" i="14"/>
  <c r="Q85" i="14" s="1"/>
  <c r="R84" i="14"/>
  <c r="H84" i="14"/>
  <c r="B84" i="14"/>
  <c r="Q84" i="14" s="1"/>
  <c r="R83" i="14"/>
  <c r="H83" i="14"/>
  <c r="B83" i="14"/>
  <c r="Q83" i="14" s="1"/>
  <c r="R82" i="14"/>
  <c r="H82" i="14"/>
  <c r="B82" i="14"/>
  <c r="Q82" i="14" s="1"/>
  <c r="R81" i="14"/>
  <c r="H81" i="14"/>
  <c r="B81" i="14"/>
  <c r="Q81" i="14" s="1"/>
  <c r="R80" i="14"/>
  <c r="H80" i="14"/>
  <c r="B80" i="14"/>
  <c r="Q80" i="14" s="1"/>
  <c r="R79" i="14"/>
  <c r="H79" i="14"/>
  <c r="B79" i="14"/>
  <c r="Q79" i="14" s="1"/>
  <c r="R78" i="14"/>
  <c r="H78" i="14"/>
  <c r="B78" i="14"/>
  <c r="Q78" i="14" s="1"/>
  <c r="R77" i="14"/>
  <c r="H77" i="14"/>
  <c r="B77" i="14"/>
  <c r="Q77" i="14" s="1"/>
  <c r="R76" i="14"/>
  <c r="H76" i="14"/>
  <c r="B76" i="14"/>
  <c r="Q76" i="14" s="1"/>
  <c r="R43" i="14"/>
  <c r="H43" i="14"/>
  <c r="B43" i="14"/>
  <c r="Q43" i="14" s="1"/>
  <c r="R42" i="14"/>
  <c r="H42" i="14"/>
  <c r="B42" i="14"/>
  <c r="Q42" i="14" s="1"/>
  <c r="R41" i="14"/>
  <c r="H41" i="14"/>
  <c r="B41" i="14"/>
  <c r="Q41" i="14" s="1"/>
  <c r="R40" i="14"/>
  <c r="H40" i="14"/>
  <c r="B40" i="14"/>
  <c r="Q40" i="14" s="1"/>
  <c r="R39" i="14"/>
  <c r="H39" i="14"/>
  <c r="B39" i="14"/>
  <c r="Q39" i="14" s="1"/>
  <c r="R38" i="14"/>
  <c r="H38" i="14"/>
  <c r="B38" i="14"/>
  <c r="Q38" i="14" s="1"/>
  <c r="R37" i="14"/>
  <c r="H37" i="14"/>
  <c r="B37" i="14"/>
  <c r="Q37" i="14" s="1"/>
  <c r="R36" i="14"/>
  <c r="H36" i="14"/>
  <c r="B36" i="14"/>
  <c r="Q36" i="14" s="1"/>
  <c r="R35" i="14"/>
  <c r="H35" i="14"/>
  <c r="B35" i="14"/>
  <c r="Q35" i="14" s="1"/>
  <c r="R34" i="14"/>
  <c r="H34" i="14"/>
  <c r="B34" i="14"/>
  <c r="Q34" i="14" s="1"/>
  <c r="R33" i="14"/>
  <c r="H33" i="14"/>
  <c r="B33" i="14"/>
  <c r="Q33" i="14" s="1"/>
  <c r="R32" i="14"/>
  <c r="H32" i="14"/>
  <c r="B32" i="14"/>
  <c r="P32" i="14" s="1"/>
  <c r="R31" i="14"/>
  <c r="H31" i="14"/>
  <c r="B31" i="14"/>
  <c r="L31" i="14" s="1"/>
  <c r="R30" i="14"/>
  <c r="H30" i="14"/>
  <c r="B30" i="14"/>
  <c r="P30" i="14" s="1"/>
  <c r="R29" i="14"/>
  <c r="H29" i="14"/>
  <c r="B29" i="14"/>
  <c r="L29" i="14" s="1"/>
  <c r="R28" i="14"/>
  <c r="H28" i="14"/>
  <c r="B28" i="14"/>
  <c r="P28" i="14" s="1"/>
  <c r="R27" i="14"/>
  <c r="H27" i="14"/>
  <c r="B27" i="14"/>
  <c r="R26" i="14"/>
  <c r="H26" i="14"/>
  <c r="B26" i="14"/>
  <c r="R25" i="14"/>
  <c r="H25" i="14"/>
  <c r="B25" i="14"/>
  <c r="L25" i="14" s="1"/>
  <c r="R24" i="14"/>
  <c r="H24" i="14"/>
  <c r="B24" i="14"/>
  <c r="R23" i="14"/>
  <c r="H23" i="14"/>
  <c r="B23" i="14"/>
  <c r="L23" i="14" s="1"/>
  <c r="R22" i="14"/>
  <c r="H22" i="14"/>
  <c r="B22" i="14"/>
  <c r="R21" i="14"/>
  <c r="H21" i="14"/>
  <c r="B21" i="14"/>
  <c r="L21" i="14" s="1"/>
  <c r="R20" i="14"/>
  <c r="H20" i="14"/>
  <c r="B20" i="14"/>
  <c r="R19" i="14"/>
  <c r="H19" i="14"/>
  <c r="B19" i="14"/>
  <c r="L19" i="14" s="1"/>
  <c r="R18" i="14"/>
  <c r="H18" i="14"/>
  <c r="B18" i="14"/>
  <c r="N18" i="14" s="1"/>
  <c r="R17" i="14"/>
  <c r="H17" i="14"/>
  <c r="B17" i="14"/>
  <c r="L17" i="14" s="1"/>
  <c r="R16" i="14"/>
  <c r="H16" i="14"/>
  <c r="B16" i="14"/>
  <c r="R15" i="14"/>
  <c r="H15" i="14"/>
  <c r="B15" i="14"/>
  <c r="L15" i="14" s="1"/>
  <c r="R14" i="14"/>
  <c r="H14" i="14"/>
  <c r="B14" i="14"/>
  <c r="N14" i="14" s="1"/>
  <c r="R13" i="14"/>
  <c r="H13" i="14"/>
  <c r="B13" i="14"/>
  <c r="L13" i="14" s="1"/>
  <c r="R12" i="14"/>
  <c r="H12" i="14"/>
  <c r="B12" i="14"/>
  <c r="R11" i="14"/>
  <c r="H11" i="14"/>
  <c r="B11" i="14"/>
  <c r="Q11" i="14" s="1"/>
  <c r="A152" i="14"/>
  <c r="A144" i="14"/>
  <c r="F133" i="14"/>
  <c r="F132" i="14"/>
  <c r="A130" i="14"/>
  <c r="F127" i="14"/>
  <c r="C127" i="14"/>
  <c r="C128" i="14" s="1"/>
  <c r="A110" i="14"/>
  <c r="R75" i="14"/>
  <c r="H75" i="14"/>
  <c r="B75" i="14"/>
  <c r="R74" i="14"/>
  <c r="H74" i="14"/>
  <c r="B74" i="14"/>
  <c r="L74" i="14" s="1"/>
  <c r="R73" i="14"/>
  <c r="H73" i="14"/>
  <c r="B73" i="14"/>
  <c r="R72" i="14"/>
  <c r="H72" i="14"/>
  <c r="B72" i="14"/>
  <c r="R71" i="14"/>
  <c r="H71" i="14"/>
  <c r="B71" i="14"/>
  <c r="Q71" i="14" s="1"/>
  <c r="R70" i="14"/>
  <c r="H70" i="14"/>
  <c r="B70" i="14"/>
  <c r="Q70" i="14" s="1"/>
  <c r="R69" i="14"/>
  <c r="H69" i="14"/>
  <c r="B69" i="14"/>
  <c r="R68" i="14"/>
  <c r="H68" i="14"/>
  <c r="B68" i="14"/>
  <c r="L68" i="14" s="1"/>
  <c r="R67" i="14"/>
  <c r="H67" i="14"/>
  <c r="B67" i="14"/>
  <c r="R66" i="14"/>
  <c r="H66" i="14"/>
  <c r="B66" i="14"/>
  <c r="Q66" i="14" s="1"/>
  <c r="R65" i="14"/>
  <c r="H65" i="14"/>
  <c r="B65" i="14"/>
  <c r="P65" i="14" s="1"/>
  <c r="R64" i="14"/>
  <c r="H64" i="14"/>
  <c r="B64" i="14"/>
  <c r="P64" i="14" s="1"/>
  <c r="R63" i="14"/>
  <c r="H63" i="14"/>
  <c r="B63" i="14"/>
  <c r="P63" i="14" s="1"/>
  <c r="R62" i="14"/>
  <c r="H62" i="14"/>
  <c r="B62" i="14"/>
  <c r="Q62" i="14" s="1"/>
  <c r="R61" i="14"/>
  <c r="H61" i="14"/>
  <c r="B61" i="14"/>
  <c r="P61" i="14" s="1"/>
  <c r="R60" i="14"/>
  <c r="H60" i="14"/>
  <c r="B60" i="14"/>
  <c r="P60" i="14" s="1"/>
  <c r="R59" i="14"/>
  <c r="H59" i="14"/>
  <c r="B59" i="14"/>
  <c r="P59" i="14" s="1"/>
  <c r="R58" i="14"/>
  <c r="H58" i="14"/>
  <c r="B58" i="14"/>
  <c r="P58" i="14" s="1"/>
  <c r="R57" i="14"/>
  <c r="H57" i="14"/>
  <c r="B57" i="14"/>
  <c r="Q57" i="14" s="1"/>
  <c r="R56" i="14"/>
  <c r="H56" i="14"/>
  <c r="B56" i="14"/>
  <c r="Q56" i="14" s="1"/>
  <c r="R55" i="14"/>
  <c r="H55" i="14"/>
  <c r="B55" i="14"/>
  <c r="P55" i="14" s="1"/>
  <c r="R54" i="14"/>
  <c r="H54" i="14"/>
  <c r="B54" i="14"/>
  <c r="P54" i="14" s="1"/>
  <c r="R53" i="14"/>
  <c r="H53" i="14"/>
  <c r="B53" i="14"/>
  <c r="P53" i="14" s="1"/>
  <c r="R52" i="14"/>
  <c r="H52" i="14"/>
  <c r="B52" i="14"/>
  <c r="P52" i="14" s="1"/>
  <c r="R51" i="14"/>
  <c r="H51" i="14"/>
  <c r="B51" i="14"/>
  <c r="P51" i="14" s="1"/>
  <c r="R50" i="14"/>
  <c r="H50" i="14"/>
  <c r="B50" i="14"/>
  <c r="P50" i="14" s="1"/>
  <c r="R49" i="14"/>
  <c r="H49" i="14"/>
  <c r="B49" i="14"/>
  <c r="P49" i="14" s="1"/>
  <c r="R48" i="14"/>
  <c r="H48" i="14"/>
  <c r="B48" i="14"/>
  <c r="R47" i="14"/>
  <c r="H47" i="14"/>
  <c r="B47" i="14"/>
  <c r="R46" i="14"/>
  <c r="H46" i="14"/>
  <c r="B46" i="14"/>
  <c r="P46" i="14" s="1"/>
  <c r="R45" i="14"/>
  <c r="H45" i="14"/>
  <c r="B45" i="14"/>
  <c r="P45" i="14" s="1"/>
  <c r="R44" i="14"/>
  <c r="H44" i="14"/>
  <c r="B44" i="14"/>
  <c r="P44" i="14" s="1"/>
  <c r="R10" i="14"/>
  <c r="H10" i="14"/>
  <c r="B10" i="14"/>
  <c r="P10" i="14" s="1"/>
  <c r="K9" i="14"/>
  <c r="B111" i="14" s="1"/>
  <c r="L1" i="14"/>
  <c r="M1" i="14" s="1"/>
  <c r="B53" i="13"/>
  <c r="B51" i="13"/>
  <c r="B47" i="13"/>
  <c r="R46" i="13"/>
  <c r="H46" i="13"/>
  <c r="B46" i="13"/>
  <c r="Q46" i="13" s="1"/>
  <c r="R45" i="13"/>
  <c r="H45" i="13"/>
  <c r="B45" i="13"/>
  <c r="Q45" i="13" s="1"/>
  <c r="R44" i="13"/>
  <c r="H44" i="13"/>
  <c r="B44" i="13"/>
  <c r="Q44" i="13" s="1"/>
  <c r="A133" i="13"/>
  <c r="A125" i="13"/>
  <c r="F114" i="13"/>
  <c r="F113" i="13"/>
  <c r="A111" i="13"/>
  <c r="F108" i="13"/>
  <c r="C108" i="13"/>
  <c r="C109" i="13" s="1"/>
  <c r="A91" i="13"/>
  <c r="B83" i="13"/>
  <c r="B81" i="13"/>
  <c r="B77" i="13"/>
  <c r="B73" i="13"/>
  <c r="B70" i="13"/>
  <c r="B67" i="13"/>
  <c r="B66" i="13"/>
  <c r="B59" i="13"/>
  <c r="B56" i="13"/>
  <c r="R43" i="13"/>
  <c r="H43" i="13"/>
  <c r="B43" i="13"/>
  <c r="P43" i="13" s="1"/>
  <c r="R42" i="13"/>
  <c r="H42" i="13"/>
  <c r="B42" i="13"/>
  <c r="B40" i="13"/>
  <c r="B37" i="13"/>
  <c r="R36" i="13"/>
  <c r="H36" i="13"/>
  <c r="B36" i="13"/>
  <c r="Q36" i="13" s="1"/>
  <c r="R35" i="13"/>
  <c r="H35" i="13"/>
  <c r="B35" i="13"/>
  <c r="Q35" i="13" s="1"/>
  <c r="B32" i="13"/>
  <c r="B28" i="13"/>
  <c r="B25" i="13"/>
  <c r="R19" i="13"/>
  <c r="H19" i="13"/>
  <c r="B19" i="13"/>
  <c r="P19" i="13" s="1"/>
  <c r="R18" i="13"/>
  <c r="H18" i="13"/>
  <c r="B18" i="13"/>
  <c r="R17" i="13"/>
  <c r="H17" i="13"/>
  <c r="B17" i="13"/>
  <c r="P17" i="13" s="1"/>
  <c r="R16" i="13"/>
  <c r="H16" i="13"/>
  <c r="B16" i="13"/>
  <c r="R14" i="13"/>
  <c r="H14" i="13"/>
  <c r="B14" i="13"/>
  <c r="L14" i="13" s="1"/>
  <c r="R13" i="13"/>
  <c r="H13" i="13"/>
  <c r="B13" i="13"/>
  <c r="R12" i="13"/>
  <c r="H12" i="13"/>
  <c r="B12" i="13"/>
  <c r="P12" i="13" s="1"/>
  <c r="R11" i="13"/>
  <c r="H11" i="13"/>
  <c r="B11" i="13"/>
  <c r="R10" i="13"/>
  <c r="H10" i="13"/>
  <c r="B10" i="13"/>
  <c r="L10" i="13" s="1"/>
  <c r="K9" i="13"/>
  <c r="L1" i="13"/>
  <c r="L9" i="13" s="1"/>
  <c r="L1" i="11"/>
  <c r="M1" i="11" s="1"/>
  <c r="N1" i="11" s="1"/>
  <c r="O1" i="11" s="1"/>
  <c r="P1" i="11" s="1"/>
  <c r="Q1" i="11" s="1"/>
  <c r="R1" i="11" s="1"/>
  <c r="B30" i="11"/>
  <c r="H30" i="11"/>
  <c r="L30" i="11"/>
  <c r="O30" i="11"/>
  <c r="Q30" i="11"/>
  <c r="R30" i="11"/>
  <c r="B31" i="11"/>
  <c r="N31" i="11" s="1"/>
  <c r="H31" i="11"/>
  <c r="L31" i="11"/>
  <c r="R31" i="11"/>
  <c r="B32" i="11"/>
  <c r="K32" i="11" s="1"/>
  <c r="H32" i="11"/>
  <c r="L32" i="11" s="1"/>
  <c r="P32" i="11"/>
  <c r="R32" i="11"/>
  <c r="B33" i="11"/>
  <c r="N33" i="11" s="1"/>
  <c r="H33" i="11"/>
  <c r="L33" i="11"/>
  <c r="P33" i="11"/>
  <c r="R33" i="11"/>
  <c r="B34" i="11"/>
  <c r="N34" i="11" s="1"/>
  <c r="H34" i="11"/>
  <c r="R34" i="11"/>
  <c r="B35" i="11"/>
  <c r="K35" i="11" s="1"/>
  <c r="H35" i="11"/>
  <c r="N35" i="11"/>
  <c r="Q35" i="11"/>
  <c r="R35" i="11"/>
  <c r="B36" i="11"/>
  <c r="K36" i="11" s="1"/>
  <c r="H36" i="11"/>
  <c r="R36" i="11"/>
  <c r="B37" i="11"/>
  <c r="L37" i="11" s="1"/>
  <c r="H37" i="11"/>
  <c r="M37" i="11"/>
  <c r="Q37" i="11"/>
  <c r="R37" i="11"/>
  <c r="B38" i="11"/>
  <c r="K38" i="11" s="1"/>
  <c r="H38" i="11"/>
  <c r="R38" i="11"/>
  <c r="B21" i="11"/>
  <c r="K21" i="11" s="1"/>
  <c r="H21" i="11"/>
  <c r="R21" i="11"/>
  <c r="H19" i="11"/>
  <c r="H20" i="11"/>
  <c r="R18" i="11"/>
  <c r="H18" i="11"/>
  <c r="B18" i="11"/>
  <c r="P18" i="11" s="1"/>
  <c r="K30" i="11" l="1"/>
  <c r="L34" i="11"/>
  <c r="L36" i="11"/>
  <c r="L27" i="14"/>
  <c r="I74" i="13"/>
  <c r="I62" i="13"/>
  <c r="I80" i="13"/>
  <c r="I63" i="13"/>
  <c r="P66" i="13"/>
  <c r="L66" i="13"/>
  <c r="Q66" i="13"/>
  <c r="O66" i="13"/>
  <c r="K66" i="13"/>
  <c r="M66" i="13"/>
  <c r="N66" i="13"/>
  <c r="I61" i="13"/>
  <c r="I60" i="13"/>
  <c r="I82" i="13"/>
  <c r="I75" i="13"/>
  <c r="I78" i="13"/>
  <c r="K59" i="13"/>
  <c r="M59" i="13"/>
  <c r="O59" i="13"/>
  <c r="Q59" i="13"/>
  <c r="I59" i="13"/>
  <c r="L59" i="13"/>
  <c r="N59" i="13"/>
  <c r="P59" i="13"/>
  <c r="I76" i="13"/>
  <c r="I79" i="13"/>
  <c r="P73" i="13"/>
  <c r="N73" i="13"/>
  <c r="L73" i="13"/>
  <c r="Q73" i="13"/>
  <c r="O73" i="13"/>
  <c r="M73" i="13"/>
  <c r="I73" i="13"/>
  <c r="K73" i="13"/>
  <c r="Q81" i="13"/>
  <c r="O81" i="13"/>
  <c r="M81" i="13"/>
  <c r="I81" i="13"/>
  <c r="P81" i="13"/>
  <c r="N81" i="13"/>
  <c r="L81" i="13"/>
  <c r="K81" i="13"/>
  <c r="P77" i="13"/>
  <c r="N77" i="13"/>
  <c r="L77" i="13"/>
  <c r="Q77" i="13"/>
  <c r="O77" i="13"/>
  <c r="M77" i="13"/>
  <c r="I77" i="13"/>
  <c r="K77" i="13"/>
  <c r="P83" i="13"/>
  <c r="N83" i="13"/>
  <c r="L83" i="13"/>
  <c r="I83" i="13"/>
  <c r="Q83" i="13"/>
  <c r="O83" i="13"/>
  <c r="M83" i="13"/>
  <c r="K83" i="13"/>
  <c r="I50" i="13"/>
  <c r="I69" i="13"/>
  <c r="I72" i="13"/>
  <c r="I58" i="13"/>
  <c r="I55" i="13"/>
  <c r="I68" i="13"/>
  <c r="I71" i="13"/>
  <c r="I57" i="13"/>
  <c r="I54" i="13"/>
  <c r="Q67" i="13"/>
  <c r="O67" i="13"/>
  <c r="M67" i="13"/>
  <c r="I67" i="13"/>
  <c r="P67" i="13"/>
  <c r="N67" i="13"/>
  <c r="L67" i="13"/>
  <c r="K67" i="13"/>
  <c r="Q70" i="13"/>
  <c r="O70" i="13"/>
  <c r="M70" i="13"/>
  <c r="I70" i="13"/>
  <c r="P70" i="13"/>
  <c r="N70" i="13"/>
  <c r="L70" i="13"/>
  <c r="K70" i="13"/>
  <c r="Q56" i="13"/>
  <c r="O56" i="13"/>
  <c r="M56" i="13"/>
  <c r="I56" i="13"/>
  <c r="P56" i="13"/>
  <c r="N56" i="13"/>
  <c r="L56" i="13"/>
  <c r="K56" i="13"/>
  <c r="Q53" i="13"/>
  <c r="O53" i="13"/>
  <c r="M53" i="13"/>
  <c r="I53" i="13"/>
  <c r="P53" i="13"/>
  <c r="N53" i="13"/>
  <c r="L53" i="13"/>
  <c r="K53" i="13"/>
  <c r="Q51" i="13"/>
  <c r="O51" i="13"/>
  <c r="M51" i="13"/>
  <c r="I51" i="13"/>
  <c r="P51" i="13"/>
  <c r="N51" i="13"/>
  <c r="L51" i="13"/>
  <c r="K51" i="13"/>
  <c r="I52" i="13"/>
  <c r="I49" i="13"/>
  <c r="I48" i="13"/>
  <c r="Q47" i="13"/>
  <c r="O47" i="13"/>
  <c r="M47" i="13"/>
  <c r="I47" i="13"/>
  <c r="P47" i="13"/>
  <c r="N47" i="13"/>
  <c r="L47" i="13"/>
  <c r="K47" i="13"/>
  <c r="I39" i="13"/>
  <c r="I31" i="13"/>
  <c r="I41" i="13"/>
  <c r="I38" i="13"/>
  <c r="P40" i="13"/>
  <c r="N40" i="13"/>
  <c r="L40" i="13"/>
  <c r="Q40" i="13"/>
  <c r="O40" i="13"/>
  <c r="M40" i="13"/>
  <c r="I40" i="13"/>
  <c r="K40" i="13"/>
  <c r="P37" i="13"/>
  <c r="N37" i="13"/>
  <c r="L37" i="13"/>
  <c r="Q37" i="13"/>
  <c r="O37" i="13"/>
  <c r="M37" i="13"/>
  <c r="I37" i="13"/>
  <c r="K37" i="13"/>
  <c r="B92" i="13"/>
  <c r="I33" i="13"/>
  <c r="I34" i="13"/>
  <c r="I29" i="13"/>
  <c r="I26" i="13"/>
  <c r="B93" i="13"/>
  <c r="I30" i="13"/>
  <c r="I27" i="13"/>
  <c r="I21" i="13"/>
  <c r="I23" i="13"/>
  <c r="I24" i="13"/>
  <c r="I22" i="13"/>
  <c r="I20" i="13"/>
  <c r="Q32" i="13"/>
  <c r="O32" i="13"/>
  <c r="M32" i="13"/>
  <c r="P32" i="13"/>
  <c r="N32" i="13"/>
  <c r="I32" i="13"/>
  <c r="K32" i="13"/>
  <c r="L32" i="13"/>
  <c r="Q28" i="13"/>
  <c r="O28" i="13"/>
  <c r="M28" i="13"/>
  <c r="I28" i="13"/>
  <c r="P28" i="13"/>
  <c r="N28" i="13"/>
  <c r="L28" i="13"/>
  <c r="K28" i="13"/>
  <c r="Q25" i="13"/>
  <c r="O25" i="13"/>
  <c r="M25" i="13"/>
  <c r="I25" i="13"/>
  <c r="P25" i="13"/>
  <c r="N25" i="13"/>
  <c r="L25" i="13"/>
  <c r="K25" i="13"/>
  <c r="S24" i="13"/>
  <c r="S23" i="13"/>
  <c r="S22" i="13"/>
  <c r="S20" i="13"/>
  <c r="S21" i="13"/>
  <c r="M1" i="13"/>
  <c r="N1" i="13" s="1"/>
  <c r="N9" i="13" s="1"/>
  <c r="B95" i="13" s="1"/>
  <c r="I15" i="13"/>
  <c r="L15" i="13"/>
  <c r="N15" i="13"/>
  <c r="P15" i="13"/>
  <c r="K15" i="13"/>
  <c r="M15" i="13"/>
  <c r="O15" i="13"/>
  <c r="I100" i="14"/>
  <c r="L100" i="14"/>
  <c r="N100" i="14"/>
  <c r="P100" i="14"/>
  <c r="I101" i="14"/>
  <c r="L101" i="14"/>
  <c r="N101" i="14"/>
  <c r="P101" i="14"/>
  <c r="L102" i="14"/>
  <c r="N102" i="14"/>
  <c r="P102" i="14"/>
  <c r="K100" i="14"/>
  <c r="M100" i="14"/>
  <c r="O100" i="14"/>
  <c r="K101" i="14"/>
  <c r="M101" i="14"/>
  <c r="O101" i="14"/>
  <c r="K102" i="14"/>
  <c r="M102" i="14"/>
  <c r="O102" i="14"/>
  <c r="L97" i="14"/>
  <c r="N97" i="14"/>
  <c r="P97" i="14"/>
  <c r="L98" i="14"/>
  <c r="N98" i="14"/>
  <c r="P98" i="14"/>
  <c r="L99" i="14"/>
  <c r="N99" i="14"/>
  <c r="P99" i="14"/>
  <c r="K97" i="14"/>
  <c r="M97" i="14"/>
  <c r="O97" i="14"/>
  <c r="K98" i="14"/>
  <c r="M98" i="14"/>
  <c r="O98" i="14"/>
  <c r="K99" i="14"/>
  <c r="M99" i="14"/>
  <c r="O99" i="14"/>
  <c r="L94" i="14"/>
  <c r="N94" i="14"/>
  <c r="P94" i="14"/>
  <c r="L95" i="14"/>
  <c r="N95" i="14"/>
  <c r="P95" i="14"/>
  <c r="L96" i="14"/>
  <c r="N96" i="14"/>
  <c r="P96" i="14"/>
  <c r="K94" i="14"/>
  <c r="M94" i="14"/>
  <c r="O94" i="14"/>
  <c r="K95" i="14"/>
  <c r="M95" i="14"/>
  <c r="O95" i="14"/>
  <c r="K96" i="14"/>
  <c r="M96" i="14"/>
  <c r="O96" i="14"/>
  <c r="I91" i="14"/>
  <c r="L91" i="14"/>
  <c r="N91" i="14"/>
  <c r="P91" i="14"/>
  <c r="I92" i="14"/>
  <c r="L92" i="14"/>
  <c r="N92" i="14"/>
  <c r="P92" i="14"/>
  <c r="L93" i="14"/>
  <c r="N93" i="14"/>
  <c r="P93" i="14"/>
  <c r="K91" i="14"/>
  <c r="M91" i="14"/>
  <c r="O91" i="14"/>
  <c r="K92" i="14"/>
  <c r="M92" i="14"/>
  <c r="O92" i="14"/>
  <c r="K93" i="14"/>
  <c r="M93" i="14"/>
  <c r="O93" i="14"/>
  <c r="I88" i="14"/>
  <c r="L88" i="14"/>
  <c r="N88" i="14"/>
  <c r="P88" i="14"/>
  <c r="I89" i="14"/>
  <c r="L89" i="14"/>
  <c r="N89" i="14"/>
  <c r="P89" i="14"/>
  <c r="L90" i="14"/>
  <c r="N90" i="14"/>
  <c r="P90" i="14"/>
  <c r="K88" i="14"/>
  <c r="M88" i="14"/>
  <c r="O88" i="14"/>
  <c r="K89" i="14"/>
  <c r="M89" i="14"/>
  <c r="O89" i="14"/>
  <c r="K90" i="14"/>
  <c r="M90" i="14"/>
  <c r="O90" i="14"/>
  <c r="I85" i="14"/>
  <c r="L85" i="14"/>
  <c r="N85" i="14"/>
  <c r="P85" i="14"/>
  <c r="I86" i="14"/>
  <c r="L86" i="14"/>
  <c r="N86" i="14"/>
  <c r="P86" i="14"/>
  <c r="L87" i="14"/>
  <c r="N87" i="14"/>
  <c r="P87" i="14"/>
  <c r="K85" i="14"/>
  <c r="M85" i="14"/>
  <c r="O85" i="14"/>
  <c r="K86" i="14"/>
  <c r="M86" i="14"/>
  <c r="O86" i="14"/>
  <c r="K87" i="14"/>
  <c r="M87" i="14"/>
  <c r="O87" i="14"/>
  <c r="L82" i="14"/>
  <c r="I83" i="14"/>
  <c r="L83" i="14"/>
  <c r="N83" i="14"/>
  <c r="P83" i="14"/>
  <c r="I82" i="14"/>
  <c r="N82" i="14"/>
  <c r="P82" i="14"/>
  <c r="L84" i="14"/>
  <c r="N84" i="14"/>
  <c r="P84" i="14"/>
  <c r="K82" i="14"/>
  <c r="M82" i="14"/>
  <c r="O82" i="14"/>
  <c r="K83" i="14"/>
  <c r="M83" i="14"/>
  <c r="O83" i="14"/>
  <c r="K84" i="14"/>
  <c r="M84" i="14"/>
  <c r="O84" i="14"/>
  <c r="I79" i="14"/>
  <c r="L79" i="14"/>
  <c r="N79" i="14"/>
  <c r="P79" i="14"/>
  <c r="I80" i="14"/>
  <c r="L80" i="14"/>
  <c r="N80" i="14"/>
  <c r="P80" i="14"/>
  <c r="L81" i="14"/>
  <c r="N81" i="14"/>
  <c r="P81" i="14"/>
  <c r="K79" i="14"/>
  <c r="M79" i="14"/>
  <c r="O79" i="14"/>
  <c r="K80" i="14"/>
  <c r="M80" i="14"/>
  <c r="O80" i="14"/>
  <c r="K81" i="14"/>
  <c r="M81" i="14"/>
  <c r="O81" i="14"/>
  <c r="L76" i="14"/>
  <c r="N76" i="14"/>
  <c r="P76" i="14"/>
  <c r="L77" i="14"/>
  <c r="N77" i="14"/>
  <c r="P77" i="14"/>
  <c r="L78" i="14"/>
  <c r="N78" i="14"/>
  <c r="P78" i="14"/>
  <c r="K76" i="14"/>
  <c r="M76" i="14"/>
  <c r="O76" i="14"/>
  <c r="K77" i="14"/>
  <c r="M77" i="14"/>
  <c r="O77" i="14"/>
  <c r="K78" i="14"/>
  <c r="M78" i="14"/>
  <c r="O78" i="14"/>
  <c r="I43" i="14"/>
  <c r="L43" i="14"/>
  <c r="N43" i="14"/>
  <c r="P43" i="14"/>
  <c r="K43" i="14"/>
  <c r="M43" i="14"/>
  <c r="O43" i="14"/>
  <c r="P13" i="14"/>
  <c r="P15" i="14"/>
  <c r="P19" i="14"/>
  <c r="P23" i="14"/>
  <c r="P17" i="14"/>
  <c r="P21" i="14"/>
  <c r="P25" i="14"/>
  <c r="P27" i="14"/>
  <c r="P29" i="14"/>
  <c r="P48" i="14"/>
  <c r="L72" i="14"/>
  <c r="Q12" i="14"/>
  <c r="O12" i="14"/>
  <c r="M12" i="14"/>
  <c r="K12" i="14"/>
  <c r="N12" i="14"/>
  <c r="Q16" i="14"/>
  <c r="O16" i="14"/>
  <c r="M16" i="14"/>
  <c r="K16" i="14"/>
  <c r="I16" i="14"/>
  <c r="N16" i="14"/>
  <c r="Q20" i="14"/>
  <c r="O20" i="14"/>
  <c r="M20" i="14"/>
  <c r="K20" i="14"/>
  <c r="I20" i="14"/>
  <c r="N20" i="14"/>
  <c r="Q22" i="14"/>
  <c r="O22" i="14"/>
  <c r="M22" i="14"/>
  <c r="K22" i="14"/>
  <c r="I22" i="14"/>
  <c r="N22" i="14"/>
  <c r="Q24" i="14"/>
  <c r="O24" i="14"/>
  <c r="M24" i="14"/>
  <c r="K24" i="14"/>
  <c r="N24" i="14"/>
  <c r="Q26" i="14"/>
  <c r="O26" i="14"/>
  <c r="M26" i="14"/>
  <c r="K26" i="14"/>
  <c r="P26" i="14"/>
  <c r="L26" i="14"/>
  <c r="I26" i="14"/>
  <c r="L11" i="14"/>
  <c r="N11" i="14"/>
  <c r="P11" i="14"/>
  <c r="Q14" i="14"/>
  <c r="O14" i="14"/>
  <c r="M14" i="14"/>
  <c r="K14" i="14"/>
  <c r="Q18" i="14"/>
  <c r="O18" i="14"/>
  <c r="M18" i="14"/>
  <c r="K18" i="14"/>
  <c r="K11" i="14"/>
  <c r="M11" i="14"/>
  <c r="O11" i="14"/>
  <c r="L12" i="14"/>
  <c r="P12" i="14"/>
  <c r="Q13" i="14"/>
  <c r="O13" i="14"/>
  <c r="M13" i="14"/>
  <c r="K13" i="14"/>
  <c r="N13" i="14"/>
  <c r="L14" i="14"/>
  <c r="P14" i="14"/>
  <c r="Q15" i="14"/>
  <c r="O15" i="14"/>
  <c r="M15" i="14"/>
  <c r="K15" i="14"/>
  <c r="N15" i="14"/>
  <c r="L16" i="14"/>
  <c r="P16" i="14"/>
  <c r="Q17" i="14"/>
  <c r="O17" i="14"/>
  <c r="M17" i="14"/>
  <c r="K17" i="14"/>
  <c r="I17" i="14"/>
  <c r="N17" i="14"/>
  <c r="L18" i="14"/>
  <c r="P18" i="14"/>
  <c r="Q19" i="14"/>
  <c r="O19" i="14"/>
  <c r="M19" i="14"/>
  <c r="K19" i="14"/>
  <c r="I19" i="14"/>
  <c r="N19" i="14"/>
  <c r="L20" i="14"/>
  <c r="P20" i="14"/>
  <c r="Q21" i="14"/>
  <c r="O21" i="14"/>
  <c r="M21" i="14"/>
  <c r="K21" i="14"/>
  <c r="N21" i="14"/>
  <c r="L22" i="14"/>
  <c r="P22" i="14"/>
  <c r="Q23" i="14"/>
  <c r="O23" i="14"/>
  <c r="M23" i="14"/>
  <c r="K23" i="14"/>
  <c r="I23" i="14"/>
  <c r="N23" i="14"/>
  <c r="L24" i="14"/>
  <c r="P24" i="14"/>
  <c r="Q25" i="14"/>
  <c r="O25" i="14"/>
  <c r="M25" i="14"/>
  <c r="K25" i="14"/>
  <c r="I25" i="14"/>
  <c r="N25" i="14"/>
  <c r="N26" i="14"/>
  <c r="Q27" i="14"/>
  <c r="O27" i="14"/>
  <c r="M27" i="14"/>
  <c r="K27" i="14"/>
  <c r="N27" i="14"/>
  <c r="L28" i="14"/>
  <c r="Q29" i="14"/>
  <c r="O29" i="14"/>
  <c r="M29" i="14"/>
  <c r="K29" i="14"/>
  <c r="I29" i="14"/>
  <c r="N29" i="14"/>
  <c r="L30" i="14"/>
  <c r="Q31" i="14"/>
  <c r="O31" i="14"/>
  <c r="M31" i="14"/>
  <c r="K31" i="14"/>
  <c r="N31" i="14"/>
  <c r="L32" i="14"/>
  <c r="Q28" i="14"/>
  <c r="O28" i="14"/>
  <c r="M28" i="14"/>
  <c r="K28" i="14"/>
  <c r="I28" i="14"/>
  <c r="N28" i="14"/>
  <c r="Q30" i="14"/>
  <c r="O30" i="14"/>
  <c r="M30" i="14"/>
  <c r="K30" i="14"/>
  <c r="N30" i="14"/>
  <c r="P31" i="14"/>
  <c r="Q32" i="14"/>
  <c r="O32" i="14"/>
  <c r="M32" i="14"/>
  <c r="K32" i="14"/>
  <c r="N32" i="14"/>
  <c r="L33" i="14"/>
  <c r="N33" i="14"/>
  <c r="P33" i="14"/>
  <c r="L34" i="14"/>
  <c r="N34" i="14"/>
  <c r="P34" i="14"/>
  <c r="L35" i="14"/>
  <c r="N35" i="14"/>
  <c r="P35" i="14"/>
  <c r="L36" i="14"/>
  <c r="N36" i="14"/>
  <c r="P36" i="14"/>
  <c r="I37" i="14"/>
  <c r="L37" i="14"/>
  <c r="N37" i="14"/>
  <c r="P37" i="14"/>
  <c r="I38" i="14"/>
  <c r="L38" i="14"/>
  <c r="N38" i="14"/>
  <c r="P38" i="14"/>
  <c r="L39" i="14"/>
  <c r="N39" i="14"/>
  <c r="P39" i="14"/>
  <c r="I40" i="14"/>
  <c r="L40" i="14"/>
  <c r="N40" i="14"/>
  <c r="P40" i="14"/>
  <c r="I41" i="14"/>
  <c r="L41" i="14"/>
  <c r="N41" i="14"/>
  <c r="P41" i="14"/>
  <c r="L42" i="14"/>
  <c r="N42" i="14"/>
  <c r="P42" i="14"/>
  <c r="K33" i="14"/>
  <c r="M33" i="14"/>
  <c r="O33" i="14"/>
  <c r="K34" i="14"/>
  <c r="M34" i="14"/>
  <c r="O34" i="14"/>
  <c r="K35" i="14"/>
  <c r="M35" i="14"/>
  <c r="O35" i="14"/>
  <c r="K36" i="14"/>
  <c r="M36" i="14"/>
  <c r="O36" i="14"/>
  <c r="K37" i="14"/>
  <c r="M37" i="14"/>
  <c r="O37" i="14"/>
  <c r="K38" i="14"/>
  <c r="M38" i="14"/>
  <c r="O38" i="14"/>
  <c r="K39" i="14"/>
  <c r="M39" i="14"/>
  <c r="O39" i="14"/>
  <c r="K40" i="14"/>
  <c r="M40" i="14"/>
  <c r="O40" i="14"/>
  <c r="K41" i="14"/>
  <c r="M41" i="14"/>
  <c r="O41" i="14"/>
  <c r="K42" i="14"/>
  <c r="M42" i="14"/>
  <c r="O42" i="14"/>
  <c r="K48" i="14"/>
  <c r="O48" i="14"/>
  <c r="P47" i="14"/>
  <c r="M48" i="14"/>
  <c r="Q48" i="14"/>
  <c r="I49" i="14"/>
  <c r="M49" i="14"/>
  <c r="O49" i="14"/>
  <c r="Q49" i="14"/>
  <c r="M45" i="14"/>
  <c r="L48" i="14"/>
  <c r="N48" i="14"/>
  <c r="K49" i="14"/>
  <c r="L49" i="14"/>
  <c r="N49" i="14"/>
  <c r="P74" i="14"/>
  <c r="P72" i="14"/>
  <c r="K71" i="14"/>
  <c r="L71" i="14"/>
  <c r="N71" i="14"/>
  <c r="P71" i="14"/>
  <c r="I71" i="14"/>
  <c r="M71" i="14"/>
  <c r="O71" i="14"/>
  <c r="K70" i="14"/>
  <c r="L70" i="14"/>
  <c r="N70" i="14"/>
  <c r="P70" i="14"/>
  <c r="I70" i="14"/>
  <c r="M70" i="14"/>
  <c r="O70" i="14"/>
  <c r="P68" i="14"/>
  <c r="L66" i="14"/>
  <c r="N66" i="14"/>
  <c r="P66" i="14"/>
  <c r="K66" i="14"/>
  <c r="M66" i="14"/>
  <c r="O66" i="14"/>
  <c r="M65" i="14"/>
  <c r="O65" i="14"/>
  <c r="Q65" i="14"/>
  <c r="K65" i="14"/>
  <c r="S65" i="14" s="1"/>
  <c r="L65" i="14"/>
  <c r="N65" i="14"/>
  <c r="M64" i="14"/>
  <c r="O64" i="14"/>
  <c r="Q64" i="14"/>
  <c r="K64" i="14"/>
  <c r="L64" i="14"/>
  <c r="N64" i="14"/>
  <c r="K63" i="14"/>
  <c r="M63" i="14"/>
  <c r="O63" i="14"/>
  <c r="Q63" i="14"/>
  <c r="L63" i="14"/>
  <c r="N63" i="14"/>
  <c r="I62" i="14"/>
  <c r="L62" i="14"/>
  <c r="N62" i="14"/>
  <c r="O62" i="14"/>
  <c r="K62" i="14"/>
  <c r="M62" i="14"/>
  <c r="I61" i="14"/>
  <c r="L61" i="14"/>
  <c r="O61" i="14"/>
  <c r="Q61" i="14"/>
  <c r="M61" i="14"/>
  <c r="K61" i="14"/>
  <c r="N61" i="14"/>
  <c r="K60" i="14"/>
  <c r="M60" i="14"/>
  <c r="O60" i="14"/>
  <c r="Q60" i="14"/>
  <c r="L60" i="14"/>
  <c r="N60" i="14"/>
  <c r="L57" i="14"/>
  <c r="K57" i="14"/>
  <c r="N57" i="14"/>
  <c r="P57" i="14"/>
  <c r="M57" i="14"/>
  <c r="O57" i="14"/>
  <c r="K56" i="14"/>
  <c r="L56" i="14"/>
  <c r="N56" i="14"/>
  <c r="P56" i="14"/>
  <c r="M56" i="14"/>
  <c r="O56" i="14"/>
  <c r="I50" i="14"/>
  <c r="M50" i="14"/>
  <c r="O50" i="14"/>
  <c r="Q50" i="14"/>
  <c r="K50" i="14"/>
  <c r="L50" i="14"/>
  <c r="N50" i="14"/>
  <c r="P62" i="14"/>
  <c r="H103" i="14"/>
  <c r="R103" i="14"/>
  <c r="C118" i="14" s="1"/>
  <c r="M10" i="14"/>
  <c r="Q45" i="14"/>
  <c r="K47" i="14"/>
  <c r="O47" i="14"/>
  <c r="M51" i="14"/>
  <c r="Q51" i="14"/>
  <c r="M52" i="14"/>
  <c r="Q52" i="14"/>
  <c r="M53" i="14"/>
  <c r="Q53" i="14"/>
  <c r="M54" i="14"/>
  <c r="Q54" i="14"/>
  <c r="M55" i="14"/>
  <c r="Q55" i="14"/>
  <c r="M58" i="14"/>
  <c r="Q58" i="14"/>
  <c r="M59" i="14"/>
  <c r="Q59" i="14"/>
  <c r="Q10" i="14"/>
  <c r="M44" i="14"/>
  <c r="Q44" i="14"/>
  <c r="M46" i="14"/>
  <c r="Q46" i="14"/>
  <c r="O10" i="14"/>
  <c r="K44" i="14"/>
  <c r="O44" i="14"/>
  <c r="K45" i="14"/>
  <c r="O45" i="14"/>
  <c r="K46" i="14"/>
  <c r="O46" i="14"/>
  <c r="M47" i="14"/>
  <c r="Q47" i="14"/>
  <c r="K51" i="14"/>
  <c r="O51" i="14"/>
  <c r="K52" i="14"/>
  <c r="O52" i="14"/>
  <c r="K53" i="14"/>
  <c r="O53" i="14"/>
  <c r="K54" i="14"/>
  <c r="O54" i="14"/>
  <c r="K55" i="14"/>
  <c r="O55" i="14"/>
  <c r="K58" i="14"/>
  <c r="O58" i="14"/>
  <c r="K59" i="14"/>
  <c r="O59" i="14"/>
  <c r="M9" i="14"/>
  <c r="B113" i="14" s="1"/>
  <c r="N1" i="14"/>
  <c r="C134" i="14"/>
  <c r="F134" i="14" s="1"/>
  <c r="F128" i="14"/>
  <c r="L9" i="14"/>
  <c r="B112" i="14" s="1"/>
  <c r="K10" i="14"/>
  <c r="Q67" i="14"/>
  <c r="O67" i="14"/>
  <c r="M67" i="14"/>
  <c r="K67" i="14"/>
  <c r="N67" i="14"/>
  <c r="Q69" i="14"/>
  <c r="O69" i="14"/>
  <c r="M69" i="14"/>
  <c r="K69" i="14"/>
  <c r="N69" i="14"/>
  <c r="Q73" i="14"/>
  <c r="O73" i="14"/>
  <c r="M73" i="14"/>
  <c r="K73" i="14"/>
  <c r="I73" i="14"/>
  <c r="N73" i="14"/>
  <c r="Q75" i="14"/>
  <c r="O75" i="14"/>
  <c r="M75" i="14"/>
  <c r="K75" i="14"/>
  <c r="N75" i="14"/>
  <c r="L10" i="14"/>
  <c r="N10" i="14"/>
  <c r="I44" i="14"/>
  <c r="L44" i="14"/>
  <c r="N44" i="14"/>
  <c r="L45" i="14"/>
  <c r="N45" i="14"/>
  <c r="L46" i="14"/>
  <c r="N46" i="14"/>
  <c r="L47" i="14"/>
  <c r="N47" i="14"/>
  <c r="L51" i="14"/>
  <c r="N51" i="14"/>
  <c r="I52" i="14"/>
  <c r="L52" i="14"/>
  <c r="N52" i="14"/>
  <c r="I53" i="14"/>
  <c r="L53" i="14"/>
  <c r="N53" i="14"/>
  <c r="L54" i="14"/>
  <c r="N54" i="14"/>
  <c r="L55" i="14"/>
  <c r="N55" i="14"/>
  <c r="I58" i="14"/>
  <c r="L58" i="14"/>
  <c r="N58" i="14"/>
  <c r="I59" i="14"/>
  <c r="L59" i="14"/>
  <c r="N59" i="14"/>
  <c r="L67" i="14"/>
  <c r="P67" i="14"/>
  <c r="Q68" i="14"/>
  <c r="O68" i="14"/>
  <c r="M68" i="14"/>
  <c r="K68" i="14"/>
  <c r="N68" i="14"/>
  <c r="L69" i="14"/>
  <c r="P69" i="14"/>
  <c r="Q72" i="14"/>
  <c r="O72" i="14"/>
  <c r="M72" i="14"/>
  <c r="K72" i="14"/>
  <c r="N72" i="14"/>
  <c r="L73" i="14"/>
  <c r="P73" i="14"/>
  <c r="Q74" i="14"/>
  <c r="O74" i="14"/>
  <c r="M74" i="14"/>
  <c r="K74" i="14"/>
  <c r="I74" i="14"/>
  <c r="N74" i="14"/>
  <c r="L75" i="14"/>
  <c r="P75" i="14"/>
  <c r="L44" i="13"/>
  <c r="L45" i="13"/>
  <c r="I46" i="13"/>
  <c r="L46" i="13"/>
  <c r="N46" i="13"/>
  <c r="P46" i="13"/>
  <c r="I44" i="13"/>
  <c r="N44" i="13"/>
  <c r="P44" i="13"/>
  <c r="I45" i="13"/>
  <c r="N45" i="13"/>
  <c r="P45" i="13"/>
  <c r="K44" i="13"/>
  <c r="M44" i="13"/>
  <c r="O44" i="13"/>
  <c r="K45" i="13"/>
  <c r="M45" i="13"/>
  <c r="O45" i="13"/>
  <c r="K46" i="13"/>
  <c r="M46" i="13"/>
  <c r="O46" i="13"/>
  <c r="H84" i="13"/>
  <c r="L12" i="13"/>
  <c r="L17" i="13"/>
  <c r="L19" i="13"/>
  <c r="K43" i="13"/>
  <c r="P10" i="13"/>
  <c r="P14" i="13"/>
  <c r="M43" i="13"/>
  <c r="Q43" i="13"/>
  <c r="O43" i="13"/>
  <c r="Q16" i="13"/>
  <c r="O16" i="13"/>
  <c r="M16" i="13"/>
  <c r="K16" i="13"/>
  <c r="I16" i="13"/>
  <c r="N16" i="13"/>
  <c r="Q11" i="13"/>
  <c r="O11" i="13"/>
  <c r="M11" i="13"/>
  <c r="K11" i="13"/>
  <c r="I11" i="13"/>
  <c r="N11" i="13"/>
  <c r="Q13" i="13"/>
  <c r="O13" i="13"/>
  <c r="M13" i="13"/>
  <c r="K13" i="13"/>
  <c r="I13" i="13"/>
  <c r="N13" i="13"/>
  <c r="Q18" i="13"/>
  <c r="O18" i="13"/>
  <c r="M18" i="13"/>
  <c r="K18" i="13"/>
  <c r="I18" i="13"/>
  <c r="N18" i="13"/>
  <c r="O1" i="13"/>
  <c r="Q10" i="13"/>
  <c r="O10" i="13"/>
  <c r="M10" i="13"/>
  <c r="K10" i="13"/>
  <c r="I10" i="13"/>
  <c r="N10" i="13"/>
  <c r="R84" i="13"/>
  <c r="L11" i="13"/>
  <c r="P11" i="13"/>
  <c r="Q12" i="13"/>
  <c r="O12" i="13"/>
  <c r="M12" i="13"/>
  <c r="K12" i="13"/>
  <c r="I12" i="13"/>
  <c r="N12" i="13"/>
  <c r="L13" i="13"/>
  <c r="P13" i="13"/>
  <c r="Q14" i="13"/>
  <c r="O14" i="13"/>
  <c r="M14" i="13"/>
  <c r="K14" i="13"/>
  <c r="I14" i="13"/>
  <c r="N14" i="13"/>
  <c r="L16" i="13"/>
  <c r="P16" i="13"/>
  <c r="Q17" i="13"/>
  <c r="O17" i="13"/>
  <c r="M17" i="13"/>
  <c r="K17" i="13"/>
  <c r="I17" i="13"/>
  <c r="N17" i="13"/>
  <c r="L18" i="13"/>
  <c r="P18" i="13"/>
  <c r="Q19" i="13"/>
  <c r="O19" i="13"/>
  <c r="M19" i="13"/>
  <c r="K19" i="13"/>
  <c r="I19" i="13"/>
  <c r="N19" i="13"/>
  <c r="C115" i="13"/>
  <c r="F115" i="13" s="1"/>
  <c r="F109" i="13"/>
  <c r="I35" i="13"/>
  <c r="L35" i="13"/>
  <c r="N35" i="13"/>
  <c r="P35" i="13"/>
  <c r="I36" i="13"/>
  <c r="L36" i="13"/>
  <c r="N36" i="13"/>
  <c r="P36" i="13"/>
  <c r="P42" i="13"/>
  <c r="N42" i="13"/>
  <c r="L42" i="13"/>
  <c r="I42" i="13"/>
  <c r="K42" i="13"/>
  <c r="O42" i="13"/>
  <c r="K35" i="13"/>
  <c r="M35" i="13"/>
  <c r="O35" i="13"/>
  <c r="K36" i="13"/>
  <c r="M36" i="13"/>
  <c r="O36" i="13"/>
  <c r="M42" i="13"/>
  <c r="Q42" i="13"/>
  <c r="I43" i="13"/>
  <c r="L43" i="13"/>
  <c r="N43" i="13"/>
  <c r="L38" i="11"/>
  <c r="O37" i="11"/>
  <c r="K37" i="11"/>
  <c r="Q33" i="11"/>
  <c r="P31" i="11"/>
  <c r="P38" i="11"/>
  <c r="P36" i="11"/>
  <c r="P34" i="11"/>
  <c r="Q32" i="11"/>
  <c r="N32" i="11"/>
  <c r="P30" i="11"/>
  <c r="N30" i="11"/>
  <c r="L21" i="11"/>
  <c r="N38" i="11"/>
  <c r="P37" i="11"/>
  <c r="N37" i="11"/>
  <c r="S37" i="11" s="1"/>
  <c r="N36" i="11"/>
  <c r="P35" i="11"/>
  <c r="K31" i="11"/>
  <c r="S31" i="11" s="1"/>
  <c r="M30" i="11"/>
  <c r="Q38" i="11"/>
  <c r="O38" i="11"/>
  <c r="M38" i="11"/>
  <c r="S38" i="11" s="1"/>
  <c r="Q36" i="11"/>
  <c r="O36" i="11"/>
  <c r="M36" i="11"/>
  <c r="L35" i="11"/>
  <c r="K34" i="11"/>
  <c r="K33" i="11"/>
  <c r="Q31" i="11"/>
  <c r="O31" i="11"/>
  <c r="M31" i="11"/>
  <c r="O35" i="11"/>
  <c r="M35" i="11"/>
  <c r="Q34" i="11"/>
  <c r="O34" i="11"/>
  <c r="M34" i="11"/>
  <c r="O33" i="11"/>
  <c r="M33" i="11"/>
  <c r="O32" i="11"/>
  <c r="M32" i="11"/>
  <c r="S30" i="11"/>
  <c r="Q21" i="11"/>
  <c r="O21" i="11"/>
  <c r="P21" i="11"/>
  <c r="N21" i="11"/>
  <c r="M21" i="11"/>
  <c r="L18" i="11"/>
  <c r="K18" i="11"/>
  <c r="O18" i="11"/>
  <c r="N18" i="11"/>
  <c r="M18" i="11"/>
  <c r="Q18" i="11"/>
  <c r="I72" i="14" l="1"/>
  <c r="S36" i="11"/>
  <c r="I51" i="14"/>
  <c r="I66" i="13"/>
  <c r="S66" i="13"/>
  <c r="S83" i="13"/>
  <c r="S59" i="13"/>
  <c r="S77" i="13"/>
  <c r="S73" i="13"/>
  <c r="S81" i="13"/>
  <c r="S51" i="13"/>
  <c r="S53" i="13"/>
  <c r="S56" i="13"/>
  <c r="S70" i="13"/>
  <c r="S67" i="13"/>
  <c r="M9" i="13"/>
  <c r="S40" i="13"/>
  <c r="S47" i="13"/>
  <c r="S37" i="13"/>
  <c r="S25" i="13"/>
  <c r="S28" i="13"/>
  <c r="S32" i="13"/>
  <c r="S15" i="13"/>
  <c r="I10" i="14"/>
  <c r="S57" i="14"/>
  <c r="I81" i="14"/>
  <c r="I87" i="14"/>
  <c r="I93" i="14"/>
  <c r="I84" i="14"/>
  <c r="I90" i="14"/>
  <c r="I95" i="14"/>
  <c r="I94" i="14"/>
  <c r="I102" i="14"/>
  <c r="S102" i="14"/>
  <c r="S101" i="14"/>
  <c r="S100" i="14"/>
  <c r="S98" i="14"/>
  <c r="S99" i="14"/>
  <c r="S97" i="14"/>
  <c r="S95" i="14"/>
  <c r="S96" i="14"/>
  <c r="S94" i="14"/>
  <c r="S92" i="14"/>
  <c r="S93" i="14"/>
  <c r="S91" i="14"/>
  <c r="S89" i="14"/>
  <c r="S90" i="14"/>
  <c r="S88" i="14"/>
  <c r="S86" i="14"/>
  <c r="S87" i="14"/>
  <c r="S85" i="14"/>
  <c r="S83" i="14"/>
  <c r="S84" i="14"/>
  <c r="S82" i="14"/>
  <c r="S80" i="14"/>
  <c r="S81" i="14"/>
  <c r="S79" i="14"/>
  <c r="S77" i="14"/>
  <c r="S78" i="14"/>
  <c r="S76" i="14"/>
  <c r="S60" i="14"/>
  <c r="S61" i="14"/>
  <c r="S49" i="14"/>
  <c r="S48" i="14"/>
  <c r="S43" i="14"/>
  <c r="S33" i="14"/>
  <c r="I42" i="14"/>
  <c r="I39" i="14"/>
  <c r="I32" i="14"/>
  <c r="I31" i="14"/>
  <c r="I27" i="14"/>
  <c r="I24" i="14"/>
  <c r="I30" i="14"/>
  <c r="I21" i="14"/>
  <c r="I18" i="14"/>
  <c r="I11" i="14"/>
  <c r="S39" i="14"/>
  <c r="S35" i="14"/>
  <c r="S30" i="14"/>
  <c r="S28" i="14"/>
  <c r="S29" i="14"/>
  <c r="S25" i="14"/>
  <c r="S23" i="14"/>
  <c r="S21" i="14"/>
  <c r="S19" i="14"/>
  <c r="S17" i="14"/>
  <c r="S15" i="14"/>
  <c r="S13" i="14"/>
  <c r="S11" i="14"/>
  <c r="S16" i="14"/>
  <c r="S41" i="14"/>
  <c r="S37" i="14"/>
  <c r="S42" i="14"/>
  <c r="S40" i="14"/>
  <c r="S38" i="14"/>
  <c r="S36" i="14"/>
  <c r="S34" i="14"/>
  <c r="S32" i="14"/>
  <c r="S31" i="14"/>
  <c r="S27" i="14"/>
  <c r="S18" i="14"/>
  <c r="S14" i="14"/>
  <c r="S26" i="14"/>
  <c r="S24" i="14"/>
  <c r="S22" i="14"/>
  <c r="S20" i="14"/>
  <c r="S12" i="14"/>
  <c r="S47" i="14"/>
  <c r="S45" i="14"/>
  <c r="S71" i="14"/>
  <c r="S62" i="14"/>
  <c r="S64" i="14"/>
  <c r="I64" i="14"/>
  <c r="S66" i="14"/>
  <c r="S56" i="14"/>
  <c r="I60" i="14"/>
  <c r="S63" i="14"/>
  <c r="I63" i="14"/>
  <c r="I65" i="14"/>
  <c r="S70" i="14"/>
  <c r="S59" i="14"/>
  <c r="S53" i="14"/>
  <c r="S50" i="14"/>
  <c r="R104" i="14"/>
  <c r="S55" i="14"/>
  <c r="S51" i="14"/>
  <c r="S46" i="14"/>
  <c r="S44" i="14"/>
  <c r="M103" i="14"/>
  <c r="M104" i="14" s="1"/>
  <c r="M105" i="14" s="1"/>
  <c r="F113" i="14" s="1"/>
  <c r="Q103" i="14"/>
  <c r="C117" i="14" s="1"/>
  <c r="O103" i="14"/>
  <c r="C115" i="14" s="1"/>
  <c r="P103" i="14"/>
  <c r="C116" i="14" s="1"/>
  <c r="S58" i="14"/>
  <c r="S54" i="14"/>
  <c r="S52" i="14"/>
  <c r="Q104" i="14"/>
  <c r="N103" i="14"/>
  <c r="K103" i="14"/>
  <c r="S10" i="14"/>
  <c r="O1" i="14"/>
  <c r="N9" i="14"/>
  <c r="S74" i="14"/>
  <c r="S72" i="14"/>
  <c r="S68" i="14"/>
  <c r="L103" i="14"/>
  <c r="S75" i="14"/>
  <c r="S73" i="14"/>
  <c r="S69" i="14"/>
  <c r="S67" i="14"/>
  <c r="S43" i="13"/>
  <c r="S45" i="13"/>
  <c r="S46" i="13"/>
  <c r="S44" i="13"/>
  <c r="L84" i="13"/>
  <c r="C93" i="13" s="1"/>
  <c r="P84" i="13"/>
  <c r="C97" i="13" s="1"/>
  <c r="S35" i="13"/>
  <c r="S19" i="13"/>
  <c r="S17" i="13"/>
  <c r="S14" i="13"/>
  <c r="S12" i="13"/>
  <c r="C99" i="13"/>
  <c r="R85" i="13"/>
  <c r="M84" i="13"/>
  <c r="Q84" i="13"/>
  <c r="S16" i="13"/>
  <c r="S36" i="13"/>
  <c r="S42" i="13"/>
  <c r="N84" i="13"/>
  <c r="S10" i="13"/>
  <c r="K84" i="13"/>
  <c r="O84" i="13"/>
  <c r="P1" i="13"/>
  <c r="O9" i="13"/>
  <c r="B96" i="13" s="1"/>
  <c r="S18" i="13"/>
  <c r="S13" i="13"/>
  <c r="S11" i="13"/>
  <c r="S21" i="11"/>
  <c r="S33" i="11"/>
  <c r="S34" i="11"/>
  <c r="S35" i="11"/>
  <c r="S32" i="11"/>
  <c r="S18" i="11"/>
  <c r="B94" i="13" l="1"/>
  <c r="I65" i="13"/>
  <c r="I64" i="13"/>
  <c r="I96" i="14"/>
  <c r="I75" i="14"/>
  <c r="I54" i="14"/>
  <c r="C113" i="14"/>
  <c r="I12" i="14"/>
  <c r="I33" i="14"/>
  <c r="P104" i="14"/>
  <c r="B114" i="14"/>
  <c r="I66" i="14"/>
  <c r="I45" i="14"/>
  <c r="O104" i="14"/>
  <c r="L104" i="14"/>
  <c r="L105" i="14" s="1"/>
  <c r="F112" i="14" s="1"/>
  <c r="C112" i="14"/>
  <c r="S103" i="14"/>
  <c r="S104" i="14" s="1"/>
  <c r="N104" i="14"/>
  <c r="N105" i="14" s="1"/>
  <c r="F114" i="14" s="1"/>
  <c r="C114" i="14"/>
  <c r="O9" i="14"/>
  <c r="P1" i="14"/>
  <c r="C111" i="14"/>
  <c r="K104" i="14"/>
  <c r="K107" i="14" s="1"/>
  <c r="L107" i="14" s="1"/>
  <c r="P85" i="13"/>
  <c r="L85" i="13"/>
  <c r="L86" i="13" s="1"/>
  <c r="F93" i="13" s="1"/>
  <c r="C96" i="13"/>
  <c r="O85" i="13"/>
  <c r="O86" i="13" s="1"/>
  <c r="F96" i="13" s="1"/>
  <c r="C94" i="13"/>
  <c r="M85" i="13"/>
  <c r="M86" i="13" s="1"/>
  <c r="F94" i="13" s="1"/>
  <c r="S84" i="13"/>
  <c r="P9" i="13"/>
  <c r="B97" i="13" s="1"/>
  <c r="Q1" i="13"/>
  <c r="C92" i="13"/>
  <c r="K85" i="13"/>
  <c r="C95" i="13"/>
  <c r="N85" i="13"/>
  <c r="N86" i="13" s="1"/>
  <c r="F95" i="13" s="1"/>
  <c r="C98" i="13"/>
  <c r="Q85" i="13"/>
  <c r="R12" i="11"/>
  <c r="H12" i="11"/>
  <c r="B12" i="11"/>
  <c r="P12" i="11" s="1"/>
  <c r="R10" i="11"/>
  <c r="H10" i="11"/>
  <c r="B10" i="11"/>
  <c r="P10" i="11" s="1"/>
  <c r="R29" i="11"/>
  <c r="H29" i="11"/>
  <c r="B29" i="11"/>
  <c r="Q29" i="11" s="1"/>
  <c r="R28" i="11"/>
  <c r="H28" i="11"/>
  <c r="B28" i="11"/>
  <c r="P28" i="11" s="1"/>
  <c r="R27" i="11"/>
  <c r="H27" i="11"/>
  <c r="B27" i="11"/>
  <c r="P27" i="11" s="1"/>
  <c r="R26" i="11"/>
  <c r="H26" i="11"/>
  <c r="B26" i="11"/>
  <c r="P26" i="11" s="1"/>
  <c r="R25" i="11"/>
  <c r="H25" i="11"/>
  <c r="B25" i="11"/>
  <c r="P25" i="11" s="1"/>
  <c r="R23" i="11"/>
  <c r="H23" i="11"/>
  <c r="B23" i="11"/>
  <c r="P23" i="11" s="1"/>
  <c r="S85" i="13" l="1"/>
  <c r="L88" i="13"/>
  <c r="L90" i="13" s="1"/>
  <c r="I76" i="14"/>
  <c r="I77" i="14"/>
  <c r="I55" i="14"/>
  <c r="I97" i="14"/>
  <c r="I98" i="14"/>
  <c r="I56" i="14"/>
  <c r="I13" i="14"/>
  <c r="I14" i="14"/>
  <c r="I34" i="14"/>
  <c r="I35" i="14"/>
  <c r="B115" i="14"/>
  <c r="I46" i="14"/>
  <c r="I68" i="14"/>
  <c r="I67" i="14"/>
  <c r="I47" i="14"/>
  <c r="Q1" i="14"/>
  <c r="P9" i="14"/>
  <c r="C119" i="14"/>
  <c r="C120" i="14" s="1"/>
  <c r="F120" i="14" s="1"/>
  <c r="O105" i="14"/>
  <c r="F115" i="14" s="1"/>
  <c r="K105" i="14"/>
  <c r="K86" i="13"/>
  <c r="F92" i="13" s="1"/>
  <c r="R1" i="13"/>
  <c r="R9" i="13" s="1"/>
  <c r="Q9" i="13"/>
  <c r="B98" i="13" s="1"/>
  <c r="C100" i="13"/>
  <c r="C101" i="13" s="1"/>
  <c r="F101" i="13" s="1"/>
  <c r="P86" i="13"/>
  <c r="F97" i="13" s="1"/>
  <c r="K12" i="11"/>
  <c r="O12" i="11"/>
  <c r="N12" i="11"/>
  <c r="M12" i="11"/>
  <c r="Q12" i="11"/>
  <c r="L12" i="11"/>
  <c r="K10" i="11"/>
  <c r="O10" i="11"/>
  <c r="N10" i="11"/>
  <c r="M10" i="11"/>
  <c r="Q10" i="11"/>
  <c r="L10" i="11"/>
  <c r="K28" i="11"/>
  <c r="O28" i="11"/>
  <c r="O25" i="11"/>
  <c r="K25" i="11"/>
  <c r="N28" i="11"/>
  <c r="M28" i="11"/>
  <c r="L29" i="11"/>
  <c r="P29" i="11"/>
  <c r="K29" i="11"/>
  <c r="O29" i="11"/>
  <c r="N29" i="11"/>
  <c r="M29" i="11"/>
  <c r="Q28" i="11"/>
  <c r="L28" i="11"/>
  <c r="K27" i="11"/>
  <c r="O27" i="11"/>
  <c r="N27" i="11"/>
  <c r="M27" i="11"/>
  <c r="Q27" i="11"/>
  <c r="L27" i="11"/>
  <c r="M26" i="11"/>
  <c r="Q26" i="11"/>
  <c r="K26" i="11"/>
  <c r="O26" i="11"/>
  <c r="N26" i="11"/>
  <c r="L26" i="11"/>
  <c r="N25" i="11"/>
  <c r="M25" i="11"/>
  <c r="Q25" i="11"/>
  <c r="L25" i="11"/>
  <c r="M23" i="11"/>
  <c r="L23" i="11"/>
  <c r="K23" i="11"/>
  <c r="O23" i="11"/>
  <c r="N23" i="11"/>
  <c r="Q23" i="11"/>
  <c r="I78" i="14" l="1"/>
  <c r="I99" i="14"/>
  <c r="I57" i="14"/>
  <c r="I15" i="14"/>
  <c r="I36" i="14"/>
  <c r="I48" i="14"/>
  <c r="I69" i="14"/>
  <c r="F111" i="14"/>
  <c r="B116" i="14"/>
  <c r="P105" i="14"/>
  <c r="F116" i="14" s="1"/>
  <c r="Q9" i="14"/>
  <c r="R1" i="14"/>
  <c r="R9" i="14" s="1"/>
  <c r="B99" i="13"/>
  <c r="R86" i="13"/>
  <c r="F99" i="13" s="1"/>
  <c r="Q86" i="13"/>
  <c r="F98" i="13" s="1"/>
  <c r="S12" i="11"/>
  <c r="S10" i="11"/>
  <c r="S25" i="11"/>
  <c r="S29" i="11"/>
  <c r="S28" i="11"/>
  <c r="S27" i="11"/>
  <c r="S26" i="11"/>
  <c r="S23" i="11"/>
  <c r="B118" i="14" l="1"/>
  <c r="R105" i="14"/>
  <c r="F118" i="14" s="1"/>
  <c r="B117" i="14"/>
  <c r="Q105" i="14"/>
  <c r="F117" i="14" s="1"/>
  <c r="F119" i="14" s="1"/>
  <c r="C131" i="14" s="1"/>
  <c r="F131" i="14" s="1"/>
  <c r="F135" i="14" s="1"/>
  <c r="F100" i="13"/>
  <c r="C112" i="13" s="1"/>
  <c r="F112" i="13" s="1"/>
  <c r="F116" i="13" s="1"/>
  <c r="S86" i="13"/>
  <c r="R22" i="11"/>
  <c r="H22" i="11"/>
  <c r="B22" i="11"/>
  <c r="N22" i="11" s="1"/>
  <c r="R24" i="11"/>
  <c r="H24" i="11"/>
  <c r="B24" i="11"/>
  <c r="Q24" i="11" s="1"/>
  <c r="R15" i="11"/>
  <c r="H15" i="11"/>
  <c r="B15" i="11"/>
  <c r="P15" i="11" s="1"/>
  <c r="H14" i="11"/>
  <c r="R14" i="11" s="1"/>
  <c r="B14" i="11"/>
  <c r="R13" i="11"/>
  <c r="H13" i="11"/>
  <c r="B13" i="11"/>
  <c r="R20" i="11"/>
  <c r="B20" i="11"/>
  <c r="P20" i="11" s="1"/>
  <c r="R19" i="11"/>
  <c r="B19" i="11"/>
  <c r="P19" i="11" s="1"/>
  <c r="R17" i="11"/>
  <c r="H17" i="11"/>
  <c r="B17" i="11"/>
  <c r="Q17" i="11" s="1"/>
  <c r="A139" i="13" l="1"/>
  <c r="S105" i="14"/>
  <c r="A158" i="14"/>
  <c r="A156" i="14"/>
  <c r="F141" i="14"/>
  <c r="F139" i="14"/>
  <c r="A157" i="14"/>
  <c r="A153" i="14"/>
  <c r="F147" i="14"/>
  <c r="F138" i="14"/>
  <c r="A155" i="14"/>
  <c r="F140" i="14"/>
  <c r="F128" i="13"/>
  <c r="F122" i="13"/>
  <c r="A138" i="13" s="1"/>
  <c r="F121" i="13"/>
  <c r="A137" i="13" s="1"/>
  <c r="F119" i="13"/>
  <c r="A135" i="13" s="1"/>
  <c r="A134" i="13"/>
  <c r="F120" i="13"/>
  <c r="A136" i="13" s="1"/>
  <c r="N24" i="11"/>
  <c r="K24" i="11"/>
  <c r="L24" i="11"/>
  <c r="P24" i="11"/>
  <c r="O24" i="11"/>
  <c r="L22" i="11"/>
  <c r="P22" i="11"/>
  <c r="M22" i="11"/>
  <c r="Q22" i="11"/>
  <c r="M24" i="11"/>
  <c r="K22" i="11"/>
  <c r="O22" i="11"/>
  <c r="P14" i="11"/>
  <c r="P13" i="11"/>
  <c r="Q15" i="11"/>
  <c r="M15" i="11"/>
  <c r="K15" i="11"/>
  <c r="O13" i="11"/>
  <c r="N13" i="11"/>
  <c r="O14" i="11"/>
  <c r="K14" i="11"/>
  <c r="K13" i="11"/>
  <c r="O15" i="11"/>
  <c r="N15" i="11"/>
  <c r="L15" i="11"/>
  <c r="N14" i="11"/>
  <c r="M14" i="11"/>
  <c r="Q14" i="11"/>
  <c r="L14" i="11"/>
  <c r="M13" i="11"/>
  <c r="Q13" i="11"/>
  <c r="L13" i="11"/>
  <c r="K17" i="11"/>
  <c r="L17" i="11"/>
  <c r="N17" i="11"/>
  <c r="P17" i="11"/>
  <c r="M17" i="11"/>
  <c r="O17" i="11"/>
  <c r="K20" i="11"/>
  <c r="M20" i="11"/>
  <c r="O20" i="11"/>
  <c r="Q20" i="11"/>
  <c r="L20" i="11"/>
  <c r="N20" i="11"/>
  <c r="K19" i="11"/>
  <c r="M19" i="11"/>
  <c r="O19" i="11"/>
  <c r="Q19" i="11"/>
  <c r="L19" i="11"/>
  <c r="N19" i="11"/>
  <c r="F123" i="13" l="1"/>
  <c r="F142" i="14"/>
  <c r="A154" i="14"/>
  <c r="S24" i="11"/>
  <c r="S22" i="11"/>
  <c r="S15" i="11"/>
  <c r="S14" i="11"/>
  <c r="S13" i="11"/>
  <c r="S17" i="11"/>
  <c r="S20" i="11"/>
  <c r="S19" i="11"/>
  <c r="R16" i="11" l="1"/>
  <c r="H16" i="11"/>
  <c r="B16" i="11"/>
  <c r="P16" i="11" s="1"/>
  <c r="R11" i="11"/>
  <c r="H11" i="11"/>
  <c r="B11" i="11"/>
  <c r="P11" i="11" l="1"/>
  <c r="K16" i="11"/>
  <c r="M16" i="11"/>
  <c r="O16" i="11"/>
  <c r="Q16" i="11"/>
  <c r="L16" i="11"/>
  <c r="N16" i="11"/>
  <c r="K11" i="11"/>
  <c r="O11" i="11"/>
  <c r="M11" i="11"/>
  <c r="Q11" i="11"/>
  <c r="L11" i="11"/>
  <c r="N11" i="11"/>
  <c r="S16" i="11" l="1"/>
  <c r="S11" i="11"/>
  <c r="A88" i="11" l="1"/>
  <c r="A80" i="11" l="1"/>
  <c r="F68" i="11"/>
  <c r="A66" i="11" l="1"/>
  <c r="A46" i="11"/>
  <c r="Q9" i="11" l="1"/>
  <c r="B53" i="11" s="1"/>
  <c r="O9" i="11"/>
  <c r="L9" i="11"/>
  <c r="I32" i="11" l="1"/>
  <c r="I35" i="11"/>
  <c r="I38" i="11"/>
  <c r="I21" i="11"/>
  <c r="B51" i="11"/>
  <c r="B48" i="11"/>
  <c r="R9" i="11"/>
  <c r="P9" i="11"/>
  <c r="N9" i="11"/>
  <c r="M9" i="11"/>
  <c r="K9" i="11"/>
  <c r="I33" i="11" l="1"/>
  <c r="I34" i="11"/>
  <c r="I37" i="11"/>
  <c r="I30" i="11"/>
  <c r="I31" i="11"/>
  <c r="I36" i="11"/>
  <c r="I11" i="11"/>
  <c r="I27" i="11"/>
  <c r="I18" i="11"/>
  <c r="I12" i="11"/>
  <c r="I10" i="11"/>
  <c r="I25" i="11"/>
  <c r="I26" i="11"/>
  <c r="I28" i="11"/>
  <c r="I29" i="11"/>
  <c r="I23" i="11"/>
  <c r="I24" i="11"/>
  <c r="I22" i="11"/>
  <c r="I14" i="11"/>
  <c r="I13" i="11"/>
  <c r="I15" i="11"/>
  <c r="I16" i="11"/>
  <c r="I19" i="11"/>
  <c r="I20" i="11"/>
  <c r="I17" i="11"/>
  <c r="B50" i="11"/>
  <c r="B49" i="11"/>
  <c r="B52" i="11"/>
  <c r="B54" i="11"/>
  <c r="C63" i="11" l="1"/>
  <c r="C64" i="11" s="1"/>
  <c r="F64" i="11" s="1"/>
  <c r="B47" i="11"/>
  <c r="C70" i="11" l="1"/>
  <c r="F70" i="11" s="1"/>
  <c r="R39" i="11"/>
  <c r="C54" i="11" s="1"/>
  <c r="F63" i="11"/>
  <c r="N39" i="11"/>
  <c r="Q39" i="11"/>
  <c r="H39" i="11"/>
  <c r="R40" i="11" l="1"/>
  <c r="R41" i="11" s="1"/>
  <c r="F54" i="11" s="1"/>
  <c r="N40" i="11"/>
  <c r="N41" i="11" s="1"/>
  <c r="F50" i="11" s="1"/>
  <c r="C50" i="11"/>
  <c r="Q40" i="11"/>
  <c r="Q41" i="11" s="1"/>
  <c r="F53" i="11" s="1"/>
  <c r="C53" i="11"/>
  <c r="L39" i="11"/>
  <c r="P39" i="11"/>
  <c r="K39" i="11"/>
  <c r="K40" i="11" s="1"/>
  <c r="O39" i="11"/>
  <c r="M39" i="11"/>
  <c r="S39" i="11" l="1"/>
  <c r="S40" i="11" s="1"/>
  <c r="K43" i="11" s="1"/>
  <c r="L43" i="11" s="1"/>
  <c r="L40" i="11"/>
  <c r="L41" i="11" s="1"/>
  <c r="F48" i="11" s="1"/>
  <c r="C48" i="11"/>
  <c r="M40" i="11"/>
  <c r="M41" i="11" s="1"/>
  <c r="F49" i="11" s="1"/>
  <c r="C49" i="11"/>
  <c r="O40" i="11"/>
  <c r="O41" i="11" s="1"/>
  <c r="F51" i="11" s="1"/>
  <c r="C51" i="11"/>
  <c r="P40" i="11"/>
  <c r="P41" i="11" s="1"/>
  <c r="F52" i="11" s="1"/>
  <c r="C52" i="11"/>
  <c r="C47" i="11"/>
  <c r="K41" i="11"/>
  <c r="C55" i="11" l="1"/>
  <c r="S41" i="11"/>
  <c r="F47" i="11"/>
  <c r="F55" i="11" s="1"/>
  <c r="C67" i="11" s="1"/>
  <c r="F67" i="11" s="1"/>
  <c r="C56" i="11" l="1"/>
  <c r="F56" i="11" s="1"/>
  <c r="F69" i="11" l="1"/>
  <c r="F71" i="11" s="1"/>
  <c r="F83" i="11" l="1"/>
  <c r="F77" i="11"/>
  <c r="A93" i="11" s="1"/>
  <c r="A94" i="11"/>
  <c r="F76" i="11"/>
  <c r="A92" i="11" s="1"/>
  <c r="A89" i="11"/>
  <c r="F75" i="11"/>
  <c r="A91" i="11" s="1"/>
  <c r="F74" i="11"/>
  <c r="A90" i="11" l="1"/>
  <c r="F78" i="11"/>
</calcChain>
</file>

<file path=xl/sharedStrings.xml><?xml version="1.0" encoding="utf-8"?>
<sst xmlns="http://schemas.openxmlformats.org/spreadsheetml/2006/main" count="2119" uniqueCount="82">
  <si>
    <t>Total</t>
  </si>
  <si>
    <t>Dias de Semana 08h00 às 18h00</t>
  </si>
  <si>
    <t>Império Tecnologia</t>
  </si>
  <si>
    <t xml:space="preserve">Horas </t>
  </si>
  <si>
    <t>Deslocamento / Viagem</t>
  </si>
  <si>
    <t>IRRF 1,5%</t>
  </si>
  <si>
    <t>PIS 0,65%</t>
  </si>
  <si>
    <t>COFINS 3%</t>
  </si>
  <si>
    <t>CSLL 1%</t>
  </si>
  <si>
    <t>TOTAL LÍQUIDO</t>
  </si>
  <si>
    <t>TOTAL NF</t>
  </si>
  <si>
    <t>Preencher NF com a seguinte descrição:</t>
  </si>
  <si>
    <t>DIA DO MÊS</t>
  </si>
  <si>
    <t>DIA DA SEMANA</t>
  </si>
  <si>
    <t>ATIVIDADES EXECUTADAS</t>
  </si>
  <si>
    <t>HORA FINAL</t>
  </si>
  <si>
    <t>TOTAL DE HORAS</t>
  </si>
  <si>
    <t>TIPO DE HORA</t>
  </si>
  <si>
    <t>CLIENTE</t>
  </si>
  <si>
    <t>CONSULTOR</t>
  </si>
  <si>
    <t>UNIDADE</t>
  </si>
  <si>
    <t>CONTATO</t>
  </si>
  <si>
    <t>HORA INICIAL</t>
  </si>
  <si>
    <t>RESPONSÁVEL CLIENTE</t>
  </si>
  <si>
    <t>DATA</t>
  </si>
  <si>
    <t>ASSINATURA</t>
  </si>
  <si>
    <t>RESPONSÁVEL IMPÉRIO</t>
  </si>
  <si>
    <t>APONTAMENTO DE HORAS MENSAL</t>
  </si>
  <si>
    <t>OBSERVA ÇÕES</t>
  </si>
  <si>
    <t>SOFTWARE/
APLICAÇÃO/
PROCESSO</t>
  </si>
  <si>
    <t>Sábados 08 às 18h00</t>
  </si>
  <si>
    <t>Dias de Semana 18h00 às 24h00 e 00h00 às 06h00</t>
  </si>
  <si>
    <t>Domingos 08h00 às 18h00</t>
  </si>
  <si>
    <t>Feriados</t>
  </si>
  <si>
    <t>Sábados 00h00 às 06h00 e 18h00 às 24h00</t>
  </si>
  <si>
    <t>Domingos 00h00 às 06h00 e 18h00 às 24h00</t>
  </si>
  <si>
    <t>Fixo</t>
  </si>
  <si>
    <t>Carteira</t>
  </si>
  <si>
    <t>Impostos NF</t>
  </si>
  <si>
    <t>TOTAL Impostos</t>
  </si>
  <si>
    <t>CLIENTE/
USUÁRIO</t>
  </si>
  <si>
    <t xml:space="preserve">Suporte extra 24X7 </t>
  </si>
  <si>
    <t>Horas acima de 190</t>
  </si>
  <si>
    <t>Horas extras</t>
  </si>
  <si>
    <t>Horas adicionais fração</t>
  </si>
  <si>
    <t>Horas extras fração</t>
  </si>
  <si>
    <t>Marcus Cezar Rabello</t>
  </si>
  <si>
    <t>FOSPAR</t>
  </si>
  <si>
    <t>PORTAL RFB</t>
  </si>
  <si>
    <t>Criação da nova Funcionalidade -v2.1.17 - Troca de mensagem</t>
  </si>
  <si>
    <t>BRF - WebServices</t>
  </si>
  <si>
    <t>AtlasCargo</t>
  </si>
  <si>
    <t>Feriado</t>
  </si>
  <si>
    <t>Total mês</t>
  </si>
  <si>
    <t>Previsto mês</t>
  </si>
  <si>
    <t>Saldo</t>
  </si>
  <si>
    <t>Fibria - WebServices</t>
  </si>
  <si>
    <t>Noble</t>
  </si>
  <si>
    <t>Onix</t>
  </si>
  <si>
    <t>Mensagem RFB - Terminal 12A</t>
  </si>
  <si>
    <t>Fibria</t>
  </si>
  <si>
    <t>RFB - WebServices</t>
  </si>
  <si>
    <t>PortalRFBws</t>
  </si>
  <si>
    <t>BRF</t>
  </si>
  <si>
    <t>Banco Horas</t>
  </si>
  <si>
    <t>Horas Trabalhadas no mês 02</t>
  </si>
  <si>
    <t>Banco de Horas</t>
  </si>
  <si>
    <t>Sado do Banco de Horas</t>
  </si>
  <si>
    <t>Horas Previstas para trabalho no mês</t>
  </si>
  <si>
    <t>Banco mês anterior</t>
  </si>
  <si>
    <t>Fospar</t>
  </si>
  <si>
    <t>PortalRFB</t>
  </si>
  <si>
    <t>CFTV</t>
  </si>
  <si>
    <t>Teste Integrado</t>
  </si>
  <si>
    <t>CNEC</t>
  </si>
  <si>
    <t>BeloMonte</t>
  </si>
  <si>
    <t>Reunião</t>
  </si>
  <si>
    <t>Estudo</t>
  </si>
  <si>
    <t>Horas Trabalhadas no mês</t>
  </si>
  <si>
    <t>Anal/Prog</t>
  </si>
  <si>
    <t>Bexx</t>
  </si>
  <si>
    <t>BEXX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</si>
</sst>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R$&quot;\ #,##0.00;[Red]\-&quot;R$&quot;\ #,##0.00"/>
    <numFmt numFmtId="164" formatCode="dd"/>
    <numFmt numFmtId="165" formatCode="[h]:mm"/>
    <numFmt numFmtId="166" formatCode="[h]"/>
    <numFmt numFmtId="167" formatCode="&quot;R$&quot;\ #,##0.00"/>
    <numFmt numFmtId="168" formatCode="mmmm&quot; de &quot;yyyy"/>
    <numFmt numFmtId="169" formatCode="#,##0.00_ ;[Red]\-#,##0.00\ 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12"/>
      <color rgb="FF13120B"/>
      <name val="Calibri"/>
      <family val="2"/>
      <scheme val="minor"/>
    </font>
    <font>
      <b/>
      <sz val="11"/>
      <color rgb="FF13120B"/>
      <name val="Calibri"/>
      <family val="2"/>
      <scheme val="minor"/>
    </font>
    <font>
      <b/>
      <sz val="9"/>
      <color rgb="FF13120B"/>
      <name val="Calibri"/>
      <family val="2"/>
      <scheme val="minor"/>
    </font>
    <font>
      <sz val="9"/>
      <color rgb="FF13120B"/>
      <name val="Calibri"/>
      <family val="2"/>
      <scheme val="minor"/>
    </font>
    <font>
      <sz val="12"/>
      <color rgb="FF13120B"/>
      <name val="Calibri"/>
      <family val="2"/>
      <scheme val="minor"/>
    </font>
    <font>
      <b/>
      <sz val="8"/>
      <color rgb="FF13120B"/>
      <name val="Calibri"/>
      <family val="2"/>
      <scheme val="minor"/>
    </font>
    <font>
      <sz val="8"/>
      <color rgb="FF13120B"/>
      <name val="Calibri"/>
      <family val="2"/>
      <scheme val="minor"/>
    </font>
    <font>
      <sz val="10"/>
      <color rgb="FF13120B"/>
      <name val="Calibri"/>
      <family val="2"/>
      <scheme val="minor"/>
    </font>
    <font>
      <sz val="11"/>
      <color rgb="FF13120B"/>
      <name val="Calibri"/>
      <family val="2"/>
      <scheme val="minor"/>
    </font>
    <font>
      <b/>
      <sz val="14"/>
      <color rgb="FF13120B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rgb="FFE6E6B8"/>
      <name val="Calibri"/>
      <family val="2"/>
      <scheme val="minor"/>
    </font>
    <font>
      <u/>
      <sz val="9"/>
      <color rgb="FF13120B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6E6B8"/>
        <bgColor indexed="64"/>
      </patternFill>
    </fill>
    <fill>
      <patternFill patternType="gray0625">
        <fgColor auto="1"/>
      </patternFill>
    </fill>
    <fill>
      <patternFill patternType="solid">
        <fgColor indexed="65"/>
        <bgColor auto="1"/>
      </patternFill>
    </fill>
    <fill>
      <patternFill patternType="solid">
        <fgColor rgb="FFF1F0D4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/>
      <right style="thin">
        <color theme="2" tint="-0.749961851863155"/>
      </right>
      <top/>
      <bottom/>
      <diagonal/>
    </border>
    <border>
      <left style="thin">
        <color theme="2" tint="-0.749961851863155"/>
      </left>
      <right/>
      <top style="thin">
        <color theme="2" tint="-0.749961851863155"/>
      </top>
      <bottom style="thin">
        <color theme="2" tint="-0.749961851863155"/>
      </bottom>
      <diagonal/>
    </border>
    <border>
      <left/>
      <right/>
      <top style="thin">
        <color theme="2" tint="-0.749961851863155"/>
      </top>
      <bottom style="thin">
        <color theme="2" tint="-0.749961851863155"/>
      </bottom>
      <diagonal/>
    </border>
    <border>
      <left/>
      <right style="thin">
        <color indexed="64"/>
      </right>
      <top style="thin">
        <color theme="2" tint="-0.749961851863155"/>
      </top>
      <bottom style="thin">
        <color theme="2" tint="-0.749961851863155"/>
      </bottom>
      <diagonal/>
    </border>
    <border>
      <left style="thin">
        <color indexed="64"/>
      </left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thin">
        <color theme="2" tint="-0.749961851863155"/>
      </left>
      <right/>
      <top style="thin">
        <color theme="2" tint="-0.749961851863155"/>
      </top>
      <bottom/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/>
      <diagonal/>
    </border>
    <border>
      <left style="thin">
        <color theme="2" tint="-0.749961851863155"/>
      </left>
      <right style="thin">
        <color theme="2" tint="-0.749961851863155"/>
      </right>
      <top/>
      <bottom style="thin">
        <color theme="2" tint="-0.749961851863155"/>
      </bottom>
      <diagonal/>
    </border>
    <border>
      <left style="thin">
        <color theme="2" tint="-0.749961851863155"/>
      </left>
      <right/>
      <top style="hair">
        <color indexed="64"/>
      </top>
      <bottom style="thin">
        <color theme="2" tint="-0.749961851863155"/>
      </bottom>
      <diagonal/>
    </border>
    <border>
      <left/>
      <right/>
      <top style="hair">
        <color indexed="64"/>
      </top>
      <bottom style="thin">
        <color theme="2" tint="-0.749961851863155"/>
      </bottom>
      <diagonal/>
    </border>
    <border>
      <left/>
      <right style="thin">
        <color theme="2" tint="-0.749961851863155"/>
      </right>
      <top style="hair">
        <color indexed="64"/>
      </top>
      <bottom style="thin">
        <color theme="2" tint="-0.749961851863155"/>
      </bottom>
      <diagonal/>
    </border>
    <border>
      <left style="thin">
        <color theme="2" tint="-0.749961851863155"/>
      </left>
      <right/>
      <top style="thin">
        <color theme="2" tint="-0.749961851863155"/>
      </top>
      <bottom style="hair">
        <color indexed="64"/>
      </bottom>
      <diagonal/>
    </border>
    <border>
      <left/>
      <right/>
      <top style="thin">
        <color theme="2" tint="-0.749961851863155"/>
      </top>
      <bottom style="hair">
        <color indexed="64"/>
      </bottom>
      <diagonal/>
    </border>
    <border>
      <left/>
      <right style="thin">
        <color theme="2" tint="-0.749961851863155"/>
      </right>
      <top style="thin">
        <color theme="2" tint="-0.749961851863155"/>
      </top>
      <bottom style="hair">
        <color indexed="64"/>
      </bottom>
      <diagonal/>
    </border>
    <border>
      <left style="thin">
        <color theme="2" tint="-0.749961851863155"/>
      </left>
      <right style="thin">
        <color theme="2" tint="-0.749961851863155"/>
      </right>
      <top/>
      <bottom/>
      <diagonal/>
    </border>
    <border>
      <left/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</borders>
  <cellStyleXfs count="2">
    <xf numFmtId="0" fontId="0" fillId="0" borderId="0"/>
    <xf numFmtId="0" fontId="1" fillId="0" borderId="0"/>
  </cellStyleXfs>
  <cellXfs count="206">
    <xf numFmtId="0" fontId="0" fillId="0" borderId="0" xfId="0"/>
    <xf numFmtId="168" fontId="4" fillId="2" borderId="13" xfId="1" applyNumberFormat="1" applyFont="1" applyFill="1" applyBorder="1" applyAlignment="1" applyProtection="1">
      <alignment horizontal="center" vertical="center"/>
      <protection locked="0"/>
    </xf>
    <xf numFmtId="0" fontId="5" fillId="2" borderId="8" xfId="1" applyFont="1" applyFill="1" applyBorder="1" applyAlignment="1" applyProtection="1">
      <alignment horizontal="center" vertical="center"/>
      <protection locked="0"/>
    </xf>
    <xf numFmtId="0" fontId="5" fillId="0" borderId="0" xfId="1" applyFont="1" applyFill="1" applyBorder="1" applyAlignment="1" applyProtection="1">
      <alignment horizontal="left" vertical="center"/>
      <protection locked="0"/>
    </xf>
    <xf numFmtId="0" fontId="5" fillId="0" borderId="9" xfId="1" applyFont="1" applyFill="1" applyBorder="1" applyAlignment="1" applyProtection="1">
      <alignment horizontal="left" vertical="center"/>
      <protection locked="0"/>
    </xf>
    <xf numFmtId="0" fontId="5" fillId="2" borderId="8" xfId="1" quotePrefix="1" applyFont="1" applyFill="1" applyBorder="1" applyAlignment="1" applyProtection="1">
      <alignment horizontal="center" vertical="center" wrapText="1"/>
      <protection locked="0"/>
    </xf>
    <xf numFmtId="20" fontId="6" fillId="0" borderId="8" xfId="1" applyNumberFormat="1" applyFont="1" applyFill="1" applyBorder="1" applyAlignment="1" applyProtection="1">
      <alignment horizontal="center" vertical="center" wrapText="1"/>
      <protection locked="0"/>
    </xf>
    <xf numFmtId="20" fontId="5" fillId="0" borderId="8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8" xfId="1" applyNumberFormat="1" applyFont="1" applyFill="1" applyBorder="1" applyAlignment="1" applyProtection="1">
      <alignment horizontal="center" vertical="center" wrapText="1"/>
      <protection locked="0"/>
    </xf>
    <xf numFmtId="17" fontId="6" fillId="0" borderId="0" xfId="1" applyNumberFormat="1" applyFont="1" applyFill="1" applyAlignment="1" applyProtection="1">
      <alignment horizontal="center" vertical="center" wrapText="1"/>
      <protection locked="0"/>
    </xf>
    <xf numFmtId="20" fontId="6" fillId="0" borderId="4" xfId="1" quotePrefix="1" applyNumberFormat="1" applyFont="1" applyFill="1" applyBorder="1" applyAlignment="1" applyProtection="1">
      <alignment horizontal="center" vertical="center" wrapText="1"/>
      <protection locked="0"/>
    </xf>
    <xf numFmtId="20" fontId="6" fillId="0" borderId="4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1" applyFont="1" applyAlignment="1" applyProtection="1">
      <alignment horizontal="center" vertical="center" wrapText="1"/>
      <protection locked="0"/>
    </xf>
    <xf numFmtId="0" fontId="6" fillId="0" borderId="0" xfId="1" applyFont="1" applyAlignment="1" applyProtection="1">
      <alignment wrapText="1"/>
      <protection locked="0"/>
    </xf>
    <xf numFmtId="0" fontId="7" fillId="0" borderId="0" xfId="1" applyFont="1" applyAlignment="1" applyProtection="1">
      <alignment wrapText="1"/>
      <protection locked="0"/>
    </xf>
    <xf numFmtId="0" fontId="7" fillId="0" borderId="0" xfId="1" applyFont="1" applyAlignment="1" applyProtection="1">
      <alignment horizontal="center" wrapText="1"/>
      <protection locked="0"/>
    </xf>
    <xf numFmtId="0" fontId="8" fillId="0" borderId="15" xfId="1" applyFont="1" applyBorder="1" applyAlignment="1" applyProtection="1">
      <alignment vertical="top" wrapText="1"/>
      <protection locked="0"/>
    </xf>
    <xf numFmtId="0" fontId="5" fillId="0" borderId="1" xfId="1" applyFont="1" applyBorder="1" applyAlignment="1" applyProtection="1">
      <alignment horizontal="right" wrapText="1"/>
      <protection locked="0"/>
    </xf>
    <xf numFmtId="0" fontId="5" fillId="0" borderId="16" xfId="1" applyFont="1" applyBorder="1" applyAlignment="1" applyProtection="1">
      <alignment horizontal="center" wrapText="1"/>
      <protection locked="0"/>
    </xf>
    <xf numFmtId="0" fontId="7" fillId="0" borderId="0" xfId="1" applyFont="1" applyAlignment="1" applyProtection="1">
      <alignment horizontal="right" wrapText="1"/>
      <protection locked="0"/>
    </xf>
    <xf numFmtId="0" fontId="7" fillId="0" borderId="0" xfId="1" applyFont="1" applyAlignment="1" applyProtection="1">
      <alignment horizontal="left" wrapText="1"/>
      <protection locked="0"/>
    </xf>
    <xf numFmtId="0" fontId="7" fillId="0" borderId="0" xfId="1" applyFont="1" applyAlignment="1" applyProtection="1">
      <alignment horizontal="left" vertical="center" wrapText="1"/>
      <protection locked="0"/>
    </xf>
    <xf numFmtId="0" fontId="2" fillId="0" borderId="8" xfId="1" applyFont="1" applyFill="1" applyBorder="1" applyAlignment="1" applyProtection="1">
      <alignment horizontal="center" vertical="center" wrapText="1"/>
      <protection locked="0"/>
    </xf>
    <xf numFmtId="8" fontId="5" fillId="0" borderId="3" xfId="1" applyNumberFormat="1" applyFont="1" applyBorder="1" applyAlignment="1" applyProtection="1">
      <alignment horizontal="left" wrapText="1"/>
      <protection locked="0"/>
    </xf>
    <xf numFmtId="0" fontId="5" fillId="0" borderId="0" xfId="1" applyFont="1" applyBorder="1" applyAlignment="1" applyProtection="1">
      <alignment horizontal="right" wrapText="1"/>
      <protection locked="0"/>
    </xf>
    <xf numFmtId="165" fontId="5" fillId="0" borderId="0" xfId="1" applyNumberFormat="1" applyFont="1" applyBorder="1" applyAlignment="1" applyProtection="1">
      <alignment horizontal="right" wrapText="1"/>
      <protection locked="0"/>
    </xf>
    <xf numFmtId="8" fontId="5" fillId="0" borderId="0" xfId="1" applyNumberFormat="1" applyFont="1" applyBorder="1" applyAlignment="1" applyProtection="1">
      <alignment horizontal="right" wrapText="1"/>
      <protection locked="0"/>
    </xf>
    <xf numFmtId="0" fontId="5" fillId="0" borderId="0" xfId="1" applyFont="1" applyFill="1" applyBorder="1" applyAlignment="1" applyProtection="1">
      <alignment horizontal="right" wrapText="1"/>
      <protection locked="0"/>
    </xf>
    <xf numFmtId="8" fontId="5" fillId="0" borderId="0" xfId="1" applyNumberFormat="1" applyFont="1" applyFill="1" applyBorder="1" applyAlignment="1" applyProtection="1">
      <alignment horizontal="right" wrapText="1"/>
      <protection locked="0"/>
    </xf>
    <xf numFmtId="0" fontId="6" fillId="0" borderId="0" xfId="1" applyFont="1" applyBorder="1" applyAlignment="1" applyProtection="1">
      <alignment horizontal="right" wrapText="1"/>
      <protection locked="0"/>
    </xf>
    <xf numFmtId="167" fontId="6" fillId="0" borderId="0" xfId="1" applyNumberFormat="1" applyFont="1" applyBorder="1" applyAlignment="1" applyProtection="1">
      <alignment horizontal="right" wrapText="1"/>
      <protection locked="0"/>
    </xf>
    <xf numFmtId="0" fontId="5" fillId="3" borderId="8" xfId="1" applyNumberFormat="1" applyFont="1" applyFill="1" applyBorder="1" applyAlignment="1" applyProtection="1">
      <alignment horizontal="center" wrapText="1"/>
      <protection locked="0"/>
    </xf>
    <xf numFmtId="165" fontId="5" fillId="4" borderId="8" xfId="1" applyNumberFormat="1" applyFont="1" applyFill="1" applyBorder="1" applyAlignment="1" applyProtection="1">
      <alignment horizontal="center" vertical="center" wrapText="1"/>
      <protection locked="0"/>
    </xf>
    <xf numFmtId="167" fontId="5" fillId="2" borderId="4" xfId="1" applyNumberFormat="1" applyFont="1" applyFill="1" applyBorder="1" applyAlignment="1" applyProtection="1">
      <alignment horizontal="center" vertical="center" wrapText="1"/>
      <protection locked="0"/>
    </xf>
    <xf numFmtId="165" fontId="5" fillId="5" borderId="4" xfId="1" applyNumberFormat="1" applyFont="1" applyFill="1" applyBorder="1" applyAlignment="1" applyProtection="1">
      <alignment horizontal="center" vertical="center" wrapText="1"/>
      <protection locked="0"/>
    </xf>
    <xf numFmtId="2" fontId="5" fillId="5" borderId="4" xfId="1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1" applyFont="1" applyAlignment="1" applyProtection="1">
      <alignment wrapText="1"/>
      <protection locked="0"/>
    </xf>
    <xf numFmtId="0" fontId="9" fillId="0" borderId="0" xfId="1" applyFont="1" applyAlignment="1" applyProtection="1">
      <alignment horizontal="center" wrapText="1"/>
      <protection locked="0"/>
    </xf>
    <xf numFmtId="0" fontId="8" fillId="0" borderId="14" xfId="1" applyFont="1" applyFill="1" applyBorder="1" applyAlignment="1" applyProtection="1">
      <protection locked="0"/>
    </xf>
    <xf numFmtId="0" fontId="9" fillId="0" borderId="0" xfId="1" applyFont="1" applyFill="1" applyAlignment="1" applyProtection="1">
      <alignment horizontal="right"/>
      <protection locked="0"/>
    </xf>
    <xf numFmtId="0" fontId="9" fillId="0" borderId="0" xfId="1" applyFont="1" applyProtection="1">
      <protection locked="0"/>
    </xf>
    <xf numFmtId="0" fontId="9" fillId="0" borderId="0" xfId="1" applyFont="1" applyFill="1" applyProtection="1">
      <protection locked="0"/>
    </xf>
    <xf numFmtId="0" fontId="9" fillId="0" borderId="0" xfId="1" applyFont="1" applyFill="1" applyBorder="1" applyAlignment="1" applyProtection="1">
      <alignment horizontal="right"/>
      <protection locked="0"/>
    </xf>
    <xf numFmtId="0" fontId="8" fillId="0" borderId="0" xfId="1" applyFont="1" applyFill="1" applyAlignment="1" applyProtection="1">
      <protection locked="0"/>
    </xf>
    <xf numFmtId="0" fontId="8" fillId="0" borderId="0" xfId="1" applyFont="1" applyFill="1" applyProtection="1">
      <protection locked="0"/>
    </xf>
    <xf numFmtId="0" fontId="8" fillId="2" borderId="7" xfId="1" applyFont="1" applyFill="1" applyBorder="1" applyProtection="1">
      <protection locked="0"/>
    </xf>
    <xf numFmtId="2" fontId="9" fillId="0" borderId="0" xfId="1" applyNumberFormat="1" applyFont="1" applyBorder="1" applyAlignment="1" applyProtection="1">
      <alignment wrapText="1"/>
      <protection locked="0"/>
    </xf>
    <xf numFmtId="0" fontId="9" fillId="0" borderId="0" xfId="1" applyFont="1" applyBorder="1" applyAlignment="1" applyProtection="1">
      <alignment wrapText="1"/>
      <protection locked="0"/>
    </xf>
    <xf numFmtId="17" fontId="9" fillId="0" borderId="0" xfId="1" applyNumberFormat="1" applyFont="1" applyAlignment="1" applyProtection="1">
      <alignment wrapText="1"/>
      <protection locked="0"/>
    </xf>
    <xf numFmtId="20" fontId="9" fillId="0" borderId="0" xfId="1" applyNumberFormat="1" applyFont="1" applyAlignment="1" applyProtection="1">
      <alignment wrapText="1"/>
      <protection locked="0"/>
    </xf>
    <xf numFmtId="8" fontId="9" fillId="0" borderId="0" xfId="1" applyNumberFormat="1" applyFont="1" applyAlignment="1" applyProtection="1">
      <alignment wrapText="1"/>
      <protection locked="0"/>
    </xf>
    <xf numFmtId="165" fontId="9" fillId="0" borderId="0" xfId="1" applyNumberFormat="1" applyFont="1" applyBorder="1" applyAlignment="1" applyProtection="1">
      <alignment wrapText="1"/>
      <protection locked="0"/>
    </xf>
    <xf numFmtId="0" fontId="9" fillId="0" borderId="0" xfId="1" applyFont="1" applyFill="1" applyBorder="1" applyAlignment="1" applyProtection="1">
      <alignment wrapText="1"/>
      <protection locked="0"/>
    </xf>
    <xf numFmtId="8" fontId="9" fillId="0" borderId="0" xfId="1" applyNumberFormat="1" applyFont="1" applyBorder="1" applyAlignment="1" applyProtection="1">
      <alignment wrapText="1"/>
      <protection locked="0"/>
    </xf>
    <xf numFmtId="166" fontId="9" fillId="0" borderId="0" xfId="1" applyNumberFormat="1" applyFont="1" applyAlignment="1" applyProtection="1">
      <alignment wrapText="1"/>
      <protection locked="0"/>
    </xf>
    <xf numFmtId="0" fontId="9" fillId="0" borderId="0" xfId="1" applyNumberFormat="1" applyFont="1" applyAlignment="1" applyProtection="1">
      <alignment wrapText="1"/>
      <protection locked="0"/>
    </xf>
    <xf numFmtId="0" fontId="10" fillId="0" borderId="0" xfId="1" applyFont="1" applyProtection="1">
      <protection locked="0"/>
    </xf>
    <xf numFmtId="0" fontId="11" fillId="0" borderId="0" xfId="1" applyFont="1" applyProtection="1">
      <protection locked="0"/>
    </xf>
    <xf numFmtId="0" fontId="12" fillId="0" borderId="0" xfId="1" applyFont="1" applyProtection="1">
      <protection locked="0"/>
    </xf>
    <xf numFmtId="0" fontId="12" fillId="0" borderId="0" xfId="1" applyFont="1" applyAlignment="1" applyProtection="1">
      <protection locked="0"/>
    </xf>
    <xf numFmtId="20" fontId="12" fillId="0" borderId="0" xfId="1" applyNumberFormat="1" applyFont="1" applyAlignment="1" applyProtection="1">
      <protection locked="0"/>
    </xf>
    <xf numFmtId="0" fontId="10" fillId="0" borderId="0" xfId="1" applyFont="1" applyAlignment="1" applyProtection="1">
      <alignment wrapText="1"/>
      <protection locked="0"/>
    </xf>
    <xf numFmtId="17" fontId="10" fillId="0" borderId="0" xfId="1" applyNumberFormat="1" applyFont="1" applyAlignment="1" applyProtection="1">
      <alignment wrapText="1"/>
      <protection locked="0"/>
    </xf>
    <xf numFmtId="0" fontId="11" fillId="0" borderId="0" xfId="1" applyFont="1" applyAlignment="1" applyProtection="1">
      <alignment wrapText="1"/>
      <protection locked="0"/>
    </xf>
    <xf numFmtId="0" fontId="10" fillId="0" borderId="0" xfId="1" applyFont="1" applyAlignment="1" applyProtection="1">
      <alignment horizontal="center" wrapText="1"/>
      <protection locked="0"/>
    </xf>
    <xf numFmtId="8" fontId="10" fillId="0" borderId="0" xfId="1" applyNumberFormat="1" applyFont="1" applyAlignment="1" applyProtection="1">
      <alignment wrapText="1"/>
      <protection locked="0"/>
    </xf>
    <xf numFmtId="0" fontId="11" fillId="0" borderId="0" xfId="1" applyFont="1" applyAlignment="1" applyProtection="1">
      <alignment horizontal="center" wrapText="1"/>
      <protection locked="0"/>
    </xf>
    <xf numFmtId="0" fontId="10" fillId="0" borderId="0" xfId="1" applyFont="1" applyAlignment="1" applyProtection="1">
      <alignment horizontal="center"/>
      <protection locked="0"/>
    </xf>
    <xf numFmtId="0" fontId="6" fillId="0" borderId="8" xfId="1" applyFont="1" applyFill="1" applyBorder="1" applyAlignment="1" applyProtection="1">
      <alignment horizontal="center" vertical="center" wrapText="1"/>
      <protection locked="0"/>
    </xf>
    <xf numFmtId="0" fontId="6" fillId="0" borderId="8" xfId="1" applyFont="1" applyBorder="1" applyAlignment="1" applyProtection="1">
      <alignment horizontal="left" vertical="center" wrapText="1"/>
      <protection locked="0"/>
    </xf>
    <xf numFmtId="20" fontId="6" fillId="0" borderId="8" xfId="1" applyNumberFormat="1" applyFont="1" applyFill="1" applyBorder="1" applyAlignment="1" applyProtection="1">
      <alignment horizontal="center" vertical="center" wrapText="1"/>
      <protection locked="0"/>
    </xf>
    <xf numFmtId="0" fontId="2" fillId="0" borderId="8" xfId="1" applyFont="1" applyFill="1" applyBorder="1" applyAlignment="1" applyProtection="1">
      <alignment horizontal="center" vertical="center" wrapText="1"/>
      <protection locked="0"/>
    </xf>
    <xf numFmtId="0" fontId="5" fillId="0" borderId="1" xfId="1" applyFont="1" applyBorder="1" applyAlignment="1" applyProtection="1">
      <alignment horizontal="right" wrapText="1"/>
      <protection locked="0"/>
    </xf>
    <xf numFmtId="0" fontId="7" fillId="0" borderId="0" xfId="1" applyFont="1" applyAlignment="1" applyProtection="1">
      <alignment horizontal="left" wrapText="1"/>
      <protection locked="0"/>
    </xf>
    <xf numFmtId="0" fontId="7" fillId="0" borderId="0" xfId="1" applyFont="1" applyAlignment="1" applyProtection="1">
      <alignment horizontal="left" vertical="center" wrapText="1"/>
      <protection locked="0"/>
    </xf>
    <xf numFmtId="0" fontId="5" fillId="0" borderId="16" xfId="1" applyFont="1" applyBorder="1" applyAlignment="1" applyProtection="1">
      <alignment horizontal="center" wrapText="1"/>
      <protection locked="0"/>
    </xf>
    <xf numFmtId="0" fontId="7" fillId="0" borderId="0" xfId="1" applyFont="1" applyAlignment="1" applyProtection="1">
      <alignment horizontal="right" wrapText="1"/>
      <protection locked="0"/>
    </xf>
    <xf numFmtId="167" fontId="13" fillId="0" borderId="0" xfId="1" applyNumberFormat="1" applyFont="1" applyFill="1" applyAlignment="1" applyProtection="1">
      <alignment horizontal="center" vertical="center"/>
      <protection locked="0"/>
    </xf>
    <xf numFmtId="167" fontId="14" fillId="2" borderId="7" xfId="1" applyNumberFormat="1" applyFont="1" applyFill="1" applyBorder="1" applyAlignment="1" applyProtection="1">
      <alignment horizontal="center"/>
      <protection locked="0"/>
    </xf>
    <xf numFmtId="0" fontId="15" fillId="0" borderId="8" xfId="1" applyFont="1" applyBorder="1" applyAlignment="1" applyProtection="1">
      <alignment horizontal="left" vertical="center" wrapText="1"/>
      <protection locked="0"/>
    </xf>
    <xf numFmtId="167" fontId="9" fillId="0" borderId="0" xfId="1" applyNumberFormat="1" applyFont="1" applyProtection="1">
      <protection locked="0"/>
    </xf>
    <xf numFmtId="0" fontId="5" fillId="0" borderId="16" xfId="1" applyFont="1" applyBorder="1" applyAlignment="1" applyProtection="1">
      <alignment horizontal="center" wrapText="1"/>
      <protection locked="0"/>
    </xf>
    <xf numFmtId="0" fontId="5" fillId="0" borderId="1" xfId="1" applyFont="1" applyBorder="1" applyAlignment="1" applyProtection="1">
      <alignment horizontal="right" wrapText="1"/>
      <protection locked="0"/>
    </xf>
    <xf numFmtId="0" fontId="7" fillId="0" borderId="0" xfId="1" applyFont="1" applyAlignment="1" applyProtection="1">
      <alignment horizontal="right" wrapText="1"/>
      <protection locked="0"/>
    </xf>
    <xf numFmtId="0" fontId="7" fillId="0" borderId="0" xfId="1" applyFont="1" applyAlignment="1" applyProtection="1">
      <alignment horizontal="left" wrapText="1"/>
      <protection locked="0"/>
    </xf>
    <xf numFmtId="0" fontId="7" fillId="0" borderId="0" xfId="1" applyFont="1" applyAlignment="1" applyProtection="1">
      <alignment horizontal="left" vertical="center" wrapText="1"/>
      <protection locked="0"/>
    </xf>
    <xf numFmtId="0" fontId="5" fillId="0" borderId="16" xfId="1" applyFont="1" applyBorder="1" applyAlignment="1" applyProtection="1">
      <alignment horizontal="center" wrapText="1"/>
      <protection locked="0"/>
    </xf>
    <xf numFmtId="0" fontId="5" fillId="0" borderId="1" xfId="1" applyFont="1" applyBorder="1" applyAlignment="1" applyProtection="1">
      <alignment horizontal="right" wrapText="1"/>
      <protection locked="0"/>
    </xf>
    <xf numFmtId="0" fontId="7" fillId="0" borderId="0" xfId="1" applyFont="1" applyAlignment="1" applyProtection="1">
      <alignment horizontal="right" wrapText="1"/>
      <protection locked="0"/>
    </xf>
    <xf numFmtId="0" fontId="7" fillId="0" borderId="0" xfId="1" applyFont="1" applyAlignment="1" applyProtection="1">
      <alignment horizontal="left" wrapText="1"/>
      <protection locked="0"/>
    </xf>
    <xf numFmtId="0" fontId="7" fillId="0" borderId="0" xfId="1" applyFont="1" applyAlignment="1" applyProtection="1">
      <alignment horizontal="left" vertical="center" wrapText="1"/>
      <protection locked="0"/>
    </xf>
    <xf numFmtId="0" fontId="7" fillId="0" borderId="0" xfId="1" applyFont="1" applyAlignment="1" applyProtection="1">
      <alignment horizontal="left" wrapText="1"/>
      <protection locked="0"/>
    </xf>
    <xf numFmtId="0" fontId="7" fillId="0" borderId="0" xfId="1" applyFont="1" applyAlignment="1" applyProtection="1">
      <alignment horizontal="right" wrapText="1"/>
      <protection locked="0"/>
    </xf>
    <xf numFmtId="0" fontId="7" fillId="0" borderId="0" xfId="1" applyFont="1" applyAlignment="1" applyProtection="1">
      <alignment horizontal="left" vertical="center" wrapText="1"/>
      <protection locked="0"/>
    </xf>
    <xf numFmtId="0" fontId="5" fillId="0" borderId="1" xfId="1" applyFont="1" applyBorder="1" applyAlignment="1" applyProtection="1">
      <alignment horizontal="right" wrapText="1"/>
      <protection locked="0"/>
    </xf>
    <xf numFmtId="0" fontId="5" fillId="0" borderId="16" xfId="1" applyFont="1" applyBorder="1" applyAlignment="1" applyProtection="1">
      <alignment horizontal="center" wrapText="1"/>
      <protection locked="0"/>
    </xf>
    <xf numFmtId="165" fontId="16" fillId="5" borderId="4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1" applyFont="1" applyAlignment="1" applyProtection="1">
      <alignment horizontal="left" wrapText="1"/>
      <protection locked="0"/>
    </xf>
    <xf numFmtId="0" fontId="7" fillId="0" borderId="0" xfId="1" applyFont="1" applyAlignment="1" applyProtection="1">
      <alignment horizontal="right" wrapText="1"/>
      <protection locked="0"/>
    </xf>
    <xf numFmtId="0" fontId="7" fillId="0" borderId="0" xfId="1" applyFont="1" applyAlignment="1" applyProtection="1">
      <alignment horizontal="left" vertical="center" wrapText="1"/>
      <protection locked="0"/>
    </xf>
    <xf numFmtId="0" fontId="5" fillId="0" borderId="1" xfId="1" applyFont="1" applyBorder="1" applyAlignment="1" applyProtection="1">
      <alignment horizontal="right" wrapText="1"/>
      <protection locked="0"/>
    </xf>
    <xf numFmtId="0" fontId="5" fillId="0" borderId="16" xfId="1" applyFont="1" applyBorder="1" applyAlignment="1" applyProtection="1">
      <alignment horizontal="center" wrapText="1"/>
      <protection locked="0"/>
    </xf>
    <xf numFmtId="165" fontId="17" fillId="5" borderId="4" xfId="1" applyNumberFormat="1" applyFont="1" applyFill="1" applyBorder="1" applyAlignment="1" applyProtection="1">
      <alignment horizontal="center" vertical="center" wrapText="1"/>
      <protection locked="0"/>
    </xf>
    <xf numFmtId="165" fontId="18" fillId="5" borderId="4" xfId="1" applyNumberFormat="1" applyFont="1" applyFill="1" applyBorder="1" applyAlignment="1" applyProtection="1">
      <alignment horizontal="center" vertical="center" wrapText="1"/>
      <protection locked="0"/>
    </xf>
    <xf numFmtId="0" fontId="5" fillId="0" borderId="16" xfId="1" applyFont="1" applyBorder="1" applyAlignment="1" applyProtection="1">
      <alignment horizontal="center" wrapText="1"/>
      <protection locked="0"/>
    </xf>
    <xf numFmtId="0" fontId="5" fillId="0" borderId="1" xfId="1" applyFont="1" applyBorder="1" applyAlignment="1" applyProtection="1">
      <alignment horizontal="right" wrapText="1"/>
      <protection locked="0"/>
    </xf>
    <xf numFmtId="0" fontId="7" fillId="0" borderId="0" xfId="1" applyFont="1" applyAlignment="1" applyProtection="1">
      <alignment horizontal="right" wrapText="1"/>
      <protection locked="0"/>
    </xf>
    <xf numFmtId="0" fontId="7" fillId="0" borderId="0" xfId="1" applyFont="1" applyAlignment="1" applyProtection="1">
      <alignment horizontal="left" wrapText="1"/>
      <protection locked="0"/>
    </xf>
    <xf numFmtId="0" fontId="7" fillId="0" borderId="0" xfId="1" applyFont="1" applyAlignment="1" applyProtection="1">
      <alignment horizontal="left" vertical="center" wrapText="1"/>
      <protection locked="0"/>
    </xf>
    <xf numFmtId="0" fontId="5" fillId="0" borderId="16" xfId="1" applyFont="1" applyBorder="1" applyAlignment="1" applyProtection="1">
      <alignment horizontal="center" wrapText="1"/>
      <protection locked="0"/>
    </xf>
    <xf numFmtId="0" fontId="5" fillId="0" borderId="1" xfId="1" applyFont="1" applyBorder="1" applyAlignment="1" applyProtection="1">
      <alignment horizontal="right" wrapText="1"/>
      <protection locked="0"/>
    </xf>
    <xf numFmtId="0" fontId="7" fillId="0" borderId="0" xfId="1" applyFont="1" applyAlignment="1" applyProtection="1">
      <alignment horizontal="right" wrapText="1"/>
      <protection locked="0"/>
    </xf>
    <xf numFmtId="0" fontId="7" fillId="0" borderId="0" xfId="1" applyFont="1" applyAlignment="1" applyProtection="1">
      <alignment horizontal="left" wrapText="1"/>
      <protection locked="0"/>
    </xf>
    <xf numFmtId="0" fontId="7" fillId="0" borderId="0" xfId="1" applyFont="1" applyAlignment="1" applyProtection="1">
      <alignment horizontal="left" vertical="center" wrapText="1"/>
      <protection locked="0"/>
    </xf>
    <xf numFmtId="20" fontId="6" fillId="0" borderId="8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8" xfId="1" quotePrefix="1" applyFont="1" applyFill="1" applyBorder="1" applyAlignment="1" applyProtection="1">
      <alignment horizontal="center" vertical="center" wrapText="1"/>
      <protection locked="0"/>
    </xf>
    <xf numFmtId="20" fontId="5" fillId="0" borderId="8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8" xfId="1" applyNumberFormat="1" applyFont="1" applyFill="1" applyBorder="1" applyAlignment="1" applyProtection="1">
      <alignment horizontal="center" vertical="center" wrapText="1"/>
      <protection locked="0"/>
    </xf>
    <xf numFmtId="17" fontId="6" fillId="0" borderId="0" xfId="1" applyNumberFormat="1" applyFont="1" applyFill="1" applyAlignment="1" applyProtection="1">
      <alignment horizontal="center" vertical="center" wrapText="1"/>
      <protection locked="0"/>
    </xf>
    <xf numFmtId="20" fontId="6" fillId="0" borderId="4" xfId="1" quotePrefix="1" applyNumberFormat="1" applyFont="1" applyFill="1" applyBorder="1" applyAlignment="1" applyProtection="1">
      <alignment horizontal="center" vertical="center" wrapText="1"/>
      <protection locked="0"/>
    </xf>
    <xf numFmtId="20" fontId="6" fillId="0" borderId="4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1" applyFont="1" applyAlignment="1" applyProtection="1">
      <alignment horizontal="center" vertical="center" wrapText="1"/>
      <protection locked="0"/>
    </xf>
    <xf numFmtId="165" fontId="5" fillId="5" borderId="4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8" xfId="1" applyFont="1" applyFill="1" applyBorder="1" applyAlignment="1" applyProtection="1">
      <alignment horizontal="center" vertical="center" wrapText="1"/>
      <protection locked="0"/>
    </xf>
    <xf numFmtId="0" fontId="6" fillId="0" borderId="8" xfId="1" applyFont="1" applyBorder="1" applyAlignment="1" applyProtection="1">
      <alignment horizontal="left" vertical="center" wrapText="1"/>
      <protection locked="0"/>
    </xf>
    <xf numFmtId="20" fontId="6" fillId="0" borderId="8" xfId="1" applyNumberFormat="1" applyFont="1" applyFill="1" applyBorder="1" applyAlignment="1" applyProtection="1">
      <alignment horizontal="center" vertical="center" wrapText="1"/>
      <protection locked="0"/>
    </xf>
    <xf numFmtId="0" fontId="2" fillId="0" borderId="8" xfId="1" applyFont="1" applyFill="1" applyBorder="1" applyAlignment="1" applyProtection="1">
      <alignment horizontal="center" vertical="center" wrapText="1"/>
      <protection locked="0"/>
    </xf>
    <xf numFmtId="20" fontId="6" fillId="0" borderId="8" xfId="1" applyNumberFormat="1" applyFont="1" applyFill="1" applyBorder="1" applyAlignment="1" applyProtection="1">
      <alignment horizontal="center" vertical="center" wrapText="1"/>
      <protection locked="0"/>
    </xf>
    <xf numFmtId="165" fontId="9" fillId="0" borderId="0" xfId="1" applyNumberFormat="1" applyFont="1" applyAlignment="1" applyProtection="1">
      <alignment wrapText="1"/>
      <protection locked="0"/>
    </xf>
    <xf numFmtId="0" fontId="7" fillId="0" borderId="0" xfId="1" applyFont="1" applyAlignment="1" applyProtection="1">
      <alignment horizontal="left" wrapText="1"/>
      <protection locked="0"/>
    </xf>
    <xf numFmtId="0" fontId="7" fillId="0" borderId="0" xfId="1" applyFont="1" applyAlignment="1" applyProtection="1">
      <alignment horizontal="right" wrapText="1"/>
      <protection locked="0"/>
    </xf>
    <xf numFmtId="0" fontId="7" fillId="0" borderId="0" xfId="1" applyFont="1" applyAlignment="1" applyProtection="1">
      <alignment horizontal="left" vertical="center" wrapText="1"/>
      <protection locked="0"/>
    </xf>
    <xf numFmtId="0" fontId="5" fillId="0" borderId="1" xfId="1" applyFont="1" applyBorder="1" applyAlignment="1" applyProtection="1">
      <alignment horizontal="right" wrapText="1"/>
      <protection locked="0"/>
    </xf>
    <xf numFmtId="0" fontId="5" fillId="0" borderId="16" xfId="1" applyFont="1" applyBorder="1" applyAlignment="1" applyProtection="1">
      <alignment horizontal="center" wrapText="1"/>
      <protection locked="0"/>
    </xf>
    <xf numFmtId="0" fontId="6" fillId="0" borderId="8" xfId="1" applyFont="1" applyFill="1" applyBorder="1" applyAlignment="1" applyProtection="1">
      <alignment horizontal="left" vertical="center" wrapText="1"/>
      <protection locked="0"/>
    </xf>
    <xf numFmtId="20" fontId="6" fillId="0" borderId="8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8" xfId="1" applyFont="1" applyFill="1" applyBorder="1" applyAlignment="1" applyProtection="1">
      <alignment horizontal="center" vertical="center" wrapText="1"/>
      <protection locked="0"/>
    </xf>
    <xf numFmtId="165" fontId="16" fillId="5" borderId="4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15" xfId="1" applyFont="1" applyFill="1" applyBorder="1" applyAlignment="1" applyProtection="1">
      <alignment horizontal="center" vertical="center" wrapText="1"/>
      <protection locked="0"/>
    </xf>
    <xf numFmtId="0" fontId="5" fillId="2" borderId="23" xfId="1" applyFont="1" applyFill="1" applyBorder="1" applyAlignment="1" applyProtection="1">
      <alignment horizontal="center" vertical="center" wrapText="1"/>
      <protection locked="0"/>
    </xf>
    <xf numFmtId="0" fontId="5" fillId="2" borderId="16" xfId="1" applyFont="1" applyFill="1" applyBorder="1" applyAlignment="1" applyProtection="1">
      <alignment horizontal="center" vertical="center" wrapText="1"/>
      <protection locked="0"/>
    </xf>
    <xf numFmtId="0" fontId="5" fillId="0" borderId="20" xfId="1" applyFont="1" applyFill="1" applyBorder="1" applyAlignment="1" applyProtection="1">
      <alignment horizontal="left" vertical="center"/>
      <protection locked="0"/>
    </xf>
    <xf numFmtId="0" fontId="5" fillId="0" borderId="21" xfId="1" applyFont="1" applyFill="1" applyBorder="1" applyAlignment="1" applyProtection="1">
      <alignment horizontal="left" vertical="center"/>
      <protection locked="0"/>
    </xf>
    <xf numFmtId="0" fontId="5" fillId="0" borderId="22" xfId="1" applyFont="1" applyFill="1" applyBorder="1" applyAlignment="1" applyProtection="1">
      <alignment horizontal="left" vertical="center"/>
      <protection locked="0"/>
    </xf>
    <xf numFmtId="0" fontId="5" fillId="0" borderId="17" xfId="1" applyFont="1" applyFill="1" applyBorder="1" applyAlignment="1" applyProtection="1">
      <alignment horizontal="left" vertical="center"/>
      <protection locked="0"/>
    </xf>
    <xf numFmtId="0" fontId="5" fillId="0" borderId="18" xfId="1" applyFont="1" applyFill="1" applyBorder="1" applyAlignment="1" applyProtection="1">
      <alignment horizontal="left" vertical="center"/>
      <protection locked="0"/>
    </xf>
    <xf numFmtId="0" fontId="5" fillId="0" borderId="19" xfId="1" applyFont="1" applyFill="1" applyBorder="1" applyAlignment="1" applyProtection="1">
      <alignment horizontal="left" vertical="center"/>
      <protection locked="0"/>
    </xf>
    <xf numFmtId="164" fontId="5" fillId="2" borderId="8" xfId="1" applyNumberFormat="1" applyFont="1" applyFill="1" applyBorder="1" applyAlignment="1" applyProtection="1">
      <alignment horizontal="center" vertical="center" wrapText="1"/>
      <protection locked="0"/>
    </xf>
    <xf numFmtId="0" fontId="8" fillId="2" borderId="5" xfId="1" applyFont="1" applyFill="1" applyBorder="1" applyAlignment="1" applyProtection="1">
      <alignment horizontal="center" vertical="center" wrapText="1"/>
      <protection locked="0"/>
    </xf>
    <xf numFmtId="0" fontId="8" fillId="2" borderId="6" xfId="1" applyFont="1" applyFill="1" applyBorder="1" applyAlignment="1" applyProtection="1">
      <alignment horizontal="center" vertical="center" wrapText="1"/>
      <protection locked="0"/>
    </xf>
    <xf numFmtId="0" fontId="8" fillId="2" borderId="5" xfId="1" applyFont="1" applyFill="1" applyBorder="1" applyAlignment="1" applyProtection="1">
      <alignment horizontal="center" vertical="center"/>
      <protection locked="0"/>
    </xf>
    <xf numFmtId="0" fontId="8" fillId="2" borderId="6" xfId="1" applyFont="1" applyFill="1" applyBorder="1" applyAlignment="1" applyProtection="1">
      <alignment horizontal="center" vertical="center"/>
      <protection locked="0"/>
    </xf>
    <xf numFmtId="0" fontId="3" fillId="2" borderId="10" xfId="1" applyFont="1" applyFill="1" applyBorder="1" applyAlignment="1" applyProtection="1">
      <alignment horizontal="center" vertical="center"/>
      <protection locked="0"/>
    </xf>
    <xf numFmtId="0" fontId="3" fillId="2" borderId="11" xfId="1" applyFont="1" applyFill="1" applyBorder="1" applyAlignment="1" applyProtection="1">
      <alignment horizontal="center" vertical="center"/>
      <protection locked="0"/>
    </xf>
    <xf numFmtId="0" fontId="3" fillId="2" borderId="12" xfId="1" applyFont="1" applyFill="1" applyBorder="1" applyAlignment="1" applyProtection="1">
      <alignment horizontal="center" vertical="center"/>
      <protection locked="0"/>
    </xf>
    <xf numFmtId="0" fontId="5" fillId="0" borderId="10" xfId="1" applyFont="1" applyFill="1" applyBorder="1" applyAlignment="1" applyProtection="1">
      <alignment horizontal="left" vertical="center"/>
      <protection locked="0"/>
    </xf>
    <xf numFmtId="0" fontId="5" fillId="0" borderId="11" xfId="1" applyFont="1" applyFill="1" applyBorder="1" applyAlignment="1" applyProtection="1">
      <alignment horizontal="left" vertical="center"/>
      <protection locked="0"/>
    </xf>
    <xf numFmtId="0" fontId="5" fillId="0" borderId="24" xfId="1" applyFont="1" applyFill="1" applyBorder="1" applyAlignment="1" applyProtection="1">
      <alignment horizontal="left" vertical="center"/>
      <protection locked="0"/>
    </xf>
    <xf numFmtId="0" fontId="5" fillId="2" borderId="10" xfId="1" applyFont="1" applyFill="1" applyBorder="1" applyAlignment="1" applyProtection="1">
      <alignment horizontal="center" vertical="center"/>
      <protection locked="0"/>
    </xf>
    <xf numFmtId="0" fontId="0" fillId="0" borderId="24" xfId="0" applyBorder="1"/>
    <xf numFmtId="168" fontId="5" fillId="0" borderId="10" xfId="1" applyNumberFormat="1" applyFont="1" applyFill="1" applyBorder="1" applyAlignment="1" applyProtection="1">
      <alignment horizontal="left" vertical="center"/>
      <protection locked="0"/>
    </xf>
    <xf numFmtId="0" fontId="5" fillId="0" borderId="16" xfId="1" applyFont="1" applyBorder="1" applyAlignment="1" applyProtection="1">
      <alignment horizontal="center" wrapText="1"/>
      <protection locked="0"/>
    </xf>
    <xf numFmtId="0" fontId="8" fillId="0" borderId="15" xfId="1" applyFont="1" applyBorder="1" applyAlignment="1" applyProtection="1">
      <alignment horizontal="left" vertical="top" wrapText="1"/>
      <protection locked="0"/>
    </xf>
    <xf numFmtId="165" fontId="6" fillId="0" borderId="1" xfId="1" applyNumberFormat="1" applyFont="1" applyBorder="1" applyAlignment="1" applyProtection="1">
      <alignment horizontal="right" wrapText="1"/>
      <protection locked="0"/>
    </xf>
    <xf numFmtId="165" fontId="6" fillId="0" borderId="2" xfId="1" applyNumberFormat="1" applyFont="1" applyBorder="1" applyAlignment="1" applyProtection="1">
      <alignment horizontal="right" wrapText="1"/>
      <protection locked="0"/>
    </xf>
    <xf numFmtId="165" fontId="6" fillId="0" borderId="3" xfId="1" applyNumberFormat="1" applyFont="1" applyBorder="1" applyAlignment="1" applyProtection="1">
      <alignment horizontal="right" wrapText="1"/>
      <protection locked="0"/>
    </xf>
    <xf numFmtId="8" fontId="6" fillId="0" borderId="4" xfId="1" applyNumberFormat="1" applyFont="1" applyBorder="1" applyAlignment="1" applyProtection="1">
      <alignment horizontal="right" wrapText="1"/>
      <protection locked="0"/>
    </xf>
    <xf numFmtId="0" fontId="5" fillId="3" borderId="8" xfId="1" applyFont="1" applyFill="1" applyBorder="1" applyAlignment="1" applyProtection="1">
      <alignment horizontal="left" vertical="center" wrapText="1"/>
      <protection locked="0"/>
    </xf>
    <xf numFmtId="0" fontId="5" fillId="2" borderId="8" xfId="1" applyFont="1" applyFill="1" applyBorder="1" applyAlignment="1" applyProtection="1">
      <alignment horizontal="center" vertical="center" wrapText="1"/>
      <protection locked="0"/>
    </xf>
    <xf numFmtId="168" fontId="5" fillId="2" borderId="1" xfId="1" applyNumberFormat="1" applyFont="1" applyFill="1" applyBorder="1" applyAlignment="1" applyProtection="1">
      <alignment horizontal="center" wrapText="1"/>
      <protection locked="0"/>
    </xf>
    <xf numFmtId="168" fontId="5" fillId="2" borderId="2" xfId="1" applyNumberFormat="1" applyFont="1" applyFill="1" applyBorder="1" applyAlignment="1" applyProtection="1">
      <alignment horizontal="center" wrapText="1"/>
      <protection locked="0"/>
    </xf>
    <xf numFmtId="168" fontId="5" fillId="2" borderId="3" xfId="1" applyNumberFormat="1" applyFont="1" applyFill="1" applyBorder="1" applyAlignment="1" applyProtection="1">
      <alignment horizontal="center" wrapText="1"/>
      <protection locked="0"/>
    </xf>
    <xf numFmtId="0" fontId="5" fillId="0" borderId="1" xfId="1" applyFont="1" applyBorder="1" applyAlignment="1" applyProtection="1">
      <alignment horizontal="right" wrapText="1"/>
      <protection locked="0"/>
    </xf>
    <xf numFmtId="0" fontId="5" fillId="0" borderId="3" xfId="1" applyFont="1" applyBorder="1" applyAlignment="1" applyProtection="1">
      <alignment horizontal="right" wrapText="1"/>
      <protection locked="0"/>
    </xf>
    <xf numFmtId="165" fontId="5" fillId="0" borderId="1" xfId="1" applyNumberFormat="1" applyFont="1" applyBorder="1" applyAlignment="1" applyProtection="1">
      <alignment horizontal="right" wrapText="1"/>
      <protection locked="0"/>
    </xf>
    <xf numFmtId="165" fontId="5" fillId="0" borderId="2" xfId="1" applyNumberFormat="1" applyFont="1" applyBorder="1" applyAlignment="1" applyProtection="1">
      <alignment horizontal="right" wrapText="1"/>
      <protection locked="0"/>
    </xf>
    <xf numFmtId="165" fontId="5" fillId="0" borderId="3" xfId="1" applyNumberFormat="1" applyFont="1" applyBorder="1" applyAlignment="1" applyProtection="1">
      <alignment horizontal="right" wrapText="1"/>
      <protection locked="0"/>
    </xf>
    <xf numFmtId="8" fontId="5" fillId="0" borderId="4" xfId="1" applyNumberFormat="1" applyFont="1" applyBorder="1" applyAlignment="1" applyProtection="1">
      <alignment horizontal="right" wrapText="1"/>
      <protection locked="0"/>
    </xf>
    <xf numFmtId="4" fontId="5" fillId="0" borderId="1" xfId="1" applyNumberFormat="1" applyFont="1" applyBorder="1" applyAlignment="1" applyProtection="1">
      <alignment horizontal="right" wrapText="1"/>
      <protection locked="0"/>
    </xf>
    <xf numFmtId="4" fontId="5" fillId="0" borderId="2" xfId="1" applyNumberFormat="1" applyFont="1" applyBorder="1" applyAlignment="1" applyProtection="1">
      <alignment horizontal="right" wrapText="1"/>
      <protection locked="0"/>
    </xf>
    <xf numFmtId="4" fontId="5" fillId="0" borderId="3" xfId="1" applyNumberFormat="1" applyFont="1" applyBorder="1" applyAlignment="1" applyProtection="1">
      <alignment horizontal="right" wrapText="1"/>
      <protection locked="0"/>
    </xf>
    <xf numFmtId="4" fontId="5" fillId="0" borderId="4" xfId="1" applyNumberFormat="1" applyFont="1" applyBorder="1" applyAlignment="1" applyProtection="1">
      <alignment horizontal="right" wrapText="1"/>
      <protection locked="0"/>
    </xf>
    <xf numFmtId="0" fontId="5" fillId="2" borderId="1" xfId="1" applyNumberFormat="1" applyFont="1" applyFill="1" applyBorder="1" applyAlignment="1" applyProtection="1">
      <alignment horizontal="center" wrapText="1"/>
      <protection locked="0"/>
    </xf>
    <xf numFmtId="0" fontId="5" fillId="2" borderId="2" xfId="1" applyNumberFormat="1" applyFont="1" applyFill="1" applyBorder="1" applyAlignment="1" applyProtection="1">
      <alignment horizontal="center" wrapText="1"/>
      <protection locked="0"/>
    </xf>
    <xf numFmtId="0" fontId="5" fillId="2" borderId="3" xfId="1" applyNumberFormat="1" applyFont="1" applyFill="1" applyBorder="1" applyAlignment="1" applyProtection="1">
      <alignment horizontal="center" wrapText="1"/>
      <protection locked="0"/>
    </xf>
    <xf numFmtId="168" fontId="5" fillId="0" borderId="4" xfId="1" applyNumberFormat="1" applyFont="1" applyFill="1" applyBorder="1" applyAlignment="1" applyProtection="1">
      <alignment horizontal="left" wrapText="1"/>
      <protection locked="0"/>
    </xf>
    <xf numFmtId="169" fontId="6" fillId="0" borderId="4" xfId="1" applyNumberFormat="1" applyFont="1" applyFill="1" applyBorder="1" applyAlignment="1" applyProtection="1">
      <alignment horizontal="right" wrapText="1"/>
      <protection locked="0"/>
    </xf>
    <xf numFmtId="0" fontId="5" fillId="0" borderId="4" xfId="1" applyFont="1" applyBorder="1" applyAlignment="1" applyProtection="1">
      <alignment horizontal="right" wrapText="1"/>
      <protection locked="0"/>
    </xf>
    <xf numFmtId="0" fontId="5" fillId="0" borderId="4" xfId="1" applyNumberFormat="1" applyFont="1" applyBorder="1" applyAlignment="1" applyProtection="1">
      <alignment horizontal="right" wrapText="1"/>
      <protection locked="0"/>
    </xf>
    <xf numFmtId="167" fontId="5" fillId="0" borderId="4" xfId="1" applyNumberFormat="1" applyFont="1" applyBorder="1" applyAlignment="1" applyProtection="1">
      <alignment horizontal="right" wrapText="1"/>
      <protection locked="0"/>
    </xf>
    <xf numFmtId="0" fontId="5" fillId="2" borderId="4" xfId="1" applyFont="1" applyFill="1" applyBorder="1" applyAlignment="1" applyProtection="1">
      <alignment horizontal="right" wrapText="1"/>
      <protection locked="0"/>
    </xf>
    <xf numFmtId="8" fontId="5" fillId="2" borderId="4" xfId="1" applyNumberFormat="1" applyFont="1" applyFill="1" applyBorder="1" applyAlignment="1" applyProtection="1">
      <alignment horizontal="right" wrapText="1"/>
      <protection locked="0"/>
    </xf>
    <xf numFmtId="0" fontId="6" fillId="0" borderId="7" xfId="1" applyFont="1" applyBorder="1" applyAlignment="1" applyProtection="1">
      <alignment horizontal="right" wrapText="1"/>
      <protection locked="0"/>
    </xf>
    <xf numFmtId="8" fontId="6" fillId="0" borderId="7" xfId="1" applyNumberFormat="1" applyFont="1" applyBorder="1" applyAlignment="1" applyProtection="1">
      <alignment horizontal="right" wrapText="1"/>
      <protection locked="0"/>
    </xf>
    <xf numFmtId="0" fontId="6" fillId="0" borderId="4" xfId="1" applyFont="1" applyBorder="1" applyAlignment="1" applyProtection="1">
      <alignment horizontal="right" wrapText="1"/>
      <protection locked="0"/>
    </xf>
    <xf numFmtId="168" fontId="5" fillId="0" borderId="1" xfId="1" applyNumberFormat="1" applyFont="1" applyFill="1" applyBorder="1" applyAlignment="1" applyProtection="1">
      <alignment horizontal="left" wrapText="1"/>
      <protection locked="0"/>
    </xf>
    <xf numFmtId="168" fontId="5" fillId="0" borderId="3" xfId="1" applyNumberFormat="1" applyFont="1" applyFill="1" applyBorder="1" applyAlignment="1" applyProtection="1">
      <alignment horizontal="left" wrapText="1"/>
      <protection locked="0"/>
    </xf>
    <xf numFmtId="169" fontId="6" fillId="0" borderId="1" xfId="1" applyNumberFormat="1" applyFont="1" applyFill="1" applyBorder="1" applyAlignment="1" applyProtection="1">
      <alignment horizontal="right" wrapText="1"/>
      <protection locked="0"/>
    </xf>
    <xf numFmtId="169" fontId="6" fillId="0" borderId="2" xfId="1" applyNumberFormat="1" applyFont="1" applyFill="1" applyBorder="1" applyAlignment="1" applyProtection="1">
      <alignment horizontal="right" wrapText="1"/>
      <protection locked="0"/>
    </xf>
    <xf numFmtId="169" fontId="6" fillId="0" borderId="3" xfId="1" applyNumberFormat="1" applyFont="1" applyFill="1" applyBorder="1" applyAlignment="1" applyProtection="1">
      <alignment horizontal="right" wrapText="1"/>
      <protection locked="0"/>
    </xf>
    <xf numFmtId="0" fontId="5" fillId="0" borderId="2" xfId="1" applyFont="1" applyBorder="1" applyAlignment="1" applyProtection="1">
      <alignment horizontal="right" wrapText="1"/>
      <protection locked="0"/>
    </xf>
    <xf numFmtId="167" fontId="5" fillId="2" borderId="4" xfId="1" applyNumberFormat="1" applyFont="1" applyFill="1" applyBorder="1" applyAlignment="1" applyProtection="1">
      <alignment horizontal="right" wrapText="1"/>
      <protection locked="0"/>
    </xf>
    <xf numFmtId="0" fontId="7" fillId="0" borderId="0" xfId="1" applyFont="1" applyAlignment="1" applyProtection="1">
      <alignment horizontal="right" wrapText="1"/>
      <protection locked="0"/>
    </xf>
    <xf numFmtId="0" fontId="7" fillId="0" borderId="0" xfId="1" applyFont="1" applyAlignment="1" applyProtection="1">
      <alignment horizontal="left" wrapText="1"/>
      <protection locked="0"/>
    </xf>
    <xf numFmtId="0" fontId="3" fillId="0" borderId="0" xfId="1" applyFont="1" applyAlignment="1" applyProtection="1">
      <alignment horizontal="left" wrapText="1"/>
      <protection locked="0"/>
    </xf>
    <xf numFmtId="0" fontId="7" fillId="0" borderId="0" xfId="1" applyFont="1" applyAlignment="1" applyProtection="1">
      <alignment horizontal="left" vertical="center" wrapText="1"/>
      <protection locked="0"/>
    </xf>
  </cellXfs>
  <cellStyles count="2">
    <cellStyle name="Normal" xfId="0" builtinId="0"/>
    <cellStyle name="Normal 2" xfId="1" xr:uid="{00000000-0005-0000-0000-000001000000}"/>
  </cellStyles>
  <dxfs count="516"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66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6E6B8"/>
      <color rgb="FFE7EDF5"/>
      <color rgb="FF00133A"/>
      <color rgb="FFEBD391"/>
      <color rgb="FFF1F0D4"/>
      <color rgb="FFFFFF66"/>
      <color rgb="FFFFFF99"/>
      <color rgb="FF0C000C"/>
      <color rgb="FF220022"/>
      <color rgb="FFE9DD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47625</xdr:rowOff>
    </xdr:from>
    <xdr:to>
      <xdr:col>0</xdr:col>
      <xdr:colOff>523875</xdr:colOff>
      <xdr:row>0</xdr:row>
      <xdr:rowOff>497898</xdr:rowOff>
    </xdr:to>
    <xdr:pic>
      <xdr:nvPicPr>
        <xdr:cNvPr id="2" name="Imagem 1" descr="LOGO-IMPERIO_peq1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0" y="47625"/>
          <a:ext cx="371475" cy="450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47625</xdr:rowOff>
    </xdr:from>
    <xdr:to>
      <xdr:col>0</xdr:col>
      <xdr:colOff>523875</xdr:colOff>
      <xdr:row>0</xdr:row>
      <xdr:rowOff>497898</xdr:rowOff>
    </xdr:to>
    <xdr:pic>
      <xdr:nvPicPr>
        <xdr:cNvPr id="2" name="Imagem 1" descr="LOGO-IMPERIO_peq1.gif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0" y="47625"/>
          <a:ext cx="371475" cy="4502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47625</xdr:rowOff>
    </xdr:from>
    <xdr:to>
      <xdr:col>0</xdr:col>
      <xdr:colOff>523875</xdr:colOff>
      <xdr:row>2</xdr:row>
      <xdr:rowOff>107373</xdr:rowOff>
    </xdr:to>
    <xdr:pic>
      <xdr:nvPicPr>
        <xdr:cNvPr id="2" name="Imagem 1" descr="LOGO-IMPERIO_peq1.gi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0" y="47625"/>
          <a:ext cx="371475" cy="45027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47625</xdr:rowOff>
    </xdr:from>
    <xdr:to>
      <xdr:col>0</xdr:col>
      <xdr:colOff>523875</xdr:colOff>
      <xdr:row>0</xdr:row>
      <xdr:rowOff>497898</xdr:rowOff>
    </xdr:to>
    <xdr:pic>
      <xdr:nvPicPr>
        <xdr:cNvPr id="2" name="Imagem 1" descr="LOGO-IMPERIO_peq1.gif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0" y="47625"/>
          <a:ext cx="371475" cy="45027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47625</xdr:rowOff>
    </xdr:from>
    <xdr:to>
      <xdr:col>0</xdr:col>
      <xdr:colOff>523875</xdr:colOff>
      <xdr:row>0</xdr:row>
      <xdr:rowOff>497898</xdr:rowOff>
    </xdr:to>
    <xdr:pic>
      <xdr:nvPicPr>
        <xdr:cNvPr id="2" name="Imagem 1" descr="LOGO-IMPERIO_peq1.gif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0" y="47625"/>
          <a:ext cx="371475" cy="45027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47625</xdr:rowOff>
    </xdr:from>
    <xdr:to>
      <xdr:col>0</xdr:col>
      <xdr:colOff>523875</xdr:colOff>
      <xdr:row>0</xdr:row>
      <xdr:rowOff>497898</xdr:rowOff>
    </xdr:to>
    <xdr:pic>
      <xdr:nvPicPr>
        <xdr:cNvPr id="2" name="Imagem 1" descr="LOGO-IMPERIO_peq1.gif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0" y="47625"/>
          <a:ext cx="371475" cy="45027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47625</xdr:rowOff>
    </xdr:from>
    <xdr:to>
      <xdr:col>0</xdr:col>
      <xdr:colOff>523875</xdr:colOff>
      <xdr:row>0</xdr:row>
      <xdr:rowOff>497898</xdr:rowOff>
    </xdr:to>
    <xdr:pic>
      <xdr:nvPicPr>
        <xdr:cNvPr id="2" name="Imagem 1" descr="LOGO-IMPERIO_peq1.gif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0" y="47625"/>
          <a:ext cx="371475" cy="45027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47625</xdr:rowOff>
    </xdr:from>
    <xdr:to>
      <xdr:col>0</xdr:col>
      <xdr:colOff>523875</xdr:colOff>
      <xdr:row>0</xdr:row>
      <xdr:rowOff>497898</xdr:rowOff>
    </xdr:to>
    <xdr:pic>
      <xdr:nvPicPr>
        <xdr:cNvPr id="2" name="Imagem 1" descr="LOGO-IMPERIO_peq1.gif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0" y="47625"/>
          <a:ext cx="371475" cy="45027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47625</xdr:rowOff>
    </xdr:from>
    <xdr:to>
      <xdr:col>0</xdr:col>
      <xdr:colOff>523875</xdr:colOff>
      <xdr:row>0</xdr:row>
      <xdr:rowOff>497898</xdr:rowOff>
    </xdr:to>
    <xdr:pic>
      <xdr:nvPicPr>
        <xdr:cNvPr id="2" name="Imagem 1" descr="LOGO-IMPERIO_peq1.gif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0" y="47625"/>
          <a:ext cx="371475" cy="4502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347"/>
  <sheetViews>
    <sheetView showGridLines="0" workbookViewId="0">
      <selection activeCell="K1" sqref="K1"/>
    </sheetView>
  </sheetViews>
  <sheetFormatPr baseColWidth="10" defaultColWidth="9.1640625" defaultRowHeight="15" x14ac:dyDescent="0.2"/>
  <cols>
    <col min="1" max="1" width="9.1640625" style="56" customWidth="1"/>
    <col min="2" max="2" width="8.83203125" style="56" customWidth="1"/>
    <col min="3" max="3" width="8.33203125" style="56" customWidth="1"/>
    <col min="4" max="4" width="9.5" style="56" customWidth="1"/>
    <col min="5" max="5" width="38.6640625" style="57" customWidth="1"/>
    <col min="6" max="8" width="5.83203125" style="56" customWidth="1"/>
    <col min="9" max="9" width="19.6640625" style="67" customWidth="1"/>
    <col min="10" max="10" width="5.1640625" style="40" customWidth="1"/>
    <col min="11" max="11" width="12.33203125" style="40" customWidth="1"/>
    <col min="12" max="12" width="13.83203125" style="40" customWidth="1"/>
    <col min="13" max="13" width="13.1640625" style="40" customWidth="1"/>
    <col min="14" max="15" width="13.6640625" style="40" customWidth="1"/>
    <col min="16" max="17" width="15.1640625" style="40" customWidth="1"/>
    <col min="18" max="18" width="10.5" style="40" customWidth="1"/>
    <col min="19" max="19" width="10.1640625" style="40" bestFit="1" customWidth="1"/>
    <col min="20" max="23" width="9.1640625" style="56"/>
    <col min="24" max="24" width="11.5" style="56" bestFit="1" customWidth="1"/>
    <col min="25" max="16384" width="9.1640625" style="56"/>
  </cols>
  <sheetData>
    <row r="1" spans="1:21" ht="45.75" customHeight="1" x14ac:dyDescent="0.2">
      <c r="A1" s="38"/>
      <c r="B1" s="152" t="s">
        <v>27</v>
      </c>
      <c r="C1" s="153"/>
      <c r="D1" s="153"/>
      <c r="E1" s="153"/>
      <c r="F1" s="153"/>
      <c r="G1" s="153"/>
      <c r="H1" s="154"/>
      <c r="I1" s="1">
        <v>41244</v>
      </c>
      <c r="J1" s="39"/>
      <c r="K1" s="77">
        <v>1</v>
      </c>
      <c r="L1" s="77">
        <f t="shared" ref="L1:R1" si="0">K1</f>
        <v>1</v>
      </c>
      <c r="M1" s="77">
        <f t="shared" si="0"/>
        <v>1</v>
      </c>
      <c r="N1" s="77">
        <f t="shared" si="0"/>
        <v>1</v>
      </c>
      <c r="O1" s="77">
        <f t="shared" si="0"/>
        <v>1</v>
      </c>
      <c r="P1" s="77">
        <f t="shared" si="0"/>
        <v>1</v>
      </c>
      <c r="Q1" s="77">
        <f t="shared" si="0"/>
        <v>1</v>
      </c>
      <c r="R1" s="77">
        <f t="shared" si="0"/>
        <v>1</v>
      </c>
      <c r="S1" s="80"/>
    </row>
    <row r="2" spans="1:21" s="57" customFormat="1" x14ac:dyDescent="0.2">
      <c r="A2" s="2" t="s">
        <v>18</v>
      </c>
      <c r="B2" s="155" t="s">
        <v>2</v>
      </c>
      <c r="C2" s="156"/>
      <c r="D2" s="156"/>
      <c r="E2" s="157"/>
      <c r="F2" s="158" t="s">
        <v>20</v>
      </c>
      <c r="G2" s="159"/>
      <c r="H2" s="155"/>
      <c r="I2" s="159"/>
      <c r="J2" s="39"/>
      <c r="K2" s="41"/>
      <c r="L2" s="41"/>
      <c r="M2" s="41"/>
      <c r="N2" s="41"/>
      <c r="O2" s="41"/>
      <c r="P2" s="41"/>
      <c r="Q2" s="41"/>
      <c r="R2" s="40"/>
      <c r="S2" s="40"/>
    </row>
    <row r="3" spans="1:21" s="57" customFormat="1" x14ac:dyDescent="0.2">
      <c r="A3" s="2" t="s">
        <v>19</v>
      </c>
      <c r="B3" s="155" t="s">
        <v>46</v>
      </c>
      <c r="C3" s="156"/>
      <c r="D3" s="156"/>
      <c r="E3" s="157"/>
      <c r="F3" s="158" t="s">
        <v>21</v>
      </c>
      <c r="G3" s="159"/>
      <c r="H3" s="160"/>
      <c r="I3" s="159"/>
      <c r="J3" s="39"/>
      <c r="K3" s="41"/>
      <c r="L3" s="41"/>
      <c r="M3" s="41"/>
      <c r="N3" s="41"/>
      <c r="O3" s="41"/>
      <c r="P3" s="41"/>
      <c r="Q3" s="41"/>
      <c r="R3" s="40"/>
      <c r="S3" s="40"/>
    </row>
    <row r="4" spans="1:21" s="57" customFormat="1" x14ac:dyDescent="0.2">
      <c r="A4" s="138" t="s">
        <v>28</v>
      </c>
      <c r="B4" s="141"/>
      <c r="C4" s="142"/>
      <c r="D4" s="142"/>
      <c r="E4" s="142"/>
      <c r="F4" s="142"/>
      <c r="G4" s="142"/>
      <c r="H4" s="142"/>
      <c r="I4" s="143"/>
      <c r="J4" s="39"/>
      <c r="K4" s="41"/>
      <c r="L4" s="41"/>
      <c r="M4" s="41"/>
      <c r="N4" s="41"/>
      <c r="O4" s="41"/>
      <c r="P4" s="41"/>
      <c r="Q4" s="41"/>
      <c r="R4" s="40"/>
      <c r="S4" s="40"/>
    </row>
    <row r="5" spans="1:21" s="57" customFormat="1" x14ac:dyDescent="0.2">
      <c r="A5" s="139"/>
      <c r="B5" s="3"/>
      <c r="C5" s="3"/>
      <c r="D5" s="3"/>
      <c r="E5" s="3"/>
      <c r="F5" s="3"/>
      <c r="G5" s="3"/>
      <c r="H5" s="3"/>
      <c r="I5" s="4"/>
      <c r="J5" s="39"/>
      <c r="K5" s="41"/>
      <c r="L5" s="41"/>
      <c r="M5" s="41"/>
      <c r="N5" s="41"/>
      <c r="O5" s="41"/>
      <c r="P5" s="41"/>
      <c r="Q5" s="41"/>
      <c r="R5" s="40"/>
      <c r="S5" s="40"/>
    </row>
    <row r="6" spans="1:21" s="57" customFormat="1" x14ac:dyDescent="0.2">
      <c r="A6" s="140"/>
      <c r="B6" s="144"/>
      <c r="C6" s="145"/>
      <c r="D6" s="145"/>
      <c r="E6" s="145"/>
      <c r="F6" s="145"/>
      <c r="G6" s="145"/>
      <c r="H6" s="145"/>
      <c r="I6" s="146"/>
      <c r="J6" s="39"/>
      <c r="K6" s="41"/>
      <c r="L6" s="41"/>
      <c r="M6" s="41"/>
      <c r="N6" s="41"/>
      <c r="O6" s="41"/>
      <c r="P6" s="41"/>
      <c r="Q6" s="41"/>
      <c r="R6" s="40"/>
      <c r="S6" s="40"/>
    </row>
    <row r="7" spans="1:21" s="58" customFormat="1" ht="19" x14ac:dyDescent="0.25">
      <c r="A7" s="168" t="s">
        <v>12</v>
      </c>
      <c r="B7" s="168" t="s">
        <v>13</v>
      </c>
      <c r="C7" s="168" t="s">
        <v>40</v>
      </c>
      <c r="D7" s="168" t="s">
        <v>29</v>
      </c>
      <c r="E7" s="168" t="s">
        <v>14</v>
      </c>
      <c r="F7" s="147" t="s">
        <v>22</v>
      </c>
      <c r="G7" s="147" t="s">
        <v>15</v>
      </c>
      <c r="H7" s="147" t="s">
        <v>16</v>
      </c>
      <c r="I7" s="147" t="s">
        <v>17</v>
      </c>
      <c r="J7" s="42"/>
      <c r="K7" s="148" t="s">
        <v>1</v>
      </c>
      <c r="L7" s="148" t="s">
        <v>31</v>
      </c>
      <c r="M7" s="148" t="s">
        <v>30</v>
      </c>
      <c r="N7" s="148" t="s">
        <v>34</v>
      </c>
      <c r="O7" s="148" t="s">
        <v>32</v>
      </c>
      <c r="P7" s="148" t="s">
        <v>35</v>
      </c>
      <c r="Q7" s="148" t="s">
        <v>33</v>
      </c>
      <c r="R7" s="148" t="s">
        <v>4</v>
      </c>
      <c r="S7" s="150" t="s">
        <v>0</v>
      </c>
    </row>
    <row r="8" spans="1:21" s="59" customFormat="1" ht="19" x14ac:dyDescent="0.25">
      <c r="A8" s="168"/>
      <c r="B8" s="168"/>
      <c r="C8" s="168"/>
      <c r="D8" s="168"/>
      <c r="E8" s="168"/>
      <c r="F8" s="147"/>
      <c r="G8" s="147"/>
      <c r="H8" s="147"/>
      <c r="I8" s="147"/>
      <c r="J8" s="43"/>
      <c r="K8" s="149"/>
      <c r="L8" s="149"/>
      <c r="M8" s="149"/>
      <c r="N8" s="149"/>
      <c r="O8" s="149"/>
      <c r="P8" s="149"/>
      <c r="Q8" s="149"/>
      <c r="R8" s="149"/>
      <c r="S8" s="151"/>
      <c r="U8" s="60"/>
    </row>
    <row r="9" spans="1:21" s="58" customFormat="1" ht="19" x14ac:dyDescent="0.25">
      <c r="A9" s="168"/>
      <c r="B9" s="168"/>
      <c r="C9" s="168"/>
      <c r="D9" s="168"/>
      <c r="E9" s="168"/>
      <c r="F9" s="147"/>
      <c r="G9" s="147"/>
      <c r="H9" s="147"/>
      <c r="I9" s="147"/>
      <c r="J9" s="44"/>
      <c r="K9" s="78">
        <f>K1</f>
        <v>1</v>
      </c>
      <c r="L9" s="78">
        <f t="shared" ref="L9:R9" si="1">L1</f>
        <v>1</v>
      </c>
      <c r="M9" s="78">
        <f t="shared" si="1"/>
        <v>1</v>
      </c>
      <c r="N9" s="78">
        <f t="shared" si="1"/>
        <v>1</v>
      </c>
      <c r="O9" s="78">
        <f t="shared" si="1"/>
        <v>1</v>
      </c>
      <c r="P9" s="78">
        <f t="shared" si="1"/>
        <v>1</v>
      </c>
      <c r="Q9" s="78">
        <f t="shared" si="1"/>
        <v>1</v>
      </c>
      <c r="R9" s="78">
        <f t="shared" si="1"/>
        <v>1</v>
      </c>
      <c r="S9" s="45"/>
    </row>
    <row r="10" spans="1:21" s="12" customFormat="1" ht="26" x14ac:dyDescent="0.2">
      <c r="A10" s="5">
        <v>1</v>
      </c>
      <c r="B10" s="71" t="str">
        <f t="shared" ref="B10:B75" si="2">IF(WEEKDAY($I$1+VALUE(A10-1))=1,"Domingo",IF(WEEKDAY($I$1+VALUE(A10-1))=2,"Segunda",IF(WEEKDAY($I$1+VALUE(A10-1))=3,"Terça",IF(WEEKDAY($I$1+VALUE(A10-1))=4,"Quarta",IF(WEEKDAY($I$1+VALUE(A10-1))=5,"Quinta",IF(WEEKDAY($I$1+VALUE(A10-1))=6,"Sexta",IF(WEEKDAY($I$1+VALUE(A10-1))=7,"Sábado","")))))))</f>
        <v>Sábado</v>
      </c>
      <c r="C10" s="70"/>
      <c r="D10" s="68"/>
      <c r="E10" s="69"/>
      <c r="F10" s="70">
        <v>0.375</v>
      </c>
      <c r="G10" s="70">
        <v>0.54166666666666663</v>
      </c>
      <c r="H10" s="7">
        <f t="shared" ref="H10:H75" si="3">IF(AND(F10&gt;=0,G10&gt;=0),(G10-F10),0)</f>
        <v>0.16666666666666663</v>
      </c>
      <c r="I10" s="8" t="str">
        <f t="shared" ref="I10" si="4">IF(OR(F10="",G10=""),"",IF(LEFT(E10,6)="Viagem",CONCATENATE("Horas de deslocamento / Viagem"," - ",TEXT($R$9,"R$ #.##0,00"),),IF(AND(B10&lt;&gt;"sábado",B10&lt;&gt;"domingo",B10&lt;&gt;"feriado",AND(N(F10)&gt;=VALUE("08:00:00"),N(F10)&lt;=VALUE("18:00:00"),N(G10)&gt;=VALUE("08:00:00"),N(G10)&lt;=VALUE("18:00:00"))),CONCATENATE("Dia de semana - 08h00 às 18h00"," - ",TEXT($K$9,"R$ #.##0,00"),),IF(AND(B10&lt;&gt;"sábado",B10&lt;&gt;"domingo",B10&lt;&gt;"feriado",OR(N(F10)&gt;=VALUE("18:00:00"),N(F10)&lt;=VALUE("08:00:00")),OR(AND(N(G10)&gt;=VALUE("18:00:00"),N(F10)&gt;=VALUE("18:00:00")),N(G10)&lt;=VALUE("08:00:00"))),CONCATENATE("Dia de semana - 00h00 às 08h00 e 18h00 às 24h00"," - ",TEXT($L$9,"R$ #.##0,00"),),IF(AND(B10="sábado",AND(N(F10)&gt;=VALUE("08:00:00"),N(F10)&lt;=VALUE("18:00:00"),N(G10)&gt;=VALUE("08:00:00"),N(G10)&lt;=VALUE("18:00:00"))),CONCATENATE("Sábado - 08h00 às 18h00"," - ",TEXT($M$9,"R$ #.##0,00"),),IF(AND(B10="sábado",OR(N(F10)&gt;=VALUE("18:00:00"),N(F10)&lt;=VALUE("08:00:00")),OR(AND(N(G10)&gt;=VALUE("18:00:00"),N(F10)&gt;=VALUE("18:00:00")),N(G10)&lt;=VALUE("08:00:00"))),CONCATENATE("Sábado - 00h00 às 08h00 e 18h00 às 24h00"," - ",TEXT($N$9,"R$ #.##0,00"),),IF(AND(B10="domingo",AND(N(F10)&gt;=VALUE("08:00:00"),N(F10)&lt;=VALUE("18:00:00"),N(G10)&gt;=VALUE("08:00:00"),N(G10)&lt;=VALUE("18:00:00"))),CONCATENATE("Domingo - 08h00 às 18h00"," - ",TEXT($O$9,"R$ #.##0,00"),),IF(AND(B10="domingo",OR(N(F10)&gt;=VALUE("18:00:00"),N(F10)&lt;=VALUE("08:00:00")),OR(AND(N(G10)&gt;=VALUE("18:00:00"),N(F10)&gt;=VALUE("18:00:00")),N(G10)&lt;=VALUE("08:00:00"))),CONCATENATE("Domingo - 00h00 às 08h00 e 18h00 às 24h00"," - ",TEXT($P$9,"R$ #.##0,00"),),IF(B10="feriado",CONCATENATE("Feriado"," - ",TEXT($Q$9,"R$ #.##0,00"),),"ERRO! informar 'hora início' ou 'hora final' de acordo com o tipo de hora")))))))))</f>
        <v>Sábado - 08h00 às 18h00 - R$ 1,00</v>
      </c>
      <c r="J10" s="9"/>
      <c r="K10" s="10" t="str">
        <f t="shared" ref="K10:K75" si="5">IF(OR(F10="",G10=""),"",IF(LEFT(E10,6)="Viagem","",IF(AND(B10&lt;&gt;"sábado",B10&lt;&gt;"domingo",B10&lt;&gt;"feriado",AND(N(F10)&gt;=VALUE("08:00:00"),N(F10)&lt;=VALUE("18:00:00"),N(G10)&gt;=VALUE("08:00:00"),N(G10)&lt;=VALUE("18:00:00"))),H10,"")))</f>
        <v/>
      </c>
      <c r="L10" s="11" t="str">
        <f t="shared" ref="L10:L75" si="6">IF(OR(F10="",G10=""),"",IF(LEFT(E10,6)="Viagem","",IF(AND(B10&lt;&gt;"sábado",B10&lt;&gt;"domingo",B10&lt;&gt;"feriado",OR(N(F10)&gt;=VALUE("18:00:00"),N(F10)&lt;=VALUE("08:00:00")),OR(AND(N(G10)&gt;=VALUE("18:00:00"),N(F10)&gt;=VALUE("18:00:00")),N(G10)&lt;=VALUE("08:00:00"))),H10,"")))</f>
        <v/>
      </c>
      <c r="M10" s="11">
        <f t="shared" ref="M10:M75" si="7">IF(OR(F10="",G10=""),"",IF(LEFT(E10,6)="Viagem","",IF(AND(B10="sábado",AND(N(F10)&gt;=VALUE("08:00:00"),N(F10)&lt;=VALUE("18:00:00"),N(G10)&gt;=VALUE("08:00:00"),N(G10)&lt;=VALUE("18:00:00"))),H10,"")))</f>
        <v>0.16666666666666663</v>
      </c>
      <c r="N10" s="11" t="str">
        <f t="shared" ref="N10:N75" si="8">IF(OR(F10="",G10=""),"",IF(LEFT(E10,6)="Viagem","",IF(AND(B10="sábado",OR(N(F10)&gt;=VALUE("18:00:00"),N(F10)&lt;=VALUE("08:00:00")),OR(AND(N(G10)&gt;=VALUE("18:00:00"),N(F10)&gt;=VALUE("18:00:00")),N(G10)&lt;=VALUE("08:00:00"))),H10," ")))</f>
        <v xml:space="preserve"> </v>
      </c>
      <c r="O10" s="11" t="str">
        <f t="shared" ref="O10:O75" si="9">IF(OR(F10="",G10=""),"",IF(LEFT(E10,6)="Viagem","",IF(AND(B10="domingo",AND(N(F10)&gt;=VALUE("08:00:00"),N(F10)&lt;=VALUE("18:00:00"),N(G10)&gt;=VALUE("08:00:00"),N(G10)&lt;=VALUE("18:00:00"))),H10," ")))</f>
        <v xml:space="preserve"> </v>
      </c>
      <c r="P10" s="11" t="str">
        <f t="shared" ref="P10:P75" si="10">IF(OR(F10="",G10=""),"",IF(LEFT(E10,6)="Viagem","",IF(AND(B10="domingo",OR(N(F10)&gt;=VALUE("18:00:00"),N(F10)&lt;=VALUE("08:00:00"),N(G10)&gt;=VALUE("18:00:00"),N(G10)&lt;=VALUE("08:00:00"))),H10," ")))</f>
        <v xml:space="preserve"> </v>
      </c>
      <c r="Q10" s="11" t="str">
        <f t="shared" ref="Q10:Q75" si="11">IF(OR(F10="",G10=""),"",IF(LEFT(E10,6)="Viagem","",IF(B10="feriado",H10,"")))</f>
        <v/>
      </c>
      <c r="R10" s="10" t="str">
        <f t="shared" ref="R10:R75" si="12">IF(OR(F10="",G10=""),"",IF(LEFT(E10,6)="Viagem",H10,""))</f>
        <v/>
      </c>
      <c r="S10" s="34">
        <f t="shared" ref="S10:S75" si="13">SUM(K10:R10)</f>
        <v>0.16666666666666663</v>
      </c>
    </row>
    <row r="11" spans="1:21" s="12" customFormat="1" ht="26" x14ac:dyDescent="0.2">
      <c r="A11" s="5">
        <v>1</v>
      </c>
      <c r="B11" s="71" t="str">
        <f t="shared" ref="B11:B42" si="14">IF(WEEKDAY($I$1+VALUE(A11-1))=1,"Domingo",IF(WEEKDAY($I$1+VALUE(A11-1))=2,"Segunda",IF(WEEKDAY($I$1+VALUE(A11-1))=3,"Terça",IF(WEEKDAY($I$1+VALUE(A11-1))=4,"Quarta",IF(WEEKDAY($I$1+VALUE(A11-1))=5,"Quinta",IF(WEEKDAY($I$1+VALUE(A11-1))=6,"Sexta",IF(WEEKDAY($I$1+VALUE(A11-1))=7,"Sábado","")))))))</f>
        <v>Sábado</v>
      </c>
      <c r="C11" s="70"/>
      <c r="D11" s="68"/>
      <c r="E11" s="69"/>
      <c r="F11" s="70">
        <v>0.58333333333333337</v>
      </c>
      <c r="G11" s="70">
        <v>0.75</v>
      </c>
      <c r="H11" s="7">
        <f t="shared" ref="H11:H42" si="15">IF(AND(F11&gt;=0,G11&gt;=0),(G11-F11),0)</f>
        <v>0.16666666666666663</v>
      </c>
      <c r="I11" s="8" t="str">
        <f>IF(OR(F11="",G11=""),"",IF(LEFT(E11,6)="Viagem",CONCATENATE("Horas de deslocamento / Viagem"," - ",TEXT($R$9,"R$ #.##0,00"),),IF(AND(B11&lt;&gt;"sábado",B11&lt;&gt;"domingo",B11&lt;&gt;"feriado",AND(N(F11)&gt;=VALUE("08:00:00"),N(F11)&lt;=VALUE("18:00:00"),N(G11)&gt;=VALUE("08:00:00"),N(G11)&lt;=VALUE("18:00:00"))),CONCATENATE("Dia de semana - 08h00 às 18h00"," - ",TEXT($K$9,"R$ #.##0,00"),),IF(AND(B11&lt;&gt;"sábado",B11&lt;&gt;"domingo",B11&lt;&gt;"feriado",OR(N(F11)&gt;=VALUE("18:00:00"),N(F11)&lt;=VALUE("08:00:00")),OR(AND(N(G11)&gt;=VALUE("18:00:00"),N(F11)&gt;=VALUE("18:00:00")),N(G11)&lt;=VALUE("08:00:00"))),CONCATENATE("Dia de semana - 00h00 às 08h00 e 18h00 às 24h00"," - ",TEXT($L$9,"R$ #.##0,00"),),IF(AND(B11="sábado",AND(N(F11)&gt;=VALUE("08:00:00"),N(F11)&lt;=VALUE("18:00:00"),N(G11)&gt;=VALUE("08:00:00"),N(G11)&lt;=VALUE("18:00:00"))),CONCATENATE("Sábado - 08h00 às 18h00"," - ",TEXT($M$9,"R$ #.##0,00"),),IF(AND(B11="sábado",OR(N(F11)&gt;=VALUE("18:00:00"),N(F11)&lt;=VALUE("08:00:00")),OR(AND(N(G11)&gt;=VALUE("18:00:00"),N(F11)&gt;=VALUE("18:00:00")),N(G11)&lt;=VALUE("08:00:00"))),CONCATENATE("Sábado - 00h00 às 08h00 e 18h00 às 24h00"," - ",TEXT($N$9,"R$ #.##0,00"),),IF(AND(B11="domingo",AND(N(F11)&gt;=VALUE("08:00:00"),N(F11)&lt;=VALUE("18:00:00"),N(G11)&gt;=VALUE("08:00:00"),N(G11)&lt;=VALUE("18:00:00"))),CONCATENATE("Domingo - 08h00 às 18h00"," - ",TEXT($O$9,"R$ #.##0,00"),),IF(AND(B11="domingo",OR(N(F11)&gt;=VALUE("18:00:00"),N(F11)&lt;=VALUE("08:00:00")),OR(AND(N(G11)&gt;=VALUE("18:00:00"),N(F11)&gt;=VALUE("18:00:00")),N(G11)&lt;=VALUE("08:00:00"))),CONCATENATE("Domingo - 00h00 às 08h00 e 18h00 às 24h00"," - ",TEXT($P$9,"R$ #.##0,00"),),IF(B11="feriado",CONCATENATE("Feriado"," - ",TEXT($Q$9,"R$ #.##0,00"),),"ERRO! informar 'hora início' ou 'hora final' de acordo com o tipo de hora")))))))))</f>
        <v>Sábado - 08h00 às 18h00 - R$ 1,00</v>
      </c>
      <c r="J11" s="9"/>
      <c r="K11" s="10" t="str">
        <f t="shared" ref="K11:K42" si="16">IF(OR(F11="",G11=""),"",IF(LEFT(E11,6)="Viagem","",IF(AND(B11&lt;&gt;"sábado",B11&lt;&gt;"domingo",B11&lt;&gt;"feriado",AND(N(F11)&gt;=VALUE("08:00:00"),N(F11)&lt;=VALUE("18:00:00"),N(G11)&gt;=VALUE("08:00:00"),N(G11)&lt;=VALUE("18:00:00"))),H11,"")))</f>
        <v/>
      </c>
      <c r="L11" s="11" t="str">
        <f t="shared" ref="L11:L42" si="17">IF(OR(F11="",G11=""),"",IF(LEFT(E11,6)="Viagem","",IF(AND(B11&lt;&gt;"sábado",B11&lt;&gt;"domingo",B11&lt;&gt;"feriado",OR(N(F11)&gt;=VALUE("18:00:00"),N(F11)&lt;=VALUE("08:00:00")),OR(AND(N(G11)&gt;=VALUE("18:00:00"),N(F11)&gt;=VALUE("18:00:00")),N(G11)&lt;=VALUE("08:00:00"))),H11,"")))</f>
        <v/>
      </c>
      <c r="M11" s="11">
        <f t="shared" ref="M11:M42" si="18">IF(OR(F11="",G11=""),"",IF(LEFT(E11,6)="Viagem","",IF(AND(B11="sábado",AND(N(F11)&gt;=VALUE("08:00:00"),N(F11)&lt;=VALUE("18:00:00"),N(G11)&gt;=VALUE("08:00:00"),N(G11)&lt;=VALUE("18:00:00"))),H11,"")))</f>
        <v>0.16666666666666663</v>
      </c>
      <c r="N11" s="11" t="str">
        <f t="shared" ref="N11:N42" si="19">IF(OR(F11="",G11=""),"",IF(LEFT(E11,6)="Viagem","",IF(AND(B11="sábado",OR(N(F11)&gt;=VALUE("18:00:00"),N(F11)&lt;=VALUE("08:00:00")),OR(AND(N(G11)&gt;=VALUE("18:00:00"),N(F11)&gt;=VALUE("18:00:00")),N(G11)&lt;=VALUE("08:00:00"))),H11," ")))</f>
        <v xml:space="preserve"> </v>
      </c>
      <c r="O11" s="11" t="str">
        <f t="shared" ref="O11:O42" si="20">IF(OR(F11="",G11=""),"",IF(LEFT(E11,6)="Viagem","",IF(AND(B11="domingo",AND(N(F11)&gt;=VALUE("08:00:00"),N(F11)&lt;=VALUE("18:00:00"),N(G11)&gt;=VALUE("08:00:00"),N(G11)&lt;=VALUE("18:00:00"))),H11," ")))</f>
        <v xml:space="preserve"> </v>
      </c>
      <c r="P11" s="11" t="str">
        <f t="shared" ref="P11:P42" si="21">IF(OR(F11="",G11=""),"",IF(LEFT(E11,6)="Viagem","",IF(AND(B11="domingo",OR(N(F11)&gt;=VALUE("18:00:00"),N(F11)&lt;=VALUE("08:00:00"),N(G11)&gt;=VALUE("18:00:00"),N(G11)&lt;=VALUE("08:00:00"))),H11," ")))</f>
        <v xml:space="preserve"> </v>
      </c>
      <c r="Q11" s="11" t="str">
        <f t="shared" ref="Q11:Q42" si="22">IF(OR(F11="",G11=""),"",IF(LEFT(E11,6)="Viagem","",IF(B11="feriado",H11,"")))</f>
        <v/>
      </c>
      <c r="R11" s="10" t="str">
        <f t="shared" ref="R11:R42" si="23">IF(OR(F11="",G11=""),"",IF(LEFT(E11,6)="Viagem",H11,""))</f>
        <v/>
      </c>
      <c r="S11" s="34">
        <f t="shared" ref="S11:S42" si="24">SUM(K11:R11)</f>
        <v>0.16666666666666663</v>
      </c>
    </row>
    <row r="12" spans="1:21" s="12" customFormat="1" ht="26" x14ac:dyDescent="0.2">
      <c r="A12" s="5">
        <v>1</v>
      </c>
      <c r="B12" s="71" t="str">
        <f t="shared" si="14"/>
        <v>Sábado</v>
      </c>
      <c r="C12" s="70"/>
      <c r="D12" s="68"/>
      <c r="E12" s="69"/>
      <c r="F12" s="70">
        <v>0.75</v>
      </c>
      <c r="G12" s="70">
        <v>0.79166666666666663</v>
      </c>
      <c r="H12" s="7">
        <f t="shared" si="15"/>
        <v>4.166666666666663E-2</v>
      </c>
      <c r="I12" s="8" t="str">
        <f t="shared" ref="I12:I42" si="25">IF(OR(F12="",G12=""),"",IF(LEFT(E12,6)="Viagem",CONCATENATE("Horas de deslocamento / Viagem"," - ",TEXT($R$9,"R$ #.##0,00"),),IF(AND(B12&lt;&gt;"sábado",B12&lt;&gt;"domingo",B12&lt;&gt;"feriado",AND(N(F12)&gt;=VALUE("08:00:00"),N(F12)&lt;=VALUE("18:00:00"),N(G12)&gt;=VALUE("08:00:00"),N(G12)&lt;=VALUE("18:00:00"))),CONCATENATE("Dia de semana - 08h00 às 18h00"," - ",TEXT($K$9,"R$ #.##0,00"),),IF(AND(B12&lt;&gt;"sábado",B12&lt;&gt;"domingo",B12&lt;&gt;"feriado",OR(N(F12)&gt;=VALUE("18:00:00"),N(F12)&lt;=VALUE("08:00:00")),OR(AND(N(G12)&gt;=VALUE("18:00:00"),N(F12)&gt;=VALUE("18:00:00")),N(G12)&lt;=VALUE("08:00:00"))),CONCATENATE("Dia de semana - 00h00 às 08h00 e 18h00 às 24h00"," - ",TEXT($L$9,"R$ #.##0,00"),),IF(AND(B12="sábado",AND(N(F12)&gt;=VALUE("08:00:00"),N(F12)&lt;=VALUE("18:00:00"),N(G12)&gt;=VALUE("08:00:00"),N(G12)&lt;=VALUE("18:00:00"))),CONCATENATE("Sábado - 08h00 às 18h00"," - ",TEXT($M$9,"R$ #.##0,00"),),IF(AND(B12="sábado",OR(N(F12)&gt;=VALUE("18:00:00"),N(F12)&lt;=VALUE("08:00:00")),OR(AND(N(G12)&gt;=VALUE("18:00:00"),N(F12)&gt;=VALUE("18:00:00")),N(G12)&lt;=VALUE("08:00:00"))),CONCATENATE("Sábado - 00h00 às 08h00 e 18h00 às 24h00"," - ",TEXT($N$9,"R$ #.##0,00"),),IF(AND(B12="domingo",AND(N(F12)&gt;=VALUE("08:00:00"),N(F12)&lt;=VALUE("18:00:00"),N(G12)&gt;=VALUE("08:00:00"),N(G12)&lt;=VALUE("18:00:00"))),CONCATENATE("Domingo - 08h00 às 18h00"," - ",TEXT($O$9,"R$ #.##0,00"),),IF(AND(B12="domingo",OR(N(F12)&gt;=VALUE("18:00:00"),N(F12)&lt;=VALUE("08:00:00")),OR(AND(N(G12)&gt;=VALUE("18:00:00"),N(F12)&gt;=VALUE("18:00:00")),N(G12)&lt;=VALUE("08:00:00"))),CONCATENATE("Domingo - 00h00 às 08h00 e 18h00 às 24h00"," - ",TEXT($P$9,"R$ #.##0,00"),),IF(B12="feriado",CONCATENATE("Feriado"," - ",TEXT($Q$9,"R$ #.##0,00"),),"ERRO! informar 'hora início' ou 'hora final' de acordo com o tipo de hora")))))))))</f>
        <v>Sábado - 00h00 às 08h00 e 18h00 às 24h00 - R$ 1,00</v>
      </c>
      <c r="J12" s="9"/>
      <c r="K12" s="10" t="str">
        <f t="shared" si="16"/>
        <v/>
      </c>
      <c r="L12" s="11" t="str">
        <f t="shared" si="17"/>
        <v/>
      </c>
      <c r="M12" s="11" t="str">
        <f t="shared" si="18"/>
        <v/>
      </c>
      <c r="N12" s="11">
        <f t="shared" si="19"/>
        <v>4.166666666666663E-2</v>
      </c>
      <c r="O12" s="11" t="str">
        <f t="shared" si="20"/>
        <v xml:space="preserve"> </v>
      </c>
      <c r="P12" s="11" t="str">
        <f t="shared" si="21"/>
        <v xml:space="preserve"> </v>
      </c>
      <c r="Q12" s="11" t="str">
        <f t="shared" si="22"/>
        <v/>
      </c>
      <c r="R12" s="10" t="str">
        <f t="shared" si="23"/>
        <v/>
      </c>
      <c r="S12" s="34">
        <f t="shared" si="24"/>
        <v>4.166666666666663E-2</v>
      </c>
    </row>
    <row r="13" spans="1:21" s="12" customFormat="1" ht="26" x14ac:dyDescent="0.2">
      <c r="A13" s="5">
        <v>2</v>
      </c>
      <c r="B13" s="71" t="str">
        <f t="shared" si="14"/>
        <v>Domingo</v>
      </c>
      <c r="C13" s="70"/>
      <c r="D13" s="68"/>
      <c r="E13" s="69"/>
      <c r="F13" s="70">
        <v>0.375</v>
      </c>
      <c r="G13" s="70">
        <v>0.54166666666666663</v>
      </c>
      <c r="H13" s="7">
        <f t="shared" si="15"/>
        <v>0.16666666666666663</v>
      </c>
      <c r="I13" s="8" t="str">
        <f t="shared" si="25"/>
        <v>Domingo - 08h00 às 18h00 - R$ 1,00</v>
      </c>
      <c r="J13" s="9"/>
      <c r="K13" s="10" t="str">
        <f t="shared" si="16"/>
        <v/>
      </c>
      <c r="L13" s="11" t="str">
        <f t="shared" si="17"/>
        <v/>
      </c>
      <c r="M13" s="11" t="str">
        <f t="shared" si="18"/>
        <v/>
      </c>
      <c r="N13" s="11" t="str">
        <f t="shared" si="19"/>
        <v xml:space="preserve"> </v>
      </c>
      <c r="O13" s="11">
        <f t="shared" si="20"/>
        <v>0.16666666666666663</v>
      </c>
      <c r="P13" s="11" t="str">
        <f t="shared" si="21"/>
        <v xml:space="preserve"> </v>
      </c>
      <c r="Q13" s="11" t="str">
        <f t="shared" si="22"/>
        <v/>
      </c>
      <c r="R13" s="10" t="str">
        <f t="shared" si="23"/>
        <v/>
      </c>
      <c r="S13" s="34">
        <f t="shared" si="24"/>
        <v>0.16666666666666663</v>
      </c>
    </row>
    <row r="14" spans="1:21" s="12" customFormat="1" ht="26" x14ac:dyDescent="0.2">
      <c r="A14" s="5">
        <v>2</v>
      </c>
      <c r="B14" s="71" t="str">
        <f t="shared" si="14"/>
        <v>Domingo</v>
      </c>
      <c r="C14" s="70"/>
      <c r="D14" s="68"/>
      <c r="E14" s="69"/>
      <c r="F14" s="70">
        <v>0.58333333333333337</v>
      </c>
      <c r="G14" s="70">
        <v>0.75</v>
      </c>
      <c r="H14" s="7">
        <f t="shared" si="15"/>
        <v>0.16666666666666663</v>
      </c>
      <c r="I14" s="8" t="str">
        <f t="shared" si="25"/>
        <v>Domingo - 08h00 às 18h00 - R$ 1,00</v>
      </c>
      <c r="J14" s="9"/>
      <c r="K14" s="10" t="str">
        <f t="shared" si="16"/>
        <v/>
      </c>
      <c r="L14" s="11" t="str">
        <f t="shared" si="17"/>
        <v/>
      </c>
      <c r="M14" s="11" t="str">
        <f t="shared" si="18"/>
        <v/>
      </c>
      <c r="N14" s="11" t="str">
        <f t="shared" si="19"/>
        <v xml:space="preserve"> </v>
      </c>
      <c r="O14" s="11">
        <f t="shared" si="20"/>
        <v>0.16666666666666663</v>
      </c>
      <c r="P14" s="11">
        <f t="shared" si="21"/>
        <v>0.16666666666666663</v>
      </c>
      <c r="Q14" s="11" t="str">
        <f t="shared" si="22"/>
        <v/>
      </c>
      <c r="R14" s="10" t="str">
        <f t="shared" si="23"/>
        <v/>
      </c>
      <c r="S14" s="34">
        <f t="shared" si="24"/>
        <v>0.33333333333333326</v>
      </c>
    </row>
    <row r="15" spans="1:21" s="12" customFormat="1" ht="26" x14ac:dyDescent="0.2">
      <c r="A15" s="5">
        <v>2</v>
      </c>
      <c r="B15" s="71" t="str">
        <f t="shared" si="14"/>
        <v>Domingo</v>
      </c>
      <c r="C15" s="70"/>
      <c r="D15" s="68"/>
      <c r="E15" s="69"/>
      <c r="F15" s="70">
        <v>0.75</v>
      </c>
      <c r="G15" s="70">
        <v>0.79166666666666663</v>
      </c>
      <c r="H15" s="7">
        <f t="shared" si="15"/>
        <v>4.166666666666663E-2</v>
      </c>
      <c r="I15" s="8" t="str">
        <f t="shared" si="25"/>
        <v>Domingo - 00h00 às 08h00 e 18h00 às 24h00 - R$ 1,00</v>
      </c>
      <c r="J15" s="9"/>
      <c r="K15" s="10" t="str">
        <f t="shared" si="16"/>
        <v/>
      </c>
      <c r="L15" s="11" t="str">
        <f t="shared" si="17"/>
        <v/>
      </c>
      <c r="M15" s="11" t="str">
        <f t="shared" si="18"/>
        <v/>
      </c>
      <c r="N15" s="11" t="str">
        <f t="shared" si="19"/>
        <v xml:space="preserve"> </v>
      </c>
      <c r="O15" s="11" t="str">
        <f t="shared" si="20"/>
        <v xml:space="preserve"> </v>
      </c>
      <c r="P15" s="11">
        <f t="shared" si="21"/>
        <v>4.166666666666663E-2</v>
      </c>
      <c r="Q15" s="11" t="str">
        <f t="shared" si="22"/>
        <v/>
      </c>
      <c r="R15" s="10" t="str">
        <f t="shared" si="23"/>
        <v/>
      </c>
      <c r="S15" s="34">
        <f t="shared" si="24"/>
        <v>4.166666666666663E-2</v>
      </c>
    </row>
    <row r="16" spans="1:21" s="12" customFormat="1" ht="26" x14ac:dyDescent="0.2">
      <c r="A16" s="5">
        <v>3</v>
      </c>
      <c r="B16" s="71" t="str">
        <f t="shared" si="14"/>
        <v>Segunda</v>
      </c>
      <c r="C16" s="70"/>
      <c r="D16" s="68"/>
      <c r="E16" s="69"/>
      <c r="F16" s="70">
        <v>0.375</v>
      </c>
      <c r="G16" s="70">
        <v>0.54166666666666663</v>
      </c>
      <c r="H16" s="7">
        <f t="shared" si="15"/>
        <v>0.16666666666666663</v>
      </c>
      <c r="I16" s="8" t="str">
        <f t="shared" si="25"/>
        <v>Dia de semana - 08h00 às 18h00 - R$ 1,00</v>
      </c>
      <c r="J16" s="9"/>
      <c r="K16" s="10">
        <f t="shared" si="16"/>
        <v>0.16666666666666663</v>
      </c>
      <c r="L16" s="11" t="str">
        <f t="shared" si="17"/>
        <v/>
      </c>
      <c r="M16" s="11" t="str">
        <f t="shared" si="18"/>
        <v/>
      </c>
      <c r="N16" s="11" t="str">
        <f t="shared" si="19"/>
        <v xml:space="preserve"> </v>
      </c>
      <c r="O16" s="11" t="str">
        <f t="shared" si="20"/>
        <v xml:space="preserve"> </v>
      </c>
      <c r="P16" s="11" t="str">
        <f t="shared" si="21"/>
        <v xml:space="preserve"> </v>
      </c>
      <c r="Q16" s="11" t="str">
        <f t="shared" si="22"/>
        <v/>
      </c>
      <c r="R16" s="10" t="str">
        <f t="shared" si="23"/>
        <v/>
      </c>
      <c r="S16" s="34">
        <f t="shared" si="24"/>
        <v>0.16666666666666663</v>
      </c>
    </row>
    <row r="17" spans="1:19" s="12" customFormat="1" ht="26" x14ac:dyDescent="0.2">
      <c r="A17" s="5">
        <v>3</v>
      </c>
      <c r="B17" s="71" t="str">
        <f t="shared" si="14"/>
        <v>Segunda</v>
      </c>
      <c r="C17" s="70"/>
      <c r="D17" s="68"/>
      <c r="E17" s="69"/>
      <c r="F17" s="70">
        <v>0.58333333333333337</v>
      </c>
      <c r="G17" s="70">
        <v>0.75</v>
      </c>
      <c r="H17" s="7">
        <f t="shared" si="15"/>
        <v>0.16666666666666663</v>
      </c>
      <c r="I17" s="8" t="str">
        <f t="shared" si="25"/>
        <v>Dia de semana - 08h00 às 18h00 - R$ 1,00</v>
      </c>
      <c r="J17" s="9"/>
      <c r="K17" s="10">
        <f t="shared" si="16"/>
        <v>0.16666666666666663</v>
      </c>
      <c r="L17" s="11" t="str">
        <f t="shared" si="17"/>
        <v/>
      </c>
      <c r="M17" s="11" t="str">
        <f t="shared" si="18"/>
        <v/>
      </c>
      <c r="N17" s="11" t="str">
        <f t="shared" si="19"/>
        <v xml:space="preserve"> </v>
      </c>
      <c r="O17" s="11" t="str">
        <f t="shared" si="20"/>
        <v xml:space="preserve"> </v>
      </c>
      <c r="P17" s="11" t="str">
        <f t="shared" si="21"/>
        <v xml:space="preserve"> </v>
      </c>
      <c r="Q17" s="11" t="str">
        <f t="shared" si="22"/>
        <v/>
      </c>
      <c r="R17" s="10" t="str">
        <f t="shared" si="23"/>
        <v/>
      </c>
      <c r="S17" s="34">
        <f t="shared" si="24"/>
        <v>0.16666666666666663</v>
      </c>
    </row>
    <row r="18" spans="1:19" s="12" customFormat="1" ht="39" x14ac:dyDescent="0.2">
      <c r="A18" s="5">
        <v>3</v>
      </c>
      <c r="B18" s="71" t="str">
        <f t="shared" si="14"/>
        <v>Segunda</v>
      </c>
      <c r="C18" s="70"/>
      <c r="D18" s="68"/>
      <c r="E18" s="69"/>
      <c r="F18" s="70">
        <v>0.75</v>
      </c>
      <c r="G18" s="70">
        <v>0.79166666666666663</v>
      </c>
      <c r="H18" s="7">
        <f t="shared" si="15"/>
        <v>4.166666666666663E-2</v>
      </c>
      <c r="I18" s="8" t="str">
        <f t="shared" si="25"/>
        <v>Dia de semana - 00h00 às 08h00 e 18h00 às 24h00 - R$ 1,00</v>
      </c>
      <c r="J18" s="9"/>
      <c r="K18" s="10" t="str">
        <f t="shared" si="16"/>
        <v/>
      </c>
      <c r="L18" s="11">
        <f t="shared" si="17"/>
        <v>4.166666666666663E-2</v>
      </c>
      <c r="M18" s="11" t="str">
        <f t="shared" si="18"/>
        <v/>
      </c>
      <c r="N18" s="11" t="str">
        <f t="shared" si="19"/>
        <v xml:space="preserve"> </v>
      </c>
      <c r="O18" s="11" t="str">
        <f t="shared" si="20"/>
        <v xml:space="preserve"> </v>
      </c>
      <c r="P18" s="11" t="str">
        <f t="shared" si="21"/>
        <v xml:space="preserve"> </v>
      </c>
      <c r="Q18" s="11" t="str">
        <f t="shared" si="22"/>
        <v/>
      </c>
      <c r="R18" s="10" t="str">
        <f t="shared" si="23"/>
        <v/>
      </c>
      <c r="S18" s="34">
        <f t="shared" si="24"/>
        <v>4.166666666666663E-2</v>
      </c>
    </row>
    <row r="19" spans="1:19" s="12" customFormat="1" ht="26" x14ac:dyDescent="0.2">
      <c r="A19" s="5">
        <v>4</v>
      </c>
      <c r="B19" s="71" t="str">
        <f t="shared" si="14"/>
        <v>Terça</v>
      </c>
      <c r="C19" s="70"/>
      <c r="D19" s="68"/>
      <c r="E19" s="69"/>
      <c r="F19" s="70">
        <v>0.375</v>
      </c>
      <c r="G19" s="70">
        <v>0.54166666666666663</v>
      </c>
      <c r="H19" s="7">
        <f t="shared" si="15"/>
        <v>0.16666666666666663</v>
      </c>
      <c r="I19" s="8" t="str">
        <f t="shared" si="25"/>
        <v>Dia de semana - 08h00 às 18h00 - R$ 1,00</v>
      </c>
      <c r="J19" s="9"/>
      <c r="K19" s="10">
        <f t="shared" si="16"/>
        <v>0.16666666666666663</v>
      </c>
      <c r="L19" s="11" t="str">
        <f t="shared" si="17"/>
        <v/>
      </c>
      <c r="M19" s="11" t="str">
        <f t="shared" si="18"/>
        <v/>
      </c>
      <c r="N19" s="11" t="str">
        <f t="shared" si="19"/>
        <v xml:space="preserve"> </v>
      </c>
      <c r="O19" s="11" t="str">
        <f t="shared" si="20"/>
        <v xml:space="preserve"> </v>
      </c>
      <c r="P19" s="11" t="str">
        <f t="shared" si="21"/>
        <v xml:space="preserve"> </v>
      </c>
      <c r="Q19" s="11" t="str">
        <f t="shared" si="22"/>
        <v/>
      </c>
      <c r="R19" s="10" t="str">
        <f t="shared" si="23"/>
        <v/>
      </c>
      <c r="S19" s="34">
        <f t="shared" si="24"/>
        <v>0.16666666666666663</v>
      </c>
    </row>
    <row r="20" spans="1:19" s="12" customFormat="1" ht="26" x14ac:dyDescent="0.2">
      <c r="A20" s="5">
        <v>4</v>
      </c>
      <c r="B20" s="71" t="str">
        <f t="shared" si="14"/>
        <v>Terça</v>
      </c>
      <c r="C20" s="70"/>
      <c r="D20" s="68"/>
      <c r="E20" s="69"/>
      <c r="F20" s="70">
        <v>0.58333333333333337</v>
      </c>
      <c r="G20" s="70">
        <v>0.75</v>
      </c>
      <c r="H20" s="7">
        <f t="shared" si="15"/>
        <v>0.16666666666666663</v>
      </c>
      <c r="I20" s="8" t="str">
        <f t="shared" si="25"/>
        <v>Dia de semana - 08h00 às 18h00 - R$ 1,00</v>
      </c>
      <c r="J20" s="9"/>
      <c r="K20" s="10">
        <f t="shared" si="16"/>
        <v>0.16666666666666663</v>
      </c>
      <c r="L20" s="11" t="str">
        <f t="shared" si="17"/>
        <v/>
      </c>
      <c r="M20" s="11" t="str">
        <f t="shared" si="18"/>
        <v/>
      </c>
      <c r="N20" s="11" t="str">
        <f t="shared" si="19"/>
        <v xml:space="preserve"> </v>
      </c>
      <c r="O20" s="11" t="str">
        <f t="shared" si="20"/>
        <v xml:space="preserve"> </v>
      </c>
      <c r="P20" s="11" t="str">
        <f t="shared" si="21"/>
        <v xml:space="preserve"> </v>
      </c>
      <c r="Q20" s="11" t="str">
        <f t="shared" si="22"/>
        <v/>
      </c>
      <c r="R20" s="10" t="str">
        <f t="shared" si="23"/>
        <v/>
      </c>
      <c r="S20" s="34">
        <f t="shared" si="24"/>
        <v>0.16666666666666663</v>
      </c>
    </row>
    <row r="21" spans="1:19" s="12" customFormat="1" ht="39" x14ac:dyDescent="0.2">
      <c r="A21" s="5">
        <v>4</v>
      </c>
      <c r="B21" s="71" t="str">
        <f t="shared" si="14"/>
        <v>Terça</v>
      </c>
      <c r="C21" s="70"/>
      <c r="D21" s="68"/>
      <c r="E21" s="69"/>
      <c r="F21" s="70">
        <v>0.75</v>
      </c>
      <c r="G21" s="70">
        <v>0.79166666666666663</v>
      </c>
      <c r="H21" s="7">
        <f t="shared" si="15"/>
        <v>4.166666666666663E-2</v>
      </c>
      <c r="I21" s="8" t="str">
        <f t="shared" si="25"/>
        <v>Dia de semana - 00h00 às 08h00 e 18h00 às 24h00 - R$ 1,00</v>
      </c>
      <c r="J21" s="9"/>
      <c r="K21" s="10" t="str">
        <f t="shared" si="16"/>
        <v/>
      </c>
      <c r="L21" s="11">
        <f t="shared" si="17"/>
        <v>4.166666666666663E-2</v>
      </c>
      <c r="M21" s="11" t="str">
        <f t="shared" si="18"/>
        <v/>
      </c>
      <c r="N21" s="11" t="str">
        <f t="shared" si="19"/>
        <v xml:space="preserve"> </v>
      </c>
      <c r="O21" s="11" t="str">
        <f t="shared" si="20"/>
        <v xml:space="preserve"> </v>
      </c>
      <c r="P21" s="11" t="str">
        <f t="shared" si="21"/>
        <v xml:space="preserve"> </v>
      </c>
      <c r="Q21" s="11" t="str">
        <f t="shared" si="22"/>
        <v/>
      </c>
      <c r="R21" s="10" t="str">
        <f t="shared" si="23"/>
        <v/>
      </c>
      <c r="S21" s="34">
        <f t="shared" si="24"/>
        <v>4.166666666666663E-2</v>
      </c>
    </row>
    <row r="22" spans="1:19" s="12" customFormat="1" ht="26" x14ac:dyDescent="0.2">
      <c r="A22" s="5">
        <v>5</v>
      </c>
      <c r="B22" s="71" t="str">
        <f t="shared" si="14"/>
        <v>Quarta</v>
      </c>
      <c r="C22" s="70"/>
      <c r="D22" s="68"/>
      <c r="E22" s="69"/>
      <c r="F22" s="70">
        <v>0.375</v>
      </c>
      <c r="G22" s="70">
        <v>0.54166666666666663</v>
      </c>
      <c r="H22" s="7">
        <f t="shared" si="15"/>
        <v>0.16666666666666663</v>
      </c>
      <c r="I22" s="8" t="str">
        <f t="shared" si="25"/>
        <v>Dia de semana - 08h00 às 18h00 - R$ 1,00</v>
      </c>
      <c r="J22" s="9"/>
      <c r="K22" s="10">
        <f t="shared" si="16"/>
        <v>0.16666666666666663</v>
      </c>
      <c r="L22" s="11" t="str">
        <f t="shared" si="17"/>
        <v/>
      </c>
      <c r="M22" s="11" t="str">
        <f t="shared" si="18"/>
        <v/>
      </c>
      <c r="N22" s="11" t="str">
        <f t="shared" si="19"/>
        <v xml:space="preserve"> </v>
      </c>
      <c r="O22" s="11" t="str">
        <f t="shared" si="20"/>
        <v xml:space="preserve"> </v>
      </c>
      <c r="P22" s="11" t="str">
        <f t="shared" si="21"/>
        <v xml:space="preserve"> </v>
      </c>
      <c r="Q22" s="11" t="str">
        <f t="shared" si="22"/>
        <v/>
      </c>
      <c r="R22" s="10" t="str">
        <f t="shared" si="23"/>
        <v/>
      </c>
      <c r="S22" s="34">
        <f t="shared" si="24"/>
        <v>0.16666666666666663</v>
      </c>
    </row>
    <row r="23" spans="1:19" s="12" customFormat="1" ht="26" x14ac:dyDescent="0.2">
      <c r="A23" s="5">
        <v>5</v>
      </c>
      <c r="B23" s="71" t="str">
        <f t="shared" si="14"/>
        <v>Quarta</v>
      </c>
      <c r="C23" s="70"/>
      <c r="D23" s="68"/>
      <c r="E23" s="69"/>
      <c r="F23" s="70">
        <v>0.58333333333333337</v>
      </c>
      <c r="G23" s="70">
        <v>0.75</v>
      </c>
      <c r="H23" s="7">
        <f t="shared" si="15"/>
        <v>0.16666666666666663</v>
      </c>
      <c r="I23" s="8" t="str">
        <f t="shared" si="25"/>
        <v>Dia de semana - 08h00 às 18h00 - R$ 1,00</v>
      </c>
      <c r="J23" s="9"/>
      <c r="K23" s="10">
        <f t="shared" si="16"/>
        <v>0.16666666666666663</v>
      </c>
      <c r="L23" s="11" t="str">
        <f t="shared" si="17"/>
        <v/>
      </c>
      <c r="M23" s="11" t="str">
        <f t="shared" si="18"/>
        <v/>
      </c>
      <c r="N23" s="11" t="str">
        <f t="shared" si="19"/>
        <v xml:space="preserve"> </v>
      </c>
      <c r="O23" s="11" t="str">
        <f t="shared" si="20"/>
        <v xml:space="preserve"> </v>
      </c>
      <c r="P23" s="11" t="str">
        <f t="shared" si="21"/>
        <v xml:space="preserve"> </v>
      </c>
      <c r="Q23" s="11" t="str">
        <f t="shared" si="22"/>
        <v/>
      </c>
      <c r="R23" s="10" t="str">
        <f t="shared" si="23"/>
        <v/>
      </c>
      <c r="S23" s="34">
        <f t="shared" si="24"/>
        <v>0.16666666666666663</v>
      </c>
    </row>
    <row r="24" spans="1:19" s="12" customFormat="1" ht="39" x14ac:dyDescent="0.2">
      <c r="A24" s="5">
        <v>5</v>
      </c>
      <c r="B24" s="71" t="str">
        <f t="shared" si="14"/>
        <v>Quarta</v>
      </c>
      <c r="C24" s="70"/>
      <c r="D24" s="68"/>
      <c r="E24" s="69"/>
      <c r="F24" s="70">
        <v>0.75</v>
      </c>
      <c r="G24" s="70">
        <v>0.79166666666666663</v>
      </c>
      <c r="H24" s="7">
        <f t="shared" si="15"/>
        <v>4.166666666666663E-2</v>
      </c>
      <c r="I24" s="8" t="str">
        <f t="shared" si="25"/>
        <v>Dia de semana - 00h00 às 08h00 e 18h00 às 24h00 - R$ 1,00</v>
      </c>
      <c r="J24" s="9"/>
      <c r="K24" s="10" t="str">
        <f t="shared" si="16"/>
        <v/>
      </c>
      <c r="L24" s="11">
        <f t="shared" si="17"/>
        <v>4.166666666666663E-2</v>
      </c>
      <c r="M24" s="11" t="str">
        <f t="shared" si="18"/>
        <v/>
      </c>
      <c r="N24" s="11" t="str">
        <f t="shared" si="19"/>
        <v xml:space="preserve"> </v>
      </c>
      <c r="O24" s="11" t="str">
        <f t="shared" si="20"/>
        <v xml:space="preserve"> </v>
      </c>
      <c r="P24" s="11" t="str">
        <f t="shared" si="21"/>
        <v xml:space="preserve"> </v>
      </c>
      <c r="Q24" s="11" t="str">
        <f t="shared" si="22"/>
        <v/>
      </c>
      <c r="R24" s="10" t="str">
        <f t="shared" si="23"/>
        <v/>
      </c>
      <c r="S24" s="34">
        <f t="shared" si="24"/>
        <v>4.166666666666663E-2</v>
      </c>
    </row>
    <row r="25" spans="1:19" s="12" customFormat="1" ht="26" x14ac:dyDescent="0.2">
      <c r="A25" s="5">
        <v>6</v>
      </c>
      <c r="B25" s="71" t="str">
        <f t="shared" si="14"/>
        <v>Quinta</v>
      </c>
      <c r="C25" s="70"/>
      <c r="D25" s="68"/>
      <c r="E25" s="69"/>
      <c r="F25" s="70">
        <v>0.375</v>
      </c>
      <c r="G25" s="70">
        <v>0.54166666666666663</v>
      </c>
      <c r="H25" s="7">
        <f t="shared" si="15"/>
        <v>0.16666666666666663</v>
      </c>
      <c r="I25" s="8" t="str">
        <f t="shared" si="25"/>
        <v>Dia de semana - 08h00 às 18h00 - R$ 1,00</v>
      </c>
      <c r="J25" s="9"/>
      <c r="K25" s="10">
        <f t="shared" si="16"/>
        <v>0.16666666666666663</v>
      </c>
      <c r="L25" s="11" t="str">
        <f t="shared" si="17"/>
        <v/>
      </c>
      <c r="M25" s="11" t="str">
        <f t="shared" si="18"/>
        <v/>
      </c>
      <c r="N25" s="11" t="str">
        <f t="shared" si="19"/>
        <v xml:space="preserve"> </v>
      </c>
      <c r="O25" s="11" t="str">
        <f t="shared" si="20"/>
        <v xml:space="preserve"> </v>
      </c>
      <c r="P25" s="11" t="str">
        <f t="shared" si="21"/>
        <v xml:space="preserve"> </v>
      </c>
      <c r="Q25" s="11" t="str">
        <f t="shared" si="22"/>
        <v/>
      </c>
      <c r="R25" s="10" t="str">
        <f t="shared" si="23"/>
        <v/>
      </c>
      <c r="S25" s="34">
        <f t="shared" si="24"/>
        <v>0.16666666666666663</v>
      </c>
    </row>
    <row r="26" spans="1:19" s="12" customFormat="1" ht="26" x14ac:dyDescent="0.2">
      <c r="A26" s="5">
        <v>6</v>
      </c>
      <c r="B26" s="71" t="str">
        <f t="shared" si="14"/>
        <v>Quinta</v>
      </c>
      <c r="C26" s="70"/>
      <c r="D26" s="68"/>
      <c r="E26" s="69"/>
      <c r="F26" s="70">
        <v>0.58333333333333337</v>
      </c>
      <c r="G26" s="70">
        <v>0.75</v>
      </c>
      <c r="H26" s="7">
        <f t="shared" si="15"/>
        <v>0.16666666666666663</v>
      </c>
      <c r="I26" s="8" t="str">
        <f t="shared" si="25"/>
        <v>Dia de semana - 08h00 às 18h00 - R$ 1,00</v>
      </c>
      <c r="J26" s="9"/>
      <c r="K26" s="10">
        <f t="shared" si="16"/>
        <v>0.16666666666666663</v>
      </c>
      <c r="L26" s="11" t="str">
        <f t="shared" si="17"/>
        <v/>
      </c>
      <c r="M26" s="11" t="str">
        <f t="shared" si="18"/>
        <v/>
      </c>
      <c r="N26" s="11" t="str">
        <f t="shared" si="19"/>
        <v xml:space="preserve"> </v>
      </c>
      <c r="O26" s="11" t="str">
        <f t="shared" si="20"/>
        <v xml:space="preserve"> </v>
      </c>
      <c r="P26" s="11" t="str">
        <f t="shared" si="21"/>
        <v xml:space="preserve"> </v>
      </c>
      <c r="Q26" s="11" t="str">
        <f t="shared" si="22"/>
        <v/>
      </c>
      <c r="R26" s="10" t="str">
        <f t="shared" si="23"/>
        <v/>
      </c>
      <c r="S26" s="34">
        <f t="shared" si="24"/>
        <v>0.16666666666666663</v>
      </c>
    </row>
    <row r="27" spans="1:19" s="12" customFormat="1" ht="39" x14ac:dyDescent="0.2">
      <c r="A27" s="5">
        <v>6</v>
      </c>
      <c r="B27" s="71" t="str">
        <f t="shared" si="14"/>
        <v>Quinta</v>
      </c>
      <c r="C27" s="70"/>
      <c r="D27" s="68"/>
      <c r="E27" s="69"/>
      <c r="F27" s="70">
        <v>0.75</v>
      </c>
      <c r="G27" s="70">
        <v>0.79166666666666663</v>
      </c>
      <c r="H27" s="7">
        <f t="shared" si="15"/>
        <v>4.166666666666663E-2</v>
      </c>
      <c r="I27" s="8" t="str">
        <f t="shared" si="25"/>
        <v>Dia de semana - 00h00 às 08h00 e 18h00 às 24h00 - R$ 1,00</v>
      </c>
      <c r="J27" s="9"/>
      <c r="K27" s="10" t="str">
        <f t="shared" si="16"/>
        <v/>
      </c>
      <c r="L27" s="11">
        <f t="shared" si="17"/>
        <v>4.166666666666663E-2</v>
      </c>
      <c r="M27" s="11" t="str">
        <f t="shared" si="18"/>
        <v/>
      </c>
      <c r="N27" s="11" t="str">
        <f t="shared" si="19"/>
        <v xml:space="preserve"> </v>
      </c>
      <c r="O27" s="11" t="str">
        <f t="shared" si="20"/>
        <v xml:space="preserve"> </v>
      </c>
      <c r="P27" s="11" t="str">
        <f t="shared" si="21"/>
        <v xml:space="preserve"> </v>
      </c>
      <c r="Q27" s="11" t="str">
        <f t="shared" si="22"/>
        <v/>
      </c>
      <c r="R27" s="10" t="str">
        <f t="shared" si="23"/>
        <v/>
      </c>
      <c r="S27" s="34">
        <f t="shared" si="24"/>
        <v>4.166666666666663E-2</v>
      </c>
    </row>
    <row r="28" spans="1:19" s="12" customFormat="1" ht="26" x14ac:dyDescent="0.2">
      <c r="A28" s="5">
        <v>7</v>
      </c>
      <c r="B28" s="71" t="str">
        <f t="shared" si="14"/>
        <v>Sexta</v>
      </c>
      <c r="C28" s="70"/>
      <c r="D28" s="68"/>
      <c r="E28" s="69"/>
      <c r="F28" s="70">
        <v>0.375</v>
      </c>
      <c r="G28" s="70">
        <v>0.54166666666666663</v>
      </c>
      <c r="H28" s="7">
        <f t="shared" si="15"/>
        <v>0.16666666666666663</v>
      </c>
      <c r="I28" s="8" t="str">
        <f t="shared" si="25"/>
        <v>Dia de semana - 08h00 às 18h00 - R$ 1,00</v>
      </c>
      <c r="J28" s="9"/>
      <c r="K28" s="10">
        <f t="shared" si="16"/>
        <v>0.16666666666666663</v>
      </c>
      <c r="L28" s="11" t="str">
        <f t="shared" si="17"/>
        <v/>
      </c>
      <c r="M28" s="11" t="str">
        <f t="shared" si="18"/>
        <v/>
      </c>
      <c r="N28" s="11" t="str">
        <f t="shared" si="19"/>
        <v xml:space="preserve"> </v>
      </c>
      <c r="O28" s="11" t="str">
        <f t="shared" si="20"/>
        <v xml:space="preserve"> </v>
      </c>
      <c r="P28" s="11" t="str">
        <f t="shared" si="21"/>
        <v xml:space="preserve"> </v>
      </c>
      <c r="Q28" s="11" t="str">
        <f t="shared" si="22"/>
        <v/>
      </c>
      <c r="R28" s="10" t="str">
        <f t="shared" si="23"/>
        <v/>
      </c>
      <c r="S28" s="34">
        <f t="shared" si="24"/>
        <v>0.16666666666666663</v>
      </c>
    </row>
    <row r="29" spans="1:19" s="12" customFormat="1" ht="26" x14ac:dyDescent="0.2">
      <c r="A29" s="5">
        <v>7</v>
      </c>
      <c r="B29" s="71" t="str">
        <f t="shared" si="14"/>
        <v>Sexta</v>
      </c>
      <c r="C29" s="70"/>
      <c r="D29" s="68"/>
      <c r="E29" s="69"/>
      <c r="F29" s="70">
        <v>0.58333333333333337</v>
      </c>
      <c r="G29" s="70">
        <v>0.75</v>
      </c>
      <c r="H29" s="7">
        <f t="shared" si="15"/>
        <v>0.16666666666666663</v>
      </c>
      <c r="I29" s="8" t="str">
        <f t="shared" si="25"/>
        <v>Dia de semana - 08h00 às 18h00 - R$ 1,00</v>
      </c>
      <c r="J29" s="9"/>
      <c r="K29" s="10">
        <f t="shared" si="16"/>
        <v>0.16666666666666663</v>
      </c>
      <c r="L29" s="11" t="str">
        <f t="shared" si="17"/>
        <v/>
      </c>
      <c r="M29" s="11" t="str">
        <f t="shared" si="18"/>
        <v/>
      </c>
      <c r="N29" s="11" t="str">
        <f t="shared" si="19"/>
        <v xml:space="preserve"> </v>
      </c>
      <c r="O29" s="11" t="str">
        <f t="shared" si="20"/>
        <v xml:space="preserve"> </v>
      </c>
      <c r="P29" s="11" t="str">
        <f t="shared" si="21"/>
        <v xml:space="preserve"> </v>
      </c>
      <c r="Q29" s="11" t="str">
        <f t="shared" si="22"/>
        <v/>
      </c>
      <c r="R29" s="10" t="str">
        <f t="shared" si="23"/>
        <v/>
      </c>
      <c r="S29" s="34">
        <f t="shared" si="24"/>
        <v>0.16666666666666663</v>
      </c>
    </row>
    <row r="30" spans="1:19" s="12" customFormat="1" ht="39" x14ac:dyDescent="0.2">
      <c r="A30" s="5">
        <v>7</v>
      </c>
      <c r="B30" s="71" t="str">
        <f t="shared" si="14"/>
        <v>Sexta</v>
      </c>
      <c r="C30" s="70"/>
      <c r="D30" s="68"/>
      <c r="E30" s="69"/>
      <c r="F30" s="70">
        <v>0.75</v>
      </c>
      <c r="G30" s="70">
        <v>0.79166666666666663</v>
      </c>
      <c r="H30" s="7">
        <f t="shared" si="15"/>
        <v>4.166666666666663E-2</v>
      </c>
      <c r="I30" s="8" t="str">
        <f t="shared" si="25"/>
        <v>Dia de semana - 00h00 às 08h00 e 18h00 às 24h00 - R$ 1,00</v>
      </c>
      <c r="J30" s="9"/>
      <c r="K30" s="10" t="str">
        <f t="shared" si="16"/>
        <v/>
      </c>
      <c r="L30" s="11">
        <f t="shared" si="17"/>
        <v>4.166666666666663E-2</v>
      </c>
      <c r="M30" s="11" t="str">
        <f t="shared" si="18"/>
        <v/>
      </c>
      <c r="N30" s="11" t="str">
        <f t="shared" si="19"/>
        <v xml:space="preserve"> </v>
      </c>
      <c r="O30" s="11" t="str">
        <f t="shared" si="20"/>
        <v xml:space="preserve"> </v>
      </c>
      <c r="P30" s="11" t="str">
        <f t="shared" si="21"/>
        <v xml:space="preserve"> </v>
      </c>
      <c r="Q30" s="11" t="str">
        <f t="shared" si="22"/>
        <v/>
      </c>
      <c r="R30" s="10" t="str">
        <f t="shared" si="23"/>
        <v/>
      </c>
      <c r="S30" s="34">
        <f t="shared" si="24"/>
        <v>4.166666666666663E-2</v>
      </c>
    </row>
    <row r="31" spans="1:19" s="12" customFormat="1" ht="26" x14ac:dyDescent="0.2">
      <c r="A31" s="5">
        <v>8</v>
      </c>
      <c r="B31" s="71" t="str">
        <f t="shared" si="14"/>
        <v>Sábado</v>
      </c>
      <c r="C31" s="70"/>
      <c r="D31" s="68"/>
      <c r="E31" s="69"/>
      <c r="F31" s="70">
        <v>0.375</v>
      </c>
      <c r="G31" s="70">
        <v>0.54166666666666663</v>
      </c>
      <c r="H31" s="7">
        <f t="shared" si="15"/>
        <v>0.16666666666666663</v>
      </c>
      <c r="I31" s="8" t="str">
        <f t="shared" si="25"/>
        <v>Sábado - 08h00 às 18h00 - R$ 1,00</v>
      </c>
      <c r="J31" s="9"/>
      <c r="K31" s="10" t="str">
        <f t="shared" si="16"/>
        <v/>
      </c>
      <c r="L31" s="11" t="str">
        <f t="shared" si="17"/>
        <v/>
      </c>
      <c r="M31" s="11">
        <f t="shared" si="18"/>
        <v>0.16666666666666663</v>
      </c>
      <c r="N31" s="11" t="str">
        <f t="shared" si="19"/>
        <v xml:space="preserve"> </v>
      </c>
      <c r="O31" s="11" t="str">
        <f t="shared" si="20"/>
        <v xml:space="preserve"> </v>
      </c>
      <c r="P31" s="11" t="str">
        <f t="shared" si="21"/>
        <v xml:space="preserve"> </v>
      </c>
      <c r="Q31" s="11" t="str">
        <f t="shared" si="22"/>
        <v/>
      </c>
      <c r="R31" s="10" t="str">
        <f t="shared" si="23"/>
        <v/>
      </c>
      <c r="S31" s="34">
        <f t="shared" si="24"/>
        <v>0.16666666666666663</v>
      </c>
    </row>
    <row r="32" spans="1:19" s="12" customFormat="1" ht="26" x14ac:dyDescent="0.2">
      <c r="A32" s="5">
        <v>8</v>
      </c>
      <c r="B32" s="71" t="str">
        <f t="shared" si="14"/>
        <v>Sábado</v>
      </c>
      <c r="C32" s="70"/>
      <c r="D32" s="68"/>
      <c r="E32" s="69"/>
      <c r="F32" s="70">
        <v>0.58333333333333337</v>
      </c>
      <c r="G32" s="70">
        <v>0.75</v>
      </c>
      <c r="H32" s="7">
        <f t="shared" si="15"/>
        <v>0.16666666666666663</v>
      </c>
      <c r="I32" s="8" t="str">
        <f t="shared" si="25"/>
        <v>Sábado - 08h00 às 18h00 - R$ 1,00</v>
      </c>
      <c r="J32" s="9"/>
      <c r="K32" s="10" t="str">
        <f t="shared" si="16"/>
        <v/>
      </c>
      <c r="L32" s="11" t="str">
        <f t="shared" si="17"/>
        <v/>
      </c>
      <c r="M32" s="11">
        <f t="shared" si="18"/>
        <v>0.16666666666666663</v>
      </c>
      <c r="N32" s="11" t="str">
        <f t="shared" si="19"/>
        <v xml:space="preserve"> </v>
      </c>
      <c r="O32" s="11" t="str">
        <f t="shared" si="20"/>
        <v xml:space="preserve"> </v>
      </c>
      <c r="P32" s="11" t="str">
        <f t="shared" si="21"/>
        <v xml:space="preserve"> </v>
      </c>
      <c r="Q32" s="11" t="str">
        <f t="shared" si="22"/>
        <v/>
      </c>
      <c r="R32" s="10" t="str">
        <f t="shared" si="23"/>
        <v/>
      </c>
      <c r="S32" s="34">
        <f t="shared" si="24"/>
        <v>0.16666666666666663</v>
      </c>
    </row>
    <row r="33" spans="1:19" s="12" customFormat="1" ht="26" x14ac:dyDescent="0.2">
      <c r="A33" s="5">
        <v>8</v>
      </c>
      <c r="B33" s="71" t="str">
        <f t="shared" si="14"/>
        <v>Sábado</v>
      </c>
      <c r="C33" s="70"/>
      <c r="D33" s="68"/>
      <c r="E33" s="69"/>
      <c r="F33" s="70">
        <v>0.75</v>
      </c>
      <c r="G33" s="70">
        <v>0.79166666666666663</v>
      </c>
      <c r="H33" s="7">
        <f t="shared" si="15"/>
        <v>4.166666666666663E-2</v>
      </c>
      <c r="I33" s="8" t="str">
        <f t="shared" si="25"/>
        <v>Sábado - 00h00 às 08h00 e 18h00 às 24h00 - R$ 1,00</v>
      </c>
      <c r="J33" s="9"/>
      <c r="K33" s="10" t="str">
        <f t="shared" si="16"/>
        <v/>
      </c>
      <c r="L33" s="11" t="str">
        <f t="shared" si="17"/>
        <v/>
      </c>
      <c r="M33" s="11" t="str">
        <f t="shared" si="18"/>
        <v/>
      </c>
      <c r="N33" s="11">
        <f t="shared" si="19"/>
        <v>4.166666666666663E-2</v>
      </c>
      <c r="O33" s="11" t="str">
        <f t="shared" si="20"/>
        <v xml:space="preserve"> </v>
      </c>
      <c r="P33" s="11" t="str">
        <f t="shared" si="21"/>
        <v xml:space="preserve"> </v>
      </c>
      <c r="Q33" s="11" t="str">
        <f t="shared" si="22"/>
        <v/>
      </c>
      <c r="R33" s="10" t="str">
        <f t="shared" si="23"/>
        <v/>
      </c>
      <c r="S33" s="34">
        <f t="shared" si="24"/>
        <v>4.166666666666663E-2</v>
      </c>
    </row>
    <row r="34" spans="1:19" s="12" customFormat="1" ht="26" x14ac:dyDescent="0.2">
      <c r="A34" s="5">
        <v>9</v>
      </c>
      <c r="B34" s="71" t="str">
        <f t="shared" si="14"/>
        <v>Domingo</v>
      </c>
      <c r="C34" s="70"/>
      <c r="D34" s="68"/>
      <c r="E34" s="69"/>
      <c r="F34" s="70">
        <v>0.375</v>
      </c>
      <c r="G34" s="70">
        <v>0.54166666666666663</v>
      </c>
      <c r="H34" s="7">
        <f t="shared" si="15"/>
        <v>0.16666666666666663</v>
      </c>
      <c r="I34" s="8" t="str">
        <f t="shared" si="25"/>
        <v>Domingo - 08h00 às 18h00 - R$ 1,00</v>
      </c>
      <c r="J34" s="9"/>
      <c r="K34" s="10" t="str">
        <f t="shared" si="16"/>
        <v/>
      </c>
      <c r="L34" s="11" t="str">
        <f t="shared" si="17"/>
        <v/>
      </c>
      <c r="M34" s="11" t="str">
        <f t="shared" si="18"/>
        <v/>
      </c>
      <c r="N34" s="11" t="str">
        <f t="shared" si="19"/>
        <v xml:space="preserve"> </v>
      </c>
      <c r="O34" s="11">
        <f t="shared" si="20"/>
        <v>0.16666666666666663</v>
      </c>
      <c r="P34" s="11" t="str">
        <f t="shared" si="21"/>
        <v xml:space="preserve"> </v>
      </c>
      <c r="Q34" s="11" t="str">
        <f t="shared" si="22"/>
        <v/>
      </c>
      <c r="R34" s="10" t="str">
        <f t="shared" si="23"/>
        <v/>
      </c>
      <c r="S34" s="34">
        <f t="shared" si="24"/>
        <v>0.16666666666666663</v>
      </c>
    </row>
    <row r="35" spans="1:19" s="12" customFormat="1" ht="26" x14ac:dyDescent="0.2">
      <c r="A35" s="5">
        <v>9</v>
      </c>
      <c r="B35" s="71" t="str">
        <f t="shared" si="14"/>
        <v>Domingo</v>
      </c>
      <c r="C35" s="70"/>
      <c r="D35" s="68"/>
      <c r="E35" s="69"/>
      <c r="F35" s="70">
        <v>0.58333333333333337</v>
      </c>
      <c r="G35" s="70">
        <v>0.75</v>
      </c>
      <c r="H35" s="7">
        <f t="shared" si="15"/>
        <v>0.16666666666666663</v>
      </c>
      <c r="I35" s="8" t="str">
        <f t="shared" si="25"/>
        <v>Domingo - 08h00 às 18h00 - R$ 1,00</v>
      </c>
      <c r="J35" s="9"/>
      <c r="K35" s="10" t="str">
        <f t="shared" si="16"/>
        <v/>
      </c>
      <c r="L35" s="11" t="str">
        <f t="shared" si="17"/>
        <v/>
      </c>
      <c r="M35" s="11" t="str">
        <f t="shared" si="18"/>
        <v/>
      </c>
      <c r="N35" s="11" t="str">
        <f t="shared" si="19"/>
        <v xml:space="preserve"> </v>
      </c>
      <c r="O35" s="11">
        <f t="shared" si="20"/>
        <v>0.16666666666666663</v>
      </c>
      <c r="P35" s="11">
        <f t="shared" si="21"/>
        <v>0.16666666666666663</v>
      </c>
      <c r="Q35" s="11" t="str">
        <f t="shared" si="22"/>
        <v/>
      </c>
      <c r="R35" s="10" t="str">
        <f t="shared" si="23"/>
        <v/>
      </c>
      <c r="S35" s="34">
        <f t="shared" si="24"/>
        <v>0.33333333333333326</v>
      </c>
    </row>
    <row r="36" spans="1:19" s="12" customFormat="1" ht="26" x14ac:dyDescent="0.2">
      <c r="A36" s="5">
        <v>9</v>
      </c>
      <c r="B36" s="71" t="str">
        <f t="shared" si="14"/>
        <v>Domingo</v>
      </c>
      <c r="C36" s="70"/>
      <c r="D36" s="68"/>
      <c r="E36" s="69"/>
      <c r="F36" s="70">
        <v>0.75</v>
      </c>
      <c r="G36" s="70">
        <v>0.79166666666666663</v>
      </c>
      <c r="H36" s="7">
        <f t="shared" si="15"/>
        <v>4.166666666666663E-2</v>
      </c>
      <c r="I36" s="8" t="str">
        <f t="shared" si="25"/>
        <v>Domingo - 00h00 às 08h00 e 18h00 às 24h00 - R$ 1,00</v>
      </c>
      <c r="J36" s="9"/>
      <c r="K36" s="10" t="str">
        <f t="shared" si="16"/>
        <v/>
      </c>
      <c r="L36" s="11" t="str">
        <f t="shared" si="17"/>
        <v/>
      </c>
      <c r="M36" s="11" t="str">
        <f t="shared" si="18"/>
        <v/>
      </c>
      <c r="N36" s="11" t="str">
        <f t="shared" si="19"/>
        <v xml:space="preserve"> </v>
      </c>
      <c r="O36" s="11" t="str">
        <f t="shared" si="20"/>
        <v xml:space="preserve"> </v>
      </c>
      <c r="P36" s="11">
        <f t="shared" si="21"/>
        <v>4.166666666666663E-2</v>
      </c>
      <c r="Q36" s="11" t="str">
        <f t="shared" si="22"/>
        <v/>
      </c>
      <c r="R36" s="10" t="str">
        <f t="shared" si="23"/>
        <v/>
      </c>
      <c r="S36" s="34">
        <f t="shared" si="24"/>
        <v>4.166666666666663E-2</v>
      </c>
    </row>
    <row r="37" spans="1:19" s="12" customFormat="1" ht="26" x14ac:dyDescent="0.2">
      <c r="A37" s="5">
        <v>10</v>
      </c>
      <c r="B37" s="71" t="str">
        <f t="shared" si="14"/>
        <v>Segunda</v>
      </c>
      <c r="C37" s="70"/>
      <c r="D37" s="68"/>
      <c r="E37" s="69"/>
      <c r="F37" s="70">
        <v>0.375</v>
      </c>
      <c r="G37" s="70">
        <v>0.54166666666666663</v>
      </c>
      <c r="H37" s="7">
        <f t="shared" si="15"/>
        <v>0.16666666666666663</v>
      </c>
      <c r="I37" s="8" t="str">
        <f t="shared" si="25"/>
        <v>Dia de semana - 08h00 às 18h00 - R$ 1,00</v>
      </c>
      <c r="J37" s="9"/>
      <c r="K37" s="10">
        <f t="shared" si="16"/>
        <v>0.16666666666666663</v>
      </c>
      <c r="L37" s="11" t="str">
        <f t="shared" si="17"/>
        <v/>
      </c>
      <c r="M37" s="11" t="str">
        <f t="shared" si="18"/>
        <v/>
      </c>
      <c r="N37" s="11" t="str">
        <f t="shared" si="19"/>
        <v xml:space="preserve"> </v>
      </c>
      <c r="O37" s="11" t="str">
        <f t="shared" si="20"/>
        <v xml:space="preserve"> </v>
      </c>
      <c r="P37" s="11" t="str">
        <f t="shared" si="21"/>
        <v xml:space="preserve"> </v>
      </c>
      <c r="Q37" s="11" t="str">
        <f t="shared" si="22"/>
        <v/>
      </c>
      <c r="R37" s="10" t="str">
        <f t="shared" si="23"/>
        <v/>
      </c>
      <c r="S37" s="34">
        <f t="shared" si="24"/>
        <v>0.16666666666666663</v>
      </c>
    </row>
    <row r="38" spans="1:19" s="12" customFormat="1" ht="26" x14ac:dyDescent="0.2">
      <c r="A38" s="5">
        <v>10</v>
      </c>
      <c r="B38" s="71" t="str">
        <f t="shared" si="14"/>
        <v>Segunda</v>
      </c>
      <c r="C38" s="70"/>
      <c r="D38" s="68"/>
      <c r="E38" s="69"/>
      <c r="F38" s="70">
        <v>0.58333333333333337</v>
      </c>
      <c r="G38" s="70">
        <v>0.75</v>
      </c>
      <c r="H38" s="7">
        <f t="shared" si="15"/>
        <v>0.16666666666666663</v>
      </c>
      <c r="I38" s="8" t="str">
        <f t="shared" si="25"/>
        <v>Dia de semana - 08h00 às 18h00 - R$ 1,00</v>
      </c>
      <c r="J38" s="9"/>
      <c r="K38" s="10">
        <f t="shared" si="16"/>
        <v>0.16666666666666663</v>
      </c>
      <c r="L38" s="11" t="str">
        <f t="shared" si="17"/>
        <v/>
      </c>
      <c r="M38" s="11" t="str">
        <f t="shared" si="18"/>
        <v/>
      </c>
      <c r="N38" s="11" t="str">
        <f t="shared" si="19"/>
        <v xml:space="preserve"> </v>
      </c>
      <c r="O38" s="11" t="str">
        <f t="shared" si="20"/>
        <v xml:space="preserve"> </v>
      </c>
      <c r="P38" s="11" t="str">
        <f t="shared" si="21"/>
        <v xml:space="preserve"> </v>
      </c>
      <c r="Q38" s="11" t="str">
        <f t="shared" si="22"/>
        <v/>
      </c>
      <c r="R38" s="10" t="str">
        <f t="shared" si="23"/>
        <v/>
      </c>
      <c r="S38" s="34">
        <f t="shared" si="24"/>
        <v>0.16666666666666663</v>
      </c>
    </row>
    <row r="39" spans="1:19" s="12" customFormat="1" ht="39" x14ac:dyDescent="0.2">
      <c r="A39" s="5">
        <v>10</v>
      </c>
      <c r="B39" s="71" t="str">
        <f t="shared" si="14"/>
        <v>Segunda</v>
      </c>
      <c r="C39" s="70"/>
      <c r="D39" s="68"/>
      <c r="E39" s="69"/>
      <c r="F39" s="70">
        <v>0.75</v>
      </c>
      <c r="G39" s="70">
        <v>0.79166666666666663</v>
      </c>
      <c r="H39" s="7">
        <f t="shared" si="15"/>
        <v>4.166666666666663E-2</v>
      </c>
      <c r="I39" s="8" t="str">
        <f t="shared" si="25"/>
        <v>Dia de semana - 00h00 às 08h00 e 18h00 às 24h00 - R$ 1,00</v>
      </c>
      <c r="J39" s="9"/>
      <c r="K39" s="10" t="str">
        <f t="shared" si="16"/>
        <v/>
      </c>
      <c r="L39" s="11">
        <f t="shared" si="17"/>
        <v>4.166666666666663E-2</v>
      </c>
      <c r="M39" s="11" t="str">
        <f t="shared" si="18"/>
        <v/>
      </c>
      <c r="N39" s="11" t="str">
        <f t="shared" si="19"/>
        <v xml:space="preserve"> </v>
      </c>
      <c r="O39" s="11" t="str">
        <f t="shared" si="20"/>
        <v xml:space="preserve"> </v>
      </c>
      <c r="P39" s="11" t="str">
        <f t="shared" si="21"/>
        <v xml:space="preserve"> </v>
      </c>
      <c r="Q39" s="11" t="str">
        <f t="shared" si="22"/>
        <v/>
      </c>
      <c r="R39" s="10" t="str">
        <f t="shared" si="23"/>
        <v/>
      </c>
      <c r="S39" s="34">
        <f t="shared" si="24"/>
        <v>4.166666666666663E-2</v>
      </c>
    </row>
    <row r="40" spans="1:19" s="12" customFormat="1" ht="26" x14ac:dyDescent="0.2">
      <c r="A40" s="5">
        <v>11</v>
      </c>
      <c r="B40" s="71" t="str">
        <f t="shared" si="14"/>
        <v>Terça</v>
      </c>
      <c r="C40" s="70"/>
      <c r="D40" s="68"/>
      <c r="E40" s="69"/>
      <c r="F40" s="70">
        <v>0.375</v>
      </c>
      <c r="G40" s="70">
        <v>0.54166666666666663</v>
      </c>
      <c r="H40" s="7">
        <f t="shared" si="15"/>
        <v>0.16666666666666663</v>
      </c>
      <c r="I40" s="8" t="str">
        <f t="shared" si="25"/>
        <v>Dia de semana - 08h00 às 18h00 - R$ 1,00</v>
      </c>
      <c r="J40" s="9"/>
      <c r="K40" s="10">
        <f t="shared" si="16"/>
        <v>0.16666666666666663</v>
      </c>
      <c r="L40" s="11" t="str">
        <f t="shared" si="17"/>
        <v/>
      </c>
      <c r="M40" s="11" t="str">
        <f t="shared" si="18"/>
        <v/>
      </c>
      <c r="N40" s="11" t="str">
        <f t="shared" si="19"/>
        <v xml:space="preserve"> </v>
      </c>
      <c r="O40" s="11" t="str">
        <f t="shared" si="20"/>
        <v xml:space="preserve"> </v>
      </c>
      <c r="P40" s="11" t="str">
        <f t="shared" si="21"/>
        <v xml:space="preserve"> </v>
      </c>
      <c r="Q40" s="11" t="str">
        <f t="shared" si="22"/>
        <v/>
      </c>
      <c r="R40" s="10" t="str">
        <f t="shared" si="23"/>
        <v/>
      </c>
      <c r="S40" s="34">
        <f t="shared" si="24"/>
        <v>0.16666666666666663</v>
      </c>
    </row>
    <row r="41" spans="1:19" s="12" customFormat="1" ht="26" x14ac:dyDescent="0.2">
      <c r="A41" s="5">
        <v>11</v>
      </c>
      <c r="B41" s="71" t="str">
        <f t="shared" si="14"/>
        <v>Terça</v>
      </c>
      <c r="C41" s="70"/>
      <c r="D41" s="68"/>
      <c r="E41" s="69"/>
      <c r="F41" s="70">
        <v>0.58333333333333337</v>
      </c>
      <c r="G41" s="70">
        <v>0.75</v>
      </c>
      <c r="H41" s="7">
        <f t="shared" si="15"/>
        <v>0.16666666666666663</v>
      </c>
      <c r="I41" s="8" t="str">
        <f t="shared" si="25"/>
        <v>Dia de semana - 08h00 às 18h00 - R$ 1,00</v>
      </c>
      <c r="J41" s="9"/>
      <c r="K41" s="10">
        <f t="shared" si="16"/>
        <v>0.16666666666666663</v>
      </c>
      <c r="L41" s="11" t="str">
        <f t="shared" si="17"/>
        <v/>
      </c>
      <c r="M41" s="11" t="str">
        <f t="shared" si="18"/>
        <v/>
      </c>
      <c r="N41" s="11" t="str">
        <f t="shared" si="19"/>
        <v xml:space="preserve"> </v>
      </c>
      <c r="O41" s="11" t="str">
        <f t="shared" si="20"/>
        <v xml:space="preserve"> </v>
      </c>
      <c r="P41" s="11" t="str">
        <f t="shared" si="21"/>
        <v xml:space="preserve"> </v>
      </c>
      <c r="Q41" s="11" t="str">
        <f t="shared" si="22"/>
        <v/>
      </c>
      <c r="R41" s="10" t="str">
        <f t="shared" si="23"/>
        <v/>
      </c>
      <c r="S41" s="34">
        <f t="shared" si="24"/>
        <v>0.16666666666666663</v>
      </c>
    </row>
    <row r="42" spans="1:19" s="12" customFormat="1" ht="39" x14ac:dyDescent="0.2">
      <c r="A42" s="5">
        <v>11</v>
      </c>
      <c r="B42" s="71" t="str">
        <f t="shared" si="14"/>
        <v>Terça</v>
      </c>
      <c r="C42" s="70"/>
      <c r="D42" s="68"/>
      <c r="E42" s="69"/>
      <c r="F42" s="70">
        <v>0.75</v>
      </c>
      <c r="G42" s="70">
        <v>0.79166666666666663</v>
      </c>
      <c r="H42" s="7">
        <f t="shared" si="15"/>
        <v>4.166666666666663E-2</v>
      </c>
      <c r="I42" s="8" t="str">
        <f t="shared" si="25"/>
        <v>Dia de semana - 00h00 às 08h00 e 18h00 às 24h00 - R$ 1,00</v>
      </c>
      <c r="J42" s="9"/>
      <c r="K42" s="10" t="str">
        <f t="shared" si="16"/>
        <v/>
      </c>
      <c r="L42" s="11">
        <f t="shared" si="17"/>
        <v>4.166666666666663E-2</v>
      </c>
      <c r="M42" s="11" t="str">
        <f t="shared" si="18"/>
        <v/>
      </c>
      <c r="N42" s="11" t="str">
        <f t="shared" si="19"/>
        <v xml:space="preserve"> </v>
      </c>
      <c r="O42" s="11" t="str">
        <f t="shared" si="20"/>
        <v xml:space="preserve"> </v>
      </c>
      <c r="P42" s="11" t="str">
        <f t="shared" si="21"/>
        <v xml:space="preserve"> </v>
      </c>
      <c r="Q42" s="11" t="str">
        <f t="shared" si="22"/>
        <v/>
      </c>
      <c r="R42" s="10" t="str">
        <f t="shared" si="23"/>
        <v/>
      </c>
      <c r="S42" s="34">
        <f t="shared" si="24"/>
        <v>4.166666666666663E-2</v>
      </c>
    </row>
    <row r="43" spans="1:19" s="12" customFormat="1" ht="26" x14ac:dyDescent="0.2">
      <c r="A43" s="5">
        <v>12</v>
      </c>
      <c r="B43" s="71" t="str">
        <f t="shared" ref="B43" si="26">IF(WEEKDAY($I$1+VALUE(A43-1))=1,"Domingo",IF(WEEKDAY($I$1+VALUE(A43-1))=2,"Segunda",IF(WEEKDAY($I$1+VALUE(A43-1))=3,"Terça",IF(WEEKDAY($I$1+VALUE(A43-1))=4,"Quarta",IF(WEEKDAY($I$1+VALUE(A43-1))=5,"Quinta",IF(WEEKDAY($I$1+VALUE(A43-1))=6,"Sexta",IF(WEEKDAY($I$1+VALUE(A43-1))=7,"Sábado","")))))))</f>
        <v>Quarta</v>
      </c>
      <c r="C43" s="70"/>
      <c r="D43" s="68"/>
      <c r="E43" s="69"/>
      <c r="F43" s="70">
        <v>0.375</v>
      </c>
      <c r="G43" s="70">
        <v>0.54166666666666663</v>
      </c>
      <c r="H43" s="7">
        <f t="shared" ref="H43" si="27">IF(AND(F43&gt;=0,G43&gt;=0),(G43-F43),0)</f>
        <v>0.16666666666666663</v>
      </c>
      <c r="I43" s="8" t="str">
        <f t="shared" ref="I43" si="28">IF(OR(F43="",G43=""),"",IF(LEFT(E43,6)="Viagem",CONCATENATE("Horas de deslocamento / Viagem"," - ",TEXT($R$9,"R$ #.##0,00"),),IF(AND(B43&lt;&gt;"sábado",B43&lt;&gt;"domingo",B43&lt;&gt;"feriado",AND(N(F43)&gt;=VALUE("08:00:00"),N(F43)&lt;=VALUE("18:00:00"),N(G43)&gt;=VALUE("08:00:00"),N(G43)&lt;=VALUE("18:00:00"))),CONCATENATE("Dia de semana - 08h00 às 18h00"," - ",TEXT($K$9,"R$ #.##0,00"),),IF(AND(B43&lt;&gt;"sábado",B43&lt;&gt;"domingo",B43&lt;&gt;"feriado",OR(N(F43)&gt;=VALUE("18:00:00"),N(F43)&lt;=VALUE("08:00:00")),OR(AND(N(G43)&gt;=VALUE("18:00:00"),N(F43)&gt;=VALUE("18:00:00")),N(G43)&lt;=VALUE("08:00:00"))),CONCATENATE("Dia de semana - 00h00 às 08h00 e 18h00 às 24h00"," - ",TEXT($L$9,"R$ #.##0,00"),),IF(AND(B43="sábado",AND(N(F43)&gt;=VALUE("08:00:00"),N(F43)&lt;=VALUE("18:00:00"),N(G43)&gt;=VALUE("08:00:00"),N(G43)&lt;=VALUE("18:00:00"))),CONCATENATE("Sábado - 08h00 às 18h00"," - ",TEXT($M$9,"R$ #.##0,00"),),IF(AND(B43="sábado",OR(N(F43)&gt;=VALUE("18:00:00"),N(F43)&lt;=VALUE("08:00:00")),OR(AND(N(G43)&gt;=VALUE("18:00:00"),N(F43)&gt;=VALUE("18:00:00")),N(G43)&lt;=VALUE("08:00:00"))),CONCATENATE("Sábado - 00h00 às 08h00 e 18h00 às 24h00"," - ",TEXT($N$9,"R$ #.##0,00"),),IF(AND(B43="domingo",AND(N(F43)&gt;=VALUE("08:00:00"),N(F43)&lt;=VALUE("18:00:00"),N(G43)&gt;=VALUE("08:00:00"),N(G43)&lt;=VALUE("18:00:00"))),CONCATENATE("Domingo - 08h00 às 18h00"," - ",TEXT($O$9,"R$ #.##0,00"),),IF(AND(B43="domingo",OR(N(F43)&gt;=VALUE("18:00:00"),N(F43)&lt;=VALUE("08:00:00")),OR(AND(N(G43)&gt;=VALUE("18:00:00"),N(F43)&gt;=VALUE("18:00:00")),N(G43)&lt;=VALUE("08:00:00"))),CONCATENATE("Domingo - 00h00 às 08h00 e 18h00 às 24h00"," - ",TEXT($P$9,"R$ #.##0,00"),),IF(B43="feriado",CONCATENATE("Feriado"," - ",TEXT($Q$9,"R$ #.##0,00"),),"ERRO! informar 'hora início' ou 'hora final' de acordo com o tipo de hora")))))))))</f>
        <v>Dia de semana - 08h00 às 18h00 - R$ 1,00</v>
      </c>
      <c r="J43" s="9"/>
      <c r="K43" s="10">
        <f t="shared" ref="K43" si="29">IF(OR(F43="",G43=""),"",IF(LEFT(E43,6)="Viagem","",IF(AND(B43&lt;&gt;"sábado",B43&lt;&gt;"domingo",B43&lt;&gt;"feriado",AND(N(F43)&gt;=VALUE("08:00:00"),N(F43)&lt;=VALUE("18:00:00"),N(G43)&gt;=VALUE("08:00:00"),N(G43)&lt;=VALUE("18:00:00"))),H43,"")))</f>
        <v>0.16666666666666663</v>
      </c>
      <c r="L43" s="11" t="str">
        <f t="shared" ref="L43" si="30">IF(OR(F43="",G43=""),"",IF(LEFT(E43,6)="Viagem","",IF(AND(B43&lt;&gt;"sábado",B43&lt;&gt;"domingo",B43&lt;&gt;"feriado",OR(N(F43)&gt;=VALUE("18:00:00"),N(F43)&lt;=VALUE("08:00:00")),OR(AND(N(G43)&gt;=VALUE("18:00:00"),N(F43)&gt;=VALUE("18:00:00")),N(G43)&lt;=VALUE("08:00:00"))),H43,"")))</f>
        <v/>
      </c>
      <c r="M43" s="11" t="str">
        <f t="shared" ref="M43" si="31">IF(OR(F43="",G43=""),"",IF(LEFT(E43,6)="Viagem","",IF(AND(B43="sábado",AND(N(F43)&gt;=VALUE("08:00:00"),N(F43)&lt;=VALUE("18:00:00"),N(G43)&gt;=VALUE("08:00:00"),N(G43)&lt;=VALUE("18:00:00"))),H43,"")))</f>
        <v/>
      </c>
      <c r="N43" s="11" t="str">
        <f t="shared" ref="N43" si="32">IF(OR(F43="",G43=""),"",IF(LEFT(E43,6)="Viagem","",IF(AND(B43="sábado",OR(N(F43)&gt;=VALUE("18:00:00"),N(F43)&lt;=VALUE("08:00:00")),OR(AND(N(G43)&gt;=VALUE("18:00:00"),N(F43)&gt;=VALUE("18:00:00")),N(G43)&lt;=VALUE("08:00:00"))),H43," ")))</f>
        <v xml:space="preserve"> </v>
      </c>
      <c r="O43" s="11" t="str">
        <f t="shared" ref="O43" si="33">IF(OR(F43="",G43=""),"",IF(LEFT(E43,6)="Viagem","",IF(AND(B43="domingo",AND(N(F43)&gt;=VALUE("08:00:00"),N(F43)&lt;=VALUE("18:00:00"),N(G43)&gt;=VALUE("08:00:00"),N(G43)&lt;=VALUE("18:00:00"))),H43," ")))</f>
        <v xml:space="preserve"> </v>
      </c>
      <c r="P43" s="11" t="str">
        <f t="shared" ref="P43" si="34">IF(OR(F43="",G43=""),"",IF(LEFT(E43,6)="Viagem","",IF(AND(B43="domingo",OR(N(F43)&gt;=VALUE("18:00:00"),N(F43)&lt;=VALUE("08:00:00"),N(G43)&gt;=VALUE("18:00:00"),N(G43)&lt;=VALUE("08:00:00"))),H43," ")))</f>
        <v xml:space="preserve"> </v>
      </c>
      <c r="Q43" s="11" t="str">
        <f t="shared" ref="Q43" si="35">IF(OR(F43="",G43=""),"",IF(LEFT(E43,6)="Viagem","",IF(B43="feriado",H43,"")))</f>
        <v/>
      </c>
      <c r="R43" s="10" t="str">
        <f t="shared" ref="R43" si="36">IF(OR(F43="",G43=""),"",IF(LEFT(E43,6)="Viagem",H43,""))</f>
        <v/>
      </c>
      <c r="S43" s="34">
        <f t="shared" ref="S43" si="37">SUM(K43:R43)</f>
        <v>0.16666666666666663</v>
      </c>
    </row>
    <row r="44" spans="1:19" s="12" customFormat="1" ht="26" x14ac:dyDescent="0.2">
      <c r="A44" s="5">
        <v>12</v>
      </c>
      <c r="B44" s="71" t="str">
        <f t="shared" si="2"/>
        <v>Quarta</v>
      </c>
      <c r="C44" s="70"/>
      <c r="D44" s="68"/>
      <c r="E44" s="69"/>
      <c r="F44" s="70">
        <v>0.58333333333333337</v>
      </c>
      <c r="G44" s="70">
        <v>0.75</v>
      </c>
      <c r="H44" s="7">
        <f t="shared" si="3"/>
        <v>0.16666666666666663</v>
      </c>
      <c r="I44" s="8" t="str">
        <f>IF(OR(F44="",G44=""),"",IF(LEFT(E44,6)="Viagem",CONCATENATE("Horas de deslocamento / Viagem"," - ",TEXT($R$9,"R$ #.##0,00"),),IF(AND(B44&lt;&gt;"sábado",B44&lt;&gt;"domingo",B44&lt;&gt;"feriado",AND(N(F44)&gt;=VALUE("08:00:00"),N(F44)&lt;=VALUE("18:00:00"),N(G44)&gt;=VALUE("08:00:00"),N(G44)&lt;=VALUE("18:00:00"))),CONCATENATE("Dia de semana - 08h00 às 18h00"," - ",TEXT($K$9,"R$ #.##0,00"),),IF(AND(B44&lt;&gt;"sábado",B44&lt;&gt;"domingo",B44&lt;&gt;"feriado",OR(N(F44)&gt;=VALUE("18:00:00"),N(F44)&lt;=VALUE("08:00:00")),OR(AND(N(G44)&gt;=VALUE("18:00:00"),N(F44)&gt;=VALUE("18:00:00")),N(G44)&lt;=VALUE("08:00:00"))),CONCATENATE("Dia de semana - 00h00 às 08h00 e 18h00 às 24h00"," - ",TEXT($L$9,"R$ #.##0,00"),),IF(AND(B44="sábado",AND(N(F44)&gt;=VALUE("08:00:00"),N(F44)&lt;=VALUE("18:00:00"),N(G44)&gt;=VALUE("08:00:00"),N(G44)&lt;=VALUE("18:00:00"))),CONCATENATE("Sábado - 08h00 às 18h00"," - ",TEXT($M$9,"R$ #.##0,00"),),IF(AND(B44="sábado",OR(N(F44)&gt;=VALUE("18:00:00"),N(F44)&lt;=VALUE("08:00:00")),OR(AND(N(G44)&gt;=VALUE("18:00:00"),N(F44)&gt;=VALUE("18:00:00")),N(G44)&lt;=VALUE("08:00:00"))),CONCATENATE("Sábado - 00h00 às 08h00 e 18h00 às 24h00"," - ",TEXT($N$9,"R$ #.##0,00"),),IF(AND(B44="domingo",AND(N(F44)&gt;=VALUE("08:00:00"),N(F44)&lt;=VALUE("18:00:00"),N(G44)&gt;=VALUE("08:00:00"),N(G44)&lt;=VALUE("18:00:00"))),CONCATENATE("Domingo - 08h00 às 18h00"," - ",TEXT($O$9,"R$ #.##0,00"),),IF(AND(B44="domingo",OR(N(F44)&gt;=VALUE("18:00:00"),N(F44)&lt;=VALUE("08:00:00")),OR(AND(N(G44)&gt;=VALUE("18:00:00"),N(F44)&gt;=VALUE("18:00:00")),N(G44)&lt;=VALUE("08:00:00"))),CONCATENATE("Domingo - 00h00 às 08h00 e 18h00 às 24h00"," - ",TEXT($P$9,"R$ #.##0,00"),),IF(B44="feriado",CONCATENATE("Feriado"," - ",TEXT($Q$9,"R$ #.##0,00"),),"ERRO! informar 'hora início' ou 'hora final' de acordo com o tipo de hora")))))))))</f>
        <v>Dia de semana - 08h00 às 18h00 - R$ 1,00</v>
      </c>
      <c r="J44" s="9"/>
      <c r="K44" s="10">
        <f t="shared" si="5"/>
        <v>0.16666666666666663</v>
      </c>
      <c r="L44" s="11" t="str">
        <f t="shared" si="6"/>
        <v/>
      </c>
      <c r="M44" s="11" t="str">
        <f t="shared" si="7"/>
        <v/>
      </c>
      <c r="N44" s="11" t="str">
        <f t="shared" si="8"/>
        <v xml:space="preserve"> </v>
      </c>
      <c r="O44" s="11" t="str">
        <f t="shared" si="9"/>
        <v xml:space="preserve"> </v>
      </c>
      <c r="P44" s="11" t="str">
        <f t="shared" si="10"/>
        <v xml:space="preserve"> </v>
      </c>
      <c r="Q44" s="11" t="str">
        <f t="shared" si="11"/>
        <v/>
      </c>
      <c r="R44" s="10" t="str">
        <f t="shared" si="12"/>
        <v/>
      </c>
      <c r="S44" s="34">
        <f t="shared" si="13"/>
        <v>0.16666666666666663</v>
      </c>
    </row>
    <row r="45" spans="1:19" s="12" customFormat="1" ht="39" x14ac:dyDescent="0.2">
      <c r="A45" s="5">
        <v>12</v>
      </c>
      <c r="B45" s="71" t="str">
        <f t="shared" si="2"/>
        <v>Quarta</v>
      </c>
      <c r="C45" s="70"/>
      <c r="D45" s="68"/>
      <c r="E45" s="69"/>
      <c r="F45" s="70">
        <v>0.75</v>
      </c>
      <c r="G45" s="70">
        <v>0.79166666666666663</v>
      </c>
      <c r="H45" s="7">
        <f t="shared" si="3"/>
        <v>4.166666666666663E-2</v>
      </c>
      <c r="I45" s="8" t="str">
        <f t="shared" ref="I45:I75" si="38">IF(OR(F45="",G45=""),"",IF(LEFT(E45,6)="Viagem",CONCATENATE("Horas de deslocamento / Viagem"," - ",TEXT($R$9,"R$ #.##0,00"),),IF(AND(B45&lt;&gt;"sábado",B45&lt;&gt;"domingo",B45&lt;&gt;"feriado",AND(N(F45)&gt;=VALUE("08:00:00"),N(F45)&lt;=VALUE("18:00:00"),N(G45)&gt;=VALUE("08:00:00"),N(G45)&lt;=VALUE("18:00:00"))),CONCATENATE("Dia de semana - 08h00 às 18h00"," - ",TEXT($K$9,"R$ #.##0,00"),),IF(AND(B45&lt;&gt;"sábado",B45&lt;&gt;"domingo",B45&lt;&gt;"feriado",OR(N(F45)&gt;=VALUE("18:00:00"),N(F45)&lt;=VALUE("08:00:00")),OR(AND(N(G45)&gt;=VALUE("18:00:00"),N(F45)&gt;=VALUE("18:00:00")),N(G45)&lt;=VALUE("08:00:00"))),CONCATENATE("Dia de semana - 00h00 às 08h00 e 18h00 às 24h00"," - ",TEXT($L$9,"R$ #.##0,00"),),IF(AND(B45="sábado",AND(N(F45)&gt;=VALUE("08:00:00"),N(F45)&lt;=VALUE("18:00:00"),N(G45)&gt;=VALUE("08:00:00"),N(G45)&lt;=VALUE("18:00:00"))),CONCATENATE("Sábado - 08h00 às 18h00"," - ",TEXT($M$9,"R$ #.##0,00"),),IF(AND(B45="sábado",OR(N(F45)&gt;=VALUE("18:00:00"),N(F45)&lt;=VALUE("08:00:00")),OR(AND(N(G45)&gt;=VALUE("18:00:00"),N(F45)&gt;=VALUE("18:00:00")),N(G45)&lt;=VALUE("08:00:00"))),CONCATENATE("Sábado - 00h00 às 08h00 e 18h00 às 24h00"," - ",TEXT($N$9,"R$ #.##0,00"),),IF(AND(B45="domingo",AND(N(F45)&gt;=VALUE("08:00:00"),N(F45)&lt;=VALUE("18:00:00"),N(G45)&gt;=VALUE("08:00:00"),N(G45)&lt;=VALUE("18:00:00"))),CONCATENATE("Domingo - 08h00 às 18h00"," - ",TEXT($O$9,"R$ #.##0,00"),),IF(AND(B45="domingo",OR(N(F45)&gt;=VALUE("18:00:00"),N(F45)&lt;=VALUE("08:00:00")),OR(AND(N(G45)&gt;=VALUE("18:00:00"),N(F45)&gt;=VALUE("18:00:00")),N(G45)&lt;=VALUE("08:00:00"))),CONCATENATE("Domingo - 00h00 às 08h00 e 18h00 às 24h00"," - ",TEXT($P$9,"R$ #.##0,00"),),IF(B45="feriado",CONCATENATE("Feriado"," - ",TEXT($Q$9,"R$ #.##0,00"),),"ERRO! informar 'hora início' ou 'hora final' de acordo com o tipo de hora")))))))))</f>
        <v>Dia de semana - 00h00 às 08h00 e 18h00 às 24h00 - R$ 1,00</v>
      </c>
      <c r="J45" s="9"/>
      <c r="K45" s="10" t="str">
        <f t="shared" si="5"/>
        <v/>
      </c>
      <c r="L45" s="11">
        <f t="shared" si="6"/>
        <v>4.166666666666663E-2</v>
      </c>
      <c r="M45" s="11" t="str">
        <f t="shared" si="7"/>
        <v/>
      </c>
      <c r="N45" s="11" t="str">
        <f t="shared" si="8"/>
        <v xml:space="preserve"> </v>
      </c>
      <c r="O45" s="11" t="str">
        <f t="shared" si="9"/>
        <v xml:space="preserve"> </v>
      </c>
      <c r="P45" s="11" t="str">
        <f t="shared" si="10"/>
        <v xml:space="preserve"> </v>
      </c>
      <c r="Q45" s="11" t="str">
        <f t="shared" si="11"/>
        <v/>
      </c>
      <c r="R45" s="10" t="str">
        <f t="shared" si="12"/>
        <v/>
      </c>
      <c r="S45" s="34">
        <f t="shared" si="13"/>
        <v>4.166666666666663E-2</v>
      </c>
    </row>
    <row r="46" spans="1:19" s="12" customFormat="1" ht="26" x14ac:dyDescent="0.2">
      <c r="A46" s="5">
        <v>13</v>
      </c>
      <c r="B46" s="71" t="str">
        <f t="shared" si="2"/>
        <v>Quinta</v>
      </c>
      <c r="C46" s="70"/>
      <c r="D46" s="68"/>
      <c r="E46" s="69"/>
      <c r="F46" s="70">
        <v>0.375</v>
      </c>
      <c r="G46" s="70">
        <v>0.54166666666666663</v>
      </c>
      <c r="H46" s="7">
        <f t="shared" si="3"/>
        <v>0.16666666666666663</v>
      </c>
      <c r="I46" s="8" t="str">
        <f t="shared" si="38"/>
        <v>Dia de semana - 08h00 às 18h00 - R$ 1,00</v>
      </c>
      <c r="J46" s="9"/>
      <c r="K46" s="10">
        <f t="shared" si="5"/>
        <v>0.16666666666666663</v>
      </c>
      <c r="L46" s="11" t="str">
        <f t="shared" si="6"/>
        <v/>
      </c>
      <c r="M46" s="11" t="str">
        <f t="shared" si="7"/>
        <v/>
      </c>
      <c r="N46" s="11" t="str">
        <f t="shared" si="8"/>
        <v xml:space="preserve"> </v>
      </c>
      <c r="O46" s="11" t="str">
        <f t="shared" si="9"/>
        <v xml:space="preserve"> </v>
      </c>
      <c r="P46" s="11" t="str">
        <f t="shared" si="10"/>
        <v xml:space="preserve"> </v>
      </c>
      <c r="Q46" s="11" t="str">
        <f t="shared" si="11"/>
        <v/>
      </c>
      <c r="R46" s="10" t="str">
        <f t="shared" si="12"/>
        <v/>
      </c>
      <c r="S46" s="34">
        <f t="shared" si="13"/>
        <v>0.16666666666666663</v>
      </c>
    </row>
    <row r="47" spans="1:19" s="12" customFormat="1" ht="26" x14ac:dyDescent="0.2">
      <c r="A47" s="5">
        <v>13</v>
      </c>
      <c r="B47" s="71" t="str">
        <f t="shared" si="2"/>
        <v>Quinta</v>
      </c>
      <c r="C47" s="70"/>
      <c r="D47" s="68"/>
      <c r="E47" s="69"/>
      <c r="F47" s="70">
        <v>0.58333333333333337</v>
      </c>
      <c r="G47" s="70">
        <v>0.75</v>
      </c>
      <c r="H47" s="7">
        <f t="shared" si="3"/>
        <v>0.16666666666666663</v>
      </c>
      <c r="I47" s="8" t="str">
        <f t="shared" si="38"/>
        <v>Dia de semana - 08h00 às 18h00 - R$ 1,00</v>
      </c>
      <c r="J47" s="9"/>
      <c r="K47" s="10">
        <f t="shared" si="5"/>
        <v>0.16666666666666663</v>
      </c>
      <c r="L47" s="11" t="str">
        <f t="shared" si="6"/>
        <v/>
      </c>
      <c r="M47" s="11" t="str">
        <f t="shared" si="7"/>
        <v/>
      </c>
      <c r="N47" s="11" t="str">
        <f t="shared" si="8"/>
        <v xml:space="preserve"> </v>
      </c>
      <c r="O47" s="11" t="str">
        <f t="shared" si="9"/>
        <v xml:space="preserve"> </v>
      </c>
      <c r="P47" s="11" t="str">
        <f t="shared" si="10"/>
        <v xml:space="preserve"> </v>
      </c>
      <c r="Q47" s="11" t="str">
        <f t="shared" si="11"/>
        <v/>
      </c>
      <c r="R47" s="10" t="str">
        <f t="shared" si="12"/>
        <v/>
      </c>
      <c r="S47" s="34">
        <f t="shared" si="13"/>
        <v>0.16666666666666663</v>
      </c>
    </row>
    <row r="48" spans="1:19" s="12" customFormat="1" ht="39" x14ac:dyDescent="0.2">
      <c r="A48" s="5">
        <v>13</v>
      </c>
      <c r="B48" s="71" t="str">
        <f t="shared" si="2"/>
        <v>Quinta</v>
      </c>
      <c r="C48" s="70"/>
      <c r="D48" s="68"/>
      <c r="E48" s="69"/>
      <c r="F48" s="70">
        <v>0.75</v>
      </c>
      <c r="G48" s="70">
        <v>0.79166666666666663</v>
      </c>
      <c r="H48" s="7">
        <f t="shared" si="3"/>
        <v>4.166666666666663E-2</v>
      </c>
      <c r="I48" s="8" t="str">
        <f t="shared" si="38"/>
        <v>Dia de semana - 00h00 às 08h00 e 18h00 às 24h00 - R$ 1,00</v>
      </c>
      <c r="J48" s="9"/>
      <c r="K48" s="10" t="str">
        <f t="shared" si="5"/>
        <v/>
      </c>
      <c r="L48" s="11">
        <f t="shared" si="6"/>
        <v>4.166666666666663E-2</v>
      </c>
      <c r="M48" s="11" t="str">
        <f t="shared" si="7"/>
        <v/>
      </c>
      <c r="N48" s="11" t="str">
        <f t="shared" si="8"/>
        <v xml:space="preserve"> </v>
      </c>
      <c r="O48" s="11" t="str">
        <f t="shared" si="9"/>
        <v xml:space="preserve"> </v>
      </c>
      <c r="P48" s="11" t="str">
        <f t="shared" si="10"/>
        <v xml:space="preserve"> </v>
      </c>
      <c r="Q48" s="11" t="str">
        <f t="shared" si="11"/>
        <v/>
      </c>
      <c r="R48" s="10" t="str">
        <f t="shared" si="12"/>
        <v/>
      </c>
      <c r="S48" s="34">
        <f t="shared" si="13"/>
        <v>4.166666666666663E-2</v>
      </c>
    </row>
    <row r="49" spans="1:19" s="12" customFormat="1" ht="26" x14ac:dyDescent="0.2">
      <c r="A49" s="5">
        <v>14</v>
      </c>
      <c r="B49" s="71" t="str">
        <f t="shared" si="2"/>
        <v>Sexta</v>
      </c>
      <c r="C49" s="70"/>
      <c r="D49" s="68"/>
      <c r="E49" s="69"/>
      <c r="F49" s="70">
        <v>0.375</v>
      </c>
      <c r="G49" s="70">
        <v>0.54166666666666663</v>
      </c>
      <c r="H49" s="7">
        <f t="shared" si="3"/>
        <v>0.16666666666666663</v>
      </c>
      <c r="I49" s="8" t="str">
        <f t="shared" si="38"/>
        <v>Dia de semana - 08h00 às 18h00 - R$ 1,00</v>
      </c>
      <c r="J49" s="9"/>
      <c r="K49" s="10">
        <f t="shared" si="5"/>
        <v>0.16666666666666663</v>
      </c>
      <c r="L49" s="11" t="str">
        <f t="shared" si="6"/>
        <v/>
      </c>
      <c r="M49" s="11" t="str">
        <f t="shared" si="7"/>
        <v/>
      </c>
      <c r="N49" s="11" t="str">
        <f t="shared" si="8"/>
        <v xml:space="preserve"> </v>
      </c>
      <c r="O49" s="11" t="str">
        <f t="shared" si="9"/>
        <v xml:space="preserve"> </v>
      </c>
      <c r="P49" s="11" t="str">
        <f t="shared" si="10"/>
        <v xml:space="preserve"> </v>
      </c>
      <c r="Q49" s="11" t="str">
        <f t="shared" si="11"/>
        <v/>
      </c>
      <c r="R49" s="10" t="str">
        <f t="shared" si="12"/>
        <v/>
      </c>
      <c r="S49" s="34">
        <f t="shared" si="13"/>
        <v>0.16666666666666663</v>
      </c>
    </row>
    <row r="50" spans="1:19" s="12" customFormat="1" ht="26" x14ac:dyDescent="0.2">
      <c r="A50" s="5">
        <v>14</v>
      </c>
      <c r="B50" s="71" t="str">
        <f t="shared" si="2"/>
        <v>Sexta</v>
      </c>
      <c r="C50" s="70"/>
      <c r="D50" s="68"/>
      <c r="E50" s="69"/>
      <c r="F50" s="70">
        <v>0.58333333333333337</v>
      </c>
      <c r="G50" s="70">
        <v>0.75</v>
      </c>
      <c r="H50" s="7">
        <f t="shared" si="3"/>
        <v>0.16666666666666663</v>
      </c>
      <c r="I50" s="8" t="str">
        <f t="shared" si="38"/>
        <v>Dia de semana - 08h00 às 18h00 - R$ 1,00</v>
      </c>
      <c r="J50" s="9"/>
      <c r="K50" s="10">
        <f t="shared" si="5"/>
        <v>0.16666666666666663</v>
      </c>
      <c r="L50" s="11" t="str">
        <f t="shared" si="6"/>
        <v/>
      </c>
      <c r="M50" s="11" t="str">
        <f t="shared" si="7"/>
        <v/>
      </c>
      <c r="N50" s="11" t="str">
        <f t="shared" si="8"/>
        <v xml:space="preserve"> </v>
      </c>
      <c r="O50" s="11" t="str">
        <f t="shared" si="9"/>
        <v xml:space="preserve"> </v>
      </c>
      <c r="P50" s="11" t="str">
        <f t="shared" si="10"/>
        <v xml:space="preserve"> </v>
      </c>
      <c r="Q50" s="11" t="str">
        <f t="shared" si="11"/>
        <v/>
      </c>
      <c r="R50" s="10" t="str">
        <f t="shared" si="12"/>
        <v/>
      </c>
      <c r="S50" s="34">
        <f t="shared" si="13"/>
        <v>0.16666666666666663</v>
      </c>
    </row>
    <row r="51" spans="1:19" s="12" customFormat="1" ht="39" x14ac:dyDescent="0.2">
      <c r="A51" s="5">
        <v>14</v>
      </c>
      <c r="B51" s="71" t="str">
        <f t="shared" si="2"/>
        <v>Sexta</v>
      </c>
      <c r="C51" s="70"/>
      <c r="D51" s="68"/>
      <c r="E51" s="69"/>
      <c r="F51" s="70">
        <v>0.75</v>
      </c>
      <c r="G51" s="70">
        <v>0.79166666666666663</v>
      </c>
      <c r="H51" s="7">
        <f t="shared" si="3"/>
        <v>4.166666666666663E-2</v>
      </c>
      <c r="I51" s="8" t="str">
        <f t="shared" si="38"/>
        <v>Dia de semana - 00h00 às 08h00 e 18h00 às 24h00 - R$ 1,00</v>
      </c>
      <c r="J51" s="9"/>
      <c r="K51" s="10" t="str">
        <f t="shared" si="5"/>
        <v/>
      </c>
      <c r="L51" s="11">
        <f t="shared" si="6"/>
        <v>4.166666666666663E-2</v>
      </c>
      <c r="M51" s="11" t="str">
        <f t="shared" si="7"/>
        <v/>
      </c>
      <c r="N51" s="11" t="str">
        <f t="shared" si="8"/>
        <v xml:space="preserve"> </v>
      </c>
      <c r="O51" s="11" t="str">
        <f t="shared" si="9"/>
        <v xml:space="preserve"> </v>
      </c>
      <c r="P51" s="11" t="str">
        <f t="shared" si="10"/>
        <v xml:space="preserve"> </v>
      </c>
      <c r="Q51" s="11" t="str">
        <f t="shared" si="11"/>
        <v/>
      </c>
      <c r="R51" s="10" t="str">
        <f t="shared" si="12"/>
        <v/>
      </c>
      <c r="S51" s="34">
        <f t="shared" si="13"/>
        <v>4.166666666666663E-2</v>
      </c>
    </row>
    <row r="52" spans="1:19" s="12" customFormat="1" ht="26" x14ac:dyDescent="0.2">
      <c r="A52" s="5">
        <v>15</v>
      </c>
      <c r="B52" s="71" t="str">
        <f t="shared" si="2"/>
        <v>Sábado</v>
      </c>
      <c r="C52" s="70"/>
      <c r="D52" s="68"/>
      <c r="E52" s="69"/>
      <c r="F52" s="70">
        <v>0.375</v>
      </c>
      <c r="G52" s="70">
        <v>0.54166666666666663</v>
      </c>
      <c r="H52" s="7">
        <f t="shared" si="3"/>
        <v>0.16666666666666663</v>
      </c>
      <c r="I52" s="8" t="str">
        <f t="shared" si="38"/>
        <v>Sábado - 08h00 às 18h00 - R$ 1,00</v>
      </c>
      <c r="J52" s="9"/>
      <c r="K52" s="10" t="str">
        <f t="shared" si="5"/>
        <v/>
      </c>
      <c r="L52" s="11" t="str">
        <f t="shared" si="6"/>
        <v/>
      </c>
      <c r="M52" s="11">
        <f t="shared" si="7"/>
        <v>0.16666666666666663</v>
      </c>
      <c r="N52" s="11" t="str">
        <f t="shared" si="8"/>
        <v xml:space="preserve"> </v>
      </c>
      <c r="O52" s="11" t="str">
        <f t="shared" si="9"/>
        <v xml:space="preserve"> </v>
      </c>
      <c r="P52" s="11" t="str">
        <f t="shared" si="10"/>
        <v xml:space="preserve"> </v>
      </c>
      <c r="Q52" s="11" t="str">
        <f t="shared" si="11"/>
        <v/>
      </c>
      <c r="R52" s="10" t="str">
        <f t="shared" si="12"/>
        <v/>
      </c>
      <c r="S52" s="34">
        <f t="shared" si="13"/>
        <v>0.16666666666666663</v>
      </c>
    </row>
    <row r="53" spans="1:19" s="12" customFormat="1" ht="26" x14ac:dyDescent="0.2">
      <c r="A53" s="5">
        <v>15</v>
      </c>
      <c r="B53" s="71" t="str">
        <f t="shared" si="2"/>
        <v>Sábado</v>
      </c>
      <c r="C53" s="70"/>
      <c r="D53" s="68"/>
      <c r="E53" s="69"/>
      <c r="F53" s="70">
        <v>0.58333333333333337</v>
      </c>
      <c r="G53" s="70">
        <v>0.75</v>
      </c>
      <c r="H53" s="7">
        <f t="shared" si="3"/>
        <v>0.16666666666666663</v>
      </c>
      <c r="I53" s="8" t="str">
        <f t="shared" si="38"/>
        <v>Sábado - 08h00 às 18h00 - R$ 1,00</v>
      </c>
      <c r="J53" s="9"/>
      <c r="K53" s="10" t="str">
        <f t="shared" si="5"/>
        <v/>
      </c>
      <c r="L53" s="11" t="str">
        <f t="shared" si="6"/>
        <v/>
      </c>
      <c r="M53" s="11">
        <f t="shared" si="7"/>
        <v>0.16666666666666663</v>
      </c>
      <c r="N53" s="11" t="str">
        <f t="shared" si="8"/>
        <v xml:space="preserve"> </v>
      </c>
      <c r="O53" s="11" t="str">
        <f t="shared" si="9"/>
        <v xml:space="preserve"> </v>
      </c>
      <c r="P53" s="11" t="str">
        <f t="shared" si="10"/>
        <v xml:space="preserve"> </v>
      </c>
      <c r="Q53" s="11" t="str">
        <f t="shared" si="11"/>
        <v/>
      </c>
      <c r="R53" s="10" t="str">
        <f t="shared" si="12"/>
        <v/>
      </c>
      <c r="S53" s="34">
        <f t="shared" si="13"/>
        <v>0.16666666666666663</v>
      </c>
    </row>
    <row r="54" spans="1:19" s="12" customFormat="1" ht="26" x14ac:dyDescent="0.2">
      <c r="A54" s="5">
        <v>15</v>
      </c>
      <c r="B54" s="71" t="str">
        <f t="shared" si="2"/>
        <v>Sábado</v>
      </c>
      <c r="C54" s="70"/>
      <c r="D54" s="68"/>
      <c r="E54" s="69"/>
      <c r="F54" s="70">
        <v>0.75</v>
      </c>
      <c r="G54" s="70">
        <v>0.79166666666666663</v>
      </c>
      <c r="H54" s="7">
        <f t="shared" si="3"/>
        <v>4.166666666666663E-2</v>
      </c>
      <c r="I54" s="8" t="str">
        <f t="shared" si="38"/>
        <v>Sábado - 00h00 às 08h00 e 18h00 às 24h00 - R$ 1,00</v>
      </c>
      <c r="J54" s="9"/>
      <c r="K54" s="10" t="str">
        <f t="shared" si="5"/>
        <v/>
      </c>
      <c r="L54" s="11" t="str">
        <f t="shared" si="6"/>
        <v/>
      </c>
      <c r="M54" s="11" t="str">
        <f t="shared" si="7"/>
        <v/>
      </c>
      <c r="N54" s="11">
        <f t="shared" si="8"/>
        <v>4.166666666666663E-2</v>
      </c>
      <c r="O54" s="11" t="str">
        <f t="shared" si="9"/>
        <v xml:space="preserve"> </v>
      </c>
      <c r="P54" s="11" t="str">
        <f t="shared" si="10"/>
        <v xml:space="preserve"> </v>
      </c>
      <c r="Q54" s="11" t="str">
        <f t="shared" si="11"/>
        <v/>
      </c>
      <c r="R54" s="10" t="str">
        <f t="shared" si="12"/>
        <v/>
      </c>
      <c r="S54" s="34">
        <f t="shared" si="13"/>
        <v>4.166666666666663E-2</v>
      </c>
    </row>
    <row r="55" spans="1:19" s="12" customFormat="1" ht="26" x14ac:dyDescent="0.2">
      <c r="A55" s="5">
        <v>16</v>
      </c>
      <c r="B55" s="71" t="str">
        <f t="shared" si="2"/>
        <v>Domingo</v>
      </c>
      <c r="C55" s="70"/>
      <c r="D55" s="68"/>
      <c r="E55" s="69"/>
      <c r="F55" s="70">
        <v>0.375</v>
      </c>
      <c r="G55" s="70">
        <v>0.54166666666666663</v>
      </c>
      <c r="H55" s="7">
        <f t="shared" si="3"/>
        <v>0.16666666666666663</v>
      </c>
      <c r="I55" s="8" t="str">
        <f t="shared" si="38"/>
        <v>Domingo - 08h00 às 18h00 - R$ 1,00</v>
      </c>
      <c r="J55" s="9"/>
      <c r="K55" s="10" t="str">
        <f t="shared" si="5"/>
        <v/>
      </c>
      <c r="L55" s="11" t="str">
        <f t="shared" si="6"/>
        <v/>
      </c>
      <c r="M55" s="11" t="str">
        <f t="shared" si="7"/>
        <v/>
      </c>
      <c r="N55" s="11" t="str">
        <f t="shared" si="8"/>
        <v xml:space="preserve"> </v>
      </c>
      <c r="O55" s="11">
        <f t="shared" si="9"/>
        <v>0.16666666666666663</v>
      </c>
      <c r="P55" s="11" t="str">
        <f t="shared" si="10"/>
        <v xml:space="preserve"> </v>
      </c>
      <c r="Q55" s="11" t="str">
        <f t="shared" si="11"/>
        <v/>
      </c>
      <c r="R55" s="10" t="str">
        <f t="shared" si="12"/>
        <v/>
      </c>
      <c r="S55" s="34">
        <f t="shared" si="13"/>
        <v>0.16666666666666663</v>
      </c>
    </row>
    <row r="56" spans="1:19" s="12" customFormat="1" ht="26" x14ac:dyDescent="0.2">
      <c r="A56" s="5">
        <v>16</v>
      </c>
      <c r="B56" s="71" t="str">
        <f t="shared" si="2"/>
        <v>Domingo</v>
      </c>
      <c r="C56" s="70"/>
      <c r="D56" s="68"/>
      <c r="E56" s="69"/>
      <c r="F56" s="70">
        <v>0.58333333333333337</v>
      </c>
      <c r="G56" s="70">
        <v>0.75</v>
      </c>
      <c r="H56" s="7">
        <f t="shared" si="3"/>
        <v>0.16666666666666663</v>
      </c>
      <c r="I56" s="8" t="str">
        <f t="shared" si="38"/>
        <v>Domingo - 08h00 às 18h00 - R$ 1,00</v>
      </c>
      <c r="J56" s="9"/>
      <c r="K56" s="10" t="str">
        <f t="shared" si="5"/>
        <v/>
      </c>
      <c r="L56" s="11" t="str">
        <f t="shared" si="6"/>
        <v/>
      </c>
      <c r="M56" s="11" t="str">
        <f t="shared" si="7"/>
        <v/>
      </c>
      <c r="N56" s="11" t="str">
        <f t="shared" si="8"/>
        <v xml:space="preserve"> </v>
      </c>
      <c r="O56" s="11">
        <f t="shared" si="9"/>
        <v>0.16666666666666663</v>
      </c>
      <c r="P56" s="11">
        <f t="shared" si="10"/>
        <v>0.16666666666666663</v>
      </c>
      <c r="Q56" s="11" t="str">
        <f t="shared" si="11"/>
        <v/>
      </c>
      <c r="R56" s="10" t="str">
        <f t="shared" si="12"/>
        <v/>
      </c>
      <c r="S56" s="34">
        <f t="shared" si="13"/>
        <v>0.33333333333333326</v>
      </c>
    </row>
    <row r="57" spans="1:19" s="12" customFormat="1" ht="26" x14ac:dyDescent="0.2">
      <c r="A57" s="5">
        <v>16</v>
      </c>
      <c r="B57" s="71" t="str">
        <f t="shared" si="2"/>
        <v>Domingo</v>
      </c>
      <c r="C57" s="70"/>
      <c r="D57" s="68"/>
      <c r="E57" s="69"/>
      <c r="F57" s="70">
        <v>0.75</v>
      </c>
      <c r="G57" s="70">
        <v>0.79166666666666663</v>
      </c>
      <c r="H57" s="7">
        <f t="shared" si="3"/>
        <v>4.166666666666663E-2</v>
      </c>
      <c r="I57" s="8" t="str">
        <f t="shared" si="38"/>
        <v>Domingo - 00h00 às 08h00 e 18h00 às 24h00 - R$ 1,00</v>
      </c>
      <c r="J57" s="9"/>
      <c r="K57" s="10" t="str">
        <f t="shared" si="5"/>
        <v/>
      </c>
      <c r="L57" s="11" t="str">
        <f t="shared" si="6"/>
        <v/>
      </c>
      <c r="M57" s="11" t="str">
        <f t="shared" si="7"/>
        <v/>
      </c>
      <c r="N57" s="11" t="str">
        <f t="shared" si="8"/>
        <v xml:space="preserve"> </v>
      </c>
      <c r="O57" s="11" t="str">
        <f t="shared" si="9"/>
        <v xml:space="preserve"> </v>
      </c>
      <c r="P57" s="11">
        <f t="shared" si="10"/>
        <v>4.166666666666663E-2</v>
      </c>
      <c r="Q57" s="11" t="str">
        <f t="shared" si="11"/>
        <v/>
      </c>
      <c r="R57" s="10" t="str">
        <f t="shared" si="12"/>
        <v/>
      </c>
      <c r="S57" s="34">
        <f t="shared" si="13"/>
        <v>4.166666666666663E-2</v>
      </c>
    </row>
    <row r="58" spans="1:19" s="12" customFormat="1" ht="26" x14ac:dyDescent="0.2">
      <c r="A58" s="5">
        <v>17</v>
      </c>
      <c r="B58" s="71" t="str">
        <f t="shared" si="2"/>
        <v>Segunda</v>
      </c>
      <c r="C58" s="70"/>
      <c r="D58" s="68"/>
      <c r="E58" s="69"/>
      <c r="F58" s="70">
        <v>0.375</v>
      </c>
      <c r="G58" s="70">
        <v>0.54166666666666663</v>
      </c>
      <c r="H58" s="7">
        <f t="shared" si="3"/>
        <v>0.16666666666666663</v>
      </c>
      <c r="I58" s="8" t="str">
        <f t="shared" si="38"/>
        <v>Dia de semana - 08h00 às 18h00 - R$ 1,00</v>
      </c>
      <c r="J58" s="9"/>
      <c r="K58" s="10">
        <f t="shared" si="5"/>
        <v>0.16666666666666663</v>
      </c>
      <c r="L58" s="11" t="str">
        <f t="shared" si="6"/>
        <v/>
      </c>
      <c r="M58" s="11" t="str">
        <f t="shared" si="7"/>
        <v/>
      </c>
      <c r="N58" s="11" t="str">
        <f t="shared" si="8"/>
        <v xml:space="preserve"> </v>
      </c>
      <c r="O58" s="11" t="str">
        <f t="shared" si="9"/>
        <v xml:space="preserve"> </v>
      </c>
      <c r="P58" s="11" t="str">
        <f t="shared" si="10"/>
        <v xml:space="preserve"> </v>
      </c>
      <c r="Q58" s="11" t="str">
        <f t="shared" si="11"/>
        <v/>
      </c>
      <c r="R58" s="10" t="str">
        <f t="shared" si="12"/>
        <v/>
      </c>
      <c r="S58" s="34">
        <f t="shared" si="13"/>
        <v>0.16666666666666663</v>
      </c>
    </row>
    <row r="59" spans="1:19" s="12" customFormat="1" ht="26" x14ac:dyDescent="0.2">
      <c r="A59" s="5">
        <v>17</v>
      </c>
      <c r="B59" s="71" t="str">
        <f t="shared" si="2"/>
        <v>Segunda</v>
      </c>
      <c r="C59" s="70"/>
      <c r="D59" s="68"/>
      <c r="E59" s="69"/>
      <c r="F59" s="70">
        <v>0.58333333333333337</v>
      </c>
      <c r="G59" s="70">
        <v>0.75</v>
      </c>
      <c r="H59" s="7">
        <f t="shared" si="3"/>
        <v>0.16666666666666663</v>
      </c>
      <c r="I59" s="8" t="str">
        <f t="shared" si="38"/>
        <v>Dia de semana - 08h00 às 18h00 - R$ 1,00</v>
      </c>
      <c r="J59" s="9"/>
      <c r="K59" s="10">
        <f t="shared" si="5"/>
        <v>0.16666666666666663</v>
      </c>
      <c r="L59" s="11" t="str">
        <f t="shared" si="6"/>
        <v/>
      </c>
      <c r="M59" s="11" t="str">
        <f t="shared" si="7"/>
        <v/>
      </c>
      <c r="N59" s="11" t="str">
        <f t="shared" si="8"/>
        <v xml:space="preserve"> </v>
      </c>
      <c r="O59" s="11" t="str">
        <f t="shared" si="9"/>
        <v xml:space="preserve"> </v>
      </c>
      <c r="P59" s="11" t="str">
        <f t="shared" si="10"/>
        <v xml:space="preserve"> </v>
      </c>
      <c r="Q59" s="11" t="str">
        <f t="shared" si="11"/>
        <v/>
      </c>
      <c r="R59" s="10" t="str">
        <f t="shared" si="12"/>
        <v/>
      </c>
      <c r="S59" s="34">
        <f t="shared" si="13"/>
        <v>0.16666666666666663</v>
      </c>
    </row>
    <row r="60" spans="1:19" s="12" customFormat="1" ht="39" x14ac:dyDescent="0.2">
      <c r="A60" s="5">
        <v>17</v>
      </c>
      <c r="B60" s="71" t="str">
        <f t="shared" si="2"/>
        <v>Segunda</v>
      </c>
      <c r="C60" s="70"/>
      <c r="D60" s="68"/>
      <c r="E60" s="69"/>
      <c r="F60" s="70">
        <v>0.75</v>
      </c>
      <c r="G60" s="70">
        <v>0.79166666666666663</v>
      </c>
      <c r="H60" s="7">
        <f t="shared" si="3"/>
        <v>4.166666666666663E-2</v>
      </c>
      <c r="I60" s="8" t="str">
        <f t="shared" si="38"/>
        <v>Dia de semana - 00h00 às 08h00 e 18h00 às 24h00 - R$ 1,00</v>
      </c>
      <c r="J60" s="9"/>
      <c r="K60" s="10" t="str">
        <f t="shared" si="5"/>
        <v/>
      </c>
      <c r="L60" s="11">
        <f t="shared" si="6"/>
        <v>4.166666666666663E-2</v>
      </c>
      <c r="M60" s="11" t="str">
        <f t="shared" si="7"/>
        <v/>
      </c>
      <c r="N60" s="11" t="str">
        <f t="shared" si="8"/>
        <v xml:space="preserve"> </v>
      </c>
      <c r="O60" s="11" t="str">
        <f t="shared" si="9"/>
        <v xml:space="preserve"> </v>
      </c>
      <c r="P60" s="11" t="str">
        <f t="shared" si="10"/>
        <v xml:space="preserve"> </v>
      </c>
      <c r="Q60" s="11" t="str">
        <f t="shared" si="11"/>
        <v/>
      </c>
      <c r="R60" s="10" t="str">
        <f t="shared" si="12"/>
        <v/>
      </c>
      <c r="S60" s="34">
        <f t="shared" si="13"/>
        <v>4.166666666666663E-2</v>
      </c>
    </row>
    <row r="61" spans="1:19" s="12" customFormat="1" ht="26" x14ac:dyDescent="0.2">
      <c r="A61" s="5">
        <v>18</v>
      </c>
      <c r="B61" s="71" t="str">
        <f t="shared" si="2"/>
        <v>Terça</v>
      </c>
      <c r="C61" s="70"/>
      <c r="D61" s="68"/>
      <c r="E61" s="69"/>
      <c r="F61" s="70">
        <v>0.375</v>
      </c>
      <c r="G61" s="70">
        <v>0.54166666666666663</v>
      </c>
      <c r="H61" s="7">
        <f t="shared" si="3"/>
        <v>0.16666666666666663</v>
      </c>
      <c r="I61" s="8" t="str">
        <f t="shared" si="38"/>
        <v>Dia de semana - 08h00 às 18h00 - R$ 1,00</v>
      </c>
      <c r="J61" s="9"/>
      <c r="K61" s="10">
        <f t="shared" si="5"/>
        <v>0.16666666666666663</v>
      </c>
      <c r="L61" s="11" t="str">
        <f t="shared" si="6"/>
        <v/>
      </c>
      <c r="M61" s="11" t="str">
        <f t="shared" si="7"/>
        <v/>
      </c>
      <c r="N61" s="11" t="str">
        <f t="shared" si="8"/>
        <v xml:space="preserve"> </v>
      </c>
      <c r="O61" s="11" t="str">
        <f t="shared" si="9"/>
        <v xml:space="preserve"> </v>
      </c>
      <c r="P61" s="11" t="str">
        <f t="shared" si="10"/>
        <v xml:space="preserve"> </v>
      </c>
      <c r="Q61" s="11" t="str">
        <f t="shared" si="11"/>
        <v/>
      </c>
      <c r="R61" s="10" t="str">
        <f t="shared" si="12"/>
        <v/>
      </c>
      <c r="S61" s="34">
        <f t="shared" si="13"/>
        <v>0.16666666666666663</v>
      </c>
    </row>
    <row r="62" spans="1:19" s="12" customFormat="1" ht="26" x14ac:dyDescent="0.2">
      <c r="A62" s="5">
        <v>18</v>
      </c>
      <c r="B62" s="71" t="str">
        <f t="shared" si="2"/>
        <v>Terça</v>
      </c>
      <c r="C62" s="70"/>
      <c r="D62" s="68"/>
      <c r="E62" s="69"/>
      <c r="F62" s="70">
        <v>0.58333333333333337</v>
      </c>
      <c r="G62" s="70">
        <v>0.75</v>
      </c>
      <c r="H62" s="7">
        <f t="shared" si="3"/>
        <v>0.16666666666666663</v>
      </c>
      <c r="I62" s="8" t="str">
        <f t="shared" si="38"/>
        <v>Dia de semana - 08h00 às 18h00 - R$ 1,00</v>
      </c>
      <c r="J62" s="9"/>
      <c r="K62" s="10">
        <f t="shared" si="5"/>
        <v>0.16666666666666663</v>
      </c>
      <c r="L62" s="11" t="str">
        <f t="shared" si="6"/>
        <v/>
      </c>
      <c r="M62" s="11" t="str">
        <f t="shared" si="7"/>
        <v/>
      </c>
      <c r="N62" s="11" t="str">
        <f t="shared" si="8"/>
        <v xml:space="preserve"> </v>
      </c>
      <c r="O62" s="11" t="str">
        <f t="shared" si="9"/>
        <v xml:space="preserve"> </v>
      </c>
      <c r="P62" s="11" t="str">
        <f t="shared" si="10"/>
        <v xml:space="preserve"> </v>
      </c>
      <c r="Q62" s="11" t="str">
        <f t="shared" si="11"/>
        <v/>
      </c>
      <c r="R62" s="10" t="str">
        <f t="shared" si="12"/>
        <v/>
      </c>
      <c r="S62" s="34">
        <f t="shared" si="13"/>
        <v>0.16666666666666663</v>
      </c>
    </row>
    <row r="63" spans="1:19" s="12" customFormat="1" ht="39" x14ac:dyDescent="0.2">
      <c r="A63" s="5">
        <v>18</v>
      </c>
      <c r="B63" s="71" t="str">
        <f t="shared" si="2"/>
        <v>Terça</v>
      </c>
      <c r="C63" s="70"/>
      <c r="D63" s="68"/>
      <c r="E63" s="69"/>
      <c r="F63" s="70">
        <v>0.75</v>
      </c>
      <c r="G63" s="70">
        <v>0.79166666666666663</v>
      </c>
      <c r="H63" s="7">
        <f t="shared" si="3"/>
        <v>4.166666666666663E-2</v>
      </c>
      <c r="I63" s="8" t="str">
        <f t="shared" si="38"/>
        <v>Dia de semana - 00h00 às 08h00 e 18h00 às 24h00 - R$ 1,00</v>
      </c>
      <c r="J63" s="9"/>
      <c r="K63" s="10" t="str">
        <f t="shared" si="5"/>
        <v/>
      </c>
      <c r="L63" s="11">
        <f t="shared" si="6"/>
        <v>4.166666666666663E-2</v>
      </c>
      <c r="M63" s="11" t="str">
        <f t="shared" si="7"/>
        <v/>
      </c>
      <c r="N63" s="11" t="str">
        <f t="shared" si="8"/>
        <v xml:space="preserve"> </v>
      </c>
      <c r="O63" s="11" t="str">
        <f t="shared" si="9"/>
        <v xml:space="preserve"> </v>
      </c>
      <c r="P63" s="11" t="str">
        <f t="shared" si="10"/>
        <v xml:space="preserve"> </v>
      </c>
      <c r="Q63" s="11" t="str">
        <f t="shared" si="11"/>
        <v/>
      </c>
      <c r="R63" s="10" t="str">
        <f t="shared" si="12"/>
        <v/>
      </c>
      <c r="S63" s="34">
        <f t="shared" si="13"/>
        <v>4.166666666666663E-2</v>
      </c>
    </row>
    <row r="64" spans="1:19" s="12" customFormat="1" ht="26" x14ac:dyDescent="0.2">
      <c r="A64" s="5">
        <v>19</v>
      </c>
      <c r="B64" s="71" t="str">
        <f t="shared" si="2"/>
        <v>Quarta</v>
      </c>
      <c r="C64" s="70"/>
      <c r="D64" s="68"/>
      <c r="E64" s="69"/>
      <c r="F64" s="70">
        <v>0.375</v>
      </c>
      <c r="G64" s="70">
        <v>0.54166666666666663</v>
      </c>
      <c r="H64" s="7">
        <f t="shared" si="3"/>
        <v>0.16666666666666663</v>
      </c>
      <c r="I64" s="8" t="str">
        <f t="shared" si="38"/>
        <v>Dia de semana - 08h00 às 18h00 - R$ 1,00</v>
      </c>
      <c r="J64" s="9"/>
      <c r="K64" s="10">
        <f t="shared" si="5"/>
        <v>0.16666666666666663</v>
      </c>
      <c r="L64" s="11" t="str">
        <f t="shared" si="6"/>
        <v/>
      </c>
      <c r="M64" s="11" t="str">
        <f t="shared" si="7"/>
        <v/>
      </c>
      <c r="N64" s="11" t="str">
        <f t="shared" si="8"/>
        <v xml:space="preserve"> </v>
      </c>
      <c r="O64" s="11" t="str">
        <f t="shared" si="9"/>
        <v xml:space="preserve"> </v>
      </c>
      <c r="P64" s="11" t="str">
        <f t="shared" si="10"/>
        <v xml:space="preserve"> </v>
      </c>
      <c r="Q64" s="11" t="str">
        <f t="shared" si="11"/>
        <v/>
      </c>
      <c r="R64" s="10" t="str">
        <f t="shared" si="12"/>
        <v/>
      </c>
      <c r="S64" s="34">
        <f t="shared" si="13"/>
        <v>0.16666666666666663</v>
      </c>
    </row>
    <row r="65" spans="1:19" s="12" customFormat="1" ht="26" x14ac:dyDescent="0.2">
      <c r="A65" s="5">
        <v>19</v>
      </c>
      <c r="B65" s="71" t="str">
        <f t="shared" si="2"/>
        <v>Quarta</v>
      </c>
      <c r="C65" s="70"/>
      <c r="D65" s="68"/>
      <c r="E65" s="69"/>
      <c r="F65" s="70">
        <v>0.58333333333333337</v>
      </c>
      <c r="G65" s="70">
        <v>0.75</v>
      </c>
      <c r="H65" s="7">
        <f t="shared" si="3"/>
        <v>0.16666666666666663</v>
      </c>
      <c r="I65" s="8" t="str">
        <f t="shared" si="38"/>
        <v>Dia de semana - 08h00 às 18h00 - R$ 1,00</v>
      </c>
      <c r="J65" s="9"/>
      <c r="K65" s="10">
        <f t="shared" si="5"/>
        <v>0.16666666666666663</v>
      </c>
      <c r="L65" s="11" t="str">
        <f t="shared" si="6"/>
        <v/>
      </c>
      <c r="M65" s="11" t="str">
        <f t="shared" si="7"/>
        <v/>
      </c>
      <c r="N65" s="11" t="str">
        <f t="shared" si="8"/>
        <v xml:space="preserve"> </v>
      </c>
      <c r="O65" s="11" t="str">
        <f t="shared" si="9"/>
        <v xml:space="preserve"> </v>
      </c>
      <c r="P65" s="11" t="str">
        <f t="shared" si="10"/>
        <v xml:space="preserve"> </v>
      </c>
      <c r="Q65" s="11" t="str">
        <f t="shared" si="11"/>
        <v/>
      </c>
      <c r="R65" s="10" t="str">
        <f t="shared" si="12"/>
        <v/>
      </c>
      <c r="S65" s="34">
        <f t="shared" si="13"/>
        <v>0.16666666666666663</v>
      </c>
    </row>
    <row r="66" spans="1:19" s="12" customFormat="1" ht="39" x14ac:dyDescent="0.2">
      <c r="A66" s="5">
        <v>19</v>
      </c>
      <c r="B66" s="71" t="str">
        <f t="shared" si="2"/>
        <v>Quarta</v>
      </c>
      <c r="C66" s="70"/>
      <c r="D66" s="68"/>
      <c r="E66" s="69"/>
      <c r="F66" s="70">
        <v>0.75</v>
      </c>
      <c r="G66" s="70">
        <v>0.79166666666666663</v>
      </c>
      <c r="H66" s="7">
        <f t="shared" si="3"/>
        <v>4.166666666666663E-2</v>
      </c>
      <c r="I66" s="8" t="str">
        <f t="shared" si="38"/>
        <v>Dia de semana - 00h00 às 08h00 e 18h00 às 24h00 - R$ 1,00</v>
      </c>
      <c r="J66" s="9"/>
      <c r="K66" s="10" t="str">
        <f t="shared" si="5"/>
        <v/>
      </c>
      <c r="L66" s="11">
        <f t="shared" si="6"/>
        <v>4.166666666666663E-2</v>
      </c>
      <c r="M66" s="11" t="str">
        <f t="shared" si="7"/>
        <v/>
      </c>
      <c r="N66" s="11" t="str">
        <f t="shared" si="8"/>
        <v xml:space="preserve"> </v>
      </c>
      <c r="O66" s="11" t="str">
        <f t="shared" si="9"/>
        <v xml:space="preserve"> </v>
      </c>
      <c r="P66" s="11" t="str">
        <f t="shared" si="10"/>
        <v xml:space="preserve"> </v>
      </c>
      <c r="Q66" s="11" t="str">
        <f t="shared" si="11"/>
        <v/>
      </c>
      <c r="R66" s="10" t="str">
        <f t="shared" si="12"/>
        <v/>
      </c>
      <c r="S66" s="34">
        <f t="shared" si="13"/>
        <v>4.166666666666663E-2</v>
      </c>
    </row>
    <row r="67" spans="1:19" s="12" customFormat="1" ht="26" x14ac:dyDescent="0.2">
      <c r="A67" s="5">
        <v>20</v>
      </c>
      <c r="B67" s="71" t="str">
        <f t="shared" si="2"/>
        <v>Quinta</v>
      </c>
      <c r="C67" s="70"/>
      <c r="D67" s="68"/>
      <c r="E67" s="69"/>
      <c r="F67" s="70">
        <v>0.375</v>
      </c>
      <c r="G67" s="70">
        <v>0.54166666666666663</v>
      </c>
      <c r="H67" s="7">
        <f t="shared" si="3"/>
        <v>0.16666666666666663</v>
      </c>
      <c r="I67" s="8" t="str">
        <f t="shared" si="38"/>
        <v>Dia de semana - 08h00 às 18h00 - R$ 1,00</v>
      </c>
      <c r="J67" s="9"/>
      <c r="K67" s="10">
        <f t="shared" si="5"/>
        <v>0.16666666666666663</v>
      </c>
      <c r="L67" s="11" t="str">
        <f t="shared" si="6"/>
        <v/>
      </c>
      <c r="M67" s="11" t="str">
        <f t="shared" si="7"/>
        <v/>
      </c>
      <c r="N67" s="11" t="str">
        <f t="shared" si="8"/>
        <v xml:space="preserve"> </v>
      </c>
      <c r="O67" s="11" t="str">
        <f t="shared" si="9"/>
        <v xml:space="preserve"> </v>
      </c>
      <c r="P67" s="11" t="str">
        <f t="shared" si="10"/>
        <v xml:space="preserve"> </v>
      </c>
      <c r="Q67" s="11" t="str">
        <f t="shared" si="11"/>
        <v/>
      </c>
      <c r="R67" s="10" t="str">
        <f t="shared" si="12"/>
        <v/>
      </c>
      <c r="S67" s="34">
        <f t="shared" si="13"/>
        <v>0.16666666666666663</v>
      </c>
    </row>
    <row r="68" spans="1:19" s="12" customFormat="1" ht="26" x14ac:dyDescent="0.2">
      <c r="A68" s="5">
        <v>20</v>
      </c>
      <c r="B68" s="71" t="str">
        <f t="shared" si="2"/>
        <v>Quinta</v>
      </c>
      <c r="C68" s="70"/>
      <c r="D68" s="68"/>
      <c r="E68" s="69"/>
      <c r="F68" s="70">
        <v>0.58333333333333337</v>
      </c>
      <c r="G68" s="70">
        <v>0.75</v>
      </c>
      <c r="H68" s="7">
        <f t="shared" si="3"/>
        <v>0.16666666666666663</v>
      </c>
      <c r="I68" s="8" t="str">
        <f t="shared" si="38"/>
        <v>Dia de semana - 08h00 às 18h00 - R$ 1,00</v>
      </c>
      <c r="J68" s="9"/>
      <c r="K68" s="10">
        <f t="shared" si="5"/>
        <v>0.16666666666666663</v>
      </c>
      <c r="L68" s="11" t="str">
        <f t="shared" si="6"/>
        <v/>
      </c>
      <c r="M68" s="11" t="str">
        <f t="shared" si="7"/>
        <v/>
      </c>
      <c r="N68" s="11" t="str">
        <f t="shared" si="8"/>
        <v xml:space="preserve"> </v>
      </c>
      <c r="O68" s="11" t="str">
        <f t="shared" si="9"/>
        <v xml:space="preserve"> </v>
      </c>
      <c r="P68" s="11" t="str">
        <f t="shared" si="10"/>
        <v xml:space="preserve"> </v>
      </c>
      <c r="Q68" s="11" t="str">
        <f t="shared" si="11"/>
        <v/>
      </c>
      <c r="R68" s="10" t="str">
        <f t="shared" si="12"/>
        <v/>
      </c>
      <c r="S68" s="34">
        <f t="shared" si="13"/>
        <v>0.16666666666666663</v>
      </c>
    </row>
    <row r="69" spans="1:19" s="12" customFormat="1" ht="39" x14ac:dyDescent="0.2">
      <c r="A69" s="5">
        <v>20</v>
      </c>
      <c r="B69" s="71" t="str">
        <f t="shared" si="2"/>
        <v>Quinta</v>
      </c>
      <c r="C69" s="70"/>
      <c r="D69" s="68"/>
      <c r="E69" s="69"/>
      <c r="F69" s="70">
        <v>0.75</v>
      </c>
      <c r="G69" s="70">
        <v>0.79166666666666663</v>
      </c>
      <c r="H69" s="7">
        <f t="shared" si="3"/>
        <v>4.166666666666663E-2</v>
      </c>
      <c r="I69" s="8" t="str">
        <f t="shared" si="38"/>
        <v>Dia de semana - 00h00 às 08h00 e 18h00 às 24h00 - R$ 1,00</v>
      </c>
      <c r="J69" s="9"/>
      <c r="K69" s="10" t="str">
        <f t="shared" si="5"/>
        <v/>
      </c>
      <c r="L69" s="11">
        <f t="shared" si="6"/>
        <v>4.166666666666663E-2</v>
      </c>
      <c r="M69" s="11" t="str">
        <f t="shared" si="7"/>
        <v/>
      </c>
      <c r="N69" s="11" t="str">
        <f t="shared" si="8"/>
        <v xml:space="preserve"> </v>
      </c>
      <c r="O69" s="11" t="str">
        <f t="shared" si="9"/>
        <v xml:space="preserve"> </v>
      </c>
      <c r="P69" s="11" t="str">
        <f t="shared" si="10"/>
        <v xml:space="preserve"> </v>
      </c>
      <c r="Q69" s="11" t="str">
        <f t="shared" si="11"/>
        <v/>
      </c>
      <c r="R69" s="10" t="str">
        <f t="shared" si="12"/>
        <v/>
      </c>
      <c r="S69" s="34">
        <f t="shared" si="13"/>
        <v>4.166666666666663E-2</v>
      </c>
    </row>
    <row r="70" spans="1:19" s="12" customFormat="1" ht="26" x14ac:dyDescent="0.2">
      <c r="A70" s="5">
        <v>21</v>
      </c>
      <c r="B70" s="71" t="str">
        <f t="shared" si="2"/>
        <v>Sexta</v>
      </c>
      <c r="C70" s="70"/>
      <c r="D70" s="68"/>
      <c r="E70" s="69"/>
      <c r="F70" s="70">
        <v>0.375</v>
      </c>
      <c r="G70" s="70">
        <v>0.54166666666666663</v>
      </c>
      <c r="H70" s="7">
        <f t="shared" si="3"/>
        <v>0.16666666666666663</v>
      </c>
      <c r="I70" s="8" t="str">
        <f t="shared" si="38"/>
        <v>Dia de semana - 08h00 às 18h00 - R$ 1,00</v>
      </c>
      <c r="J70" s="9"/>
      <c r="K70" s="10">
        <f t="shared" si="5"/>
        <v>0.16666666666666663</v>
      </c>
      <c r="L70" s="11" t="str">
        <f t="shared" si="6"/>
        <v/>
      </c>
      <c r="M70" s="11" t="str">
        <f t="shared" si="7"/>
        <v/>
      </c>
      <c r="N70" s="11" t="str">
        <f t="shared" si="8"/>
        <v xml:space="preserve"> </v>
      </c>
      <c r="O70" s="11" t="str">
        <f t="shared" si="9"/>
        <v xml:space="preserve"> </v>
      </c>
      <c r="P70" s="11" t="str">
        <f t="shared" si="10"/>
        <v xml:space="preserve"> </v>
      </c>
      <c r="Q70" s="11" t="str">
        <f t="shared" si="11"/>
        <v/>
      </c>
      <c r="R70" s="10" t="str">
        <f t="shared" si="12"/>
        <v/>
      </c>
      <c r="S70" s="34">
        <f t="shared" si="13"/>
        <v>0.16666666666666663</v>
      </c>
    </row>
    <row r="71" spans="1:19" s="12" customFormat="1" ht="26" x14ac:dyDescent="0.2">
      <c r="A71" s="5">
        <v>21</v>
      </c>
      <c r="B71" s="71" t="str">
        <f t="shared" si="2"/>
        <v>Sexta</v>
      </c>
      <c r="C71" s="70"/>
      <c r="D71" s="68"/>
      <c r="E71" s="69"/>
      <c r="F71" s="70">
        <v>0.58333333333333337</v>
      </c>
      <c r="G71" s="70">
        <v>0.75</v>
      </c>
      <c r="H71" s="7">
        <f t="shared" si="3"/>
        <v>0.16666666666666663</v>
      </c>
      <c r="I71" s="8" t="str">
        <f t="shared" si="38"/>
        <v>Dia de semana - 08h00 às 18h00 - R$ 1,00</v>
      </c>
      <c r="J71" s="9"/>
      <c r="K71" s="10">
        <f t="shared" si="5"/>
        <v>0.16666666666666663</v>
      </c>
      <c r="L71" s="11" t="str">
        <f t="shared" si="6"/>
        <v/>
      </c>
      <c r="M71" s="11" t="str">
        <f t="shared" si="7"/>
        <v/>
      </c>
      <c r="N71" s="11" t="str">
        <f t="shared" si="8"/>
        <v xml:space="preserve"> </v>
      </c>
      <c r="O71" s="11" t="str">
        <f t="shared" si="9"/>
        <v xml:space="preserve"> </v>
      </c>
      <c r="P71" s="11" t="str">
        <f t="shared" si="10"/>
        <v xml:space="preserve"> </v>
      </c>
      <c r="Q71" s="11" t="str">
        <f t="shared" si="11"/>
        <v/>
      </c>
      <c r="R71" s="10" t="str">
        <f t="shared" si="12"/>
        <v/>
      </c>
      <c r="S71" s="34">
        <f t="shared" si="13"/>
        <v>0.16666666666666663</v>
      </c>
    </row>
    <row r="72" spans="1:19" s="12" customFormat="1" ht="39" x14ac:dyDescent="0.2">
      <c r="A72" s="5">
        <v>21</v>
      </c>
      <c r="B72" s="71" t="str">
        <f t="shared" si="2"/>
        <v>Sexta</v>
      </c>
      <c r="C72" s="70"/>
      <c r="D72" s="68"/>
      <c r="E72" s="69"/>
      <c r="F72" s="70">
        <v>0.75</v>
      </c>
      <c r="G72" s="70">
        <v>0.79166666666666663</v>
      </c>
      <c r="H72" s="7">
        <f t="shared" si="3"/>
        <v>4.166666666666663E-2</v>
      </c>
      <c r="I72" s="8" t="str">
        <f t="shared" si="38"/>
        <v>Dia de semana - 00h00 às 08h00 e 18h00 às 24h00 - R$ 1,00</v>
      </c>
      <c r="J72" s="9"/>
      <c r="K72" s="10" t="str">
        <f t="shared" si="5"/>
        <v/>
      </c>
      <c r="L72" s="11">
        <f t="shared" si="6"/>
        <v>4.166666666666663E-2</v>
      </c>
      <c r="M72" s="11" t="str">
        <f t="shared" si="7"/>
        <v/>
      </c>
      <c r="N72" s="11" t="str">
        <f t="shared" si="8"/>
        <v xml:space="preserve"> </v>
      </c>
      <c r="O72" s="11" t="str">
        <f t="shared" si="9"/>
        <v xml:space="preserve"> </v>
      </c>
      <c r="P72" s="11" t="str">
        <f t="shared" si="10"/>
        <v xml:space="preserve"> </v>
      </c>
      <c r="Q72" s="11" t="str">
        <f t="shared" si="11"/>
        <v/>
      </c>
      <c r="R72" s="10" t="str">
        <f t="shared" si="12"/>
        <v/>
      </c>
      <c r="S72" s="34">
        <f t="shared" si="13"/>
        <v>4.166666666666663E-2</v>
      </c>
    </row>
    <row r="73" spans="1:19" s="12" customFormat="1" ht="26" x14ac:dyDescent="0.2">
      <c r="A73" s="5">
        <v>22</v>
      </c>
      <c r="B73" s="71" t="str">
        <f t="shared" si="2"/>
        <v>Sábado</v>
      </c>
      <c r="C73" s="70"/>
      <c r="D73" s="68"/>
      <c r="E73" s="69"/>
      <c r="F73" s="70">
        <v>0.375</v>
      </c>
      <c r="G73" s="70">
        <v>0.54166666666666663</v>
      </c>
      <c r="H73" s="7">
        <f t="shared" si="3"/>
        <v>0.16666666666666663</v>
      </c>
      <c r="I73" s="8" t="str">
        <f t="shared" si="38"/>
        <v>Sábado - 08h00 às 18h00 - R$ 1,00</v>
      </c>
      <c r="J73" s="9"/>
      <c r="K73" s="10" t="str">
        <f t="shared" si="5"/>
        <v/>
      </c>
      <c r="L73" s="11" t="str">
        <f t="shared" si="6"/>
        <v/>
      </c>
      <c r="M73" s="11">
        <f t="shared" si="7"/>
        <v>0.16666666666666663</v>
      </c>
      <c r="N73" s="11" t="str">
        <f t="shared" si="8"/>
        <v xml:space="preserve"> </v>
      </c>
      <c r="O73" s="11" t="str">
        <f t="shared" si="9"/>
        <v xml:space="preserve"> </v>
      </c>
      <c r="P73" s="11" t="str">
        <f t="shared" si="10"/>
        <v xml:space="preserve"> </v>
      </c>
      <c r="Q73" s="11" t="str">
        <f t="shared" si="11"/>
        <v/>
      </c>
      <c r="R73" s="10" t="str">
        <f t="shared" si="12"/>
        <v/>
      </c>
      <c r="S73" s="34">
        <f t="shared" si="13"/>
        <v>0.16666666666666663</v>
      </c>
    </row>
    <row r="74" spans="1:19" s="12" customFormat="1" ht="26" x14ac:dyDescent="0.2">
      <c r="A74" s="5">
        <v>22</v>
      </c>
      <c r="B74" s="71" t="str">
        <f t="shared" si="2"/>
        <v>Sábado</v>
      </c>
      <c r="C74" s="70"/>
      <c r="D74" s="68"/>
      <c r="E74" s="69"/>
      <c r="F74" s="70">
        <v>0.58333333333333337</v>
      </c>
      <c r="G74" s="70">
        <v>0.75</v>
      </c>
      <c r="H74" s="7">
        <f t="shared" si="3"/>
        <v>0.16666666666666663</v>
      </c>
      <c r="I74" s="8" t="str">
        <f t="shared" si="38"/>
        <v>Sábado - 08h00 às 18h00 - R$ 1,00</v>
      </c>
      <c r="J74" s="9"/>
      <c r="K74" s="10" t="str">
        <f t="shared" si="5"/>
        <v/>
      </c>
      <c r="L74" s="11" t="str">
        <f t="shared" si="6"/>
        <v/>
      </c>
      <c r="M74" s="11">
        <f t="shared" si="7"/>
        <v>0.16666666666666663</v>
      </c>
      <c r="N74" s="11" t="str">
        <f t="shared" si="8"/>
        <v xml:space="preserve"> </v>
      </c>
      <c r="O74" s="11" t="str">
        <f t="shared" si="9"/>
        <v xml:space="preserve"> </v>
      </c>
      <c r="P74" s="11" t="str">
        <f t="shared" si="10"/>
        <v xml:space="preserve"> </v>
      </c>
      <c r="Q74" s="11" t="str">
        <f t="shared" si="11"/>
        <v/>
      </c>
      <c r="R74" s="10" t="str">
        <f t="shared" si="12"/>
        <v/>
      </c>
      <c r="S74" s="34">
        <f t="shared" si="13"/>
        <v>0.16666666666666663</v>
      </c>
    </row>
    <row r="75" spans="1:19" s="12" customFormat="1" ht="26" x14ac:dyDescent="0.2">
      <c r="A75" s="5">
        <v>22</v>
      </c>
      <c r="B75" s="71" t="str">
        <f t="shared" si="2"/>
        <v>Sábado</v>
      </c>
      <c r="C75" s="70"/>
      <c r="D75" s="68"/>
      <c r="E75" s="69"/>
      <c r="F75" s="70">
        <v>0.75</v>
      </c>
      <c r="G75" s="70">
        <v>0.79166666666666663</v>
      </c>
      <c r="H75" s="7">
        <f t="shared" si="3"/>
        <v>4.166666666666663E-2</v>
      </c>
      <c r="I75" s="8" t="str">
        <f t="shared" si="38"/>
        <v>Sábado - 00h00 às 08h00 e 18h00 às 24h00 - R$ 1,00</v>
      </c>
      <c r="J75" s="9"/>
      <c r="K75" s="10" t="str">
        <f t="shared" si="5"/>
        <v/>
      </c>
      <c r="L75" s="11" t="str">
        <f t="shared" si="6"/>
        <v/>
      </c>
      <c r="M75" s="11" t="str">
        <f t="shared" si="7"/>
        <v/>
      </c>
      <c r="N75" s="11">
        <f t="shared" si="8"/>
        <v>4.166666666666663E-2</v>
      </c>
      <c r="O75" s="11" t="str">
        <f t="shared" si="9"/>
        <v xml:space="preserve"> </v>
      </c>
      <c r="P75" s="11" t="str">
        <f t="shared" si="10"/>
        <v xml:space="preserve"> </v>
      </c>
      <c r="Q75" s="11" t="str">
        <f t="shared" si="11"/>
        <v/>
      </c>
      <c r="R75" s="10" t="str">
        <f t="shared" si="12"/>
        <v/>
      </c>
      <c r="S75" s="34">
        <f t="shared" si="13"/>
        <v>4.166666666666663E-2</v>
      </c>
    </row>
    <row r="76" spans="1:19" s="12" customFormat="1" ht="26" x14ac:dyDescent="0.2">
      <c r="A76" s="5">
        <v>23</v>
      </c>
      <c r="B76" s="71" t="str">
        <f t="shared" ref="B76:B102" si="39">IF(WEEKDAY($I$1+VALUE(A76-1))=1,"Domingo",IF(WEEKDAY($I$1+VALUE(A76-1))=2,"Segunda",IF(WEEKDAY($I$1+VALUE(A76-1))=3,"Terça",IF(WEEKDAY($I$1+VALUE(A76-1))=4,"Quarta",IF(WEEKDAY($I$1+VALUE(A76-1))=5,"Quinta",IF(WEEKDAY($I$1+VALUE(A76-1))=6,"Sexta",IF(WEEKDAY($I$1+VALUE(A76-1))=7,"Sábado","")))))))</f>
        <v>Domingo</v>
      </c>
      <c r="C76" s="70"/>
      <c r="D76" s="68"/>
      <c r="E76" s="69"/>
      <c r="F76" s="70">
        <v>0.375</v>
      </c>
      <c r="G76" s="70">
        <v>0.54166666666666663</v>
      </c>
      <c r="H76" s="7">
        <f t="shared" ref="H76:H102" si="40">IF(AND(F76&gt;=0,G76&gt;=0),(G76-F76),0)</f>
        <v>0.16666666666666663</v>
      </c>
      <c r="I76" s="8" t="str">
        <f t="shared" ref="I76:I102" si="41">IF(OR(F76="",G76=""),"",IF(LEFT(E76,6)="Viagem",CONCATENATE("Horas de deslocamento / Viagem"," - ",TEXT($R$9,"R$ #.##0,00"),),IF(AND(B76&lt;&gt;"sábado",B76&lt;&gt;"domingo",B76&lt;&gt;"feriado",AND(N(F76)&gt;=VALUE("08:00:00"),N(F76)&lt;=VALUE("18:00:00"),N(G76)&gt;=VALUE("08:00:00"),N(G76)&lt;=VALUE("18:00:00"))),CONCATENATE("Dia de semana - 08h00 às 18h00"," - ",TEXT($K$9,"R$ #.##0,00"),),IF(AND(B76&lt;&gt;"sábado",B76&lt;&gt;"domingo",B76&lt;&gt;"feriado",OR(N(F76)&gt;=VALUE("18:00:00"),N(F76)&lt;=VALUE("08:00:00")),OR(AND(N(G76)&gt;=VALUE("18:00:00"),N(F76)&gt;=VALUE("18:00:00")),N(G76)&lt;=VALUE("08:00:00"))),CONCATENATE("Dia de semana - 00h00 às 08h00 e 18h00 às 24h00"," - ",TEXT($L$9,"R$ #.##0,00"),),IF(AND(B76="sábado",AND(N(F76)&gt;=VALUE("08:00:00"),N(F76)&lt;=VALUE("18:00:00"),N(G76)&gt;=VALUE("08:00:00"),N(G76)&lt;=VALUE("18:00:00"))),CONCATENATE("Sábado - 08h00 às 18h00"," - ",TEXT($M$9,"R$ #.##0,00"),),IF(AND(B76="sábado",OR(N(F76)&gt;=VALUE("18:00:00"),N(F76)&lt;=VALUE("08:00:00")),OR(AND(N(G76)&gt;=VALUE("18:00:00"),N(F76)&gt;=VALUE("18:00:00")),N(G76)&lt;=VALUE("08:00:00"))),CONCATENATE("Sábado - 00h00 às 08h00 e 18h00 às 24h00"," - ",TEXT($N$9,"R$ #.##0,00"),),IF(AND(B76="domingo",AND(N(F76)&gt;=VALUE("08:00:00"),N(F76)&lt;=VALUE("18:00:00"),N(G76)&gt;=VALUE("08:00:00"),N(G76)&lt;=VALUE("18:00:00"))),CONCATENATE("Domingo - 08h00 às 18h00"," - ",TEXT($O$9,"R$ #.##0,00"),),IF(AND(B76="domingo",OR(N(F76)&gt;=VALUE("18:00:00"),N(F76)&lt;=VALUE("08:00:00")),OR(AND(N(G76)&gt;=VALUE("18:00:00"),N(F76)&gt;=VALUE("18:00:00")),N(G76)&lt;=VALUE("08:00:00"))),CONCATENATE("Domingo - 00h00 às 08h00 e 18h00 às 24h00"," - ",TEXT($P$9,"R$ #.##0,00"),),IF(B76="feriado",CONCATENATE("Feriado"," - ",TEXT($Q$9,"R$ #.##0,00"),),"ERRO! informar 'hora início' ou 'hora final' de acordo com o tipo de hora")))))))))</f>
        <v>Domingo - 08h00 às 18h00 - R$ 1,00</v>
      </c>
      <c r="J76" s="9"/>
      <c r="K76" s="10" t="str">
        <f t="shared" ref="K76:K102" si="42">IF(OR(F76="",G76=""),"",IF(LEFT(E76,6)="Viagem","",IF(AND(B76&lt;&gt;"sábado",B76&lt;&gt;"domingo",B76&lt;&gt;"feriado",AND(N(F76)&gt;=VALUE("08:00:00"),N(F76)&lt;=VALUE("18:00:00"),N(G76)&gt;=VALUE("08:00:00"),N(G76)&lt;=VALUE("18:00:00"))),H76,"")))</f>
        <v/>
      </c>
      <c r="L76" s="11" t="str">
        <f t="shared" ref="L76:L102" si="43">IF(OR(F76="",G76=""),"",IF(LEFT(E76,6)="Viagem","",IF(AND(B76&lt;&gt;"sábado",B76&lt;&gt;"domingo",B76&lt;&gt;"feriado",OR(N(F76)&gt;=VALUE("18:00:00"),N(F76)&lt;=VALUE("08:00:00")),OR(AND(N(G76)&gt;=VALUE("18:00:00"),N(F76)&gt;=VALUE("18:00:00")),N(G76)&lt;=VALUE("08:00:00"))),H76,"")))</f>
        <v/>
      </c>
      <c r="M76" s="11" t="str">
        <f t="shared" ref="M76:M102" si="44">IF(OR(F76="",G76=""),"",IF(LEFT(E76,6)="Viagem","",IF(AND(B76="sábado",AND(N(F76)&gt;=VALUE("08:00:00"),N(F76)&lt;=VALUE("18:00:00"),N(G76)&gt;=VALUE("08:00:00"),N(G76)&lt;=VALUE("18:00:00"))),H76,"")))</f>
        <v/>
      </c>
      <c r="N76" s="11" t="str">
        <f t="shared" ref="N76:N102" si="45">IF(OR(F76="",G76=""),"",IF(LEFT(E76,6)="Viagem","",IF(AND(B76="sábado",OR(N(F76)&gt;=VALUE("18:00:00"),N(F76)&lt;=VALUE("08:00:00")),OR(AND(N(G76)&gt;=VALUE("18:00:00"),N(F76)&gt;=VALUE("18:00:00")),N(G76)&lt;=VALUE("08:00:00"))),H76," ")))</f>
        <v xml:space="preserve"> </v>
      </c>
      <c r="O76" s="11">
        <f t="shared" ref="O76:O102" si="46">IF(OR(F76="",G76=""),"",IF(LEFT(E76,6)="Viagem","",IF(AND(B76="domingo",AND(N(F76)&gt;=VALUE("08:00:00"),N(F76)&lt;=VALUE("18:00:00"),N(G76)&gt;=VALUE("08:00:00"),N(G76)&lt;=VALUE("18:00:00"))),H76," ")))</f>
        <v>0.16666666666666663</v>
      </c>
      <c r="P76" s="11" t="str">
        <f t="shared" ref="P76:P102" si="47">IF(OR(F76="",G76=""),"",IF(LEFT(E76,6)="Viagem","",IF(AND(B76="domingo",OR(N(F76)&gt;=VALUE("18:00:00"),N(F76)&lt;=VALUE("08:00:00"),N(G76)&gt;=VALUE("18:00:00"),N(G76)&lt;=VALUE("08:00:00"))),H76," ")))</f>
        <v xml:space="preserve"> </v>
      </c>
      <c r="Q76" s="11" t="str">
        <f t="shared" ref="Q76:Q102" si="48">IF(OR(F76="",G76=""),"",IF(LEFT(E76,6)="Viagem","",IF(B76="feriado",H76,"")))</f>
        <v/>
      </c>
      <c r="R76" s="10" t="str">
        <f t="shared" ref="R76:R102" si="49">IF(OR(F76="",G76=""),"",IF(LEFT(E76,6)="Viagem",H76,""))</f>
        <v/>
      </c>
      <c r="S76" s="34">
        <f t="shared" ref="S76:S102" si="50">SUM(K76:R76)</f>
        <v>0.16666666666666663</v>
      </c>
    </row>
    <row r="77" spans="1:19" s="12" customFormat="1" ht="26" x14ac:dyDescent="0.2">
      <c r="A77" s="5">
        <v>23</v>
      </c>
      <c r="B77" s="71" t="str">
        <f t="shared" si="39"/>
        <v>Domingo</v>
      </c>
      <c r="C77" s="70"/>
      <c r="D77" s="68"/>
      <c r="E77" s="69"/>
      <c r="F77" s="70">
        <v>0.58333333333333337</v>
      </c>
      <c r="G77" s="70">
        <v>0.75</v>
      </c>
      <c r="H77" s="7">
        <f t="shared" si="40"/>
        <v>0.16666666666666663</v>
      </c>
      <c r="I77" s="8" t="str">
        <f t="shared" si="41"/>
        <v>Domingo - 08h00 às 18h00 - R$ 1,00</v>
      </c>
      <c r="J77" s="9"/>
      <c r="K77" s="10" t="str">
        <f t="shared" si="42"/>
        <v/>
      </c>
      <c r="L77" s="11" t="str">
        <f t="shared" si="43"/>
        <v/>
      </c>
      <c r="M77" s="11" t="str">
        <f t="shared" si="44"/>
        <v/>
      </c>
      <c r="N77" s="11" t="str">
        <f t="shared" si="45"/>
        <v xml:space="preserve"> </v>
      </c>
      <c r="O77" s="11">
        <f t="shared" si="46"/>
        <v>0.16666666666666663</v>
      </c>
      <c r="P77" s="11">
        <f t="shared" si="47"/>
        <v>0.16666666666666663</v>
      </c>
      <c r="Q77" s="11" t="str">
        <f t="shared" si="48"/>
        <v/>
      </c>
      <c r="R77" s="10" t="str">
        <f t="shared" si="49"/>
        <v/>
      </c>
      <c r="S77" s="34">
        <f t="shared" si="50"/>
        <v>0.33333333333333326</v>
      </c>
    </row>
    <row r="78" spans="1:19" s="12" customFormat="1" ht="26" x14ac:dyDescent="0.2">
      <c r="A78" s="5">
        <v>23</v>
      </c>
      <c r="B78" s="71" t="str">
        <f t="shared" si="39"/>
        <v>Domingo</v>
      </c>
      <c r="C78" s="70"/>
      <c r="D78" s="68"/>
      <c r="E78" s="69"/>
      <c r="F78" s="70">
        <v>0.75</v>
      </c>
      <c r="G78" s="70">
        <v>0.79166666666666663</v>
      </c>
      <c r="H78" s="7">
        <f t="shared" si="40"/>
        <v>4.166666666666663E-2</v>
      </c>
      <c r="I78" s="8" t="str">
        <f t="shared" si="41"/>
        <v>Domingo - 00h00 às 08h00 e 18h00 às 24h00 - R$ 1,00</v>
      </c>
      <c r="J78" s="9"/>
      <c r="K78" s="10" t="str">
        <f t="shared" si="42"/>
        <v/>
      </c>
      <c r="L78" s="11" t="str">
        <f t="shared" si="43"/>
        <v/>
      </c>
      <c r="M78" s="11" t="str">
        <f t="shared" si="44"/>
        <v/>
      </c>
      <c r="N78" s="11" t="str">
        <f t="shared" si="45"/>
        <v xml:space="preserve"> </v>
      </c>
      <c r="O78" s="11" t="str">
        <f t="shared" si="46"/>
        <v xml:space="preserve"> </v>
      </c>
      <c r="P78" s="11">
        <f t="shared" si="47"/>
        <v>4.166666666666663E-2</v>
      </c>
      <c r="Q78" s="11" t="str">
        <f t="shared" si="48"/>
        <v/>
      </c>
      <c r="R78" s="10" t="str">
        <f t="shared" si="49"/>
        <v/>
      </c>
      <c r="S78" s="34">
        <f t="shared" si="50"/>
        <v>4.166666666666663E-2</v>
      </c>
    </row>
    <row r="79" spans="1:19" s="12" customFormat="1" ht="26" x14ac:dyDescent="0.2">
      <c r="A79" s="5">
        <v>24</v>
      </c>
      <c r="B79" s="71" t="str">
        <f t="shared" si="39"/>
        <v>Segunda</v>
      </c>
      <c r="C79" s="70"/>
      <c r="D79" s="68"/>
      <c r="E79" s="69"/>
      <c r="F79" s="70">
        <v>0.375</v>
      </c>
      <c r="G79" s="70">
        <v>0.54166666666666663</v>
      </c>
      <c r="H79" s="7">
        <f t="shared" si="40"/>
        <v>0.16666666666666663</v>
      </c>
      <c r="I79" s="8" t="str">
        <f t="shared" si="41"/>
        <v>Dia de semana - 08h00 às 18h00 - R$ 1,00</v>
      </c>
      <c r="J79" s="9"/>
      <c r="K79" s="10">
        <f t="shared" si="42"/>
        <v>0.16666666666666663</v>
      </c>
      <c r="L79" s="11" t="str">
        <f t="shared" si="43"/>
        <v/>
      </c>
      <c r="M79" s="11" t="str">
        <f t="shared" si="44"/>
        <v/>
      </c>
      <c r="N79" s="11" t="str">
        <f t="shared" si="45"/>
        <v xml:space="preserve"> </v>
      </c>
      <c r="O79" s="11" t="str">
        <f t="shared" si="46"/>
        <v xml:space="preserve"> </v>
      </c>
      <c r="P79" s="11" t="str">
        <f t="shared" si="47"/>
        <v xml:space="preserve"> </v>
      </c>
      <c r="Q79" s="11" t="str">
        <f t="shared" si="48"/>
        <v/>
      </c>
      <c r="R79" s="10" t="str">
        <f t="shared" si="49"/>
        <v/>
      </c>
      <c r="S79" s="34">
        <f t="shared" si="50"/>
        <v>0.16666666666666663</v>
      </c>
    </row>
    <row r="80" spans="1:19" s="12" customFormat="1" ht="26" x14ac:dyDescent="0.2">
      <c r="A80" s="5">
        <v>24</v>
      </c>
      <c r="B80" s="71" t="str">
        <f t="shared" si="39"/>
        <v>Segunda</v>
      </c>
      <c r="C80" s="70"/>
      <c r="D80" s="68"/>
      <c r="E80" s="69"/>
      <c r="F80" s="70">
        <v>0.58333333333333337</v>
      </c>
      <c r="G80" s="70">
        <v>0.75</v>
      </c>
      <c r="H80" s="7">
        <f t="shared" si="40"/>
        <v>0.16666666666666663</v>
      </c>
      <c r="I80" s="8" t="str">
        <f t="shared" si="41"/>
        <v>Dia de semana - 08h00 às 18h00 - R$ 1,00</v>
      </c>
      <c r="J80" s="9"/>
      <c r="K80" s="10">
        <f t="shared" si="42"/>
        <v>0.16666666666666663</v>
      </c>
      <c r="L80" s="11" t="str">
        <f t="shared" si="43"/>
        <v/>
      </c>
      <c r="M80" s="11" t="str">
        <f t="shared" si="44"/>
        <v/>
      </c>
      <c r="N80" s="11" t="str">
        <f t="shared" si="45"/>
        <v xml:space="preserve"> </v>
      </c>
      <c r="O80" s="11" t="str">
        <f t="shared" si="46"/>
        <v xml:space="preserve"> </v>
      </c>
      <c r="P80" s="11" t="str">
        <f t="shared" si="47"/>
        <v xml:space="preserve"> </v>
      </c>
      <c r="Q80" s="11" t="str">
        <f t="shared" si="48"/>
        <v/>
      </c>
      <c r="R80" s="10" t="str">
        <f t="shared" si="49"/>
        <v/>
      </c>
      <c r="S80" s="34">
        <f t="shared" si="50"/>
        <v>0.16666666666666663</v>
      </c>
    </row>
    <row r="81" spans="1:19" s="12" customFormat="1" ht="39" x14ac:dyDescent="0.2">
      <c r="A81" s="5">
        <v>24</v>
      </c>
      <c r="B81" s="71" t="str">
        <f t="shared" si="39"/>
        <v>Segunda</v>
      </c>
      <c r="C81" s="70"/>
      <c r="D81" s="68"/>
      <c r="E81" s="69"/>
      <c r="F81" s="70">
        <v>0.75</v>
      </c>
      <c r="G81" s="70">
        <v>0.79166666666666663</v>
      </c>
      <c r="H81" s="7">
        <f t="shared" si="40"/>
        <v>4.166666666666663E-2</v>
      </c>
      <c r="I81" s="8" t="str">
        <f t="shared" si="41"/>
        <v>Dia de semana - 00h00 às 08h00 e 18h00 às 24h00 - R$ 1,00</v>
      </c>
      <c r="J81" s="9"/>
      <c r="K81" s="10" t="str">
        <f t="shared" si="42"/>
        <v/>
      </c>
      <c r="L81" s="11">
        <f t="shared" si="43"/>
        <v>4.166666666666663E-2</v>
      </c>
      <c r="M81" s="11" t="str">
        <f t="shared" si="44"/>
        <v/>
      </c>
      <c r="N81" s="11" t="str">
        <f t="shared" si="45"/>
        <v xml:space="preserve"> </v>
      </c>
      <c r="O81" s="11" t="str">
        <f t="shared" si="46"/>
        <v xml:space="preserve"> </v>
      </c>
      <c r="P81" s="11" t="str">
        <f t="shared" si="47"/>
        <v xml:space="preserve"> </v>
      </c>
      <c r="Q81" s="11" t="str">
        <f t="shared" si="48"/>
        <v/>
      </c>
      <c r="R81" s="10" t="str">
        <f t="shared" si="49"/>
        <v/>
      </c>
      <c r="S81" s="34">
        <f t="shared" si="50"/>
        <v>4.166666666666663E-2</v>
      </c>
    </row>
    <row r="82" spans="1:19" s="12" customFormat="1" ht="26" x14ac:dyDescent="0.2">
      <c r="A82" s="5">
        <v>25</v>
      </c>
      <c r="B82" s="71" t="str">
        <f t="shared" si="39"/>
        <v>Terça</v>
      </c>
      <c r="C82" s="70"/>
      <c r="D82" s="68"/>
      <c r="E82" s="69"/>
      <c r="F82" s="70">
        <v>0.375</v>
      </c>
      <c r="G82" s="70">
        <v>0.54166666666666663</v>
      </c>
      <c r="H82" s="7">
        <f t="shared" si="40"/>
        <v>0.16666666666666663</v>
      </c>
      <c r="I82" s="8" t="str">
        <f t="shared" si="41"/>
        <v>Dia de semana - 08h00 às 18h00 - R$ 1,00</v>
      </c>
      <c r="J82" s="9"/>
      <c r="K82" s="10">
        <f t="shared" si="42"/>
        <v>0.16666666666666663</v>
      </c>
      <c r="L82" s="11" t="str">
        <f t="shared" si="43"/>
        <v/>
      </c>
      <c r="M82" s="11" t="str">
        <f t="shared" si="44"/>
        <v/>
      </c>
      <c r="N82" s="11" t="str">
        <f t="shared" si="45"/>
        <v xml:space="preserve"> </v>
      </c>
      <c r="O82" s="11" t="str">
        <f t="shared" si="46"/>
        <v xml:space="preserve"> </v>
      </c>
      <c r="P82" s="11" t="str">
        <f t="shared" si="47"/>
        <v xml:space="preserve"> </v>
      </c>
      <c r="Q82" s="11" t="str">
        <f t="shared" si="48"/>
        <v/>
      </c>
      <c r="R82" s="10" t="str">
        <f t="shared" si="49"/>
        <v/>
      </c>
      <c r="S82" s="34">
        <f t="shared" si="50"/>
        <v>0.16666666666666663</v>
      </c>
    </row>
    <row r="83" spans="1:19" s="12" customFormat="1" ht="26" x14ac:dyDescent="0.2">
      <c r="A83" s="5">
        <v>25</v>
      </c>
      <c r="B83" s="71" t="str">
        <f t="shared" si="39"/>
        <v>Terça</v>
      </c>
      <c r="C83" s="70"/>
      <c r="D83" s="68"/>
      <c r="E83" s="69"/>
      <c r="F83" s="70">
        <v>0.58333333333333337</v>
      </c>
      <c r="G83" s="70">
        <v>0.75</v>
      </c>
      <c r="H83" s="7">
        <f t="shared" si="40"/>
        <v>0.16666666666666663</v>
      </c>
      <c r="I83" s="8" t="str">
        <f t="shared" si="41"/>
        <v>Dia de semana - 08h00 às 18h00 - R$ 1,00</v>
      </c>
      <c r="J83" s="9"/>
      <c r="K83" s="10">
        <f t="shared" si="42"/>
        <v>0.16666666666666663</v>
      </c>
      <c r="L83" s="11" t="str">
        <f t="shared" si="43"/>
        <v/>
      </c>
      <c r="M83" s="11" t="str">
        <f t="shared" si="44"/>
        <v/>
      </c>
      <c r="N83" s="11" t="str">
        <f t="shared" si="45"/>
        <v xml:space="preserve"> </v>
      </c>
      <c r="O83" s="11" t="str">
        <f t="shared" si="46"/>
        <v xml:space="preserve"> </v>
      </c>
      <c r="P83" s="11" t="str">
        <f t="shared" si="47"/>
        <v xml:space="preserve"> </v>
      </c>
      <c r="Q83" s="11" t="str">
        <f t="shared" si="48"/>
        <v/>
      </c>
      <c r="R83" s="10" t="str">
        <f t="shared" si="49"/>
        <v/>
      </c>
      <c r="S83" s="34">
        <f t="shared" si="50"/>
        <v>0.16666666666666663</v>
      </c>
    </row>
    <row r="84" spans="1:19" s="12" customFormat="1" ht="39" x14ac:dyDescent="0.2">
      <c r="A84" s="5">
        <v>25</v>
      </c>
      <c r="B84" s="71" t="str">
        <f t="shared" si="39"/>
        <v>Terça</v>
      </c>
      <c r="C84" s="70"/>
      <c r="D84" s="68"/>
      <c r="E84" s="69"/>
      <c r="F84" s="70">
        <v>0.75</v>
      </c>
      <c r="G84" s="70">
        <v>0.79166666666666663</v>
      </c>
      <c r="H84" s="7">
        <f t="shared" si="40"/>
        <v>4.166666666666663E-2</v>
      </c>
      <c r="I84" s="8" t="str">
        <f t="shared" si="41"/>
        <v>Dia de semana - 00h00 às 08h00 e 18h00 às 24h00 - R$ 1,00</v>
      </c>
      <c r="J84" s="9"/>
      <c r="K84" s="10" t="str">
        <f t="shared" si="42"/>
        <v/>
      </c>
      <c r="L84" s="11">
        <f t="shared" si="43"/>
        <v>4.166666666666663E-2</v>
      </c>
      <c r="M84" s="11" t="str">
        <f t="shared" si="44"/>
        <v/>
      </c>
      <c r="N84" s="11" t="str">
        <f t="shared" si="45"/>
        <v xml:space="preserve"> </v>
      </c>
      <c r="O84" s="11" t="str">
        <f t="shared" si="46"/>
        <v xml:space="preserve"> </v>
      </c>
      <c r="P84" s="11" t="str">
        <f t="shared" si="47"/>
        <v xml:space="preserve"> </v>
      </c>
      <c r="Q84" s="11" t="str">
        <f t="shared" si="48"/>
        <v/>
      </c>
      <c r="R84" s="10" t="str">
        <f t="shared" si="49"/>
        <v/>
      </c>
      <c r="S84" s="34">
        <f t="shared" si="50"/>
        <v>4.166666666666663E-2</v>
      </c>
    </row>
    <row r="85" spans="1:19" s="12" customFormat="1" ht="26" x14ac:dyDescent="0.2">
      <c r="A85" s="5">
        <v>26</v>
      </c>
      <c r="B85" s="71" t="str">
        <f t="shared" si="39"/>
        <v>Quarta</v>
      </c>
      <c r="C85" s="70"/>
      <c r="D85" s="68"/>
      <c r="E85" s="69"/>
      <c r="F85" s="70">
        <v>0.375</v>
      </c>
      <c r="G85" s="70">
        <v>0.54166666666666663</v>
      </c>
      <c r="H85" s="7">
        <f t="shared" si="40"/>
        <v>0.16666666666666663</v>
      </c>
      <c r="I85" s="8" t="str">
        <f t="shared" si="41"/>
        <v>Dia de semana - 08h00 às 18h00 - R$ 1,00</v>
      </c>
      <c r="J85" s="9"/>
      <c r="K85" s="10">
        <f t="shared" si="42"/>
        <v>0.16666666666666663</v>
      </c>
      <c r="L85" s="11" t="str">
        <f t="shared" si="43"/>
        <v/>
      </c>
      <c r="M85" s="11" t="str">
        <f t="shared" si="44"/>
        <v/>
      </c>
      <c r="N85" s="11" t="str">
        <f t="shared" si="45"/>
        <v xml:space="preserve"> </v>
      </c>
      <c r="O85" s="11" t="str">
        <f t="shared" si="46"/>
        <v xml:space="preserve"> </v>
      </c>
      <c r="P85" s="11" t="str">
        <f t="shared" si="47"/>
        <v xml:space="preserve"> </v>
      </c>
      <c r="Q85" s="11" t="str">
        <f t="shared" si="48"/>
        <v/>
      </c>
      <c r="R85" s="10" t="str">
        <f t="shared" si="49"/>
        <v/>
      </c>
      <c r="S85" s="34">
        <f t="shared" si="50"/>
        <v>0.16666666666666663</v>
      </c>
    </row>
    <row r="86" spans="1:19" s="12" customFormat="1" ht="26" x14ac:dyDescent="0.2">
      <c r="A86" s="5">
        <v>26</v>
      </c>
      <c r="B86" s="71" t="str">
        <f t="shared" si="39"/>
        <v>Quarta</v>
      </c>
      <c r="C86" s="70"/>
      <c r="D86" s="68"/>
      <c r="E86" s="69"/>
      <c r="F86" s="70">
        <v>0.58333333333333337</v>
      </c>
      <c r="G86" s="70">
        <v>0.75</v>
      </c>
      <c r="H86" s="7">
        <f t="shared" si="40"/>
        <v>0.16666666666666663</v>
      </c>
      <c r="I86" s="8" t="str">
        <f t="shared" si="41"/>
        <v>Dia de semana - 08h00 às 18h00 - R$ 1,00</v>
      </c>
      <c r="J86" s="9"/>
      <c r="K86" s="10">
        <f t="shared" si="42"/>
        <v>0.16666666666666663</v>
      </c>
      <c r="L86" s="11" t="str">
        <f t="shared" si="43"/>
        <v/>
      </c>
      <c r="M86" s="11" t="str">
        <f t="shared" si="44"/>
        <v/>
      </c>
      <c r="N86" s="11" t="str">
        <f t="shared" si="45"/>
        <v xml:space="preserve"> </v>
      </c>
      <c r="O86" s="11" t="str">
        <f t="shared" si="46"/>
        <v xml:space="preserve"> </v>
      </c>
      <c r="P86" s="11" t="str">
        <f t="shared" si="47"/>
        <v xml:space="preserve"> </v>
      </c>
      <c r="Q86" s="11" t="str">
        <f t="shared" si="48"/>
        <v/>
      </c>
      <c r="R86" s="10" t="str">
        <f t="shared" si="49"/>
        <v/>
      </c>
      <c r="S86" s="34">
        <f t="shared" si="50"/>
        <v>0.16666666666666663</v>
      </c>
    </row>
    <row r="87" spans="1:19" s="12" customFormat="1" ht="39" x14ac:dyDescent="0.2">
      <c r="A87" s="5">
        <v>26</v>
      </c>
      <c r="B87" s="71" t="str">
        <f t="shared" si="39"/>
        <v>Quarta</v>
      </c>
      <c r="C87" s="70"/>
      <c r="D87" s="68"/>
      <c r="E87" s="69"/>
      <c r="F87" s="70">
        <v>0.75</v>
      </c>
      <c r="G87" s="70">
        <v>0.79166666666666663</v>
      </c>
      <c r="H87" s="7">
        <f t="shared" si="40"/>
        <v>4.166666666666663E-2</v>
      </c>
      <c r="I87" s="8" t="str">
        <f t="shared" si="41"/>
        <v>Dia de semana - 00h00 às 08h00 e 18h00 às 24h00 - R$ 1,00</v>
      </c>
      <c r="J87" s="9"/>
      <c r="K87" s="10" t="str">
        <f t="shared" si="42"/>
        <v/>
      </c>
      <c r="L87" s="11">
        <f t="shared" si="43"/>
        <v>4.166666666666663E-2</v>
      </c>
      <c r="M87" s="11" t="str">
        <f t="shared" si="44"/>
        <v/>
      </c>
      <c r="N87" s="11" t="str">
        <f t="shared" si="45"/>
        <v xml:space="preserve"> </v>
      </c>
      <c r="O87" s="11" t="str">
        <f t="shared" si="46"/>
        <v xml:space="preserve"> </v>
      </c>
      <c r="P87" s="11" t="str">
        <f t="shared" si="47"/>
        <v xml:space="preserve"> </v>
      </c>
      <c r="Q87" s="11" t="str">
        <f t="shared" si="48"/>
        <v/>
      </c>
      <c r="R87" s="10" t="str">
        <f t="shared" si="49"/>
        <v/>
      </c>
      <c r="S87" s="34">
        <f t="shared" si="50"/>
        <v>4.166666666666663E-2</v>
      </c>
    </row>
    <row r="88" spans="1:19" s="12" customFormat="1" ht="26" x14ac:dyDescent="0.2">
      <c r="A88" s="5">
        <v>27</v>
      </c>
      <c r="B88" s="71" t="str">
        <f t="shared" si="39"/>
        <v>Quinta</v>
      </c>
      <c r="C88" s="70"/>
      <c r="D88" s="68"/>
      <c r="E88" s="69"/>
      <c r="F88" s="70">
        <v>0.375</v>
      </c>
      <c r="G88" s="70">
        <v>0.54166666666666663</v>
      </c>
      <c r="H88" s="7">
        <f t="shared" si="40"/>
        <v>0.16666666666666663</v>
      </c>
      <c r="I88" s="8" t="str">
        <f t="shared" si="41"/>
        <v>Dia de semana - 08h00 às 18h00 - R$ 1,00</v>
      </c>
      <c r="J88" s="9"/>
      <c r="K88" s="10">
        <f t="shared" si="42"/>
        <v>0.16666666666666663</v>
      </c>
      <c r="L88" s="11" t="str">
        <f t="shared" si="43"/>
        <v/>
      </c>
      <c r="M88" s="11" t="str">
        <f t="shared" si="44"/>
        <v/>
      </c>
      <c r="N88" s="11" t="str">
        <f t="shared" si="45"/>
        <v xml:space="preserve"> </v>
      </c>
      <c r="O88" s="11" t="str">
        <f t="shared" si="46"/>
        <v xml:space="preserve"> </v>
      </c>
      <c r="P88" s="11" t="str">
        <f t="shared" si="47"/>
        <v xml:space="preserve"> </v>
      </c>
      <c r="Q88" s="11" t="str">
        <f t="shared" si="48"/>
        <v/>
      </c>
      <c r="R88" s="10" t="str">
        <f t="shared" si="49"/>
        <v/>
      </c>
      <c r="S88" s="34">
        <f t="shared" si="50"/>
        <v>0.16666666666666663</v>
      </c>
    </row>
    <row r="89" spans="1:19" s="12" customFormat="1" ht="26" x14ac:dyDescent="0.2">
      <c r="A89" s="5">
        <v>27</v>
      </c>
      <c r="B89" s="71" t="str">
        <f t="shared" si="39"/>
        <v>Quinta</v>
      </c>
      <c r="C89" s="70"/>
      <c r="D89" s="68"/>
      <c r="E89" s="69"/>
      <c r="F89" s="70">
        <v>0.58333333333333337</v>
      </c>
      <c r="G89" s="70">
        <v>0.75</v>
      </c>
      <c r="H89" s="7">
        <f t="shared" si="40"/>
        <v>0.16666666666666663</v>
      </c>
      <c r="I89" s="8" t="str">
        <f t="shared" si="41"/>
        <v>Dia de semana - 08h00 às 18h00 - R$ 1,00</v>
      </c>
      <c r="J89" s="9"/>
      <c r="K89" s="10">
        <f t="shared" si="42"/>
        <v>0.16666666666666663</v>
      </c>
      <c r="L89" s="11" t="str">
        <f t="shared" si="43"/>
        <v/>
      </c>
      <c r="M89" s="11" t="str">
        <f t="shared" si="44"/>
        <v/>
      </c>
      <c r="N89" s="11" t="str">
        <f t="shared" si="45"/>
        <v xml:space="preserve"> </v>
      </c>
      <c r="O89" s="11" t="str">
        <f t="shared" si="46"/>
        <v xml:space="preserve"> </v>
      </c>
      <c r="P89" s="11" t="str">
        <f t="shared" si="47"/>
        <v xml:space="preserve"> </v>
      </c>
      <c r="Q89" s="11" t="str">
        <f t="shared" si="48"/>
        <v/>
      </c>
      <c r="R89" s="10" t="str">
        <f t="shared" si="49"/>
        <v/>
      </c>
      <c r="S89" s="34">
        <f t="shared" si="50"/>
        <v>0.16666666666666663</v>
      </c>
    </row>
    <row r="90" spans="1:19" s="12" customFormat="1" ht="39" x14ac:dyDescent="0.2">
      <c r="A90" s="5">
        <v>27</v>
      </c>
      <c r="B90" s="71" t="str">
        <f t="shared" si="39"/>
        <v>Quinta</v>
      </c>
      <c r="C90" s="70"/>
      <c r="D90" s="68"/>
      <c r="E90" s="69"/>
      <c r="F90" s="70">
        <v>0.75</v>
      </c>
      <c r="G90" s="70">
        <v>0.79166666666666663</v>
      </c>
      <c r="H90" s="7">
        <f t="shared" si="40"/>
        <v>4.166666666666663E-2</v>
      </c>
      <c r="I90" s="8" t="str">
        <f t="shared" si="41"/>
        <v>Dia de semana - 00h00 às 08h00 e 18h00 às 24h00 - R$ 1,00</v>
      </c>
      <c r="J90" s="9"/>
      <c r="K90" s="10" t="str">
        <f t="shared" si="42"/>
        <v/>
      </c>
      <c r="L90" s="11">
        <f t="shared" si="43"/>
        <v>4.166666666666663E-2</v>
      </c>
      <c r="M90" s="11" t="str">
        <f t="shared" si="44"/>
        <v/>
      </c>
      <c r="N90" s="11" t="str">
        <f t="shared" si="45"/>
        <v xml:space="preserve"> </v>
      </c>
      <c r="O90" s="11" t="str">
        <f t="shared" si="46"/>
        <v xml:space="preserve"> </v>
      </c>
      <c r="P90" s="11" t="str">
        <f t="shared" si="47"/>
        <v xml:space="preserve"> </v>
      </c>
      <c r="Q90" s="11" t="str">
        <f t="shared" si="48"/>
        <v/>
      </c>
      <c r="R90" s="10" t="str">
        <f t="shared" si="49"/>
        <v/>
      </c>
      <c r="S90" s="34">
        <f t="shared" si="50"/>
        <v>4.166666666666663E-2</v>
      </c>
    </row>
    <row r="91" spans="1:19" s="12" customFormat="1" ht="26" x14ac:dyDescent="0.2">
      <c r="A91" s="5">
        <v>28</v>
      </c>
      <c r="B91" s="71" t="str">
        <f t="shared" si="39"/>
        <v>Sexta</v>
      </c>
      <c r="C91" s="70"/>
      <c r="D91" s="68"/>
      <c r="E91" s="69"/>
      <c r="F91" s="70">
        <v>0.375</v>
      </c>
      <c r="G91" s="70">
        <v>0.54166666666666663</v>
      </c>
      <c r="H91" s="7">
        <f t="shared" si="40"/>
        <v>0.16666666666666663</v>
      </c>
      <c r="I91" s="8" t="str">
        <f t="shared" si="41"/>
        <v>Dia de semana - 08h00 às 18h00 - R$ 1,00</v>
      </c>
      <c r="J91" s="9"/>
      <c r="K91" s="10">
        <f t="shared" si="42"/>
        <v>0.16666666666666663</v>
      </c>
      <c r="L91" s="11" t="str">
        <f t="shared" si="43"/>
        <v/>
      </c>
      <c r="M91" s="11" t="str">
        <f t="shared" si="44"/>
        <v/>
      </c>
      <c r="N91" s="11" t="str">
        <f t="shared" si="45"/>
        <v xml:space="preserve"> </v>
      </c>
      <c r="O91" s="11" t="str">
        <f t="shared" si="46"/>
        <v xml:space="preserve"> </v>
      </c>
      <c r="P91" s="11" t="str">
        <f t="shared" si="47"/>
        <v xml:space="preserve"> </v>
      </c>
      <c r="Q91" s="11" t="str">
        <f t="shared" si="48"/>
        <v/>
      </c>
      <c r="R91" s="10" t="str">
        <f t="shared" si="49"/>
        <v/>
      </c>
      <c r="S91" s="34">
        <f t="shared" si="50"/>
        <v>0.16666666666666663</v>
      </c>
    </row>
    <row r="92" spans="1:19" s="12" customFormat="1" ht="26" x14ac:dyDescent="0.2">
      <c r="A92" s="5">
        <v>28</v>
      </c>
      <c r="B92" s="71" t="str">
        <f t="shared" si="39"/>
        <v>Sexta</v>
      </c>
      <c r="C92" s="70"/>
      <c r="D92" s="68"/>
      <c r="E92" s="69"/>
      <c r="F92" s="70">
        <v>0.58333333333333337</v>
      </c>
      <c r="G92" s="70">
        <v>0.75</v>
      </c>
      <c r="H92" s="7">
        <f t="shared" si="40"/>
        <v>0.16666666666666663</v>
      </c>
      <c r="I92" s="8" t="str">
        <f t="shared" si="41"/>
        <v>Dia de semana - 08h00 às 18h00 - R$ 1,00</v>
      </c>
      <c r="J92" s="9"/>
      <c r="K92" s="10">
        <f t="shared" si="42"/>
        <v>0.16666666666666663</v>
      </c>
      <c r="L92" s="11" t="str">
        <f t="shared" si="43"/>
        <v/>
      </c>
      <c r="M92" s="11" t="str">
        <f t="shared" si="44"/>
        <v/>
      </c>
      <c r="N92" s="11" t="str">
        <f t="shared" si="45"/>
        <v xml:space="preserve"> </v>
      </c>
      <c r="O92" s="11" t="str">
        <f t="shared" si="46"/>
        <v xml:space="preserve"> </v>
      </c>
      <c r="P92" s="11" t="str">
        <f t="shared" si="47"/>
        <v xml:space="preserve"> </v>
      </c>
      <c r="Q92" s="11" t="str">
        <f t="shared" si="48"/>
        <v/>
      </c>
      <c r="R92" s="10" t="str">
        <f t="shared" si="49"/>
        <v/>
      </c>
      <c r="S92" s="34">
        <f t="shared" si="50"/>
        <v>0.16666666666666663</v>
      </c>
    </row>
    <row r="93" spans="1:19" s="12" customFormat="1" ht="39" x14ac:dyDescent="0.2">
      <c r="A93" s="5">
        <v>28</v>
      </c>
      <c r="B93" s="71" t="str">
        <f t="shared" si="39"/>
        <v>Sexta</v>
      </c>
      <c r="C93" s="70"/>
      <c r="D93" s="68"/>
      <c r="E93" s="69"/>
      <c r="F93" s="70">
        <v>0.75</v>
      </c>
      <c r="G93" s="70">
        <v>0.79166666666666663</v>
      </c>
      <c r="H93" s="7">
        <f t="shared" si="40"/>
        <v>4.166666666666663E-2</v>
      </c>
      <c r="I93" s="8" t="str">
        <f t="shared" si="41"/>
        <v>Dia de semana - 00h00 às 08h00 e 18h00 às 24h00 - R$ 1,00</v>
      </c>
      <c r="J93" s="9"/>
      <c r="K93" s="10" t="str">
        <f t="shared" si="42"/>
        <v/>
      </c>
      <c r="L93" s="11">
        <f t="shared" si="43"/>
        <v>4.166666666666663E-2</v>
      </c>
      <c r="M93" s="11" t="str">
        <f t="shared" si="44"/>
        <v/>
      </c>
      <c r="N93" s="11" t="str">
        <f t="shared" si="45"/>
        <v xml:space="preserve"> </v>
      </c>
      <c r="O93" s="11" t="str">
        <f t="shared" si="46"/>
        <v xml:space="preserve"> </v>
      </c>
      <c r="P93" s="11" t="str">
        <f t="shared" si="47"/>
        <v xml:space="preserve"> </v>
      </c>
      <c r="Q93" s="11" t="str">
        <f t="shared" si="48"/>
        <v/>
      </c>
      <c r="R93" s="10" t="str">
        <f t="shared" si="49"/>
        <v/>
      </c>
      <c r="S93" s="34">
        <f t="shared" si="50"/>
        <v>4.166666666666663E-2</v>
      </c>
    </row>
    <row r="94" spans="1:19" s="12" customFormat="1" ht="26" x14ac:dyDescent="0.2">
      <c r="A94" s="5">
        <v>29</v>
      </c>
      <c r="B94" s="71" t="str">
        <f t="shared" si="39"/>
        <v>Sábado</v>
      </c>
      <c r="C94" s="70"/>
      <c r="D94" s="68"/>
      <c r="E94" s="69"/>
      <c r="F94" s="70">
        <v>0.375</v>
      </c>
      <c r="G94" s="70">
        <v>0.54166666666666663</v>
      </c>
      <c r="H94" s="7">
        <f t="shared" si="40"/>
        <v>0.16666666666666663</v>
      </c>
      <c r="I94" s="8" t="str">
        <f t="shared" si="41"/>
        <v>Sábado - 08h00 às 18h00 - R$ 1,00</v>
      </c>
      <c r="J94" s="9"/>
      <c r="K94" s="10" t="str">
        <f t="shared" si="42"/>
        <v/>
      </c>
      <c r="L94" s="11" t="str">
        <f t="shared" si="43"/>
        <v/>
      </c>
      <c r="M94" s="11">
        <f t="shared" si="44"/>
        <v>0.16666666666666663</v>
      </c>
      <c r="N94" s="11" t="str">
        <f t="shared" si="45"/>
        <v xml:space="preserve"> </v>
      </c>
      <c r="O94" s="11" t="str">
        <f t="shared" si="46"/>
        <v xml:space="preserve"> </v>
      </c>
      <c r="P94" s="11" t="str">
        <f t="shared" si="47"/>
        <v xml:space="preserve"> </v>
      </c>
      <c r="Q94" s="11" t="str">
        <f t="shared" si="48"/>
        <v/>
      </c>
      <c r="R94" s="10" t="str">
        <f t="shared" si="49"/>
        <v/>
      </c>
      <c r="S94" s="34">
        <f t="shared" si="50"/>
        <v>0.16666666666666663</v>
      </c>
    </row>
    <row r="95" spans="1:19" s="12" customFormat="1" ht="26" x14ac:dyDescent="0.2">
      <c r="A95" s="5">
        <v>29</v>
      </c>
      <c r="B95" s="71" t="str">
        <f t="shared" si="39"/>
        <v>Sábado</v>
      </c>
      <c r="C95" s="70"/>
      <c r="D95" s="68"/>
      <c r="E95" s="69"/>
      <c r="F95" s="70">
        <v>0.58333333333333337</v>
      </c>
      <c r="G95" s="70">
        <v>0.75</v>
      </c>
      <c r="H95" s="7">
        <f t="shared" si="40"/>
        <v>0.16666666666666663</v>
      </c>
      <c r="I95" s="8" t="str">
        <f t="shared" si="41"/>
        <v>Sábado - 08h00 às 18h00 - R$ 1,00</v>
      </c>
      <c r="J95" s="9"/>
      <c r="K95" s="10" t="str">
        <f t="shared" si="42"/>
        <v/>
      </c>
      <c r="L95" s="11" t="str">
        <f t="shared" si="43"/>
        <v/>
      </c>
      <c r="M95" s="11">
        <f t="shared" si="44"/>
        <v>0.16666666666666663</v>
      </c>
      <c r="N95" s="11" t="str">
        <f t="shared" si="45"/>
        <v xml:space="preserve"> </v>
      </c>
      <c r="O95" s="11" t="str">
        <f t="shared" si="46"/>
        <v xml:space="preserve"> </v>
      </c>
      <c r="P95" s="11" t="str">
        <f t="shared" si="47"/>
        <v xml:space="preserve"> </v>
      </c>
      <c r="Q95" s="11" t="str">
        <f t="shared" si="48"/>
        <v/>
      </c>
      <c r="R95" s="10" t="str">
        <f t="shared" si="49"/>
        <v/>
      </c>
      <c r="S95" s="34">
        <f t="shared" si="50"/>
        <v>0.16666666666666663</v>
      </c>
    </row>
    <row r="96" spans="1:19" s="12" customFormat="1" ht="26" x14ac:dyDescent="0.2">
      <c r="A96" s="5">
        <v>29</v>
      </c>
      <c r="B96" s="71" t="str">
        <f t="shared" si="39"/>
        <v>Sábado</v>
      </c>
      <c r="C96" s="70"/>
      <c r="D96" s="68"/>
      <c r="E96" s="69"/>
      <c r="F96" s="70">
        <v>0.75</v>
      </c>
      <c r="G96" s="70">
        <v>0.79166666666666663</v>
      </c>
      <c r="H96" s="7">
        <f t="shared" si="40"/>
        <v>4.166666666666663E-2</v>
      </c>
      <c r="I96" s="8" t="str">
        <f t="shared" si="41"/>
        <v>Sábado - 00h00 às 08h00 e 18h00 às 24h00 - R$ 1,00</v>
      </c>
      <c r="J96" s="9"/>
      <c r="K96" s="10" t="str">
        <f t="shared" si="42"/>
        <v/>
      </c>
      <c r="L96" s="11" t="str">
        <f t="shared" si="43"/>
        <v/>
      </c>
      <c r="M96" s="11" t="str">
        <f t="shared" si="44"/>
        <v/>
      </c>
      <c r="N96" s="11">
        <f t="shared" si="45"/>
        <v>4.166666666666663E-2</v>
      </c>
      <c r="O96" s="11" t="str">
        <f t="shared" si="46"/>
        <v xml:space="preserve"> </v>
      </c>
      <c r="P96" s="11" t="str">
        <f t="shared" si="47"/>
        <v xml:space="preserve"> </v>
      </c>
      <c r="Q96" s="11" t="str">
        <f t="shared" si="48"/>
        <v/>
      </c>
      <c r="R96" s="10" t="str">
        <f t="shared" si="49"/>
        <v/>
      </c>
      <c r="S96" s="34">
        <f t="shared" si="50"/>
        <v>4.166666666666663E-2</v>
      </c>
    </row>
    <row r="97" spans="1:19" s="12" customFormat="1" ht="26" x14ac:dyDescent="0.2">
      <c r="A97" s="5">
        <v>30</v>
      </c>
      <c r="B97" s="71" t="str">
        <f t="shared" si="39"/>
        <v>Domingo</v>
      </c>
      <c r="C97" s="70"/>
      <c r="D97" s="68"/>
      <c r="E97" s="69"/>
      <c r="F97" s="70">
        <v>0.375</v>
      </c>
      <c r="G97" s="70">
        <v>0.54166666666666663</v>
      </c>
      <c r="H97" s="7">
        <f t="shared" si="40"/>
        <v>0.16666666666666663</v>
      </c>
      <c r="I97" s="8" t="str">
        <f t="shared" si="41"/>
        <v>Domingo - 08h00 às 18h00 - R$ 1,00</v>
      </c>
      <c r="J97" s="9"/>
      <c r="K97" s="10" t="str">
        <f t="shared" si="42"/>
        <v/>
      </c>
      <c r="L97" s="11" t="str">
        <f t="shared" si="43"/>
        <v/>
      </c>
      <c r="M97" s="11" t="str">
        <f t="shared" si="44"/>
        <v/>
      </c>
      <c r="N97" s="11" t="str">
        <f t="shared" si="45"/>
        <v xml:space="preserve"> </v>
      </c>
      <c r="O97" s="11">
        <f t="shared" si="46"/>
        <v>0.16666666666666663</v>
      </c>
      <c r="P97" s="11" t="str">
        <f t="shared" si="47"/>
        <v xml:space="preserve"> </v>
      </c>
      <c r="Q97" s="11" t="str">
        <f t="shared" si="48"/>
        <v/>
      </c>
      <c r="R97" s="10" t="str">
        <f t="shared" si="49"/>
        <v/>
      </c>
      <c r="S97" s="34">
        <f t="shared" si="50"/>
        <v>0.16666666666666663</v>
      </c>
    </row>
    <row r="98" spans="1:19" s="12" customFormat="1" ht="26" x14ac:dyDescent="0.2">
      <c r="A98" s="5">
        <v>30</v>
      </c>
      <c r="B98" s="71" t="str">
        <f t="shared" si="39"/>
        <v>Domingo</v>
      </c>
      <c r="C98" s="70"/>
      <c r="D98" s="68"/>
      <c r="E98" s="69"/>
      <c r="F98" s="70">
        <v>0.58333333333333337</v>
      </c>
      <c r="G98" s="70">
        <v>0.75</v>
      </c>
      <c r="H98" s="7">
        <f t="shared" si="40"/>
        <v>0.16666666666666663</v>
      </c>
      <c r="I98" s="8" t="str">
        <f t="shared" si="41"/>
        <v>Domingo - 08h00 às 18h00 - R$ 1,00</v>
      </c>
      <c r="J98" s="9"/>
      <c r="K98" s="10" t="str">
        <f t="shared" si="42"/>
        <v/>
      </c>
      <c r="L98" s="11" t="str">
        <f t="shared" si="43"/>
        <v/>
      </c>
      <c r="M98" s="11" t="str">
        <f t="shared" si="44"/>
        <v/>
      </c>
      <c r="N98" s="11" t="str">
        <f t="shared" si="45"/>
        <v xml:space="preserve"> </v>
      </c>
      <c r="O98" s="11">
        <f t="shared" si="46"/>
        <v>0.16666666666666663</v>
      </c>
      <c r="P98" s="11">
        <f t="shared" si="47"/>
        <v>0.16666666666666663</v>
      </c>
      <c r="Q98" s="11" t="str">
        <f t="shared" si="48"/>
        <v/>
      </c>
      <c r="R98" s="10" t="str">
        <f t="shared" si="49"/>
        <v/>
      </c>
      <c r="S98" s="34">
        <f t="shared" si="50"/>
        <v>0.33333333333333326</v>
      </c>
    </row>
    <row r="99" spans="1:19" s="12" customFormat="1" ht="26" x14ac:dyDescent="0.2">
      <c r="A99" s="5">
        <v>30</v>
      </c>
      <c r="B99" s="71" t="str">
        <f t="shared" si="39"/>
        <v>Domingo</v>
      </c>
      <c r="C99" s="70"/>
      <c r="D99" s="68"/>
      <c r="E99" s="69"/>
      <c r="F99" s="70">
        <v>0.75</v>
      </c>
      <c r="G99" s="70">
        <v>0.79166666666666663</v>
      </c>
      <c r="H99" s="7">
        <f t="shared" si="40"/>
        <v>4.166666666666663E-2</v>
      </c>
      <c r="I99" s="8" t="str">
        <f t="shared" si="41"/>
        <v>Domingo - 00h00 às 08h00 e 18h00 às 24h00 - R$ 1,00</v>
      </c>
      <c r="J99" s="9"/>
      <c r="K99" s="10" t="str">
        <f t="shared" si="42"/>
        <v/>
      </c>
      <c r="L99" s="11" t="str">
        <f t="shared" si="43"/>
        <v/>
      </c>
      <c r="M99" s="11" t="str">
        <f t="shared" si="44"/>
        <v/>
      </c>
      <c r="N99" s="11" t="str">
        <f t="shared" si="45"/>
        <v xml:space="preserve"> </v>
      </c>
      <c r="O99" s="11" t="str">
        <f t="shared" si="46"/>
        <v xml:space="preserve"> </v>
      </c>
      <c r="P99" s="11">
        <f t="shared" si="47"/>
        <v>4.166666666666663E-2</v>
      </c>
      <c r="Q99" s="11" t="str">
        <f t="shared" si="48"/>
        <v/>
      </c>
      <c r="R99" s="10" t="str">
        <f t="shared" si="49"/>
        <v/>
      </c>
      <c r="S99" s="34">
        <f t="shared" si="50"/>
        <v>4.166666666666663E-2</v>
      </c>
    </row>
    <row r="100" spans="1:19" s="12" customFormat="1" ht="26" x14ac:dyDescent="0.2">
      <c r="A100" s="5">
        <v>31</v>
      </c>
      <c r="B100" s="71" t="str">
        <f t="shared" si="39"/>
        <v>Segunda</v>
      </c>
      <c r="C100" s="70"/>
      <c r="D100" s="68"/>
      <c r="E100" s="69"/>
      <c r="F100" s="70">
        <v>0.375</v>
      </c>
      <c r="G100" s="70">
        <v>0.54166666666666663</v>
      </c>
      <c r="H100" s="7">
        <f t="shared" si="40"/>
        <v>0.16666666666666663</v>
      </c>
      <c r="I100" s="8" t="str">
        <f t="shared" si="41"/>
        <v>Dia de semana - 08h00 às 18h00 - R$ 1,00</v>
      </c>
      <c r="J100" s="9"/>
      <c r="K100" s="10">
        <f t="shared" si="42"/>
        <v>0.16666666666666663</v>
      </c>
      <c r="L100" s="11" t="str">
        <f t="shared" si="43"/>
        <v/>
      </c>
      <c r="M100" s="11" t="str">
        <f t="shared" si="44"/>
        <v/>
      </c>
      <c r="N100" s="11" t="str">
        <f t="shared" si="45"/>
        <v xml:space="preserve"> </v>
      </c>
      <c r="O100" s="11" t="str">
        <f t="shared" si="46"/>
        <v xml:space="preserve"> </v>
      </c>
      <c r="P100" s="11" t="str">
        <f t="shared" si="47"/>
        <v xml:space="preserve"> </v>
      </c>
      <c r="Q100" s="11" t="str">
        <f t="shared" si="48"/>
        <v/>
      </c>
      <c r="R100" s="10" t="str">
        <f t="shared" si="49"/>
        <v/>
      </c>
      <c r="S100" s="34">
        <f t="shared" si="50"/>
        <v>0.16666666666666663</v>
      </c>
    </row>
    <row r="101" spans="1:19" s="12" customFormat="1" ht="26" x14ac:dyDescent="0.2">
      <c r="A101" s="5">
        <v>31</v>
      </c>
      <c r="B101" s="71" t="str">
        <f t="shared" si="39"/>
        <v>Segunda</v>
      </c>
      <c r="C101" s="70"/>
      <c r="D101" s="68"/>
      <c r="E101" s="69"/>
      <c r="F101" s="70">
        <v>0.58333333333333337</v>
      </c>
      <c r="G101" s="70">
        <v>0.75</v>
      </c>
      <c r="H101" s="7">
        <f t="shared" si="40"/>
        <v>0.16666666666666663</v>
      </c>
      <c r="I101" s="8" t="str">
        <f t="shared" si="41"/>
        <v>Dia de semana - 08h00 às 18h00 - R$ 1,00</v>
      </c>
      <c r="J101" s="9"/>
      <c r="K101" s="10">
        <f t="shared" si="42"/>
        <v>0.16666666666666663</v>
      </c>
      <c r="L101" s="11" t="str">
        <f t="shared" si="43"/>
        <v/>
      </c>
      <c r="M101" s="11" t="str">
        <f t="shared" si="44"/>
        <v/>
      </c>
      <c r="N101" s="11" t="str">
        <f t="shared" si="45"/>
        <v xml:space="preserve"> </v>
      </c>
      <c r="O101" s="11" t="str">
        <f t="shared" si="46"/>
        <v xml:space="preserve"> </v>
      </c>
      <c r="P101" s="11" t="str">
        <f t="shared" si="47"/>
        <v xml:space="preserve"> </v>
      </c>
      <c r="Q101" s="11" t="str">
        <f t="shared" si="48"/>
        <v/>
      </c>
      <c r="R101" s="10" t="str">
        <f t="shared" si="49"/>
        <v/>
      </c>
      <c r="S101" s="34">
        <f t="shared" si="50"/>
        <v>0.16666666666666663</v>
      </c>
    </row>
    <row r="102" spans="1:19" s="12" customFormat="1" ht="39" x14ac:dyDescent="0.2">
      <c r="A102" s="5">
        <v>31</v>
      </c>
      <c r="B102" s="71" t="str">
        <f t="shared" si="39"/>
        <v>Segunda</v>
      </c>
      <c r="C102" s="70"/>
      <c r="D102" s="68"/>
      <c r="E102" s="69"/>
      <c r="F102" s="70">
        <v>0.75</v>
      </c>
      <c r="G102" s="70">
        <v>0.79166666666666663</v>
      </c>
      <c r="H102" s="7">
        <f t="shared" si="40"/>
        <v>4.166666666666663E-2</v>
      </c>
      <c r="I102" s="8" t="str">
        <f t="shared" si="41"/>
        <v>Dia de semana - 00h00 às 08h00 e 18h00 às 24h00 - R$ 1,00</v>
      </c>
      <c r="J102" s="9"/>
      <c r="K102" s="10" t="str">
        <f t="shared" si="42"/>
        <v/>
      </c>
      <c r="L102" s="11">
        <f t="shared" si="43"/>
        <v>4.166666666666663E-2</v>
      </c>
      <c r="M102" s="11" t="str">
        <f t="shared" si="44"/>
        <v/>
      </c>
      <c r="N102" s="11" t="str">
        <f t="shared" si="45"/>
        <v xml:space="preserve"> </v>
      </c>
      <c r="O102" s="11" t="str">
        <f t="shared" si="46"/>
        <v xml:space="preserve"> </v>
      </c>
      <c r="P102" s="11" t="str">
        <f t="shared" si="47"/>
        <v xml:space="preserve"> </v>
      </c>
      <c r="Q102" s="11" t="str">
        <f t="shared" si="48"/>
        <v/>
      </c>
      <c r="R102" s="10" t="str">
        <f t="shared" si="49"/>
        <v/>
      </c>
      <c r="S102" s="34">
        <f t="shared" si="50"/>
        <v>4.166666666666663E-2</v>
      </c>
    </row>
    <row r="103" spans="1:19" s="13" customFormat="1" ht="12" x14ac:dyDescent="0.15">
      <c r="A103" s="167" t="s">
        <v>16</v>
      </c>
      <c r="B103" s="167"/>
      <c r="C103" s="167"/>
      <c r="D103" s="167"/>
      <c r="E103" s="167"/>
      <c r="F103" s="167"/>
      <c r="G103" s="167"/>
      <c r="H103" s="32">
        <f>SUM(H10:H102)</f>
        <v>11.624999999999988</v>
      </c>
      <c r="I103" s="31"/>
      <c r="K103" s="34">
        <f t="shared" ref="K103:S103" si="51">SUM(K10:K102)</f>
        <v>7.0000000000000027</v>
      </c>
      <c r="L103" s="34">
        <f t="shared" si="51"/>
        <v>0.87499999999999922</v>
      </c>
      <c r="M103" s="34">
        <f t="shared" si="51"/>
        <v>1.6666666666666661</v>
      </c>
      <c r="N103" s="34">
        <f t="shared" si="51"/>
        <v>0.20833333333333315</v>
      </c>
      <c r="O103" s="34">
        <f t="shared" si="51"/>
        <v>1.6666666666666661</v>
      </c>
      <c r="P103" s="34">
        <f t="shared" si="51"/>
        <v>1.0416666666666663</v>
      </c>
      <c r="Q103" s="34">
        <f t="shared" si="51"/>
        <v>0</v>
      </c>
      <c r="R103" s="34">
        <f t="shared" si="51"/>
        <v>0</v>
      </c>
      <c r="S103" s="34">
        <f t="shared" si="51"/>
        <v>12.458333333333321</v>
      </c>
    </row>
    <row r="104" spans="1:19" s="13" customFormat="1" ht="12" x14ac:dyDescent="0.15">
      <c r="A104" s="162" t="s">
        <v>26</v>
      </c>
      <c r="B104" s="162"/>
      <c r="C104" s="162"/>
      <c r="D104" s="162"/>
      <c r="E104" s="16" t="s">
        <v>24</v>
      </c>
      <c r="F104" s="162" t="s">
        <v>25</v>
      </c>
      <c r="G104" s="162"/>
      <c r="H104" s="162"/>
      <c r="I104" s="162"/>
      <c r="K104" s="35">
        <f>TEXT(K103,"[h]")+MINUTE(K103)/60</f>
        <v>168</v>
      </c>
      <c r="L104" s="35">
        <f t="shared" ref="L104:S104" si="52">TEXT(L103,"[h]")+MINUTE(L103)/60</f>
        <v>21</v>
      </c>
      <c r="M104" s="35">
        <f t="shared" si="52"/>
        <v>40</v>
      </c>
      <c r="N104" s="35">
        <f t="shared" si="52"/>
        <v>5</v>
      </c>
      <c r="O104" s="35">
        <f t="shared" si="52"/>
        <v>40</v>
      </c>
      <c r="P104" s="35">
        <f t="shared" si="52"/>
        <v>25</v>
      </c>
      <c r="Q104" s="35">
        <f t="shared" si="52"/>
        <v>0</v>
      </c>
      <c r="R104" s="35">
        <f t="shared" si="52"/>
        <v>0</v>
      </c>
      <c r="S104" s="35">
        <f t="shared" si="52"/>
        <v>299</v>
      </c>
    </row>
    <row r="105" spans="1:19" s="13" customFormat="1" ht="12" x14ac:dyDescent="0.15">
      <c r="A105" s="161"/>
      <c r="B105" s="161"/>
      <c r="C105" s="161"/>
      <c r="D105" s="161"/>
      <c r="E105" s="75"/>
      <c r="F105" s="161"/>
      <c r="G105" s="161"/>
      <c r="H105" s="161"/>
      <c r="I105" s="161"/>
      <c r="K105" s="33">
        <f t="shared" ref="K105:R105" si="53">K104*K9</f>
        <v>168</v>
      </c>
      <c r="L105" s="33">
        <f t="shared" si="53"/>
        <v>21</v>
      </c>
      <c r="M105" s="33">
        <f t="shared" si="53"/>
        <v>40</v>
      </c>
      <c r="N105" s="33">
        <f t="shared" si="53"/>
        <v>5</v>
      </c>
      <c r="O105" s="33">
        <f t="shared" si="53"/>
        <v>40</v>
      </c>
      <c r="P105" s="33">
        <f t="shared" si="53"/>
        <v>25</v>
      </c>
      <c r="Q105" s="33">
        <f t="shared" si="53"/>
        <v>0</v>
      </c>
      <c r="R105" s="33">
        <f t="shared" si="53"/>
        <v>0</v>
      </c>
      <c r="S105" s="33">
        <f>SUM(K105:R105)</f>
        <v>299</v>
      </c>
    </row>
    <row r="106" spans="1:19" s="61" customFormat="1" ht="14" x14ac:dyDescent="0.2">
      <c r="A106" s="162" t="s">
        <v>23</v>
      </c>
      <c r="B106" s="162"/>
      <c r="C106" s="162"/>
      <c r="D106" s="162"/>
      <c r="E106" s="16" t="s">
        <v>24</v>
      </c>
      <c r="F106" s="162" t="s">
        <v>25</v>
      </c>
      <c r="G106" s="162"/>
      <c r="H106" s="162"/>
      <c r="I106" s="162"/>
      <c r="J106" s="36"/>
      <c r="K106" s="46"/>
      <c r="L106" s="46"/>
      <c r="M106" s="46"/>
      <c r="N106" s="46"/>
      <c r="O106" s="46"/>
      <c r="P106" s="46"/>
      <c r="Q106" s="46"/>
      <c r="R106" s="46"/>
      <c r="S106" s="47"/>
    </row>
    <row r="107" spans="1:19" s="61" customFormat="1" ht="14" x14ac:dyDescent="0.2">
      <c r="A107" s="161"/>
      <c r="B107" s="161"/>
      <c r="C107" s="161"/>
      <c r="D107" s="161"/>
      <c r="E107" s="75"/>
      <c r="F107" s="161"/>
      <c r="G107" s="161"/>
      <c r="H107" s="161"/>
      <c r="I107" s="161"/>
      <c r="J107" s="36"/>
      <c r="K107" s="46">
        <f>K104+L104</f>
        <v>189</v>
      </c>
      <c r="L107" s="46">
        <f>180-K107</f>
        <v>-9</v>
      </c>
      <c r="M107" s="46"/>
      <c r="N107" s="46"/>
      <c r="O107" s="46"/>
      <c r="P107" s="46"/>
      <c r="Q107" s="46"/>
      <c r="R107" s="46"/>
      <c r="S107" s="47"/>
    </row>
    <row r="108" spans="1:19" s="61" customFormat="1" x14ac:dyDescent="0.2">
      <c r="A108" s="62"/>
      <c r="E108" s="63"/>
      <c r="I108" s="64"/>
      <c r="J108" s="36"/>
      <c r="K108" s="46"/>
      <c r="L108" s="46"/>
      <c r="M108" s="46"/>
      <c r="N108" s="46"/>
      <c r="O108" s="46"/>
      <c r="P108" s="46"/>
      <c r="Q108" s="46"/>
      <c r="R108" s="46"/>
      <c r="S108" s="47"/>
    </row>
    <row r="109" spans="1:19" s="61" customFormat="1" ht="14" x14ac:dyDescent="0.2">
      <c r="A109" s="48"/>
      <c r="B109" s="49"/>
      <c r="C109" s="49"/>
      <c r="D109" s="49"/>
      <c r="E109" s="50"/>
      <c r="F109" s="36"/>
      <c r="G109" s="65"/>
      <c r="I109" s="64"/>
      <c r="J109" s="36"/>
      <c r="K109" s="51"/>
      <c r="L109" s="51"/>
      <c r="M109" s="47"/>
      <c r="N109" s="47"/>
      <c r="O109" s="47"/>
      <c r="P109" s="47"/>
      <c r="Q109" s="47"/>
      <c r="R109" s="52"/>
      <c r="S109" s="47"/>
    </row>
    <row r="110" spans="1:19" s="63" customFormat="1" x14ac:dyDescent="0.2">
      <c r="A110" s="169" t="str">
        <f>CONCATENATE($B$1," - ",$B$2," - ",$B$3," - ",TEXT($I$1,"mmmm / aaaa"))</f>
        <v>APONTAMENTO DE HORAS MENSAL - Império Tecnologia - Marcus Cezar Rabello - dezembro / 2012</v>
      </c>
      <c r="B110" s="170"/>
      <c r="C110" s="170"/>
      <c r="D110" s="170"/>
      <c r="E110" s="170"/>
      <c r="F110" s="170"/>
      <c r="G110" s="171"/>
      <c r="I110" s="66"/>
      <c r="J110" s="36"/>
      <c r="K110" s="53"/>
      <c r="L110" s="53"/>
      <c r="M110" s="53"/>
      <c r="N110" s="53"/>
      <c r="O110" s="53"/>
      <c r="P110" s="53"/>
      <c r="Q110" s="53"/>
      <c r="R110" s="53"/>
      <c r="S110" s="53"/>
    </row>
    <row r="111" spans="1:19" s="61" customFormat="1" ht="14" x14ac:dyDescent="0.2">
      <c r="A111" s="72" t="s">
        <v>3</v>
      </c>
      <c r="B111" s="23">
        <f>K9</f>
        <v>1</v>
      </c>
      <c r="C111" s="163">
        <f>K103</f>
        <v>7.0000000000000027</v>
      </c>
      <c r="D111" s="164"/>
      <c r="E111" s="165"/>
      <c r="F111" s="166">
        <f>K105</f>
        <v>168</v>
      </c>
      <c r="G111" s="166"/>
      <c r="I111" s="64"/>
      <c r="J111" s="36"/>
      <c r="K111" s="36"/>
      <c r="L111" s="36"/>
      <c r="M111" s="36"/>
      <c r="N111" s="36"/>
      <c r="O111" s="36"/>
      <c r="P111" s="36"/>
      <c r="Q111" s="36"/>
      <c r="R111" s="36"/>
      <c r="S111" s="36"/>
    </row>
    <row r="112" spans="1:19" s="61" customFormat="1" ht="14" x14ac:dyDescent="0.2">
      <c r="A112" s="72" t="s">
        <v>3</v>
      </c>
      <c r="B112" s="23">
        <f>L9</f>
        <v>1</v>
      </c>
      <c r="C112" s="163">
        <f>L103</f>
        <v>0.87499999999999922</v>
      </c>
      <c r="D112" s="164"/>
      <c r="E112" s="165"/>
      <c r="F112" s="166">
        <f>L105</f>
        <v>21</v>
      </c>
      <c r="G112" s="166"/>
      <c r="I112" s="64"/>
      <c r="J112" s="36"/>
      <c r="K112" s="54"/>
      <c r="L112" s="54"/>
      <c r="M112" s="36"/>
      <c r="N112" s="36"/>
      <c r="O112" s="36"/>
      <c r="P112" s="36"/>
      <c r="Q112" s="36"/>
      <c r="R112" s="36"/>
      <c r="S112" s="36"/>
    </row>
    <row r="113" spans="1:19" s="61" customFormat="1" ht="14" x14ac:dyDescent="0.2">
      <c r="A113" s="72" t="s">
        <v>3</v>
      </c>
      <c r="B113" s="23">
        <f>M9</f>
        <v>1</v>
      </c>
      <c r="C113" s="163">
        <f>M103</f>
        <v>1.6666666666666661</v>
      </c>
      <c r="D113" s="164"/>
      <c r="E113" s="165"/>
      <c r="F113" s="166">
        <f>M105</f>
        <v>40</v>
      </c>
      <c r="G113" s="166"/>
      <c r="I113" s="64"/>
      <c r="J113" s="36"/>
      <c r="K113" s="54"/>
      <c r="L113" s="54"/>
      <c r="M113" s="36"/>
      <c r="N113" s="36"/>
      <c r="O113" s="36"/>
      <c r="P113" s="36"/>
      <c r="Q113" s="36"/>
      <c r="R113" s="36"/>
      <c r="S113" s="36"/>
    </row>
    <row r="114" spans="1:19" s="61" customFormat="1" ht="14" x14ac:dyDescent="0.2">
      <c r="A114" s="72" t="s">
        <v>3</v>
      </c>
      <c r="B114" s="23">
        <f>N9</f>
        <v>1</v>
      </c>
      <c r="C114" s="163">
        <f>N103</f>
        <v>0.20833333333333315</v>
      </c>
      <c r="D114" s="164"/>
      <c r="E114" s="165"/>
      <c r="F114" s="166">
        <f>N105</f>
        <v>5</v>
      </c>
      <c r="G114" s="166"/>
      <c r="I114" s="64"/>
      <c r="J114" s="36"/>
      <c r="K114" s="54"/>
      <c r="L114" s="54"/>
      <c r="M114" s="36"/>
      <c r="N114" s="36"/>
      <c r="O114" s="36"/>
      <c r="P114" s="36"/>
      <c r="Q114" s="36"/>
      <c r="R114" s="36"/>
      <c r="S114" s="36"/>
    </row>
    <row r="115" spans="1:19" s="61" customFormat="1" ht="14" x14ac:dyDescent="0.2">
      <c r="A115" s="72" t="s">
        <v>3</v>
      </c>
      <c r="B115" s="23">
        <f>O9</f>
        <v>1</v>
      </c>
      <c r="C115" s="163">
        <f>O103</f>
        <v>1.6666666666666661</v>
      </c>
      <c r="D115" s="164"/>
      <c r="E115" s="165"/>
      <c r="F115" s="166">
        <f>O105</f>
        <v>40</v>
      </c>
      <c r="G115" s="166"/>
      <c r="I115" s="64"/>
      <c r="J115" s="36"/>
      <c r="K115" s="54"/>
      <c r="L115" s="54"/>
      <c r="M115" s="36"/>
      <c r="N115" s="36"/>
      <c r="O115" s="36"/>
      <c r="P115" s="36"/>
      <c r="Q115" s="36"/>
      <c r="R115" s="36"/>
      <c r="S115" s="36"/>
    </row>
    <row r="116" spans="1:19" s="61" customFormat="1" ht="14" x14ac:dyDescent="0.2">
      <c r="A116" s="72" t="s">
        <v>3</v>
      </c>
      <c r="B116" s="23">
        <f>P9</f>
        <v>1</v>
      </c>
      <c r="C116" s="163">
        <f>P103</f>
        <v>1.0416666666666663</v>
      </c>
      <c r="D116" s="164"/>
      <c r="E116" s="165"/>
      <c r="F116" s="166">
        <f>P105</f>
        <v>25</v>
      </c>
      <c r="G116" s="166"/>
      <c r="I116" s="64"/>
      <c r="J116" s="36"/>
      <c r="K116" s="54"/>
      <c r="L116" s="54"/>
      <c r="M116" s="36"/>
      <c r="N116" s="36"/>
      <c r="O116" s="36"/>
      <c r="P116" s="36"/>
      <c r="Q116" s="36"/>
      <c r="R116" s="36"/>
      <c r="S116" s="36"/>
    </row>
    <row r="117" spans="1:19" s="61" customFormat="1" ht="14" x14ac:dyDescent="0.2">
      <c r="A117" s="72" t="s">
        <v>3</v>
      </c>
      <c r="B117" s="23">
        <f>Q9</f>
        <v>1</v>
      </c>
      <c r="C117" s="163">
        <f>Q103</f>
        <v>0</v>
      </c>
      <c r="D117" s="164"/>
      <c r="E117" s="165"/>
      <c r="F117" s="166">
        <f>Q105</f>
        <v>0</v>
      </c>
      <c r="G117" s="166"/>
      <c r="I117" s="64"/>
      <c r="J117" s="36"/>
      <c r="K117" s="55"/>
      <c r="L117" s="55"/>
      <c r="M117" s="36"/>
      <c r="N117" s="36"/>
      <c r="O117" s="36"/>
      <c r="P117" s="36"/>
      <c r="Q117" s="36"/>
      <c r="R117" s="36"/>
      <c r="S117" s="36"/>
    </row>
    <row r="118" spans="1:19" s="61" customFormat="1" ht="14" x14ac:dyDescent="0.2">
      <c r="A118" s="72" t="s">
        <v>3</v>
      </c>
      <c r="B118" s="23">
        <f>R9</f>
        <v>1</v>
      </c>
      <c r="C118" s="163">
        <f>R103</f>
        <v>0</v>
      </c>
      <c r="D118" s="164"/>
      <c r="E118" s="165"/>
      <c r="F118" s="166">
        <f>R105</f>
        <v>0</v>
      </c>
      <c r="G118" s="166"/>
      <c r="I118" s="64"/>
      <c r="J118" s="36"/>
      <c r="K118" s="55"/>
      <c r="L118" s="55"/>
      <c r="M118" s="36"/>
      <c r="N118" s="36"/>
      <c r="O118" s="36"/>
      <c r="P118" s="36"/>
      <c r="Q118" s="36"/>
      <c r="R118" s="36"/>
      <c r="S118" s="36"/>
    </row>
    <row r="119" spans="1:19" s="61" customFormat="1" ht="14" x14ac:dyDescent="0.2">
      <c r="A119" s="172" t="s">
        <v>0</v>
      </c>
      <c r="B119" s="173"/>
      <c r="C119" s="174">
        <f>SUM(C111:C118)</f>
        <v>12.458333333333334</v>
      </c>
      <c r="D119" s="175"/>
      <c r="E119" s="176"/>
      <c r="F119" s="177">
        <f>SUM(F111:G118)</f>
        <v>299</v>
      </c>
      <c r="G119" s="177"/>
      <c r="I119" s="64"/>
      <c r="J119" s="36"/>
      <c r="K119" s="36"/>
      <c r="L119" s="36"/>
      <c r="M119" s="36"/>
      <c r="N119" s="36"/>
      <c r="O119" s="36"/>
      <c r="P119" s="36"/>
      <c r="Q119" s="36"/>
      <c r="R119" s="36"/>
      <c r="S119" s="36"/>
    </row>
    <row r="120" spans="1:19" s="61" customFormat="1" ht="14" x14ac:dyDescent="0.2">
      <c r="A120" s="172" t="s">
        <v>44</v>
      </c>
      <c r="B120" s="173"/>
      <c r="C120" s="178">
        <f>TEXT($C$119,"[h]")+MINUTE($C$119)/60</f>
        <v>299</v>
      </c>
      <c r="D120" s="179"/>
      <c r="E120" s="180"/>
      <c r="F120" s="181">
        <f>C120-190</f>
        <v>109</v>
      </c>
      <c r="G120" s="181"/>
      <c r="I120" s="64"/>
      <c r="J120" s="36"/>
      <c r="K120" s="36"/>
      <c r="L120" s="36"/>
      <c r="M120" s="36"/>
      <c r="N120" s="36"/>
      <c r="O120" s="36"/>
      <c r="P120" s="36"/>
      <c r="Q120" s="36"/>
      <c r="R120" s="36"/>
      <c r="S120" s="36"/>
    </row>
    <row r="121" spans="1:19" s="61" customFormat="1" ht="14" x14ac:dyDescent="0.2">
      <c r="A121" s="13"/>
      <c r="B121" s="13"/>
      <c r="C121" s="13"/>
      <c r="D121" s="13"/>
      <c r="E121" s="13"/>
      <c r="F121" s="13"/>
      <c r="G121" s="13"/>
      <c r="J121" s="36"/>
      <c r="K121" s="36"/>
      <c r="L121" s="36"/>
      <c r="M121" s="36"/>
      <c r="N121" s="36"/>
      <c r="O121" s="36"/>
      <c r="P121" s="36"/>
      <c r="Q121" s="36"/>
      <c r="R121" s="36"/>
      <c r="S121" s="36"/>
    </row>
    <row r="122" spans="1:19" s="61" customFormat="1" ht="14" x14ac:dyDescent="0.2">
      <c r="A122" s="182" t="s">
        <v>41</v>
      </c>
      <c r="B122" s="183"/>
      <c r="C122" s="183"/>
      <c r="D122" s="183"/>
      <c r="E122" s="183"/>
      <c r="F122" s="183"/>
      <c r="G122" s="184"/>
      <c r="I122" s="64"/>
      <c r="J122" s="36"/>
      <c r="K122" s="36"/>
      <c r="L122" s="36"/>
      <c r="M122" s="36"/>
      <c r="N122" s="36"/>
      <c r="O122" s="36"/>
      <c r="P122" s="36"/>
      <c r="Q122" s="36"/>
      <c r="R122" s="36"/>
      <c r="S122" s="36"/>
    </row>
    <row r="123" spans="1:19" s="61" customFormat="1" ht="14" x14ac:dyDescent="0.2">
      <c r="A123" s="172"/>
      <c r="B123" s="173"/>
      <c r="C123" s="174"/>
      <c r="D123" s="175"/>
      <c r="E123" s="176"/>
      <c r="F123" s="177"/>
      <c r="G123" s="177"/>
      <c r="I123" s="64"/>
      <c r="J123" s="36"/>
      <c r="K123" s="36"/>
      <c r="L123" s="36"/>
      <c r="M123" s="36"/>
      <c r="N123" s="36"/>
      <c r="O123" s="36"/>
      <c r="P123" s="36"/>
      <c r="Q123" s="36"/>
      <c r="R123" s="36"/>
      <c r="S123" s="36"/>
    </row>
    <row r="124" spans="1:19" s="61" customFormat="1" ht="14" x14ac:dyDescent="0.2">
      <c r="A124" s="172"/>
      <c r="B124" s="173"/>
      <c r="C124" s="174"/>
      <c r="D124" s="175"/>
      <c r="E124" s="176"/>
      <c r="F124" s="177"/>
      <c r="G124" s="177"/>
      <c r="I124" s="64"/>
      <c r="J124" s="36"/>
      <c r="K124" s="36"/>
      <c r="L124" s="36"/>
      <c r="M124" s="36"/>
      <c r="N124" s="36"/>
      <c r="O124" s="36"/>
      <c r="P124" s="36"/>
      <c r="Q124" s="36"/>
      <c r="R124" s="36"/>
      <c r="S124" s="36"/>
    </row>
    <row r="125" spans="1:19" s="61" customFormat="1" ht="14" x14ac:dyDescent="0.2">
      <c r="A125" s="172"/>
      <c r="B125" s="173"/>
      <c r="C125" s="174"/>
      <c r="D125" s="175"/>
      <c r="E125" s="176"/>
      <c r="F125" s="177"/>
      <c r="G125" s="177"/>
      <c r="I125" s="64"/>
      <c r="J125" s="36"/>
      <c r="K125" s="36"/>
      <c r="L125" s="36"/>
      <c r="M125" s="36"/>
      <c r="N125" s="36"/>
      <c r="O125" s="36"/>
      <c r="P125" s="36"/>
      <c r="Q125" s="36"/>
      <c r="R125" s="36"/>
      <c r="S125" s="36"/>
    </row>
    <row r="126" spans="1:19" s="61" customFormat="1" ht="14" x14ac:dyDescent="0.2">
      <c r="A126" s="172"/>
      <c r="B126" s="173"/>
      <c r="C126" s="174"/>
      <c r="D126" s="175"/>
      <c r="E126" s="176"/>
      <c r="F126" s="177"/>
      <c r="G126" s="177"/>
      <c r="I126" s="64"/>
      <c r="J126" s="36"/>
      <c r="K126" s="36"/>
      <c r="L126" s="36"/>
      <c r="M126" s="36"/>
      <c r="N126" s="36"/>
      <c r="O126" s="36"/>
      <c r="P126" s="36"/>
      <c r="Q126" s="36"/>
      <c r="R126" s="36"/>
      <c r="S126" s="36"/>
    </row>
    <row r="127" spans="1:19" s="61" customFormat="1" ht="14" x14ac:dyDescent="0.2">
      <c r="A127" s="172" t="s">
        <v>0</v>
      </c>
      <c r="B127" s="173"/>
      <c r="C127" s="174">
        <f>SUM(C123:E126)</f>
        <v>0</v>
      </c>
      <c r="D127" s="175"/>
      <c r="E127" s="176"/>
      <c r="F127" s="177">
        <f>SUM(F123:G126)</f>
        <v>0</v>
      </c>
      <c r="G127" s="177"/>
      <c r="I127" s="64"/>
      <c r="J127" s="36"/>
      <c r="K127" s="36"/>
      <c r="L127" s="36"/>
      <c r="M127" s="36"/>
      <c r="N127" s="36"/>
      <c r="O127" s="36"/>
      <c r="P127" s="36"/>
      <c r="Q127" s="36"/>
      <c r="R127" s="36"/>
      <c r="S127" s="36"/>
    </row>
    <row r="128" spans="1:19" s="61" customFormat="1" ht="14" x14ac:dyDescent="0.2">
      <c r="A128" s="187" t="s">
        <v>45</v>
      </c>
      <c r="B128" s="187"/>
      <c r="C128" s="188">
        <f>TEXT($C$127,"[h]")+MINUTE($C$127)/60</f>
        <v>0</v>
      </c>
      <c r="D128" s="188"/>
      <c r="E128" s="188"/>
      <c r="F128" s="189">
        <f>C128*K1*2</f>
        <v>0</v>
      </c>
      <c r="G128" s="188"/>
      <c r="I128" s="64"/>
      <c r="J128" s="36"/>
      <c r="K128" s="36"/>
      <c r="L128" s="36"/>
      <c r="M128" s="36"/>
      <c r="N128" s="36"/>
      <c r="O128" s="36"/>
      <c r="P128" s="36"/>
      <c r="Q128" s="36"/>
      <c r="R128" s="36"/>
      <c r="S128" s="36"/>
    </row>
    <row r="129" spans="1:19" s="61" customFormat="1" ht="14" x14ac:dyDescent="0.2">
      <c r="A129" s="24"/>
      <c r="B129" s="24"/>
      <c r="C129" s="25"/>
      <c r="D129" s="25"/>
      <c r="E129" s="25"/>
      <c r="F129" s="26"/>
      <c r="G129" s="26"/>
      <c r="I129" s="64"/>
      <c r="J129" s="36"/>
      <c r="K129" s="36"/>
      <c r="L129" s="36"/>
      <c r="M129" s="36"/>
      <c r="N129" s="36"/>
      <c r="O129" s="36"/>
      <c r="P129" s="36"/>
      <c r="Q129" s="36"/>
      <c r="R129" s="36"/>
      <c r="S129" s="36"/>
    </row>
    <row r="130" spans="1:19" s="61" customFormat="1" ht="14" x14ac:dyDescent="0.2">
      <c r="A130" s="169" t="str">
        <f>CONCATENATE("REAL"," - ",,$B$2," - ",$B$3," - ",TEXT($I$1,"mmmm / aaaa"))</f>
        <v>REAL - Império Tecnologia - Marcus Cezar Rabello - dezembro / 2012</v>
      </c>
      <c r="B130" s="170"/>
      <c r="C130" s="170"/>
      <c r="D130" s="170"/>
      <c r="E130" s="170"/>
      <c r="F130" s="170"/>
      <c r="G130" s="171"/>
      <c r="I130" s="64"/>
      <c r="J130" s="36"/>
      <c r="K130" s="36"/>
      <c r="L130" s="36"/>
      <c r="M130" s="36"/>
      <c r="N130" s="36"/>
      <c r="O130" s="36"/>
      <c r="P130" s="36"/>
      <c r="Q130" s="36"/>
      <c r="R130" s="36"/>
      <c r="S130" s="36"/>
    </row>
    <row r="131" spans="1:19" s="61" customFormat="1" ht="14" x14ac:dyDescent="0.2">
      <c r="A131" s="185" t="s">
        <v>37</v>
      </c>
      <c r="B131" s="185"/>
      <c r="C131" s="186">
        <f>-F119</f>
        <v>-299</v>
      </c>
      <c r="D131" s="186"/>
      <c r="E131" s="186"/>
      <c r="F131" s="186">
        <f>-C131</f>
        <v>299</v>
      </c>
      <c r="G131" s="186"/>
      <c r="I131" s="64"/>
      <c r="J131" s="36"/>
      <c r="K131" s="36"/>
      <c r="L131" s="36"/>
      <c r="M131" s="36"/>
      <c r="N131" s="36"/>
      <c r="O131" s="36"/>
      <c r="P131" s="36"/>
      <c r="Q131" s="36"/>
      <c r="R131" s="36"/>
      <c r="S131" s="36"/>
    </row>
    <row r="132" spans="1:19" s="61" customFormat="1" ht="14" x14ac:dyDescent="0.2">
      <c r="A132" s="185" t="s">
        <v>36</v>
      </c>
      <c r="B132" s="185"/>
      <c r="C132" s="186">
        <v>0</v>
      </c>
      <c r="D132" s="186"/>
      <c r="E132" s="186"/>
      <c r="F132" s="186">
        <f>C132</f>
        <v>0</v>
      </c>
      <c r="G132" s="186"/>
      <c r="I132" s="64"/>
      <c r="J132" s="36"/>
      <c r="K132" s="36"/>
      <c r="L132" s="36"/>
      <c r="M132" s="36"/>
      <c r="N132" s="36"/>
      <c r="O132" s="36"/>
      <c r="P132" s="36"/>
      <c r="Q132" s="36"/>
      <c r="R132" s="36"/>
      <c r="S132" s="36"/>
    </row>
    <row r="133" spans="1:19" s="61" customFormat="1" ht="14" x14ac:dyDescent="0.2">
      <c r="A133" s="195" t="s">
        <v>42</v>
      </c>
      <c r="B133" s="196"/>
      <c r="C133" s="197">
        <v>0</v>
      </c>
      <c r="D133" s="198"/>
      <c r="E133" s="199"/>
      <c r="F133" s="197">
        <f>C133</f>
        <v>0</v>
      </c>
      <c r="G133" s="199"/>
      <c r="I133" s="64"/>
      <c r="J133" s="36"/>
      <c r="K133" s="36"/>
      <c r="L133" s="36"/>
      <c r="M133" s="36"/>
      <c r="N133" s="36"/>
      <c r="O133" s="36"/>
      <c r="P133" s="36"/>
      <c r="Q133" s="36"/>
      <c r="R133" s="36"/>
      <c r="S133" s="36"/>
    </row>
    <row r="134" spans="1:19" s="61" customFormat="1" ht="14" x14ac:dyDescent="0.2">
      <c r="A134" s="195" t="s">
        <v>43</v>
      </c>
      <c r="B134" s="196"/>
      <c r="C134" s="197">
        <f>C128</f>
        <v>0</v>
      </c>
      <c r="D134" s="198"/>
      <c r="E134" s="199"/>
      <c r="F134" s="197">
        <f>C134*K1*2</f>
        <v>0</v>
      </c>
      <c r="G134" s="199"/>
      <c r="I134" s="64"/>
      <c r="J134" s="36"/>
      <c r="K134" s="36"/>
      <c r="L134" s="36"/>
      <c r="M134" s="36"/>
      <c r="N134" s="36"/>
      <c r="O134" s="36"/>
      <c r="P134" s="36"/>
      <c r="Q134" s="36"/>
      <c r="R134" s="36"/>
      <c r="S134" s="36"/>
    </row>
    <row r="135" spans="1:19" s="61" customFormat="1" ht="14" x14ac:dyDescent="0.2">
      <c r="A135" s="190" t="s">
        <v>10</v>
      </c>
      <c r="B135" s="190"/>
      <c r="C135" s="190"/>
      <c r="D135" s="190"/>
      <c r="E135" s="190"/>
      <c r="F135" s="191">
        <f>SUM(F131:G134)</f>
        <v>299</v>
      </c>
      <c r="G135" s="190"/>
      <c r="I135" s="64"/>
      <c r="J135" s="36"/>
      <c r="K135" s="36"/>
      <c r="L135" s="36"/>
      <c r="M135" s="36"/>
      <c r="N135" s="36"/>
      <c r="O135" s="36"/>
      <c r="P135" s="36"/>
      <c r="Q135" s="36"/>
      <c r="R135" s="36"/>
      <c r="S135" s="36"/>
    </row>
    <row r="136" spans="1:19" s="61" customFormat="1" ht="14" x14ac:dyDescent="0.2">
      <c r="A136" s="27"/>
      <c r="B136" s="27"/>
      <c r="C136" s="27"/>
      <c r="D136" s="27"/>
      <c r="E136" s="27"/>
      <c r="F136" s="28"/>
      <c r="G136" s="27"/>
      <c r="I136" s="64"/>
      <c r="J136" s="36"/>
      <c r="K136" s="36"/>
      <c r="L136" s="36"/>
      <c r="M136" s="36"/>
      <c r="N136" s="36"/>
      <c r="O136" s="36"/>
      <c r="P136" s="36"/>
      <c r="Q136" s="36"/>
      <c r="R136" s="36"/>
      <c r="S136" s="36"/>
    </row>
    <row r="137" spans="1:19" s="61" customFormat="1" ht="14" x14ac:dyDescent="0.2">
      <c r="A137" s="169" t="s">
        <v>38</v>
      </c>
      <c r="B137" s="170"/>
      <c r="C137" s="170"/>
      <c r="D137" s="170"/>
      <c r="E137" s="170"/>
      <c r="F137" s="170"/>
      <c r="G137" s="171"/>
      <c r="I137" s="64"/>
      <c r="J137" s="36"/>
      <c r="K137" s="36"/>
      <c r="L137" s="36"/>
      <c r="M137" s="36"/>
      <c r="N137" s="36"/>
      <c r="O137" s="36"/>
      <c r="P137" s="36"/>
      <c r="Q137" s="36"/>
      <c r="R137" s="36"/>
      <c r="S137" s="36"/>
    </row>
    <row r="138" spans="1:19" s="36" customFormat="1" ht="12" x14ac:dyDescent="0.15">
      <c r="A138" s="192" t="s">
        <v>5</v>
      </c>
      <c r="B138" s="192"/>
      <c r="C138" s="192"/>
      <c r="D138" s="192"/>
      <c r="E138" s="192"/>
      <c r="F138" s="193">
        <f>-IF((F135*0.015)&gt;10,F135*0.015,0)</f>
        <v>0</v>
      </c>
      <c r="G138" s="193"/>
      <c r="I138" s="37"/>
    </row>
    <row r="139" spans="1:19" s="36" customFormat="1" ht="12" x14ac:dyDescent="0.15">
      <c r="A139" s="194" t="s">
        <v>6</v>
      </c>
      <c r="B139" s="194"/>
      <c r="C139" s="194"/>
      <c r="D139" s="194"/>
      <c r="E139" s="194"/>
      <c r="F139" s="166">
        <f>-IF($F$135&gt;5000,($F$135*0.65%),0)</f>
        <v>0</v>
      </c>
      <c r="G139" s="166"/>
      <c r="I139" s="37"/>
    </row>
    <row r="140" spans="1:19" s="36" customFormat="1" ht="12" x14ac:dyDescent="0.15">
      <c r="A140" s="194" t="s">
        <v>7</v>
      </c>
      <c r="B140" s="194"/>
      <c r="C140" s="194"/>
      <c r="D140" s="194"/>
      <c r="E140" s="194"/>
      <c r="F140" s="166">
        <f>-IF($F$135&gt;5000,($F$135*3%),0)</f>
        <v>0</v>
      </c>
      <c r="G140" s="166"/>
      <c r="I140" s="37"/>
    </row>
    <row r="141" spans="1:19" s="36" customFormat="1" ht="12" x14ac:dyDescent="0.15">
      <c r="A141" s="194" t="s">
        <v>8</v>
      </c>
      <c r="B141" s="194"/>
      <c r="C141" s="194"/>
      <c r="D141" s="194"/>
      <c r="E141" s="194"/>
      <c r="F141" s="166">
        <f>-IF($F$135&gt;5000,($F$135*1%),0)</f>
        <v>0</v>
      </c>
      <c r="G141" s="166"/>
      <c r="I141" s="37"/>
    </row>
    <row r="142" spans="1:19" s="36" customFormat="1" ht="12" x14ac:dyDescent="0.15">
      <c r="A142" s="190" t="s">
        <v>39</v>
      </c>
      <c r="B142" s="190"/>
      <c r="C142" s="190"/>
      <c r="D142" s="190"/>
      <c r="E142" s="190"/>
      <c r="F142" s="191">
        <f>SUM(F138:G141)</f>
        <v>0</v>
      </c>
      <c r="G142" s="190"/>
      <c r="I142" s="37"/>
    </row>
    <row r="143" spans="1:19" s="36" customFormat="1" ht="12" x14ac:dyDescent="0.15">
      <c r="A143" s="29"/>
      <c r="B143" s="29"/>
      <c r="C143" s="29"/>
      <c r="D143" s="29"/>
      <c r="E143" s="29"/>
      <c r="F143" s="30"/>
      <c r="G143" s="30"/>
      <c r="I143" s="37"/>
    </row>
    <row r="144" spans="1:19" s="36" customFormat="1" ht="12" x14ac:dyDescent="0.15">
      <c r="A144" s="169" t="str">
        <f>CONCATENATE("Reembolso de Despesas"," - ",,$B$2," - ",$B$3," - ",TEXT($I$1,"mmmm / aaaa"))</f>
        <v>Reembolso de Despesas - Império Tecnologia - Marcus Cezar Rabello - dezembro / 2012</v>
      </c>
      <c r="B144" s="170"/>
      <c r="C144" s="170"/>
      <c r="D144" s="170"/>
      <c r="E144" s="170"/>
      <c r="F144" s="170"/>
      <c r="G144" s="171"/>
      <c r="I144" s="37"/>
    </row>
    <row r="145" spans="1:9" s="36" customFormat="1" ht="12" x14ac:dyDescent="0.15">
      <c r="A145" s="172" t="s">
        <v>0</v>
      </c>
      <c r="B145" s="200"/>
      <c r="C145" s="200"/>
      <c r="D145" s="200"/>
      <c r="E145" s="173"/>
      <c r="F145" s="177"/>
      <c r="G145" s="177"/>
      <c r="I145" s="37"/>
    </row>
    <row r="146" spans="1:9" s="36" customFormat="1" ht="12" x14ac:dyDescent="0.15">
      <c r="A146" s="29"/>
      <c r="B146" s="29"/>
      <c r="C146" s="29"/>
      <c r="D146" s="29"/>
      <c r="E146" s="29"/>
      <c r="F146" s="30"/>
      <c r="G146" s="30"/>
      <c r="I146" s="37"/>
    </row>
    <row r="147" spans="1:9" s="36" customFormat="1" ht="12" x14ac:dyDescent="0.15">
      <c r="A147" s="190" t="s">
        <v>9</v>
      </c>
      <c r="B147" s="190"/>
      <c r="C147" s="190"/>
      <c r="D147" s="190"/>
      <c r="E147" s="190"/>
      <c r="F147" s="201">
        <f>F135+F145</f>
        <v>299</v>
      </c>
      <c r="G147" s="201"/>
      <c r="I147" s="37"/>
    </row>
    <row r="148" spans="1:9" s="14" customFormat="1" ht="16" x14ac:dyDescent="0.2">
      <c r="A148" s="202"/>
      <c r="B148" s="202"/>
      <c r="C148" s="202"/>
      <c r="D148" s="202"/>
      <c r="E148" s="202"/>
      <c r="F148" s="202"/>
      <c r="G148" s="202"/>
      <c r="I148" s="15"/>
    </row>
    <row r="149" spans="1:9" s="14" customFormat="1" ht="16" x14ac:dyDescent="0.2">
      <c r="A149" s="202"/>
      <c r="B149" s="202"/>
      <c r="C149" s="202"/>
      <c r="D149" s="202"/>
      <c r="E149" s="202"/>
      <c r="F149" s="202"/>
      <c r="G149" s="202"/>
      <c r="I149" s="15"/>
    </row>
    <row r="150" spans="1:9" s="14" customFormat="1" ht="16" x14ac:dyDescent="0.2">
      <c r="A150" s="204" t="s">
        <v>11</v>
      </c>
      <c r="B150" s="204"/>
      <c r="C150" s="204"/>
      <c r="D150" s="204"/>
      <c r="E150" s="204"/>
      <c r="F150" s="204"/>
      <c r="G150" s="204"/>
      <c r="I150" s="15"/>
    </row>
    <row r="151" spans="1:9" s="14" customFormat="1" ht="16" x14ac:dyDescent="0.2">
      <c r="A151" s="73"/>
      <c r="B151" s="73"/>
      <c r="C151" s="73"/>
      <c r="D151" s="73"/>
      <c r="E151" s="73"/>
      <c r="F151" s="73"/>
      <c r="G151" s="73"/>
      <c r="I151" s="15"/>
    </row>
    <row r="152" spans="1:9" s="14" customFormat="1" ht="16" x14ac:dyDescent="0.2">
      <c r="A152" s="203" t="str">
        <f>CONCATENATE("Prestação de serviços de desenvolvimento referente a ",TEXT(I1,"mmmm / aaaa"))</f>
        <v>Prestação de serviços de desenvolvimento referente a dezembro / 2012</v>
      </c>
      <c r="B152" s="203"/>
      <c r="C152" s="203"/>
      <c r="D152" s="203"/>
      <c r="E152" s="203"/>
      <c r="F152" s="203"/>
      <c r="G152" s="203"/>
      <c r="I152" s="15"/>
    </row>
    <row r="153" spans="1:9" s="74" customFormat="1" ht="16" x14ac:dyDescent="0.2">
      <c r="A153" s="205" t="str">
        <f>CONCATENATE("Total: "," - ",TEXT(F135,"R$ #.##0,00"))</f>
        <v>Total:  - R$ 299,00</v>
      </c>
      <c r="B153" s="205"/>
      <c r="C153" s="205"/>
      <c r="D153" s="205"/>
      <c r="E153" s="205"/>
    </row>
    <row r="154" spans="1:9" s="14" customFormat="1" ht="16" x14ac:dyDescent="0.2">
      <c r="A154" s="203" t="str">
        <f>IF(F135*1.5%&gt;10,CONCATENATE(A138," ",TEXT(F138,"R$ #.##0,00"),""),"")</f>
        <v/>
      </c>
      <c r="B154" s="203"/>
      <c r="C154" s="203"/>
      <c r="D154" s="203"/>
      <c r="E154" s="203"/>
      <c r="F154" s="76"/>
      <c r="G154" s="76"/>
      <c r="I154" s="15"/>
    </row>
    <row r="155" spans="1:9" s="14" customFormat="1" ht="16" x14ac:dyDescent="0.2">
      <c r="A155" s="203" t="str">
        <f>IF($F$135&gt;5000,CONCATENATE(A139," ",TEXT(F139,"R$ #.##0,00")," * "),"")</f>
        <v/>
      </c>
      <c r="B155" s="203"/>
      <c r="C155" s="203"/>
      <c r="D155" s="203"/>
      <c r="E155" s="203"/>
      <c r="I155" s="15"/>
    </row>
    <row r="156" spans="1:9" s="14" customFormat="1" ht="16" x14ac:dyDescent="0.2">
      <c r="A156" s="203" t="str">
        <f>IF($F$135&gt;5000,CONCATENATE(A140," ",TEXT(F140,"R$ #.##0,00")," * "),"")</f>
        <v/>
      </c>
      <c r="B156" s="203"/>
      <c r="C156" s="203"/>
      <c r="D156" s="203"/>
      <c r="E156" s="203"/>
      <c r="I156" s="15"/>
    </row>
    <row r="157" spans="1:9" s="14" customFormat="1" ht="16" x14ac:dyDescent="0.2">
      <c r="A157" s="203" t="str">
        <f>IF($F$135&gt;5000,CONCATENATE(A141," ",TEXT(F141,"R$ #.##0,00")," * "),"")</f>
        <v/>
      </c>
      <c r="B157" s="203"/>
      <c r="C157" s="203"/>
      <c r="D157" s="203"/>
      <c r="E157" s="203"/>
      <c r="I157" s="15"/>
    </row>
    <row r="158" spans="1:9" s="14" customFormat="1" ht="16" x14ac:dyDescent="0.2">
      <c r="A158" s="203" t="str">
        <f>IF(F135&gt;5000,"* (Conforme Lei 10.833/03 - 29/12/2003)","")</f>
        <v/>
      </c>
      <c r="B158" s="203"/>
      <c r="C158" s="203"/>
      <c r="D158" s="203"/>
      <c r="E158" s="203"/>
      <c r="I158" s="15"/>
    </row>
    <row r="159" spans="1:9" s="14" customFormat="1" ht="16" x14ac:dyDescent="0.2">
      <c r="I159" s="15"/>
    </row>
    <row r="160" spans="1:9" s="14" customFormat="1" ht="16" x14ac:dyDescent="0.2">
      <c r="I160" s="15"/>
    </row>
    <row r="161" spans="5:19" s="14" customFormat="1" ht="16" x14ac:dyDescent="0.2">
      <c r="I161" s="15"/>
    </row>
    <row r="162" spans="5:19" s="14" customFormat="1" ht="16" x14ac:dyDescent="0.2">
      <c r="I162" s="15"/>
    </row>
    <row r="163" spans="5:19" s="14" customFormat="1" ht="16" x14ac:dyDescent="0.2">
      <c r="I163" s="15"/>
    </row>
    <row r="164" spans="5:19" s="14" customFormat="1" ht="16" x14ac:dyDescent="0.2">
      <c r="I164" s="15"/>
    </row>
    <row r="165" spans="5:19" s="14" customFormat="1" ht="16" x14ac:dyDescent="0.2">
      <c r="I165" s="15"/>
    </row>
    <row r="166" spans="5:19" s="14" customFormat="1" ht="16" x14ac:dyDescent="0.2">
      <c r="I166" s="15"/>
    </row>
    <row r="167" spans="5:19" s="14" customFormat="1" ht="16" x14ac:dyDescent="0.2">
      <c r="I167" s="15"/>
    </row>
    <row r="168" spans="5:19" s="14" customFormat="1" ht="16" x14ac:dyDescent="0.2">
      <c r="I168" s="15"/>
    </row>
    <row r="169" spans="5:19" s="14" customFormat="1" ht="16" x14ac:dyDescent="0.2">
      <c r="I169" s="15"/>
    </row>
    <row r="170" spans="5:19" s="14" customFormat="1" ht="16" x14ac:dyDescent="0.2">
      <c r="I170" s="15"/>
    </row>
    <row r="171" spans="5:19" s="14" customFormat="1" ht="16" x14ac:dyDescent="0.2">
      <c r="I171" s="15"/>
    </row>
    <row r="172" spans="5:19" s="14" customFormat="1" ht="16" x14ac:dyDescent="0.2">
      <c r="I172" s="15"/>
    </row>
    <row r="173" spans="5:19" s="14" customFormat="1" ht="16" x14ac:dyDescent="0.2">
      <c r="I173" s="15"/>
    </row>
    <row r="174" spans="5:19" s="61" customFormat="1" x14ac:dyDescent="0.2">
      <c r="E174" s="63"/>
      <c r="I174" s="64"/>
      <c r="J174" s="36"/>
      <c r="K174" s="36"/>
      <c r="L174" s="36"/>
      <c r="M174" s="36"/>
      <c r="N174" s="36"/>
      <c r="O174" s="36"/>
      <c r="P174" s="36"/>
      <c r="Q174" s="36"/>
      <c r="R174" s="36"/>
      <c r="S174" s="36"/>
    </row>
    <row r="175" spans="5:19" s="61" customFormat="1" x14ac:dyDescent="0.2">
      <c r="E175" s="63"/>
      <c r="I175" s="64"/>
      <c r="J175" s="36"/>
      <c r="K175" s="36"/>
      <c r="L175" s="36"/>
      <c r="M175" s="36"/>
      <c r="N175" s="36"/>
      <c r="O175" s="36"/>
      <c r="P175" s="36"/>
      <c r="Q175" s="36"/>
      <c r="R175" s="36"/>
      <c r="S175" s="36"/>
    </row>
    <row r="176" spans="5:19" s="61" customFormat="1" x14ac:dyDescent="0.2">
      <c r="E176" s="63"/>
      <c r="I176" s="64"/>
      <c r="J176" s="36"/>
      <c r="K176" s="36"/>
      <c r="L176" s="36"/>
      <c r="M176" s="36"/>
      <c r="N176" s="36"/>
      <c r="O176" s="36"/>
      <c r="P176" s="36"/>
      <c r="Q176" s="36"/>
      <c r="R176" s="36"/>
      <c r="S176" s="36"/>
    </row>
    <row r="177" spans="5:19" s="61" customFormat="1" x14ac:dyDescent="0.2">
      <c r="E177" s="63"/>
      <c r="I177" s="64"/>
      <c r="J177" s="36"/>
      <c r="K177" s="36"/>
      <c r="L177" s="36"/>
      <c r="M177" s="36"/>
      <c r="N177" s="36"/>
      <c r="O177" s="36"/>
      <c r="P177" s="36"/>
      <c r="Q177" s="36"/>
      <c r="R177" s="36"/>
      <c r="S177" s="36"/>
    </row>
    <row r="178" spans="5:19" s="61" customFormat="1" x14ac:dyDescent="0.2">
      <c r="E178" s="63"/>
      <c r="I178" s="64"/>
      <c r="J178" s="36"/>
      <c r="K178" s="36"/>
      <c r="L178" s="36"/>
      <c r="M178" s="36"/>
      <c r="N178" s="36"/>
      <c r="O178" s="36"/>
      <c r="P178" s="36"/>
      <c r="Q178" s="36"/>
      <c r="R178" s="36"/>
      <c r="S178" s="36"/>
    </row>
    <row r="179" spans="5:19" s="61" customFormat="1" x14ac:dyDescent="0.2">
      <c r="E179" s="63"/>
      <c r="I179" s="64"/>
      <c r="J179" s="36"/>
      <c r="K179" s="36"/>
      <c r="L179" s="36"/>
      <c r="M179" s="36"/>
      <c r="N179" s="36"/>
      <c r="O179" s="36"/>
      <c r="P179" s="36"/>
      <c r="Q179" s="36"/>
      <c r="R179" s="36"/>
      <c r="S179" s="36"/>
    </row>
    <row r="180" spans="5:19" s="61" customFormat="1" x14ac:dyDescent="0.2">
      <c r="E180" s="63"/>
      <c r="I180" s="64"/>
      <c r="J180" s="36"/>
      <c r="K180" s="36"/>
      <c r="L180" s="36"/>
      <c r="M180" s="36"/>
      <c r="N180" s="36"/>
      <c r="O180" s="36"/>
      <c r="P180" s="36"/>
      <c r="Q180" s="36"/>
      <c r="R180" s="36"/>
      <c r="S180" s="36"/>
    </row>
    <row r="181" spans="5:19" s="61" customFormat="1" x14ac:dyDescent="0.2">
      <c r="E181" s="63"/>
      <c r="I181" s="64"/>
      <c r="J181" s="36"/>
      <c r="K181" s="36"/>
      <c r="L181" s="36"/>
      <c r="M181" s="36"/>
      <c r="N181" s="36"/>
      <c r="O181" s="36"/>
      <c r="P181" s="36"/>
      <c r="Q181" s="36"/>
      <c r="R181" s="36"/>
      <c r="S181" s="36"/>
    </row>
    <row r="182" spans="5:19" s="61" customFormat="1" x14ac:dyDescent="0.2">
      <c r="E182" s="63"/>
      <c r="I182" s="64"/>
      <c r="J182" s="36"/>
      <c r="K182" s="36"/>
      <c r="L182" s="36"/>
      <c r="M182" s="36"/>
      <c r="N182" s="36"/>
      <c r="O182" s="36"/>
      <c r="P182" s="36"/>
      <c r="Q182" s="36"/>
      <c r="R182" s="36"/>
      <c r="S182" s="36"/>
    </row>
    <row r="183" spans="5:19" s="61" customFormat="1" x14ac:dyDescent="0.2">
      <c r="E183" s="63"/>
      <c r="I183" s="64"/>
      <c r="J183" s="36"/>
      <c r="K183" s="36"/>
      <c r="L183" s="36"/>
      <c r="M183" s="36"/>
      <c r="N183" s="36"/>
      <c r="O183" s="36"/>
      <c r="P183" s="36"/>
      <c r="Q183" s="36"/>
      <c r="R183" s="36"/>
      <c r="S183" s="36"/>
    </row>
    <row r="184" spans="5:19" s="61" customFormat="1" x14ac:dyDescent="0.2">
      <c r="E184" s="63"/>
      <c r="I184" s="64"/>
      <c r="J184" s="36"/>
      <c r="K184" s="36"/>
      <c r="L184" s="36"/>
      <c r="M184" s="36"/>
      <c r="N184" s="36"/>
      <c r="O184" s="36"/>
      <c r="P184" s="36"/>
      <c r="Q184" s="36"/>
      <c r="R184" s="36"/>
      <c r="S184" s="36"/>
    </row>
    <row r="185" spans="5:19" s="61" customFormat="1" x14ac:dyDescent="0.2">
      <c r="E185" s="63"/>
      <c r="I185" s="64"/>
      <c r="J185" s="36"/>
      <c r="K185" s="36"/>
      <c r="L185" s="36"/>
      <c r="M185" s="36"/>
      <c r="N185" s="36"/>
      <c r="O185" s="36"/>
      <c r="P185" s="36"/>
      <c r="Q185" s="36"/>
      <c r="R185" s="36"/>
      <c r="S185" s="36"/>
    </row>
    <row r="186" spans="5:19" s="61" customFormat="1" x14ac:dyDescent="0.2">
      <c r="E186" s="63"/>
      <c r="I186" s="64"/>
      <c r="J186" s="36"/>
      <c r="K186" s="36"/>
      <c r="L186" s="36"/>
      <c r="M186" s="36"/>
      <c r="N186" s="36"/>
      <c r="O186" s="36"/>
      <c r="P186" s="36"/>
      <c r="Q186" s="36"/>
      <c r="R186" s="36"/>
      <c r="S186" s="36"/>
    </row>
    <row r="187" spans="5:19" s="61" customFormat="1" x14ac:dyDescent="0.2">
      <c r="E187" s="63"/>
      <c r="I187" s="64"/>
      <c r="J187" s="36"/>
      <c r="K187" s="36"/>
      <c r="L187" s="36"/>
      <c r="M187" s="36"/>
      <c r="N187" s="36"/>
      <c r="O187" s="36"/>
      <c r="P187" s="36"/>
      <c r="Q187" s="36"/>
      <c r="R187" s="36"/>
      <c r="S187" s="36"/>
    </row>
    <row r="188" spans="5:19" s="61" customFormat="1" x14ac:dyDescent="0.2">
      <c r="E188" s="63"/>
      <c r="I188" s="64"/>
      <c r="J188" s="36"/>
      <c r="K188" s="36"/>
      <c r="L188" s="36"/>
      <c r="M188" s="36"/>
      <c r="N188" s="36"/>
      <c r="O188" s="36"/>
      <c r="P188" s="36"/>
      <c r="Q188" s="36"/>
      <c r="R188" s="36"/>
      <c r="S188" s="36"/>
    </row>
    <row r="189" spans="5:19" s="61" customFormat="1" x14ac:dyDescent="0.2">
      <c r="E189" s="63"/>
      <c r="I189" s="64"/>
      <c r="J189" s="36"/>
      <c r="K189" s="36"/>
      <c r="L189" s="36"/>
      <c r="M189" s="36"/>
      <c r="N189" s="36"/>
      <c r="O189" s="36"/>
      <c r="P189" s="36"/>
      <c r="Q189" s="36"/>
      <c r="R189" s="36"/>
      <c r="S189" s="36"/>
    </row>
    <row r="190" spans="5:19" s="61" customFormat="1" x14ac:dyDescent="0.2">
      <c r="E190" s="63"/>
      <c r="I190" s="64"/>
      <c r="J190" s="36"/>
      <c r="K190" s="36"/>
      <c r="L190" s="36"/>
      <c r="M190" s="36"/>
      <c r="N190" s="36"/>
      <c r="O190" s="36"/>
      <c r="P190" s="36"/>
      <c r="Q190" s="36"/>
      <c r="R190" s="36"/>
      <c r="S190" s="36"/>
    </row>
    <row r="191" spans="5:19" s="61" customFormat="1" x14ac:dyDescent="0.2">
      <c r="E191" s="63"/>
      <c r="I191" s="64"/>
      <c r="J191" s="36"/>
      <c r="K191" s="36"/>
      <c r="L191" s="36"/>
      <c r="M191" s="36"/>
      <c r="N191" s="36"/>
      <c r="O191" s="36"/>
      <c r="P191" s="36"/>
      <c r="Q191" s="36"/>
      <c r="R191" s="36"/>
      <c r="S191" s="36"/>
    </row>
    <row r="192" spans="5:19" s="61" customFormat="1" x14ac:dyDescent="0.2">
      <c r="E192" s="63"/>
      <c r="I192" s="64"/>
      <c r="J192" s="36"/>
      <c r="K192" s="36"/>
      <c r="L192" s="36"/>
      <c r="M192" s="36"/>
      <c r="N192" s="36"/>
      <c r="O192" s="36"/>
      <c r="P192" s="36"/>
      <c r="Q192" s="36"/>
      <c r="R192" s="36"/>
      <c r="S192" s="36"/>
    </row>
    <row r="193" spans="5:19" s="61" customFormat="1" x14ac:dyDescent="0.2">
      <c r="E193" s="63"/>
      <c r="I193" s="64"/>
      <c r="J193" s="36"/>
      <c r="K193" s="36"/>
      <c r="L193" s="36"/>
      <c r="M193" s="36"/>
      <c r="N193" s="36"/>
      <c r="O193" s="36"/>
      <c r="P193" s="36"/>
      <c r="Q193" s="36"/>
      <c r="R193" s="36"/>
      <c r="S193" s="36"/>
    </row>
    <row r="194" spans="5:19" s="61" customFormat="1" x14ac:dyDescent="0.2">
      <c r="E194" s="63"/>
      <c r="I194" s="64"/>
      <c r="J194" s="36"/>
      <c r="K194" s="36"/>
      <c r="L194" s="36"/>
      <c r="M194" s="36"/>
      <c r="N194" s="36"/>
      <c r="O194" s="36"/>
      <c r="P194" s="36"/>
      <c r="Q194" s="36"/>
      <c r="R194" s="36"/>
      <c r="S194" s="36"/>
    </row>
    <row r="195" spans="5:19" s="61" customFormat="1" x14ac:dyDescent="0.2">
      <c r="E195" s="63"/>
      <c r="I195" s="64"/>
      <c r="J195" s="36"/>
      <c r="K195" s="36"/>
      <c r="L195" s="36"/>
      <c r="M195" s="36"/>
      <c r="N195" s="36"/>
      <c r="O195" s="36"/>
      <c r="P195" s="36"/>
      <c r="Q195" s="36"/>
      <c r="R195" s="36"/>
      <c r="S195" s="36"/>
    </row>
    <row r="196" spans="5:19" s="61" customFormat="1" x14ac:dyDescent="0.2">
      <c r="E196" s="63"/>
      <c r="I196" s="64"/>
      <c r="J196" s="36"/>
      <c r="K196" s="36"/>
      <c r="L196" s="36"/>
      <c r="M196" s="36"/>
      <c r="N196" s="36"/>
      <c r="O196" s="36"/>
      <c r="P196" s="36"/>
      <c r="Q196" s="36"/>
      <c r="R196" s="36"/>
      <c r="S196" s="36"/>
    </row>
    <row r="197" spans="5:19" s="61" customFormat="1" x14ac:dyDescent="0.2">
      <c r="E197" s="63"/>
      <c r="I197" s="64"/>
      <c r="J197" s="36"/>
      <c r="K197" s="36"/>
      <c r="L197" s="36"/>
      <c r="M197" s="36"/>
      <c r="N197" s="36"/>
      <c r="O197" s="36"/>
      <c r="P197" s="36"/>
      <c r="Q197" s="36"/>
      <c r="R197" s="36"/>
      <c r="S197" s="36"/>
    </row>
    <row r="198" spans="5:19" s="61" customFormat="1" x14ac:dyDescent="0.2">
      <c r="E198" s="63"/>
      <c r="I198" s="64"/>
      <c r="J198" s="36"/>
      <c r="K198" s="36"/>
      <c r="L198" s="36"/>
      <c r="M198" s="36"/>
      <c r="N198" s="36"/>
      <c r="O198" s="36"/>
      <c r="P198" s="36"/>
      <c r="Q198" s="36"/>
      <c r="R198" s="36"/>
      <c r="S198" s="36"/>
    </row>
    <row r="199" spans="5:19" s="61" customFormat="1" x14ac:dyDescent="0.2">
      <c r="E199" s="63"/>
      <c r="I199" s="64"/>
      <c r="J199" s="36"/>
      <c r="K199" s="36"/>
      <c r="L199" s="36"/>
      <c r="M199" s="36"/>
      <c r="N199" s="36"/>
      <c r="O199" s="36"/>
      <c r="P199" s="36"/>
      <c r="Q199" s="36"/>
      <c r="R199" s="36"/>
      <c r="S199" s="36"/>
    </row>
    <row r="200" spans="5:19" s="61" customFormat="1" x14ac:dyDescent="0.2">
      <c r="E200" s="63"/>
      <c r="I200" s="64"/>
      <c r="J200" s="36"/>
      <c r="K200" s="36"/>
      <c r="L200" s="36"/>
      <c r="M200" s="36"/>
      <c r="N200" s="36"/>
      <c r="O200" s="36"/>
      <c r="P200" s="36"/>
      <c r="Q200" s="36"/>
      <c r="R200" s="36"/>
      <c r="S200" s="36"/>
    </row>
    <row r="201" spans="5:19" s="61" customFormat="1" x14ac:dyDescent="0.2">
      <c r="E201" s="63"/>
      <c r="I201" s="64"/>
      <c r="J201" s="36"/>
      <c r="K201" s="36"/>
      <c r="L201" s="36"/>
      <c r="M201" s="36"/>
      <c r="N201" s="36"/>
      <c r="O201" s="36"/>
      <c r="P201" s="36"/>
      <c r="Q201" s="36"/>
      <c r="R201" s="36"/>
      <c r="S201" s="36"/>
    </row>
    <row r="202" spans="5:19" s="61" customFormat="1" x14ac:dyDescent="0.2">
      <c r="E202" s="63"/>
      <c r="I202" s="64"/>
      <c r="J202" s="36"/>
      <c r="K202" s="36"/>
      <c r="L202" s="36"/>
      <c r="M202" s="36"/>
      <c r="N202" s="36"/>
      <c r="O202" s="36"/>
      <c r="P202" s="36"/>
      <c r="Q202" s="36"/>
      <c r="R202" s="36"/>
      <c r="S202" s="36"/>
    </row>
    <row r="203" spans="5:19" s="61" customFormat="1" x14ac:dyDescent="0.2">
      <c r="E203" s="63"/>
      <c r="I203" s="64"/>
      <c r="J203" s="36"/>
      <c r="K203" s="36"/>
      <c r="L203" s="36"/>
      <c r="M203" s="36"/>
      <c r="N203" s="36"/>
      <c r="O203" s="36"/>
      <c r="P203" s="36"/>
      <c r="Q203" s="36"/>
      <c r="R203" s="36"/>
      <c r="S203" s="36"/>
    </row>
    <row r="204" spans="5:19" s="61" customFormat="1" x14ac:dyDescent="0.2">
      <c r="E204" s="63"/>
      <c r="I204" s="64"/>
      <c r="J204" s="36"/>
      <c r="K204" s="36"/>
      <c r="L204" s="36"/>
      <c r="M204" s="36"/>
      <c r="N204" s="36"/>
      <c r="O204" s="36"/>
      <c r="P204" s="36"/>
      <c r="Q204" s="36"/>
      <c r="R204" s="36"/>
      <c r="S204" s="36"/>
    </row>
    <row r="205" spans="5:19" s="61" customFormat="1" x14ac:dyDescent="0.2">
      <c r="E205" s="63"/>
      <c r="I205" s="64"/>
      <c r="J205" s="36"/>
      <c r="K205" s="36"/>
      <c r="L205" s="36"/>
      <c r="M205" s="36"/>
      <c r="N205" s="36"/>
      <c r="O205" s="36"/>
      <c r="P205" s="36"/>
      <c r="Q205" s="36"/>
      <c r="R205" s="36"/>
      <c r="S205" s="36"/>
    </row>
    <row r="206" spans="5:19" s="61" customFormat="1" x14ac:dyDescent="0.2">
      <c r="E206" s="63"/>
      <c r="I206" s="64"/>
      <c r="J206" s="36"/>
      <c r="K206" s="36"/>
      <c r="L206" s="36"/>
      <c r="M206" s="36"/>
      <c r="N206" s="36"/>
      <c r="O206" s="36"/>
      <c r="P206" s="36"/>
      <c r="Q206" s="36"/>
      <c r="R206" s="36"/>
      <c r="S206" s="36"/>
    </row>
    <row r="207" spans="5:19" s="61" customFormat="1" x14ac:dyDescent="0.2">
      <c r="E207" s="63"/>
      <c r="I207" s="64"/>
      <c r="J207" s="36"/>
      <c r="K207" s="36"/>
      <c r="L207" s="36"/>
      <c r="M207" s="36"/>
      <c r="N207" s="36"/>
      <c r="O207" s="36"/>
      <c r="P207" s="36"/>
      <c r="Q207" s="36"/>
      <c r="R207" s="36"/>
      <c r="S207" s="36"/>
    </row>
    <row r="208" spans="5:19" s="61" customFormat="1" x14ac:dyDescent="0.2">
      <c r="E208" s="63"/>
      <c r="I208" s="64"/>
      <c r="J208" s="36"/>
      <c r="K208" s="36"/>
      <c r="L208" s="36"/>
      <c r="M208" s="36"/>
      <c r="N208" s="36"/>
      <c r="O208" s="36"/>
      <c r="P208" s="36"/>
      <c r="Q208" s="36"/>
      <c r="R208" s="36"/>
      <c r="S208" s="36"/>
    </row>
    <row r="209" spans="5:19" s="61" customFormat="1" x14ac:dyDescent="0.2">
      <c r="E209" s="63"/>
      <c r="I209" s="64"/>
      <c r="J209" s="36"/>
      <c r="K209" s="36"/>
      <c r="L209" s="36"/>
      <c r="M209" s="36"/>
      <c r="N209" s="36"/>
      <c r="O209" s="36"/>
      <c r="P209" s="36"/>
      <c r="Q209" s="36"/>
      <c r="R209" s="36"/>
      <c r="S209" s="36"/>
    </row>
    <row r="210" spans="5:19" s="61" customFormat="1" x14ac:dyDescent="0.2">
      <c r="E210" s="63"/>
      <c r="I210" s="64"/>
      <c r="J210" s="36"/>
      <c r="K210" s="36"/>
      <c r="L210" s="36"/>
      <c r="M210" s="36"/>
      <c r="N210" s="36"/>
      <c r="O210" s="36"/>
      <c r="P210" s="36"/>
      <c r="Q210" s="36"/>
      <c r="R210" s="36"/>
      <c r="S210" s="36"/>
    </row>
    <row r="211" spans="5:19" s="61" customFormat="1" x14ac:dyDescent="0.2">
      <c r="E211" s="63"/>
      <c r="I211" s="64"/>
      <c r="J211" s="36"/>
      <c r="K211" s="36"/>
      <c r="L211" s="36"/>
      <c r="M211" s="36"/>
      <c r="N211" s="36"/>
      <c r="O211" s="36"/>
      <c r="P211" s="36"/>
      <c r="Q211" s="36"/>
      <c r="R211" s="36"/>
      <c r="S211" s="36"/>
    </row>
    <row r="212" spans="5:19" s="61" customFormat="1" x14ac:dyDescent="0.2">
      <c r="E212" s="63"/>
      <c r="I212" s="64"/>
      <c r="J212" s="36"/>
      <c r="K212" s="36"/>
      <c r="L212" s="36"/>
      <c r="M212" s="36"/>
      <c r="N212" s="36"/>
      <c r="O212" s="36"/>
      <c r="P212" s="36"/>
      <c r="Q212" s="36"/>
      <c r="R212" s="36"/>
      <c r="S212" s="36"/>
    </row>
    <row r="213" spans="5:19" s="61" customFormat="1" x14ac:dyDescent="0.2">
      <c r="E213" s="63"/>
      <c r="I213" s="64"/>
      <c r="J213" s="36"/>
      <c r="K213" s="36"/>
      <c r="L213" s="36"/>
      <c r="M213" s="36"/>
      <c r="N213" s="36"/>
      <c r="O213" s="36"/>
      <c r="P213" s="36"/>
      <c r="Q213" s="36"/>
      <c r="R213" s="36"/>
      <c r="S213" s="36"/>
    </row>
    <row r="214" spans="5:19" s="61" customFormat="1" x14ac:dyDescent="0.2">
      <c r="E214" s="63"/>
      <c r="I214" s="64"/>
      <c r="J214" s="36"/>
      <c r="K214" s="36"/>
      <c r="L214" s="36"/>
      <c r="M214" s="36"/>
      <c r="N214" s="36"/>
      <c r="O214" s="36"/>
      <c r="P214" s="36"/>
      <c r="Q214" s="36"/>
      <c r="R214" s="36"/>
      <c r="S214" s="36"/>
    </row>
    <row r="215" spans="5:19" s="61" customFormat="1" x14ac:dyDescent="0.2">
      <c r="E215" s="63"/>
      <c r="I215" s="64"/>
      <c r="J215" s="36"/>
      <c r="K215" s="36"/>
      <c r="L215" s="36"/>
      <c r="M215" s="36"/>
      <c r="N215" s="36"/>
      <c r="O215" s="36"/>
      <c r="P215" s="36"/>
      <c r="Q215" s="36"/>
      <c r="R215" s="36"/>
      <c r="S215" s="36"/>
    </row>
    <row r="216" spans="5:19" s="61" customFormat="1" x14ac:dyDescent="0.2">
      <c r="E216" s="63"/>
      <c r="I216" s="64"/>
      <c r="J216" s="36"/>
      <c r="K216" s="36"/>
      <c r="L216" s="36"/>
      <c r="M216" s="36"/>
      <c r="N216" s="36"/>
      <c r="O216" s="36"/>
      <c r="P216" s="36"/>
      <c r="Q216" s="36"/>
      <c r="R216" s="36"/>
      <c r="S216" s="36"/>
    </row>
    <row r="217" spans="5:19" s="61" customFormat="1" x14ac:dyDescent="0.2">
      <c r="E217" s="63"/>
      <c r="I217" s="64"/>
      <c r="J217" s="36"/>
      <c r="K217" s="36"/>
      <c r="L217" s="36"/>
      <c r="M217" s="36"/>
      <c r="N217" s="36"/>
      <c r="O217" s="36"/>
      <c r="P217" s="36"/>
      <c r="Q217" s="36"/>
      <c r="R217" s="36"/>
      <c r="S217" s="36"/>
    </row>
    <row r="218" spans="5:19" s="61" customFormat="1" x14ac:dyDescent="0.2">
      <c r="E218" s="63"/>
      <c r="I218" s="64"/>
      <c r="J218" s="36"/>
      <c r="K218" s="36"/>
      <c r="L218" s="36"/>
      <c r="M218" s="36"/>
      <c r="N218" s="36"/>
      <c r="O218" s="36"/>
      <c r="P218" s="36"/>
      <c r="Q218" s="36"/>
      <c r="R218" s="36"/>
      <c r="S218" s="36"/>
    </row>
    <row r="219" spans="5:19" s="61" customFormat="1" x14ac:dyDescent="0.2">
      <c r="E219" s="63"/>
      <c r="I219" s="64"/>
      <c r="J219" s="36"/>
      <c r="K219" s="36"/>
      <c r="L219" s="36"/>
      <c r="M219" s="36"/>
      <c r="N219" s="36"/>
      <c r="O219" s="36"/>
      <c r="P219" s="36"/>
      <c r="Q219" s="36"/>
      <c r="R219" s="36"/>
      <c r="S219" s="36"/>
    </row>
    <row r="220" spans="5:19" s="61" customFormat="1" x14ac:dyDescent="0.2">
      <c r="E220" s="63"/>
      <c r="I220" s="64"/>
      <c r="J220" s="36"/>
      <c r="K220" s="36"/>
      <c r="L220" s="36"/>
      <c r="M220" s="36"/>
      <c r="N220" s="36"/>
      <c r="O220" s="36"/>
      <c r="P220" s="36"/>
      <c r="Q220" s="36"/>
      <c r="R220" s="36"/>
      <c r="S220" s="36"/>
    </row>
    <row r="221" spans="5:19" s="61" customFormat="1" x14ac:dyDescent="0.2">
      <c r="E221" s="63"/>
      <c r="I221" s="64"/>
      <c r="J221" s="36"/>
      <c r="K221" s="36"/>
      <c r="L221" s="36"/>
      <c r="M221" s="36"/>
      <c r="N221" s="36"/>
      <c r="O221" s="36"/>
      <c r="P221" s="36"/>
      <c r="Q221" s="36"/>
      <c r="R221" s="36"/>
      <c r="S221" s="36"/>
    </row>
    <row r="222" spans="5:19" s="61" customFormat="1" x14ac:dyDescent="0.2">
      <c r="E222" s="63"/>
      <c r="I222" s="64"/>
      <c r="J222" s="36"/>
      <c r="K222" s="36"/>
      <c r="L222" s="36"/>
      <c r="M222" s="36"/>
      <c r="N222" s="36"/>
      <c r="O222" s="36"/>
      <c r="P222" s="36"/>
      <c r="Q222" s="36"/>
      <c r="R222" s="36"/>
      <c r="S222" s="36"/>
    </row>
    <row r="223" spans="5:19" s="61" customFormat="1" x14ac:dyDescent="0.2">
      <c r="E223" s="63"/>
      <c r="I223" s="64"/>
      <c r="J223" s="36"/>
      <c r="K223" s="36"/>
      <c r="L223" s="36"/>
      <c r="M223" s="36"/>
      <c r="N223" s="36"/>
      <c r="O223" s="36"/>
      <c r="P223" s="36"/>
      <c r="Q223" s="36"/>
      <c r="R223" s="36"/>
      <c r="S223" s="36"/>
    </row>
    <row r="224" spans="5:19" s="61" customFormat="1" x14ac:dyDescent="0.2">
      <c r="E224" s="63"/>
      <c r="I224" s="64"/>
      <c r="J224" s="36"/>
      <c r="K224" s="36"/>
      <c r="L224" s="36"/>
      <c r="M224" s="36"/>
      <c r="N224" s="36"/>
      <c r="O224" s="36"/>
      <c r="P224" s="36"/>
      <c r="Q224" s="36"/>
      <c r="R224" s="36"/>
      <c r="S224" s="36"/>
    </row>
    <row r="225" spans="5:19" s="61" customFormat="1" x14ac:dyDescent="0.2">
      <c r="E225" s="63"/>
      <c r="I225" s="64"/>
      <c r="J225" s="36"/>
      <c r="K225" s="36"/>
      <c r="L225" s="36"/>
      <c r="M225" s="36"/>
      <c r="N225" s="36"/>
      <c r="O225" s="36"/>
      <c r="P225" s="36"/>
      <c r="Q225" s="36"/>
      <c r="R225" s="36"/>
      <c r="S225" s="36"/>
    </row>
    <row r="226" spans="5:19" s="61" customFormat="1" x14ac:dyDescent="0.2">
      <c r="E226" s="63"/>
      <c r="I226" s="64"/>
      <c r="J226" s="36"/>
      <c r="K226" s="36"/>
      <c r="L226" s="36"/>
      <c r="M226" s="36"/>
      <c r="N226" s="36"/>
      <c r="O226" s="36"/>
      <c r="P226" s="36"/>
      <c r="Q226" s="36"/>
      <c r="R226" s="36"/>
      <c r="S226" s="36"/>
    </row>
    <row r="227" spans="5:19" s="61" customFormat="1" x14ac:dyDescent="0.2">
      <c r="E227" s="63"/>
      <c r="I227" s="64"/>
      <c r="J227" s="36"/>
      <c r="K227" s="36"/>
      <c r="L227" s="36"/>
      <c r="M227" s="36"/>
      <c r="N227" s="36"/>
      <c r="O227" s="36"/>
      <c r="P227" s="36"/>
      <c r="Q227" s="36"/>
      <c r="R227" s="36"/>
      <c r="S227" s="36"/>
    </row>
    <row r="228" spans="5:19" s="61" customFormat="1" x14ac:dyDescent="0.2">
      <c r="E228" s="63"/>
      <c r="I228" s="64"/>
      <c r="J228" s="36"/>
      <c r="K228" s="36"/>
      <c r="L228" s="36"/>
      <c r="M228" s="36"/>
      <c r="N228" s="36"/>
      <c r="O228" s="36"/>
      <c r="P228" s="36"/>
      <c r="Q228" s="36"/>
      <c r="R228" s="36"/>
      <c r="S228" s="36"/>
    </row>
    <row r="229" spans="5:19" s="61" customFormat="1" x14ac:dyDescent="0.2">
      <c r="E229" s="63"/>
      <c r="I229" s="64"/>
      <c r="J229" s="36"/>
      <c r="K229" s="36"/>
      <c r="L229" s="36"/>
      <c r="M229" s="36"/>
      <c r="N229" s="36"/>
      <c r="O229" s="36"/>
      <c r="P229" s="36"/>
      <c r="Q229" s="36"/>
      <c r="R229" s="36"/>
      <c r="S229" s="36"/>
    </row>
    <row r="230" spans="5:19" s="61" customFormat="1" x14ac:dyDescent="0.2">
      <c r="E230" s="63"/>
      <c r="I230" s="64"/>
      <c r="J230" s="36"/>
      <c r="K230" s="36"/>
      <c r="L230" s="36"/>
      <c r="M230" s="36"/>
      <c r="N230" s="36"/>
      <c r="O230" s="36"/>
      <c r="P230" s="36"/>
      <c r="Q230" s="36"/>
      <c r="R230" s="36"/>
      <c r="S230" s="36"/>
    </row>
    <row r="231" spans="5:19" s="61" customFormat="1" x14ac:dyDescent="0.2">
      <c r="E231" s="63"/>
      <c r="I231" s="64"/>
      <c r="J231" s="36"/>
      <c r="K231" s="36"/>
      <c r="L231" s="36"/>
      <c r="M231" s="36"/>
      <c r="N231" s="36"/>
      <c r="O231" s="36"/>
      <c r="P231" s="36"/>
      <c r="Q231" s="36"/>
      <c r="R231" s="36"/>
      <c r="S231" s="36"/>
    </row>
    <row r="232" spans="5:19" s="61" customFormat="1" x14ac:dyDescent="0.2">
      <c r="E232" s="63"/>
      <c r="I232" s="64"/>
      <c r="J232" s="36"/>
      <c r="K232" s="36"/>
      <c r="L232" s="36"/>
      <c r="M232" s="36"/>
      <c r="N232" s="36"/>
      <c r="O232" s="36"/>
      <c r="P232" s="36"/>
      <c r="Q232" s="36"/>
      <c r="R232" s="36"/>
      <c r="S232" s="36"/>
    </row>
    <row r="233" spans="5:19" s="61" customFormat="1" x14ac:dyDescent="0.2">
      <c r="E233" s="63"/>
      <c r="I233" s="64"/>
      <c r="J233" s="36"/>
      <c r="K233" s="36"/>
      <c r="L233" s="36"/>
      <c r="M233" s="36"/>
      <c r="N233" s="36"/>
      <c r="O233" s="36"/>
      <c r="P233" s="36"/>
      <c r="Q233" s="36"/>
      <c r="R233" s="36"/>
      <c r="S233" s="36"/>
    </row>
    <row r="234" spans="5:19" s="61" customFormat="1" x14ac:dyDescent="0.2">
      <c r="E234" s="63"/>
      <c r="I234" s="64"/>
      <c r="J234" s="36"/>
      <c r="K234" s="36"/>
      <c r="L234" s="36"/>
      <c r="M234" s="36"/>
      <c r="N234" s="36"/>
      <c r="O234" s="36"/>
      <c r="P234" s="36"/>
      <c r="Q234" s="36"/>
      <c r="R234" s="36"/>
      <c r="S234" s="36"/>
    </row>
    <row r="235" spans="5:19" s="61" customFormat="1" x14ac:dyDescent="0.2">
      <c r="E235" s="63"/>
      <c r="I235" s="64"/>
      <c r="J235" s="36"/>
      <c r="K235" s="36"/>
      <c r="L235" s="36"/>
      <c r="M235" s="36"/>
      <c r="N235" s="36"/>
      <c r="O235" s="36"/>
      <c r="P235" s="36"/>
      <c r="Q235" s="36"/>
      <c r="R235" s="36"/>
      <c r="S235" s="36"/>
    </row>
    <row r="236" spans="5:19" s="61" customFormat="1" x14ac:dyDescent="0.2">
      <c r="E236" s="63"/>
      <c r="I236" s="64"/>
      <c r="J236" s="36"/>
      <c r="K236" s="36"/>
      <c r="L236" s="36"/>
      <c r="M236" s="36"/>
      <c r="N236" s="36"/>
      <c r="O236" s="36"/>
      <c r="P236" s="36"/>
      <c r="Q236" s="36"/>
      <c r="R236" s="36"/>
      <c r="S236" s="36"/>
    </row>
    <row r="237" spans="5:19" s="61" customFormat="1" x14ac:dyDescent="0.2">
      <c r="E237" s="63"/>
      <c r="I237" s="64"/>
      <c r="J237" s="36"/>
      <c r="K237" s="36"/>
      <c r="L237" s="36"/>
      <c r="M237" s="36"/>
      <c r="N237" s="36"/>
      <c r="O237" s="36"/>
      <c r="P237" s="36"/>
      <c r="Q237" s="36"/>
      <c r="R237" s="36"/>
      <c r="S237" s="36"/>
    </row>
    <row r="238" spans="5:19" s="61" customFormat="1" x14ac:dyDescent="0.2">
      <c r="E238" s="63"/>
      <c r="I238" s="64"/>
      <c r="J238" s="36"/>
      <c r="K238" s="36"/>
      <c r="L238" s="36"/>
      <c r="M238" s="36"/>
      <c r="N238" s="36"/>
      <c r="O238" s="36"/>
      <c r="P238" s="36"/>
      <c r="Q238" s="36"/>
      <c r="R238" s="36"/>
      <c r="S238" s="36"/>
    </row>
    <row r="239" spans="5:19" s="61" customFormat="1" x14ac:dyDescent="0.2">
      <c r="E239" s="63"/>
      <c r="I239" s="64"/>
      <c r="J239" s="36"/>
      <c r="K239" s="36"/>
      <c r="L239" s="36"/>
      <c r="M239" s="36"/>
      <c r="N239" s="36"/>
      <c r="O239" s="36"/>
      <c r="P239" s="36"/>
      <c r="Q239" s="36"/>
      <c r="R239" s="36"/>
      <c r="S239" s="36"/>
    </row>
    <row r="240" spans="5:19" s="61" customFormat="1" x14ac:dyDescent="0.2">
      <c r="E240" s="63"/>
      <c r="I240" s="64"/>
      <c r="J240" s="36"/>
      <c r="K240" s="36"/>
      <c r="L240" s="36"/>
      <c r="M240" s="36"/>
      <c r="N240" s="36"/>
      <c r="O240" s="36"/>
      <c r="P240" s="36"/>
      <c r="Q240" s="36"/>
      <c r="R240" s="36"/>
      <c r="S240" s="36"/>
    </row>
    <row r="241" spans="5:19" s="61" customFormat="1" x14ac:dyDescent="0.2">
      <c r="E241" s="63"/>
      <c r="I241" s="64"/>
      <c r="J241" s="36"/>
      <c r="K241" s="36"/>
      <c r="L241" s="36"/>
      <c r="M241" s="36"/>
      <c r="N241" s="36"/>
      <c r="O241" s="36"/>
      <c r="P241" s="36"/>
      <c r="Q241" s="36"/>
      <c r="R241" s="36"/>
      <c r="S241" s="36"/>
    </row>
    <row r="242" spans="5:19" s="61" customFormat="1" x14ac:dyDescent="0.2">
      <c r="E242" s="63"/>
      <c r="I242" s="64"/>
      <c r="J242" s="36"/>
      <c r="K242" s="36"/>
      <c r="L242" s="36"/>
      <c r="M242" s="36"/>
      <c r="N242" s="36"/>
      <c r="O242" s="36"/>
      <c r="P242" s="36"/>
      <c r="Q242" s="36"/>
      <c r="R242" s="36"/>
      <c r="S242" s="36"/>
    </row>
    <row r="243" spans="5:19" s="61" customFormat="1" x14ac:dyDescent="0.2">
      <c r="E243" s="63"/>
      <c r="I243" s="64"/>
      <c r="J243" s="36"/>
      <c r="K243" s="36"/>
      <c r="L243" s="36"/>
      <c r="M243" s="36"/>
      <c r="N243" s="36"/>
      <c r="O243" s="36"/>
      <c r="P243" s="36"/>
      <c r="Q243" s="36"/>
      <c r="R243" s="36"/>
      <c r="S243" s="36"/>
    </row>
    <row r="244" spans="5:19" s="61" customFormat="1" x14ac:dyDescent="0.2">
      <c r="E244" s="63"/>
      <c r="I244" s="64"/>
      <c r="J244" s="36"/>
      <c r="K244" s="36"/>
      <c r="L244" s="36"/>
      <c r="M244" s="36"/>
      <c r="N244" s="36"/>
      <c r="O244" s="36"/>
      <c r="P244" s="36"/>
      <c r="Q244" s="36"/>
      <c r="R244" s="36"/>
      <c r="S244" s="36"/>
    </row>
    <row r="245" spans="5:19" s="61" customFormat="1" x14ac:dyDescent="0.2">
      <c r="E245" s="63"/>
      <c r="I245" s="64"/>
      <c r="J245" s="36"/>
      <c r="K245" s="36"/>
      <c r="L245" s="36"/>
      <c r="M245" s="36"/>
      <c r="N245" s="36"/>
      <c r="O245" s="36"/>
      <c r="P245" s="36"/>
      <c r="Q245" s="36"/>
      <c r="R245" s="36"/>
      <c r="S245" s="36"/>
    </row>
    <row r="246" spans="5:19" s="61" customFormat="1" x14ac:dyDescent="0.2">
      <c r="E246" s="63"/>
      <c r="I246" s="64"/>
      <c r="J246" s="36"/>
      <c r="K246" s="36"/>
      <c r="L246" s="36"/>
      <c r="M246" s="36"/>
      <c r="N246" s="36"/>
      <c r="O246" s="36"/>
      <c r="P246" s="36"/>
      <c r="Q246" s="36"/>
      <c r="R246" s="36"/>
      <c r="S246" s="36"/>
    </row>
    <row r="247" spans="5:19" s="61" customFormat="1" x14ac:dyDescent="0.2">
      <c r="E247" s="63"/>
      <c r="I247" s="64"/>
      <c r="J247" s="36"/>
      <c r="K247" s="36"/>
      <c r="L247" s="36"/>
      <c r="M247" s="36"/>
      <c r="N247" s="36"/>
      <c r="O247" s="36"/>
      <c r="P247" s="36"/>
      <c r="Q247" s="36"/>
      <c r="R247" s="36"/>
      <c r="S247" s="36"/>
    </row>
    <row r="248" spans="5:19" s="61" customFormat="1" x14ac:dyDescent="0.2">
      <c r="E248" s="63"/>
      <c r="I248" s="64"/>
      <c r="J248" s="36"/>
      <c r="K248" s="36"/>
      <c r="L248" s="36"/>
      <c r="M248" s="36"/>
      <c r="N248" s="36"/>
      <c r="O248" s="36"/>
      <c r="P248" s="36"/>
      <c r="Q248" s="36"/>
      <c r="R248" s="36"/>
      <c r="S248" s="36"/>
    </row>
    <row r="249" spans="5:19" s="61" customFormat="1" x14ac:dyDescent="0.2">
      <c r="E249" s="63"/>
      <c r="I249" s="64"/>
      <c r="J249" s="36"/>
      <c r="K249" s="36"/>
      <c r="L249" s="36"/>
      <c r="M249" s="36"/>
      <c r="N249" s="36"/>
      <c r="O249" s="36"/>
      <c r="P249" s="36"/>
      <c r="Q249" s="36"/>
      <c r="R249" s="36"/>
      <c r="S249" s="36"/>
    </row>
    <row r="250" spans="5:19" s="61" customFormat="1" x14ac:dyDescent="0.2">
      <c r="E250" s="63"/>
      <c r="I250" s="64"/>
      <c r="J250" s="36"/>
      <c r="K250" s="36"/>
      <c r="L250" s="36"/>
      <c r="M250" s="36"/>
      <c r="N250" s="36"/>
      <c r="O250" s="36"/>
      <c r="P250" s="36"/>
      <c r="Q250" s="36"/>
      <c r="R250" s="36"/>
      <c r="S250" s="36"/>
    </row>
    <row r="251" spans="5:19" s="61" customFormat="1" x14ac:dyDescent="0.2">
      <c r="E251" s="63"/>
      <c r="I251" s="64"/>
      <c r="J251" s="36"/>
      <c r="K251" s="36"/>
      <c r="L251" s="36"/>
      <c r="M251" s="36"/>
      <c r="N251" s="36"/>
      <c r="O251" s="36"/>
      <c r="P251" s="36"/>
      <c r="Q251" s="36"/>
      <c r="R251" s="36"/>
      <c r="S251" s="36"/>
    </row>
    <row r="252" spans="5:19" s="61" customFormat="1" x14ac:dyDescent="0.2">
      <c r="E252" s="63"/>
      <c r="I252" s="64"/>
      <c r="J252" s="36"/>
      <c r="K252" s="36"/>
      <c r="L252" s="36"/>
      <c r="M252" s="36"/>
      <c r="N252" s="36"/>
      <c r="O252" s="36"/>
      <c r="P252" s="36"/>
      <c r="Q252" s="36"/>
      <c r="R252" s="36"/>
      <c r="S252" s="36"/>
    </row>
    <row r="253" spans="5:19" s="61" customFormat="1" x14ac:dyDescent="0.2">
      <c r="E253" s="63"/>
      <c r="I253" s="64"/>
      <c r="J253" s="36"/>
      <c r="K253" s="36"/>
      <c r="L253" s="36"/>
      <c r="M253" s="36"/>
      <c r="N253" s="36"/>
      <c r="O253" s="36"/>
      <c r="P253" s="36"/>
      <c r="Q253" s="36"/>
      <c r="R253" s="36"/>
      <c r="S253" s="36"/>
    </row>
    <row r="254" spans="5:19" s="61" customFormat="1" x14ac:dyDescent="0.2">
      <c r="E254" s="63"/>
      <c r="I254" s="64"/>
      <c r="J254" s="36"/>
      <c r="K254" s="36"/>
      <c r="L254" s="36"/>
      <c r="M254" s="36"/>
      <c r="N254" s="36"/>
      <c r="O254" s="36"/>
      <c r="P254" s="36"/>
      <c r="Q254" s="36"/>
      <c r="R254" s="36"/>
      <c r="S254" s="36"/>
    </row>
    <row r="255" spans="5:19" s="61" customFormat="1" x14ac:dyDescent="0.2">
      <c r="E255" s="63"/>
      <c r="I255" s="64"/>
      <c r="J255" s="36"/>
      <c r="K255" s="36"/>
      <c r="L255" s="36"/>
      <c r="M255" s="36"/>
      <c r="N255" s="36"/>
      <c r="O255" s="36"/>
      <c r="P255" s="36"/>
      <c r="Q255" s="36"/>
      <c r="R255" s="36"/>
      <c r="S255" s="36"/>
    </row>
    <row r="256" spans="5:19" s="61" customFormat="1" x14ac:dyDescent="0.2">
      <c r="E256" s="63"/>
      <c r="I256" s="64"/>
      <c r="J256" s="36"/>
      <c r="K256" s="36"/>
      <c r="L256" s="36"/>
      <c r="M256" s="36"/>
      <c r="N256" s="36"/>
      <c r="O256" s="36"/>
      <c r="P256" s="36"/>
      <c r="Q256" s="36"/>
      <c r="R256" s="36"/>
      <c r="S256" s="36"/>
    </row>
    <row r="257" spans="5:19" s="61" customFormat="1" x14ac:dyDescent="0.2">
      <c r="E257" s="63"/>
      <c r="I257" s="64"/>
      <c r="J257" s="36"/>
      <c r="K257" s="36"/>
      <c r="L257" s="36"/>
      <c r="M257" s="36"/>
      <c r="N257" s="36"/>
      <c r="O257" s="36"/>
      <c r="P257" s="36"/>
      <c r="Q257" s="36"/>
      <c r="R257" s="36"/>
      <c r="S257" s="36"/>
    </row>
    <row r="258" spans="5:19" s="61" customFormat="1" x14ac:dyDescent="0.2">
      <c r="E258" s="63"/>
      <c r="I258" s="64"/>
      <c r="J258" s="36"/>
      <c r="K258" s="36"/>
      <c r="L258" s="36"/>
      <c r="M258" s="36"/>
      <c r="N258" s="36"/>
      <c r="O258" s="36"/>
      <c r="P258" s="36"/>
      <c r="Q258" s="36"/>
      <c r="R258" s="36"/>
      <c r="S258" s="36"/>
    </row>
    <row r="259" spans="5:19" s="61" customFormat="1" x14ac:dyDescent="0.2">
      <c r="E259" s="63"/>
      <c r="I259" s="64"/>
      <c r="J259" s="36"/>
      <c r="K259" s="36"/>
      <c r="L259" s="36"/>
      <c r="M259" s="36"/>
      <c r="N259" s="36"/>
      <c r="O259" s="36"/>
      <c r="P259" s="36"/>
      <c r="Q259" s="36"/>
      <c r="R259" s="36"/>
      <c r="S259" s="36"/>
    </row>
    <row r="260" spans="5:19" s="61" customFormat="1" x14ac:dyDescent="0.2">
      <c r="E260" s="63"/>
      <c r="I260" s="64"/>
      <c r="J260" s="36"/>
      <c r="K260" s="36"/>
      <c r="L260" s="36"/>
      <c r="M260" s="36"/>
      <c r="N260" s="36"/>
      <c r="O260" s="36"/>
      <c r="P260" s="36"/>
      <c r="Q260" s="36"/>
      <c r="R260" s="36"/>
      <c r="S260" s="36"/>
    </row>
    <row r="261" spans="5:19" s="61" customFormat="1" x14ac:dyDescent="0.2">
      <c r="E261" s="63"/>
      <c r="I261" s="64"/>
      <c r="J261" s="36"/>
      <c r="K261" s="36"/>
      <c r="L261" s="36"/>
      <c r="M261" s="36"/>
      <c r="N261" s="36"/>
      <c r="O261" s="36"/>
      <c r="P261" s="36"/>
      <c r="Q261" s="36"/>
      <c r="R261" s="36"/>
      <c r="S261" s="36"/>
    </row>
    <row r="262" spans="5:19" s="61" customFormat="1" x14ac:dyDescent="0.2">
      <c r="E262" s="63"/>
      <c r="I262" s="64"/>
      <c r="J262" s="36"/>
      <c r="K262" s="36"/>
      <c r="L262" s="36"/>
      <c r="M262" s="36"/>
      <c r="N262" s="36"/>
      <c r="O262" s="36"/>
      <c r="P262" s="36"/>
      <c r="Q262" s="36"/>
      <c r="R262" s="36"/>
      <c r="S262" s="36"/>
    </row>
    <row r="263" spans="5:19" s="61" customFormat="1" x14ac:dyDescent="0.2">
      <c r="E263" s="63"/>
      <c r="I263" s="64"/>
      <c r="J263" s="36"/>
      <c r="K263" s="36"/>
      <c r="L263" s="36"/>
      <c r="M263" s="36"/>
      <c r="N263" s="36"/>
      <c r="O263" s="36"/>
      <c r="P263" s="36"/>
      <c r="Q263" s="36"/>
      <c r="R263" s="36"/>
      <c r="S263" s="36"/>
    </row>
    <row r="264" spans="5:19" s="61" customFormat="1" x14ac:dyDescent="0.2">
      <c r="E264" s="63"/>
      <c r="I264" s="64"/>
      <c r="J264" s="36"/>
      <c r="K264" s="36"/>
      <c r="L264" s="36"/>
      <c r="M264" s="36"/>
      <c r="N264" s="36"/>
      <c r="O264" s="36"/>
      <c r="P264" s="36"/>
      <c r="Q264" s="36"/>
      <c r="R264" s="36"/>
      <c r="S264" s="36"/>
    </row>
    <row r="265" spans="5:19" s="61" customFormat="1" x14ac:dyDescent="0.2">
      <c r="E265" s="63"/>
      <c r="I265" s="64"/>
      <c r="J265" s="36"/>
      <c r="K265" s="36"/>
      <c r="L265" s="36"/>
      <c r="M265" s="36"/>
      <c r="N265" s="36"/>
      <c r="O265" s="36"/>
      <c r="P265" s="36"/>
      <c r="Q265" s="36"/>
      <c r="R265" s="36"/>
      <c r="S265" s="36"/>
    </row>
    <row r="266" spans="5:19" s="61" customFormat="1" x14ac:dyDescent="0.2">
      <c r="E266" s="63"/>
      <c r="I266" s="64"/>
      <c r="J266" s="36"/>
      <c r="K266" s="36"/>
      <c r="L266" s="36"/>
      <c r="M266" s="36"/>
      <c r="N266" s="36"/>
      <c r="O266" s="36"/>
      <c r="P266" s="36"/>
      <c r="Q266" s="36"/>
      <c r="R266" s="36"/>
      <c r="S266" s="36"/>
    </row>
    <row r="267" spans="5:19" s="61" customFormat="1" x14ac:dyDescent="0.2">
      <c r="E267" s="63"/>
      <c r="I267" s="64"/>
      <c r="J267" s="36"/>
      <c r="K267" s="36"/>
      <c r="L267" s="36"/>
      <c r="M267" s="36"/>
      <c r="N267" s="36"/>
      <c r="O267" s="36"/>
      <c r="P267" s="36"/>
      <c r="Q267" s="36"/>
      <c r="R267" s="36"/>
      <c r="S267" s="36"/>
    </row>
    <row r="268" spans="5:19" s="61" customFormat="1" x14ac:dyDescent="0.2">
      <c r="E268" s="63"/>
      <c r="I268" s="64"/>
      <c r="J268" s="36"/>
      <c r="K268" s="36"/>
      <c r="L268" s="36"/>
      <c r="M268" s="36"/>
      <c r="N268" s="36"/>
      <c r="O268" s="36"/>
      <c r="P268" s="36"/>
      <c r="Q268" s="36"/>
      <c r="R268" s="36"/>
      <c r="S268" s="36"/>
    </row>
    <row r="269" spans="5:19" s="61" customFormat="1" x14ac:dyDescent="0.2">
      <c r="E269" s="63"/>
      <c r="I269" s="64"/>
      <c r="J269" s="36"/>
      <c r="K269" s="36"/>
      <c r="L269" s="36"/>
      <c r="M269" s="36"/>
      <c r="N269" s="36"/>
      <c r="O269" s="36"/>
      <c r="P269" s="36"/>
      <c r="Q269" s="36"/>
      <c r="R269" s="36"/>
      <c r="S269" s="36"/>
    </row>
    <row r="270" spans="5:19" s="61" customFormat="1" x14ac:dyDescent="0.2">
      <c r="E270" s="63"/>
      <c r="I270" s="64"/>
      <c r="J270" s="36"/>
      <c r="K270" s="36"/>
      <c r="L270" s="36"/>
      <c r="M270" s="36"/>
      <c r="N270" s="36"/>
      <c r="O270" s="36"/>
      <c r="P270" s="36"/>
      <c r="Q270" s="36"/>
      <c r="R270" s="36"/>
      <c r="S270" s="36"/>
    </row>
    <row r="271" spans="5:19" s="61" customFormat="1" x14ac:dyDescent="0.2">
      <c r="E271" s="63"/>
      <c r="I271" s="64"/>
      <c r="J271" s="36"/>
      <c r="K271" s="36"/>
      <c r="L271" s="36"/>
      <c r="M271" s="36"/>
      <c r="N271" s="36"/>
      <c r="O271" s="36"/>
      <c r="P271" s="36"/>
      <c r="Q271" s="36"/>
      <c r="R271" s="36"/>
      <c r="S271" s="36"/>
    </row>
    <row r="272" spans="5:19" s="61" customFormat="1" x14ac:dyDescent="0.2">
      <c r="E272" s="63"/>
      <c r="I272" s="64"/>
      <c r="J272" s="36"/>
      <c r="K272" s="36"/>
      <c r="L272" s="36"/>
      <c r="M272" s="36"/>
      <c r="N272" s="36"/>
      <c r="O272" s="36"/>
      <c r="P272" s="36"/>
      <c r="Q272" s="36"/>
      <c r="R272" s="36"/>
      <c r="S272" s="36"/>
    </row>
    <row r="273" spans="5:19" s="61" customFormat="1" x14ac:dyDescent="0.2">
      <c r="E273" s="63"/>
      <c r="I273" s="64"/>
      <c r="J273" s="36"/>
      <c r="K273" s="36"/>
      <c r="L273" s="36"/>
      <c r="M273" s="36"/>
      <c r="N273" s="36"/>
      <c r="O273" s="36"/>
      <c r="P273" s="36"/>
      <c r="Q273" s="36"/>
      <c r="R273" s="36"/>
      <c r="S273" s="36"/>
    </row>
    <row r="274" spans="5:19" s="61" customFormat="1" x14ac:dyDescent="0.2">
      <c r="E274" s="63"/>
      <c r="I274" s="64"/>
      <c r="J274" s="36"/>
      <c r="K274" s="36"/>
      <c r="L274" s="36"/>
      <c r="M274" s="36"/>
      <c r="N274" s="36"/>
      <c r="O274" s="36"/>
      <c r="P274" s="36"/>
      <c r="Q274" s="36"/>
      <c r="R274" s="36"/>
      <c r="S274" s="36"/>
    </row>
    <row r="275" spans="5:19" s="61" customFormat="1" x14ac:dyDescent="0.2">
      <c r="E275" s="63"/>
      <c r="I275" s="64"/>
      <c r="J275" s="36"/>
      <c r="K275" s="36"/>
      <c r="L275" s="36"/>
      <c r="M275" s="36"/>
      <c r="N275" s="36"/>
      <c r="O275" s="36"/>
      <c r="P275" s="36"/>
      <c r="Q275" s="36"/>
      <c r="R275" s="36"/>
      <c r="S275" s="36"/>
    </row>
    <row r="276" spans="5:19" s="61" customFormat="1" x14ac:dyDescent="0.2">
      <c r="E276" s="63"/>
      <c r="I276" s="64"/>
      <c r="J276" s="36"/>
      <c r="K276" s="36"/>
      <c r="L276" s="36"/>
      <c r="M276" s="36"/>
      <c r="N276" s="36"/>
      <c r="O276" s="36"/>
      <c r="P276" s="36"/>
      <c r="Q276" s="36"/>
      <c r="R276" s="36"/>
      <c r="S276" s="36"/>
    </row>
    <row r="277" spans="5:19" s="61" customFormat="1" x14ac:dyDescent="0.2">
      <c r="E277" s="63"/>
      <c r="I277" s="64"/>
      <c r="J277" s="36"/>
      <c r="K277" s="36"/>
      <c r="L277" s="36"/>
      <c r="M277" s="36"/>
      <c r="N277" s="36"/>
      <c r="O277" s="36"/>
      <c r="P277" s="36"/>
      <c r="Q277" s="36"/>
      <c r="R277" s="36"/>
      <c r="S277" s="36"/>
    </row>
    <row r="278" spans="5:19" s="61" customFormat="1" x14ac:dyDescent="0.2">
      <c r="E278" s="63"/>
      <c r="I278" s="64"/>
      <c r="J278" s="36"/>
      <c r="K278" s="36"/>
      <c r="L278" s="36"/>
      <c r="M278" s="36"/>
      <c r="N278" s="36"/>
      <c r="O278" s="36"/>
      <c r="P278" s="36"/>
      <c r="Q278" s="36"/>
      <c r="R278" s="36"/>
      <c r="S278" s="36"/>
    </row>
    <row r="279" spans="5:19" s="61" customFormat="1" x14ac:dyDescent="0.2">
      <c r="E279" s="63"/>
      <c r="I279" s="64"/>
      <c r="J279" s="36"/>
      <c r="K279" s="36"/>
      <c r="L279" s="36"/>
      <c r="M279" s="36"/>
      <c r="N279" s="36"/>
      <c r="O279" s="36"/>
      <c r="P279" s="36"/>
      <c r="Q279" s="36"/>
      <c r="R279" s="36"/>
      <c r="S279" s="36"/>
    </row>
    <row r="280" spans="5:19" s="61" customFormat="1" x14ac:dyDescent="0.2">
      <c r="E280" s="63"/>
      <c r="I280" s="64"/>
      <c r="J280" s="36"/>
      <c r="K280" s="36"/>
      <c r="L280" s="36"/>
      <c r="M280" s="36"/>
      <c r="N280" s="36"/>
      <c r="O280" s="36"/>
      <c r="P280" s="36"/>
      <c r="Q280" s="36"/>
      <c r="R280" s="36"/>
      <c r="S280" s="36"/>
    </row>
    <row r="281" spans="5:19" s="61" customFormat="1" x14ac:dyDescent="0.2">
      <c r="E281" s="63"/>
      <c r="I281" s="64"/>
      <c r="J281" s="36"/>
      <c r="K281" s="36"/>
      <c r="L281" s="36"/>
      <c r="M281" s="36"/>
      <c r="N281" s="36"/>
      <c r="O281" s="36"/>
      <c r="P281" s="36"/>
      <c r="Q281" s="36"/>
      <c r="R281" s="36"/>
      <c r="S281" s="36"/>
    </row>
    <row r="282" spans="5:19" s="61" customFormat="1" x14ac:dyDescent="0.2">
      <c r="E282" s="63"/>
      <c r="I282" s="64"/>
      <c r="J282" s="36"/>
      <c r="K282" s="36"/>
      <c r="L282" s="36"/>
      <c r="M282" s="36"/>
      <c r="N282" s="36"/>
      <c r="O282" s="36"/>
      <c r="P282" s="36"/>
      <c r="Q282" s="36"/>
      <c r="R282" s="36"/>
      <c r="S282" s="36"/>
    </row>
    <row r="283" spans="5:19" s="61" customFormat="1" x14ac:dyDescent="0.2">
      <c r="E283" s="63"/>
      <c r="I283" s="64"/>
      <c r="J283" s="36"/>
      <c r="K283" s="36"/>
      <c r="L283" s="36"/>
      <c r="M283" s="36"/>
      <c r="N283" s="36"/>
      <c r="O283" s="36"/>
      <c r="P283" s="36"/>
      <c r="Q283" s="36"/>
      <c r="R283" s="36"/>
      <c r="S283" s="36"/>
    </row>
    <row r="284" spans="5:19" s="61" customFormat="1" x14ac:dyDescent="0.2">
      <c r="E284" s="63"/>
      <c r="I284" s="64"/>
      <c r="J284" s="36"/>
      <c r="K284" s="36"/>
      <c r="L284" s="36"/>
      <c r="M284" s="36"/>
      <c r="N284" s="36"/>
      <c r="O284" s="36"/>
      <c r="P284" s="36"/>
      <c r="Q284" s="36"/>
      <c r="R284" s="36"/>
      <c r="S284" s="36"/>
    </row>
    <row r="285" spans="5:19" s="61" customFormat="1" x14ac:dyDescent="0.2">
      <c r="E285" s="63"/>
      <c r="I285" s="64"/>
      <c r="J285" s="36"/>
      <c r="K285" s="36"/>
      <c r="L285" s="36"/>
      <c r="M285" s="36"/>
      <c r="N285" s="36"/>
      <c r="O285" s="36"/>
      <c r="P285" s="36"/>
      <c r="Q285" s="36"/>
      <c r="R285" s="36"/>
      <c r="S285" s="36"/>
    </row>
    <row r="286" spans="5:19" s="61" customFormat="1" x14ac:dyDescent="0.2">
      <c r="E286" s="63"/>
      <c r="I286" s="64"/>
      <c r="J286" s="36"/>
      <c r="K286" s="36"/>
      <c r="L286" s="36"/>
      <c r="M286" s="36"/>
      <c r="N286" s="36"/>
      <c r="O286" s="36"/>
      <c r="P286" s="36"/>
      <c r="Q286" s="36"/>
      <c r="R286" s="36"/>
      <c r="S286" s="36"/>
    </row>
    <row r="287" spans="5:19" s="61" customFormat="1" x14ac:dyDescent="0.2">
      <c r="E287" s="63"/>
      <c r="I287" s="64"/>
      <c r="J287" s="36"/>
      <c r="K287" s="36"/>
      <c r="L287" s="36"/>
      <c r="M287" s="36"/>
      <c r="N287" s="36"/>
      <c r="O287" s="36"/>
      <c r="P287" s="36"/>
      <c r="Q287" s="36"/>
      <c r="R287" s="36"/>
      <c r="S287" s="36"/>
    </row>
    <row r="288" spans="5:19" s="61" customFormat="1" x14ac:dyDescent="0.2">
      <c r="E288" s="63"/>
      <c r="I288" s="64"/>
      <c r="J288" s="36"/>
      <c r="K288" s="36"/>
      <c r="L288" s="36"/>
      <c r="M288" s="36"/>
      <c r="N288" s="36"/>
      <c r="O288" s="36"/>
      <c r="P288" s="36"/>
      <c r="Q288" s="36"/>
      <c r="R288" s="36"/>
      <c r="S288" s="36"/>
    </row>
    <row r="289" spans="5:19" s="61" customFormat="1" x14ac:dyDescent="0.2">
      <c r="E289" s="63"/>
      <c r="I289" s="64"/>
      <c r="J289" s="36"/>
      <c r="K289" s="36"/>
      <c r="L289" s="36"/>
      <c r="M289" s="36"/>
      <c r="N289" s="36"/>
      <c r="O289" s="36"/>
      <c r="P289" s="36"/>
      <c r="Q289" s="36"/>
      <c r="R289" s="36"/>
      <c r="S289" s="36"/>
    </row>
    <row r="290" spans="5:19" s="61" customFormat="1" x14ac:dyDescent="0.2">
      <c r="E290" s="63"/>
      <c r="I290" s="64"/>
      <c r="J290" s="36"/>
      <c r="K290" s="36"/>
      <c r="L290" s="36"/>
      <c r="M290" s="36"/>
      <c r="N290" s="36"/>
      <c r="O290" s="36"/>
      <c r="P290" s="36"/>
      <c r="Q290" s="36"/>
      <c r="R290" s="36"/>
      <c r="S290" s="36"/>
    </row>
    <row r="291" spans="5:19" s="61" customFormat="1" x14ac:dyDescent="0.2">
      <c r="E291" s="63"/>
      <c r="I291" s="64"/>
      <c r="J291" s="36"/>
      <c r="K291" s="36"/>
      <c r="L291" s="36"/>
      <c r="M291" s="36"/>
      <c r="N291" s="36"/>
      <c r="O291" s="36"/>
      <c r="P291" s="36"/>
      <c r="Q291" s="36"/>
      <c r="R291" s="36"/>
      <c r="S291" s="36"/>
    </row>
    <row r="292" spans="5:19" s="61" customFormat="1" x14ac:dyDescent="0.2">
      <c r="E292" s="63"/>
      <c r="I292" s="64"/>
      <c r="J292" s="36"/>
      <c r="K292" s="36"/>
      <c r="L292" s="36"/>
      <c r="M292" s="36"/>
      <c r="N292" s="36"/>
      <c r="O292" s="36"/>
      <c r="P292" s="36"/>
      <c r="Q292" s="36"/>
      <c r="R292" s="36"/>
      <c r="S292" s="36"/>
    </row>
    <row r="293" spans="5:19" s="61" customFormat="1" x14ac:dyDescent="0.2">
      <c r="E293" s="63"/>
      <c r="I293" s="64"/>
      <c r="J293" s="36"/>
      <c r="K293" s="36"/>
      <c r="L293" s="36"/>
      <c r="M293" s="36"/>
      <c r="N293" s="36"/>
      <c r="O293" s="36"/>
      <c r="P293" s="36"/>
      <c r="Q293" s="36"/>
      <c r="R293" s="36"/>
      <c r="S293" s="36"/>
    </row>
    <row r="294" spans="5:19" s="61" customFormat="1" x14ac:dyDescent="0.2">
      <c r="E294" s="63"/>
      <c r="I294" s="64"/>
      <c r="J294" s="36"/>
      <c r="K294" s="36"/>
      <c r="L294" s="36"/>
      <c r="M294" s="36"/>
      <c r="N294" s="36"/>
      <c r="O294" s="36"/>
      <c r="P294" s="36"/>
      <c r="Q294" s="36"/>
      <c r="R294" s="36"/>
      <c r="S294" s="36"/>
    </row>
    <row r="295" spans="5:19" s="61" customFormat="1" x14ac:dyDescent="0.2">
      <c r="E295" s="63"/>
      <c r="I295" s="64"/>
      <c r="J295" s="36"/>
      <c r="K295" s="36"/>
      <c r="L295" s="36"/>
      <c r="M295" s="36"/>
      <c r="N295" s="36"/>
      <c r="O295" s="36"/>
      <c r="P295" s="36"/>
      <c r="Q295" s="36"/>
      <c r="R295" s="36"/>
      <c r="S295" s="36"/>
    </row>
    <row r="296" spans="5:19" s="61" customFormat="1" x14ac:dyDescent="0.2">
      <c r="E296" s="63"/>
      <c r="I296" s="64"/>
      <c r="J296" s="36"/>
      <c r="K296" s="36"/>
      <c r="L296" s="36"/>
      <c r="M296" s="36"/>
      <c r="N296" s="36"/>
      <c r="O296" s="36"/>
      <c r="P296" s="36"/>
      <c r="Q296" s="36"/>
      <c r="R296" s="36"/>
      <c r="S296" s="36"/>
    </row>
    <row r="297" spans="5:19" s="61" customFormat="1" x14ac:dyDescent="0.2">
      <c r="E297" s="63"/>
      <c r="I297" s="64"/>
      <c r="J297" s="36"/>
      <c r="K297" s="36"/>
      <c r="L297" s="36"/>
      <c r="M297" s="36"/>
      <c r="N297" s="36"/>
      <c r="O297" s="36"/>
      <c r="P297" s="36"/>
      <c r="Q297" s="36"/>
      <c r="R297" s="36"/>
      <c r="S297" s="36"/>
    </row>
    <row r="298" spans="5:19" s="61" customFormat="1" x14ac:dyDescent="0.2">
      <c r="E298" s="63"/>
      <c r="I298" s="64"/>
      <c r="J298" s="36"/>
      <c r="K298" s="36"/>
      <c r="L298" s="36"/>
      <c r="M298" s="36"/>
      <c r="N298" s="36"/>
      <c r="O298" s="36"/>
      <c r="P298" s="36"/>
      <c r="Q298" s="36"/>
      <c r="R298" s="36"/>
      <c r="S298" s="36"/>
    </row>
    <row r="299" spans="5:19" s="61" customFormat="1" x14ac:dyDescent="0.2">
      <c r="E299" s="63"/>
      <c r="I299" s="64"/>
      <c r="J299" s="36"/>
      <c r="K299" s="36"/>
      <c r="L299" s="36"/>
      <c r="M299" s="36"/>
      <c r="N299" s="36"/>
      <c r="O299" s="36"/>
      <c r="P299" s="36"/>
      <c r="Q299" s="36"/>
      <c r="R299" s="36"/>
      <c r="S299" s="36"/>
    </row>
    <row r="300" spans="5:19" s="61" customFormat="1" x14ac:dyDescent="0.2">
      <c r="E300" s="63"/>
      <c r="I300" s="64"/>
      <c r="J300" s="36"/>
      <c r="K300" s="36"/>
      <c r="L300" s="36"/>
      <c r="M300" s="36"/>
      <c r="N300" s="36"/>
      <c r="O300" s="36"/>
      <c r="P300" s="36"/>
      <c r="Q300" s="36"/>
      <c r="R300" s="36"/>
      <c r="S300" s="36"/>
    </row>
    <row r="301" spans="5:19" s="61" customFormat="1" x14ac:dyDescent="0.2">
      <c r="E301" s="63"/>
      <c r="I301" s="64"/>
      <c r="J301" s="36"/>
      <c r="K301" s="36"/>
      <c r="L301" s="36"/>
      <c r="M301" s="36"/>
      <c r="N301" s="36"/>
      <c r="O301" s="36"/>
      <c r="P301" s="36"/>
      <c r="Q301" s="36"/>
      <c r="R301" s="36"/>
      <c r="S301" s="36"/>
    </row>
    <row r="302" spans="5:19" s="61" customFormat="1" x14ac:dyDescent="0.2">
      <c r="E302" s="63"/>
      <c r="I302" s="64"/>
      <c r="J302" s="36"/>
      <c r="K302" s="36"/>
      <c r="L302" s="36"/>
      <c r="M302" s="36"/>
      <c r="N302" s="36"/>
      <c r="O302" s="36"/>
      <c r="P302" s="36"/>
      <c r="Q302" s="36"/>
      <c r="R302" s="36"/>
      <c r="S302" s="36"/>
    </row>
    <row r="303" spans="5:19" s="61" customFormat="1" x14ac:dyDescent="0.2">
      <c r="E303" s="63"/>
      <c r="I303" s="64"/>
      <c r="J303" s="36"/>
      <c r="K303" s="36"/>
      <c r="L303" s="36"/>
      <c r="M303" s="36"/>
      <c r="N303" s="36"/>
      <c r="O303" s="36"/>
      <c r="P303" s="36"/>
      <c r="Q303" s="36"/>
      <c r="R303" s="36"/>
      <c r="S303" s="36"/>
    </row>
    <row r="304" spans="5:19" s="61" customFormat="1" x14ac:dyDescent="0.2">
      <c r="E304" s="63"/>
      <c r="I304" s="64"/>
      <c r="J304" s="36"/>
      <c r="K304" s="36"/>
      <c r="L304" s="36"/>
      <c r="M304" s="36"/>
      <c r="N304" s="36"/>
      <c r="O304" s="36"/>
      <c r="P304" s="36"/>
      <c r="Q304" s="36"/>
      <c r="R304" s="36"/>
      <c r="S304" s="36"/>
    </row>
    <row r="305" spans="5:19" s="61" customFormat="1" x14ac:dyDescent="0.2">
      <c r="E305" s="63"/>
      <c r="I305" s="64"/>
      <c r="J305" s="36"/>
      <c r="K305" s="36"/>
      <c r="L305" s="36"/>
      <c r="M305" s="36"/>
      <c r="N305" s="36"/>
      <c r="O305" s="36"/>
      <c r="P305" s="36"/>
      <c r="Q305" s="36"/>
      <c r="R305" s="36"/>
      <c r="S305" s="36"/>
    </row>
    <row r="306" spans="5:19" s="61" customFormat="1" x14ac:dyDescent="0.2">
      <c r="E306" s="63"/>
      <c r="I306" s="64"/>
      <c r="J306" s="36"/>
      <c r="K306" s="36"/>
      <c r="L306" s="36"/>
      <c r="M306" s="36"/>
      <c r="N306" s="36"/>
      <c r="O306" s="36"/>
      <c r="P306" s="36"/>
      <c r="Q306" s="36"/>
      <c r="R306" s="36"/>
      <c r="S306" s="36"/>
    </row>
    <row r="307" spans="5:19" s="61" customFormat="1" x14ac:dyDescent="0.2">
      <c r="E307" s="63"/>
      <c r="I307" s="64"/>
      <c r="J307" s="36"/>
      <c r="K307" s="36"/>
      <c r="L307" s="36"/>
      <c r="M307" s="36"/>
      <c r="N307" s="36"/>
      <c r="O307" s="36"/>
      <c r="P307" s="36"/>
      <c r="Q307" s="36"/>
      <c r="R307" s="36"/>
      <c r="S307" s="36"/>
    </row>
    <row r="308" spans="5:19" s="61" customFormat="1" x14ac:dyDescent="0.2">
      <c r="E308" s="63"/>
      <c r="I308" s="64"/>
      <c r="J308" s="36"/>
      <c r="K308" s="36"/>
      <c r="L308" s="36"/>
      <c r="M308" s="36"/>
      <c r="N308" s="36"/>
      <c r="O308" s="36"/>
      <c r="P308" s="36"/>
      <c r="Q308" s="36"/>
      <c r="R308" s="36"/>
      <c r="S308" s="36"/>
    </row>
    <row r="309" spans="5:19" s="61" customFormat="1" x14ac:dyDescent="0.2">
      <c r="E309" s="63"/>
      <c r="I309" s="64"/>
      <c r="J309" s="36"/>
      <c r="K309" s="36"/>
      <c r="L309" s="36"/>
      <c r="M309" s="36"/>
      <c r="N309" s="36"/>
      <c r="O309" s="36"/>
      <c r="P309" s="36"/>
      <c r="Q309" s="36"/>
      <c r="R309" s="36"/>
      <c r="S309" s="36"/>
    </row>
    <row r="310" spans="5:19" s="61" customFormat="1" x14ac:dyDescent="0.2">
      <c r="E310" s="63"/>
      <c r="I310" s="64"/>
      <c r="J310" s="36"/>
      <c r="K310" s="36"/>
      <c r="L310" s="36"/>
      <c r="M310" s="36"/>
      <c r="N310" s="36"/>
      <c r="O310" s="36"/>
      <c r="P310" s="36"/>
      <c r="Q310" s="36"/>
      <c r="R310" s="36"/>
      <c r="S310" s="36"/>
    </row>
    <row r="311" spans="5:19" s="61" customFormat="1" x14ac:dyDescent="0.2">
      <c r="E311" s="63"/>
      <c r="I311" s="64"/>
      <c r="J311" s="36"/>
      <c r="K311" s="36"/>
      <c r="L311" s="36"/>
      <c r="M311" s="36"/>
      <c r="N311" s="36"/>
      <c r="O311" s="36"/>
      <c r="P311" s="36"/>
      <c r="Q311" s="36"/>
      <c r="R311" s="36"/>
      <c r="S311" s="36"/>
    </row>
    <row r="312" spans="5:19" s="61" customFormat="1" x14ac:dyDescent="0.2">
      <c r="E312" s="63"/>
      <c r="I312" s="64"/>
      <c r="J312" s="36"/>
      <c r="K312" s="36"/>
      <c r="L312" s="36"/>
      <c r="M312" s="36"/>
      <c r="N312" s="36"/>
      <c r="O312" s="36"/>
      <c r="P312" s="36"/>
      <c r="Q312" s="36"/>
      <c r="R312" s="36"/>
      <c r="S312" s="36"/>
    </row>
    <row r="313" spans="5:19" s="61" customFormat="1" x14ac:dyDescent="0.2">
      <c r="E313" s="63"/>
      <c r="I313" s="64"/>
      <c r="J313" s="36"/>
      <c r="K313" s="36"/>
      <c r="L313" s="36"/>
      <c r="M313" s="36"/>
      <c r="N313" s="36"/>
      <c r="O313" s="36"/>
      <c r="P313" s="36"/>
      <c r="Q313" s="36"/>
      <c r="R313" s="36"/>
      <c r="S313" s="36"/>
    </row>
    <row r="314" spans="5:19" s="61" customFormat="1" x14ac:dyDescent="0.2">
      <c r="E314" s="63"/>
      <c r="I314" s="64"/>
      <c r="J314" s="36"/>
      <c r="K314" s="36"/>
      <c r="L314" s="36"/>
      <c r="M314" s="36"/>
      <c r="N314" s="36"/>
      <c r="O314" s="36"/>
      <c r="P314" s="36"/>
      <c r="Q314" s="36"/>
      <c r="R314" s="36"/>
      <c r="S314" s="36"/>
    </row>
    <row r="315" spans="5:19" s="61" customFormat="1" x14ac:dyDescent="0.2">
      <c r="E315" s="63"/>
      <c r="I315" s="64"/>
      <c r="J315" s="36"/>
      <c r="K315" s="36"/>
      <c r="L315" s="36"/>
      <c r="M315" s="36"/>
      <c r="N315" s="36"/>
      <c r="O315" s="36"/>
      <c r="P315" s="36"/>
      <c r="Q315" s="36"/>
      <c r="R315" s="36"/>
      <c r="S315" s="36"/>
    </row>
    <row r="316" spans="5:19" s="61" customFormat="1" x14ac:dyDescent="0.2">
      <c r="E316" s="63"/>
      <c r="I316" s="64"/>
      <c r="J316" s="36"/>
      <c r="K316" s="36"/>
      <c r="L316" s="36"/>
      <c r="M316" s="36"/>
      <c r="N316" s="36"/>
      <c r="O316" s="36"/>
      <c r="P316" s="36"/>
      <c r="Q316" s="36"/>
      <c r="R316" s="36"/>
      <c r="S316" s="36"/>
    </row>
    <row r="317" spans="5:19" s="61" customFormat="1" x14ac:dyDescent="0.2">
      <c r="E317" s="63"/>
      <c r="I317" s="64"/>
      <c r="J317" s="36"/>
      <c r="K317" s="36"/>
      <c r="L317" s="36"/>
      <c r="M317" s="36"/>
      <c r="N317" s="36"/>
      <c r="O317" s="36"/>
      <c r="P317" s="36"/>
      <c r="Q317" s="36"/>
      <c r="R317" s="36"/>
      <c r="S317" s="36"/>
    </row>
    <row r="318" spans="5:19" s="61" customFormat="1" x14ac:dyDescent="0.2">
      <c r="E318" s="63"/>
      <c r="I318" s="64"/>
      <c r="J318" s="36"/>
      <c r="K318" s="36"/>
      <c r="L318" s="36"/>
      <c r="M318" s="36"/>
      <c r="N318" s="36"/>
      <c r="O318" s="36"/>
      <c r="P318" s="36"/>
      <c r="Q318" s="36"/>
      <c r="R318" s="36"/>
      <c r="S318" s="36"/>
    </row>
    <row r="319" spans="5:19" s="61" customFormat="1" x14ac:dyDescent="0.2">
      <c r="E319" s="63"/>
      <c r="I319" s="64"/>
      <c r="J319" s="36"/>
      <c r="K319" s="36"/>
      <c r="L319" s="36"/>
      <c r="M319" s="36"/>
      <c r="N319" s="36"/>
      <c r="O319" s="36"/>
      <c r="P319" s="36"/>
      <c r="Q319" s="36"/>
      <c r="R319" s="36"/>
      <c r="S319" s="36"/>
    </row>
    <row r="320" spans="5:19" s="61" customFormat="1" x14ac:dyDescent="0.2">
      <c r="E320" s="63"/>
      <c r="I320" s="64"/>
      <c r="J320" s="36"/>
      <c r="K320" s="36"/>
      <c r="L320" s="36"/>
      <c r="M320" s="36"/>
      <c r="N320" s="36"/>
      <c r="O320" s="36"/>
      <c r="P320" s="36"/>
      <c r="Q320" s="36"/>
      <c r="R320" s="36"/>
      <c r="S320" s="36"/>
    </row>
    <row r="321" spans="5:19" s="61" customFormat="1" x14ac:dyDescent="0.2">
      <c r="E321" s="63"/>
      <c r="I321" s="64"/>
      <c r="J321" s="36"/>
      <c r="K321" s="36"/>
      <c r="L321" s="36"/>
      <c r="M321" s="36"/>
      <c r="N321" s="36"/>
      <c r="O321" s="36"/>
      <c r="P321" s="36"/>
      <c r="Q321" s="36"/>
      <c r="R321" s="36"/>
      <c r="S321" s="36"/>
    </row>
    <row r="322" spans="5:19" s="61" customFormat="1" x14ac:dyDescent="0.2">
      <c r="E322" s="63"/>
      <c r="I322" s="64"/>
      <c r="J322" s="36"/>
      <c r="K322" s="36"/>
      <c r="L322" s="36"/>
      <c r="M322" s="36"/>
      <c r="N322" s="36"/>
      <c r="O322" s="36"/>
      <c r="P322" s="36"/>
      <c r="Q322" s="36"/>
      <c r="R322" s="36"/>
      <c r="S322" s="36"/>
    </row>
    <row r="323" spans="5:19" s="61" customFormat="1" x14ac:dyDescent="0.2">
      <c r="E323" s="63"/>
      <c r="I323" s="64"/>
      <c r="J323" s="36"/>
      <c r="K323" s="36"/>
      <c r="L323" s="36"/>
      <c r="M323" s="36"/>
      <c r="N323" s="36"/>
      <c r="O323" s="36"/>
      <c r="P323" s="36"/>
      <c r="Q323" s="36"/>
      <c r="R323" s="36"/>
      <c r="S323" s="36"/>
    </row>
    <row r="324" spans="5:19" s="61" customFormat="1" x14ac:dyDescent="0.2">
      <c r="E324" s="63"/>
      <c r="I324" s="64"/>
      <c r="J324" s="36"/>
      <c r="K324" s="36"/>
      <c r="L324" s="36"/>
      <c r="M324" s="36"/>
      <c r="N324" s="36"/>
      <c r="O324" s="36"/>
      <c r="P324" s="36"/>
      <c r="Q324" s="36"/>
      <c r="R324" s="36"/>
      <c r="S324" s="36"/>
    </row>
    <row r="325" spans="5:19" s="61" customFormat="1" x14ac:dyDescent="0.2">
      <c r="E325" s="63"/>
      <c r="I325" s="64"/>
      <c r="J325" s="36"/>
      <c r="K325" s="36"/>
      <c r="L325" s="36"/>
      <c r="M325" s="36"/>
      <c r="N325" s="36"/>
      <c r="O325" s="36"/>
      <c r="P325" s="36"/>
      <c r="Q325" s="36"/>
      <c r="R325" s="36"/>
      <c r="S325" s="36"/>
    </row>
    <row r="326" spans="5:19" s="61" customFormat="1" x14ac:dyDescent="0.2">
      <c r="E326" s="63"/>
      <c r="I326" s="64"/>
      <c r="J326" s="36"/>
      <c r="K326" s="36"/>
      <c r="L326" s="36"/>
      <c r="M326" s="36"/>
      <c r="N326" s="36"/>
      <c r="O326" s="36"/>
      <c r="P326" s="36"/>
      <c r="Q326" s="36"/>
      <c r="R326" s="36"/>
      <c r="S326" s="36"/>
    </row>
    <row r="327" spans="5:19" s="61" customFormat="1" x14ac:dyDescent="0.2">
      <c r="E327" s="63"/>
      <c r="I327" s="64"/>
      <c r="J327" s="36"/>
      <c r="K327" s="36"/>
      <c r="L327" s="36"/>
      <c r="M327" s="36"/>
      <c r="N327" s="36"/>
      <c r="O327" s="36"/>
      <c r="P327" s="36"/>
      <c r="Q327" s="36"/>
      <c r="R327" s="36"/>
      <c r="S327" s="36"/>
    </row>
    <row r="328" spans="5:19" s="61" customFormat="1" x14ac:dyDescent="0.2">
      <c r="E328" s="63"/>
      <c r="I328" s="64"/>
      <c r="J328" s="36"/>
      <c r="K328" s="36"/>
      <c r="L328" s="36"/>
      <c r="M328" s="36"/>
      <c r="N328" s="36"/>
      <c r="O328" s="36"/>
      <c r="P328" s="36"/>
      <c r="Q328" s="36"/>
      <c r="R328" s="36"/>
      <c r="S328" s="36"/>
    </row>
    <row r="329" spans="5:19" s="61" customFormat="1" x14ac:dyDescent="0.2">
      <c r="E329" s="63"/>
      <c r="I329" s="64"/>
      <c r="J329" s="36"/>
      <c r="K329" s="36"/>
      <c r="L329" s="36"/>
      <c r="M329" s="36"/>
      <c r="N329" s="36"/>
      <c r="O329" s="36"/>
      <c r="P329" s="36"/>
      <c r="Q329" s="36"/>
      <c r="R329" s="36"/>
      <c r="S329" s="36"/>
    </row>
    <row r="330" spans="5:19" s="61" customFormat="1" x14ac:dyDescent="0.2">
      <c r="E330" s="63"/>
      <c r="I330" s="64"/>
      <c r="J330" s="36"/>
      <c r="K330" s="36"/>
      <c r="L330" s="36"/>
      <c r="M330" s="36"/>
      <c r="N330" s="36"/>
      <c r="O330" s="36"/>
      <c r="P330" s="36"/>
      <c r="Q330" s="36"/>
      <c r="R330" s="36"/>
      <c r="S330" s="36"/>
    </row>
    <row r="331" spans="5:19" s="61" customFormat="1" x14ac:dyDescent="0.2">
      <c r="E331" s="63"/>
      <c r="I331" s="64"/>
      <c r="J331" s="36"/>
      <c r="K331" s="36"/>
      <c r="L331" s="36"/>
      <c r="M331" s="36"/>
      <c r="N331" s="36"/>
      <c r="O331" s="36"/>
      <c r="P331" s="36"/>
      <c r="Q331" s="36"/>
      <c r="R331" s="36"/>
      <c r="S331" s="36"/>
    </row>
    <row r="332" spans="5:19" s="61" customFormat="1" x14ac:dyDescent="0.2">
      <c r="E332" s="63"/>
      <c r="I332" s="64"/>
      <c r="J332" s="36"/>
      <c r="K332" s="36"/>
      <c r="L332" s="36"/>
      <c r="M332" s="36"/>
      <c r="N332" s="36"/>
      <c r="O332" s="36"/>
      <c r="P332" s="36"/>
      <c r="Q332" s="36"/>
      <c r="R332" s="36"/>
      <c r="S332" s="36"/>
    </row>
    <row r="333" spans="5:19" s="61" customFormat="1" x14ac:dyDescent="0.2">
      <c r="E333" s="63"/>
      <c r="I333" s="64"/>
      <c r="J333" s="36"/>
      <c r="K333" s="36"/>
      <c r="L333" s="36"/>
      <c r="M333" s="36"/>
      <c r="N333" s="36"/>
      <c r="O333" s="36"/>
      <c r="P333" s="36"/>
      <c r="Q333" s="36"/>
      <c r="R333" s="36"/>
      <c r="S333" s="36"/>
    </row>
    <row r="334" spans="5:19" s="61" customFormat="1" x14ac:dyDescent="0.2">
      <c r="E334" s="63"/>
      <c r="I334" s="64"/>
      <c r="J334" s="36"/>
      <c r="K334" s="36"/>
      <c r="L334" s="36"/>
      <c r="M334" s="36"/>
      <c r="N334" s="36"/>
      <c r="O334" s="36"/>
      <c r="P334" s="36"/>
      <c r="Q334" s="36"/>
      <c r="R334" s="36"/>
      <c r="S334" s="36"/>
    </row>
    <row r="335" spans="5:19" s="61" customFormat="1" x14ac:dyDescent="0.2">
      <c r="E335" s="63"/>
      <c r="I335" s="64"/>
      <c r="J335" s="36"/>
      <c r="K335" s="36"/>
      <c r="L335" s="36"/>
      <c r="M335" s="36"/>
      <c r="N335" s="36"/>
      <c r="O335" s="36"/>
      <c r="P335" s="36"/>
      <c r="Q335" s="36"/>
      <c r="R335" s="36"/>
      <c r="S335" s="36"/>
    </row>
    <row r="336" spans="5:19" s="61" customFormat="1" x14ac:dyDescent="0.2">
      <c r="E336" s="63"/>
      <c r="I336" s="64"/>
      <c r="J336" s="36"/>
      <c r="K336" s="36"/>
      <c r="L336" s="36"/>
      <c r="M336" s="36"/>
      <c r="N336" s="36"/>
      <c r="O336" s="36"/>
      <c r="P336" s="36"/>
      <c r="Q336" s="36"/>
      <c r="R336" s="36"/>
      <c r="S336" s="36"/>
    </row>
    <row r="337" spans="5:19" s="61" customFormat="1" x14ac:dyDescent="0.2">
      <c r="E337" s="63"/>
      <c r="I337" s="64"/>
      <c r="J337" s="36"/>
      <c r="K337" s="36"/>
      <c r="L337" s="36"/>
      <c r="M337" s="36"/>
      <c r="N337" s="36"/>
      <c r="O337" s="36"/>
      <c r="P337" s="36"/>
      <c r="Q337" s="36"/>
      <c r="R337" s="36"/>
      <c r="S337" s="36"/>
    </row>
    <row r="338" spans="5:19" s="61" customFormat="1" x14ac:dyDescent="0.2">
      <c r="E338" s="63"/>
      <c r="I338" s="64"/>
      <c r="J338" s="36"/>
      <c r="K338" s="36"/>
      <c r="L338" s="36"/>
      <c r="M338" s="36"/>
      <c r="N338" s="36"/>
      <c r="O338" s="36"/>
      <c r="P338" s="36"/>
      <c r="Q338" s="36"/>
      <c r="R338" s="36"/>
      <c r="S338" s="36"/>
    </row>
    <row r="339" spans="5:19" s="61" customFormat="1" x14ac:dyDescent="0.2">
      <c r="E339" s="63"/>
      <c r="I339" s="64"/>
      <c r="J339" s="36"/>
      <c r="K339" s="36"/>
      <c r="L339" s="36"/>
      <c r="M339" s="36"/>
      <c r="N339" s="36"/>
      <c r="O339" s="36"/>
      <c r="P339" s="36"/>
      <c r="Q339" s="36"/>
      <c r="R339" s="36"/>
      <c r="S339" s="36"/>
    </row>
    <row r="340" spans="5:19" s="61" customFormat="1" x14ac:dyDescent="0.2">
      <c r="E340" s="63"/>
      <c r="I340" s="64"/>
      <c r="J340" s="36"/>
      <c r="K340" s="36"/>
      <c r="L340" s="36"/>
      <c r="M340" s="36"/>
      <c r="N340" s="36"/>
      <c r="O340" s="36"/>
      <c r="P340" s="36"/>
      <c r="Q340" s="36"/>
      <c r="R340" s="36"/>
      <c r="S340" s="36"/>
    </row>
    <row r="341" spans="5:19" s="61" customFormat="1" x14ac:dyDescent="0.2">
      <c r="E341" s="63"/>
      <c r="I341" s="64"/>
      <c r="J341" s="36"/>
      <c r="K341" s="36"/>
      <c r="L341" s="36"/>
      <c r="M341" s="36"/>
      <c r="N341" s="36"/>
      <c r="O341" s="36"/>
      <c r="P341" s="36"/>
      <c r="Q341" s="36"/>
      <c r="R341" s="36"/>
      <c r="S341" s="36"/>
    </row>
    <row r="342" spans="5:19" s="61" customFormat="1" x14ac:dyDescent="0.2">
      <c r="E342" s="63"/>
      <c r="I342" s="64"/>
      <c r="J342" s="36"/>
      <c r="K342" s="36"/>
      <c r="L342" s="36"/>
      <c r="M342" s="36"/>
      <c r="N342" s="36"/>
      <c r="O342" s="36"/>
      <c r="P342" s="36"/>
      <c r="Q342" s="36"/>
      <c r="R342" s="36"/>
      <c r="S342" s="36"/>
    </row>
    <row r="343" spans="5:19" s="61" customFormat="1" x14ac:dyDescent="0.2">
      <c r="E343" s="63"/>
      <c r="I343" s="64"/>
      <c r="J343" s="36"/>
      <c r="K343" s="36"/>
      <c r="L343" s="36"/>
      <c r="M343" s="36"/>
      <c r="N343" s="36"/>
      <c r="O343" s="36"/>
      <c r="P343" s="36"/>
      <c r="Q343" s="36"/>
      <c r="R343" s="36"/>
      <c r="S343" s="36"/>
    </row>
    <row r="344" spans="5:19" s="61" customFormat="1" x14ac:dyDescent="0.2">
      <c r="E344" s="63"/>
      <c r="I344" s="64"/>
      <c r="J344" s="36"/>
      <c r="K344" s="36"/>
      <c r="L344" s="36"/>
      <c r="M344" s="36"/>
      <c r="N344" s="36"/>
      <c r="O344" s="36"/>
      <c r="P344" s="36"/>
      <c r="Q344" s="36"/>
      <c r="R344" s="36"/>
      <c r="S344" s="36"/>
    </row>
    <row r="345" spans="5:19" s="61" customFormat="1" x14ac:dyDescent="0.2">
      <c r="E345" s="63"/>
      <c r="I345" s="64"/>
      <c r="J345" s="36"/>
      <c r="K345" s="36"/>
      <c r="L345" s="36"/>
      <c r="M345" s="36"/>
      <c r="N345" s="36"/>
      <c r="O345" s="36"/>
      <c r="P345" s="36"/>
      <c r="Q345" s="36"/>
      <c r="R345" s="36"/>
      <c r="S345" s="36"/>
    </row>
    <row r="346" spans="5:19" s="61" customFormat="1" x14ac:dyDescent="0.2">
      <c r="E346" s="63"/>
      <c r="I346" s="64"/>
      <c r="J346" s="36"/>
      <c r="K346" s="36"/>
      <c r="L346" s="36"/>
      <c r="M346" s="36"/>
      <c r="N346" s="36"/>
      <c r="O346" s="36"/>
      <c r="P346" s="36"/>
      <c r="Q346" s="36"/>
      <c r="R346" s="36"/>
      <c r="S346" s="36"/>
    </row>
    <row r="347" spans="5:19" s="61" customFormat="1" x14ac:dyDescent="0.2">
      <c r="E347" s="63"/>
      <c r="I347" s="64"/>
      <c r="J347" s="36"/>
      <c r="K347" s="36"/>
      <c r="L347" s="36"/>
      <c r="M347" s="36"/>
      <c r="N347" s="36"/>
      <c r="O347" s="36"/>
      <c r="P347" s="36"/>
      <c r="Q347" s="36"/>
      <c r="R347" s="36"/>
      <c r="S347" s="36"/>
    </row>
  </sheetData>
  <sheetProtection formatCells="0" formatColumns="0" formatRows="0" insertColumns="0" insertRows="0" deleteRows="0"/>
  <mergeCells count="122">
    <mergeCell ref="A155:E155"/>
    <mergeCell ref="A156:E156"/>
    <mergeCell ref="A157:E157"/>
    <mergeCell ref="A158:E158"/>
    <mergeCell ref="A149:E149"/>
    <mergeCell ref="F149:G149"/>
    <mergeCell ref="A150:G150"/>
    <mergeCell ref="A152:G152"/>
    <mergeCell ref="A153:E153"/>
    <mergeCell ref="A154:E154"/>
    <mergeCell ref="A144:G144"/>
    <mergeCell ref="A145:E145"/>
    <mergeCell ref="F145:G145"/>
    <mergeCell ref="A147:E147"/>
    <mergeCell ref="F147:G147"/>
    <mergeCell ref="A148:E148"/>
    <mergeCell ref="F148:G148"/>
    <mergeCell ref="A140:E140"/>
    <mergeCell ref="F140:G140"/>
    <mergeCell ref="A141:E141"/>
    <mergeCell ref="F141:G141"/>
    <mergeCell ref="A142:E142"/>
    <mergeCell ref="F142:G142"/>
    <mergeCell ref="A135:E135"/>
    <mergeCell ref="F135:G135"/>
    <mergeCell ref="A137:G137"/>
    <mergeCell ref="A138:E138"/>
    <mergeCell ref="F138:G138"/>
    <mergeCell ref="A139:E139"/>
    <mergeCell ref="F139:G139"/>
    <mergeCell ref="A133:B133"/>
    <mergeCell ref="C133:E133"/>
    <mergeCell ref="F133:G133"/>
    <mergeCell ref="A134:B134"/>
    <mergeCell ref="C134:E134"/>
    <mergeCell ref="F134:G134"/>
    <mergeCell ref="A130:G130"/>
    <mergeCell ref="A131:B131"/>
    <mergeCell ref="C131:E131"/>
    <mergeCell ref="F131:G131"/>
    <mergeCell ref="A132:B132"/>
    <mergeCell ref="C132:E132"/>
    <mergeCell ref="F132:G132"/>
    <mergeCell ref="A127:B127"/>
    <mergeCell ref="C127:E127"/>
    <mergeCell ref="F127:G127"/>
    <mergeCell ref="A128:B128"/>
    <mergeCell ref="C128:E128"/>
    <mergeCell ref="F128:G128"/>
    <mergeCell ref="A125:B125"/>
    <mergeCell ref="C125:E125"/>
    <mergeCell ref="F125:G125"/>
    <mergeCell ref="A126:B126"/>
    <mergeCell ref="C126:E126"/>
    <mergeCell ref="F126:G126"/>
    <mergeCell ref="A122:G122"/>
    <mergeCell ref="A123:B123"/>
    <mergeCell ref="C123:E123"/>
    <mergeCell ref="F123:G123"/>
    <mergeCell ref="A124:B124"/>
    <mergeCell ref="C124:E124"/>
    <mergeCell ref="F124:G124"/>
    <mergeCell ref="A119:B119"/>
    <mergeCell ref="C119:E119"/>
    <mergeCell ref="F119:G119"/>
    <mergeCell ref="A120:B120"/>
    <mergeCell ref="C120:E120"/>
    <mergeCell ref="F120:G120"/>
    <mergeCell ref="C116:E116"/>
    <mergeCell ref="F116:G116"/>
    <mergeCell ref="C117:E117"/>
    <mergeCell ref="F117:G117"/>
    <mergeCell ref="C118:E118"/>
    <mergeCell ref="F118:G118"/>
    <mergeCell ref="C114:E114"/>
    <mergeCell ref="F114:G114"/>
    <mergeCell ref="C115:E115"/>
    <mergeCell ref="F115:G115"/>
    <mergeCell ref="A107:D107"/>
    <mergeCell ref="F107:I107"/>
    <mergeCell ref="A110:G110"/>
    <mergeCell ref="C111:E111"/>
    <mergeCell ref="F111:G111"/>
    <mergeCell ref="C112:E112"/>
    <mergeCell ref="F112:G112"/>
    <mergeCell ref="A105:D105"/>
    <mergeCell ref="F105:I105"/>
    <mergeCell ref="A106:D106"/>
    <mergeCell ref="F106:I106"/>
    <mergeCell ref="O7:O8"/>
    <mergeCell ref="P7:P8"/>
    <mergeCell ref="Q7:Q8"/>
    <mergeCell ref="C113:E113"/>
    <mergeCell ref="F113:G113"/>
    <mergeCell ref="A103:G103"/>
    <mergeCell ref="H7:H9"/>
    <mergeCell ref="I7:I9"/>
    <mergeCell ref="K7:K8"/>
    <mergeCell ref="L7:L8"/>
    <mergeCell ref="M7:M8"/>
    <mergeCell ref="N7:N8"/>
    <mergeCell ref="A104:D104"/>
    <mergeCell ref="F104:I104"/>
    <mergeCell ref="A7:A9"/>
    <mergeCell ref="B7:B9"/>
    <mergeCell ref="C7:C9"/>
    <mergeCell ref="D7:D9"/>
    <mergeCell ref="E7:E9"/>
    <mergeCell ref="F7:F9"/>
    <mergeCell ref="A4:A6"/>
    <mergeCell ref="B4:I4"/>
    <mergeCell ref="B6:I6"/>
    <mergeCell ref="G7:G9"/>
    <mergeCell ref="R7:R8"/>
    <mergeCell ref="S7:S8"/>
    <mergeCell ref="B1:H1"/>
    <mergeCell ref="B2:E2"/>
    <mergeCell ref="F2:G2"/>
    <mergeCell ref="H2:I2"/>
    <mergeCell ref="B3:E3"/>
    <mergeCell ref="F3:G3"/>
    <mergeCell ref="H3:I3"/>
  </mergeCells>
  <conditionalFormatting sqref="U8">
    <cfRule type="containsText" dxfId="515" priority="47" operator="containsText" text="erro!">
      <formula>NOT(ISERROR(SEARCH("erro!",U8)))</formula>
    </cfRule>
  </conditionalFormatting>
  <conditionalFormatting sqref="K10:R10 I10 I68:I75 K68:R75 I44:I61 K44:R61">
    <cfRule type="containsText" dxfId="514" priority="46" operator="containsText" text="erro!">
      <formula>NOT(ISERROR(SEARCH("erro!",I10)))</formula>
    </cfRule>
  </conditionalFormatting>
  <conditionalFormatting sqref="B10 B68:B75 B44:B61">
    <cfRule type="containsText" dxfId="513" priority="45" operator="containsText" text="Feriado">
      <formula>NOT(ISERROR(SEARCH("Feriado",B10)))</formula>
    </cfRule>
  </conditionalFormatting>
  <conditionalFormatting sqref="K62:R67 I62:I67">
    <cfRule type="containsText" dxfId="512" priority="44" operator="containsText" text="erro!">
      <formula>NOT(ISERROR(SEARCH("erro!",I62)))</formula>
    </cfRule>
  </conditionalFormatting>
  <conditionalFormatting sqref="B62:B67">
    <cfRule type="containsText" dxfId="511" priority="43" operator="containsText" text="Feriado">
      <formula>NOT(ISERROR(SEARCH("Feriado",B62)))</formula>
    </cfRule>
  </conditionalFormatting>
  <conditionalFormatting sqref="I35:I42 K35:R42 I11:I28 K11:R28">
    <cfRule type="containsText" dxfId="510" priority="42" operator="containsText" text="erro!">
      <formula>NOT(ISERROR(SEARCH("erro!",I11)))</formula>
    </cfRule>
  </conditionalFormatting>
  <conditionalFormatting sqref="B35:B42 B11:B28">
    <cfRule type="containsText" dxfId="509" priority="41" operator="containsText" text="Feriado">
      <formula>NOT(ISERROR(SEARCH("Feriado",B11)))</formula>
    </cfRule>
  </conditionalFormatting>
  <conditionalFormatting sqref="K29:R34 I29:I34">
    <cfRule type="containsText" dxfId="508" priority="40" operator="containsText" text="erro!">
      <formula>NOT(ISERROR(SEARCH("erro!",I29)))</formula>
    </cfRule>
  </conditionalFormatting>
  <conditionalFormatting sqref="B29:B34">
    <cfRule type="containsText" dxfId="507" priority="39" operator="containsText" text="Feriado">
      <formula>NOT(ISERROR(SEARCH("Feriado",B29)))</formula>
    </cfRule>
  </conditionalFormatting>
  <conditionalFormatting sqref="I43 K43:R43">
    <cfRule type="containsText" dxfId="506" priority="38" operator="containsText" text="erro!">
      <formula>NOT(ISERROR(SEARCH("erro!",I43)))</formula>
    </cfRule>
  </conditionalFormatting>
  <conditionalFormatting sqref="B43">
    <cfRule type="containsText" dxfId="505" priority="37" operator="containsText" text="Feriado">
      <formula>NOT(ISERROR(SEARCH("Feriado",B43)))</formula>
    </cfRule>
  </conditionalFormatting>
  <conditionalFormatting sqref="I77:I78 K77:R78">
    <cfRule type="containsText" dxfId="504" priority="36" operator="containsText" text="erro!">
      <formula>NOT(ISERROR(SEARCH("erro!",I77)))</formula>
    </cfRule>
  </conditionalFormatting>
  <conditionalFormatting sqref="B77:B78">
    <cfRule type="containsText" dxfId="503" priority="35" operator="containsText" text="Feriado">
      <formula>NOT(ISERROR(SEARCH("Feriado",B77)))</formula>
    </cfRule>
  </conditionalFormatting>
  <conditionalFormatting sqref="K76:R76 I76">
    <cfRule type="containsText" dxfId="502" priority="34" operator="containsText" text="erro!">
      <formula>NOT(ISERROR(SEARCH("erro!",I76)))</formula>
    </cfRule>
  </conditionalFormatting>
  <conditionalFormatting sqref="B76">
    <cfRule type="containsText" dxfId="501" priority="33" operator="containsText" text="Feriado">
      <formula>NOT(ISERROR(SEARCH("Feriado",B76)))</formula>
    </cfRule>
  </conditionalFormatting>
  <conditionalFormatting sqref="I80:I81 K80:R81">
    <cfRule type="containsText" dxfId="500" priority="32" operator="containsText" text="erro!">
      <formula>NOT(ISERROR(SEARCH("erro!",I80)))</formula>
    </cfRule>
  </conditionalFormatting>
  <conditionalFormatting sqref="B80:B81">
    <cfRule type="containsText" dxfId="499" priority="31" operator="containsText" text="Feriado">
      <formula>NOT(ISERROR(SEARCH("Feriado",B80)))</formula>
    </cfRule>
  </conditionalFormatting>
  <conditionalFormatting sqref="K79:R79 I79">
    <cfRule type="containsText" dxfId="498" priority="30" operator="containsText" text="erro!">
      <formula>NOT(ISERROR(SEARCH("erro!",I79)))</formula>
    </cfRule>
  </conditionalFormatting>
  <conditionalFormatting sqref="B79">
    <cfRule type="containsText" dxfId="497" priority="29" operator="containsText" text="Feriado">
      <formula>NOT(ISERROR(SEARCH("Feriado",B79)))</formula>
    </cfRule>
  </conditionalFormatting>
  <conditionalFormatting sqref="I83:I84 K83:R84">
    <cfRule type="containsText" dxfId="496" priority="28" operator="containsText" text="erro!">
      <formula>NOT(ISERROR(SEARCH("erro!",I83)))</formula>
    </cfRule>
  </conditionalFormatting>
  <conditionalFormatting sqref="B83:B84">
    <cfRule type="containsText" dxfId="495" priority="27" operator="containsText" text="Feriado">
      <formula>NOT(ISERROR(SEARCH("Feriado",B83)))</formula>
    </cfRule>
  </conditionalFormatting>
  <conditionalFormatting sqref="K82:R82 I82">
    <cfRule type="containsText" dxfId="494" priority="26" operator="containsText" text="erro!">
      <formula>NOT(ISERROR(SEARCH("erro!",I82)))</formula>
    </cfRule>
  </conditionalFormatting>
  <conditionalFormatting sqref="B82">
    <cfRule type="containsText" dxfId="493" priority="25" operator="containsText" text="Feriado">
      <formula>NOT(ISERROR(SEARCH("Feriado",B82)))</formula>
    </cfRule>
  </conditionalFormatting>
  <conditionalFormatting sqref="I86:I87 K86:R87">
    <cfRule type="containsText" dxfId="492" priority="24" operator="containsText" text="erro!">
      <formula>NOT(ISERROR(SEARCH("erro!",I86)))</formula>
    </cfRule>
  </conditionalFormatting>
  <conditionalFormatting sqref="B86:B87">
    <cfRule type="containsText" dxfId="491" priority="23" operator="containsText" text="Feriado">
      <formula>NOT(ISERROR(SEARCH("Feriado",B86)))</formula>
    </cfRule>
  </conditionalFormatting>
  <conditionalFormatting sqref="K85:R85 I85">
    <cfRule type="containsText" dxfId="490" priority="22" operator="containsText" text="erro!">
      <formula>NOT(ISERROR(SEARCH("erro!",I85)))</formula>
    </cfRule>
  </conditionalFormatting>
  <conditionalFormatting sqref="B85">
    <cfRule type="containsText" dxfId="489" priority="21" operator="containsText" text="Feriado">
      <formula>NOT(ISERROR(SEARCH("Feriado",B85)))</formula>
    </cfRule>
  </conditionalFormatting>
  <conditionalFormatting sqref="I89:I90 K89:R90">
    <cfRule type="containsText" dxfId="488" priority="20" operator="containsText" text="erro!">
      <formula>NOT(ISERROR(SEARCH("erro!",I89)))</formula>
    </cfRule>
  </conditionalFormatting>
  <conditionalFormatting sqref="B89:B90">
    <cfRule type="containsText" dxfId="487" priority="19" operator="containsText" text="Feriado">
      <formula>NOT(ISERROR(SEARCH("Feriado",B89)))</formula>
    </cfRule>
  </conditionalFormatting>
  <conditionalFormatting sqref="K88:R88 I88">
    <cfRule type="containsText" dxfId="486" priority="18" operator="containsText" text="erro!">
      <formula>NOT(ISERROR(SEARCH("erro!",I88)))</formula>
    </cfRule>
  </conditionalFormatting>
  <conditionalFormatting sqref="B88">
    <cfRule type="containsText" dxfId="485" priority="17" operator="containsText" text="Feriado">
      <formula>NOT(ISERROR(SEARCH("Feriado",B88)))</formula>
    </cfRule>
  </conditionalFormatting>
  <conditionalFormatting sqref="I92:I93 K92:R93">
    <cfRule type="containsText" dxfId="484" priority="16" operator="containsText" text="erro!">
      <formula>NOT(ISERROR(SEARCH("erro!",I92)))</formula>
    </cfRule>
  </conditionalFormatting>
  <conditionalFormatting sqref="B92:B93">
    <cfRule type="containsText" dxfId="483" priority="15" operator="containsText" text="Feriado">
      <formula>NOT(ISERROR(SEARCH("Feriado",B92)))</formula>
    </cfRule>
  </conditionalFormatting>
  <conditionalFormatting sqref="K91:R91 I91">
    <cfRule type="containsText" dxfId="482" priority="14" operator="containsText" text="erro!">
      <formula>NOT(ISERROR(SEARCH("erro!",I91)))</formula>
    </cfRule>
  </conditionalFormatting>
  <conditionalFormatting sqref="B91">
    <cfRule type="containsText" dxfId="481" priority="13" operator="containsText" text="Feriado">
      <formula>NOT(ISERROR(SEARCH("Feriado",B91)))</formula>
    </cfRule>
  </conditionalFormatting>
  <conditionalFormatting sqref="I95:I96 K95:R96">
    <cfRule type="containsText" dxfId="480" priority="12" operator="containsText" text="erro!">
      <formula>NOT(ISERROR(SEARCH("erro!",I95)))</formula>
    </cfRule>
  </conditionalFormatting>
  <conditionalFormatting sqref="B95:B96">
    <cfRule type="containsText" dxfId="479" priority="11" operator="containsText" text="Feriado">
      <formula>NOT(ISERROR(SEARCH("Feriado",B95)))</formula>
    </cfRule>
  </conditionalFormatting>
  <conditionalFormatting sqref="K94:R94 I94">
    <cfRule type="containsText" dxfId="478" priority="10" operator="containsText" text="erro!">
      <formula>NOT(ISERROR(SEARCH("erro!",I94)))</formula>
    </cfRule>
  </conditionalFormatting>
  <conditionalFormatting sqref="B94">
    <cfRule type="containsText" dxfId="477" priority="9" operator="containsText" text="Feriado">
      <formula>NOT(ISERROR(SEARCH("Feriado",B94)))</formula>
    </cfRule>
  </conditionalFormatting>
  <conditionalFormatting sqref="I98:I99 K98:R99">
    <cfRule type="containsText" dxfId="476" priority="8" operator="containsText" text="erro!">
      <formula>NOT(ISERROR(SEARCH("erro!",I98)))</formula>
    </cfRule>
  </conditionalFormatting>
  <conditionalFormatting sqref="B98:B99">
    <cfRule type="containsText" dxfId="475" priority="7" operator="containsText" text="Feriado">
      <formula>NOT(ISERROR(SEARCH("Feriado",B98)))</formula>
    </cfRule>
  </conditionalFormatting>
  <conditionalFormatting sqref="K97:R97 I97">
    <cfRule type="containsText" dxfId="474" priority="6" operator="containsText" text="erro!">
      <formula>NOT(ISERROR(SEARCH("erro!",I97)))</formula>
    </cfRule>
  </conditionalFormatting>
  <conditionalFormatting sqref="B97">
    <cfRule type="containsText" dxfId="473" priority="5" operator="containsText" text="Feriado">
      <formula>NOT(ISERROR(SEARCH("Feriado",B97)))</formula>
    </cfRule>
  </conditionalFormatting>
  <conditionalFormatting sqref="I101:I102 K101:R102">
    <cfRule type="containsText" dxfId="472" priority="4" operator="containsText" text="erro!">
      <formula>NOT(ISERROR(SEARCH("erro!",I101)))</formula>
    </cfRule>
  </conditionalFormatting>
  <conditionalFormatting sqref="B101:B102">
    <cfRule type="containsText" dxfId="471" priority="3" operator="containsText" text="Feriado">
      <formula>NOT(ISERROR(SEARCH("Feriado",B101)))</formula>
    </cfRule>
  </conditionalFormatting>
  <conditionalFormatting sqref="K100:R100 I100">
    <cfRule type="containsText" dxfId="470" priority="2" operator="containsText" text="erro!">
      <formula>NOT(ISERROR(SEARCH("erro!",I100)))</formula>
    </cfRule>
  </conditionalFormatting>
  <conditionalFormatting sqref="B100">
    <cfRule type="containsText" dxfId="469" priority="1" operator="containsText" text="Feriado">
      <formula>NOT(ISERROR(SEARCH("Feriado",B100)))</formula>
    </cfRule>
  </conditionalFormatting>
  <printOptions horizontalCentered="1" verticalCentered="1"/>
  <pageMargins left="0.19685039370078741" right="0.19685039370078741" top="0.78740157480314965" bottom="0.78740157480314965" header="0.19685039370078741" footer="0.19685039370078741"/>
  <pageSetup paperSize="9" scale="90" fitToHeight="21" orientation="portrait" horizontalDpi="4294967292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U297"/>
  <sheetViews>
    <sheetView showGridLines="0" tabSelected="1" workbookViewId="0">
      <selection activeCell="E10" sqref="E10"/>
    </sheetView>
  </sheetViews>
  <sheetFormatPr baseColWidth="10" defaultColWidth="9.1640625" defaultRowHeight="15" x14ac:dyDescent="0.2"/>
  <cols>
    <col min="1" max="1" width="9.1640625" style="56" customWidth="1"/>
    <col min="2" max="2" width="8.83203125" style="56" customWidth="1"/>
    <col min="3" max="3" width="9" style="56" customWidth="1"/>
    <col min="4" max="4" width="9.5" style="56" customWidth="1"/>
    <col min="5" max="5" width="38.6640625" style="57" customWidth="1"/>
    <col min="6" max="8" width="5.83203125" style="56" customWidth="1"/>
    <col min="9" max="9" width="19.6640625" style="67" customWidth="1"/>
    <col min="10" max="10" width="5.1640625" style="40" customWidth="1"/>
    <col min="11" max="11" width="22.33203125" style="40" bestFit="1" customWidth="1"/>
    <col min="12" max="12" width="13.83203125" style="40" customWidth="1"/>
    <col min="13" max="13" width="13.1640625" style="40" customWidth="1"/>
    <col min="14" max="15" width="13.6640625" style="40" customWidth="1"/>
    <col min="16" max="17" width="15.1640625" style="40" customWidth="1"/>
    <col min="18" max="18" width="10.5" style="40" customWidth="1"/>
    <col min="19" max="19" width="10.1640625" style="40" bestFit="1" customWidth="1"/>
    <col min="20" max="23" width="9.1640625" style="56"/>
    <col min="24" max="24" width="11.5" style="56" bestFit="1" customWidth="1"/>
    <col min="25" max="16384" width="9.1640625" style="56"/>
  </cols>
  <sheetData>
    <row r="1" spans="1:21" ht="45" customHeight="1" x14ac:dyDescent="0.2">
      <c r="A1" s="38"/>
      <c r="B1" s="152" t="s">
        <v>27</v>
      </c>
      <c r="C1" s="153"/>
      <c r="D1" s="153"/>
      <c r="E1" s="153"/>
      <c r="F1" s="153"/>
      <c r="G1" s="153"/>
      <c r="H1" s="154"/>
      <c r="I1" s="1">
        <v>44409</v>
      </c>
      <c r="J1" s="39"/>
      <c r="K1" s="77">
        <v>65</v>
      </c>
      <c r="L1" s="77">
        <f t="shared" ref="L1:R1" si="0">K1</f>
        <v>65</v>
      </c>
      <c r="M1" s="77">
        <f t="shared" si="0"/>
        <v>65</v>
      </c>
      <c r="N1" s="77">
        <f t="shared" si="0"/>
        <v>65</v>
      </c>
      <c r="O1" s="77">
        <f t="shared" si="0"/>
        <v>65</v>
      </c>
      <c r="P1" s="77">
        <f t="shared" si="0"/>
        <v>65</v>
      </c>
      <c r="Q1" s="77">
        <f t="shared" si="0"/>
        <v>65</v>
      </c>
      <c r="R1" s="77">
        <f t="shared" si="0"/>
        <v>65</v>
      </c>
      <c r="S1" s="80"/>
    </row>
    <row r="2" spans="1:21" s="57" customFormat="1" x14ac:dyDescent="0.2">
      <c r="A2" s="2" t="s">
        <v>18</v>
      </c>
      <c r="B2" s="155" t="s">
        <v>80</v>
      </c>
      <c r="C2" s="156"/>
      <c r="D2" s="156"/>
      <c r="E2" s="157"/>
      <c r="F2" s="158" t="s">
        <v>20</v>
      </c>
      <c r="G2" s="159"/>
      <c r="H2" s="155"/>
      <c r="I2" s="159"/>
      <c r="J2" s="39"/>
      <c r="K2" s="41"/>
      <c r="L2" s="41"/>
      <c r="M2" s="41"/>
      <c r="N2" s="41"/>
      <c r="O2" s="41"/>
      <c r="P2" s="41"/>
      <c r="Q2" s="41"/>
      <c r="R2" s="40"/>
      <c r="S2" s="40"/>
    </row>
    <row r="3" spans="1:21" s="57" customFormat="1" x14ac:dyDescent="0.2">
      <c r="A3" s="2" t="s">
        <v>19</v>
      </c>
      <c r="B3" s="155" t="s">
        <v>46</v>
      </c>
      <c r="C3" s="156"/>
      <c r="D3" s="156"/>
      <c r="E3" s="157"/>
      <c r="F3" s="158" t="s">
        <v>21</v>
      </c>
      <c r="G3" s="159"/>
      <c r="H3" s="160"/>
      <c r="I3" s="159"/>
      <c r="J3" s="39"/>
      <c r="K3" s="41"/>
      <c r="L3" s="41"/>
      <c r="M3" s="41"/>
      <c r="N3" s="41"/>
      <c r="O3" s="41"/>
      <c r="P3" s="41"/>
      <c r="Q3" s="41"/>
      <c r="R3" s="40"/>
      <c r="S3" s="40"/>
    </row>
    <row r="4" spans="1:21" s="57" customFormat="1" x14ac:dyDescent="0.2">
      <c r="A4" s="138" t="s">
        <v>28</v>
      </c>
      <c r="B4" s="141"/>
      <c r="C4" s="142"/>
      <c r="D4" s="142"/>
      <c r="E4" s="142"/>
      <c r="F4" s="142"/>
      <c r="G4" s="142"/>
      <c r="H4" s="142"/>
      <c r="I4" s="143"/>
      <c r="J4" s="39"/>
      <c r="K4" s="41"/>
      <c r="L4" s="41"/>
      <c r="M4" s="41"/>
      <c r="N4" s="41"/>
      <c r="O4" s="41"/>
      <c r="P4" s="41"/>
      <c r="Q4" s="41"/>
      <c r="R4" s="40"/>
      <c r="S4" s="40"/>
    </row>
    <row r="5" spans="1:21" s="57" customFormat="1" x14ac:dyDescent="0.2">
      <c r="A5" s="139"/>
      <c r="B5" s="3"/>
      <c r="C5" s="3"/>
      <c r="D5" s="3"/>
      <c r="E5" s="3"/>
      <c r="F5" s="3"/>
      <c r="G5" s="3"/>
      <c r="H5" s="3"/>
      <c r="I5" s="4"/>
      <c r="J5" s="39"/>
      <c r="K5" s="41"/>
      <c r="L5" s="41"/>
      <c r="M5" s="41"/>
      <c r="N5" s="41"/>
      <c r="O5" s="41"/>
      <c r="P5" s="41"/>
      <c r="Q5" s="41"/>
      <c r="R5" s="40"/>
      <c r="S5" s="40"/>
    </row>
    <row r="6" spans="1:21" s="57" customFormat="1" x14ac:dyDescent="0.2">
      <c r="A6" s="140"/>
      <c r="B6" s="144"/>
      <c r="C6" s="145"/>
      <c r="D6" s="145"/>
      <c r="E6" s="145"/>
      <c r="F6" s="145"/>
      <c r="G6" s="145"/>
      <c r="H6" s="145"/>
      <c r="I6" s="146"/>
      <c r="J6" s="39"/>
      <c r="K6" s="41"/>
      <c r="L6" s="41"/>
      <c r="M6" s="41"/>
      <c r="N6" s="41"/>
      <c r="O6" s="41"/>
      <c r="P6" s="41"/>
      <c r="Q6" s="41"/>
      <c r="R6" s="40"/>
      <c r="S6" s="40"/>
    </row>
    <row r="7" spans="1:21" s="58" customFormat="1" ht="19" x14ac:dyDescent="0.25">
      <c r="A7" s="168" t="s">
        <v>12</v>
      </c>
      <c r="B7" s="168" t="s">
        <v>13</v>
      </c>
      <c r="C7" s="168" t="s">
        <v>40</v>
      </c>
      <c r="D7" s="168" t="s">
        <v>29</v>
      </c>
      <c r="E7" s="168" t="s">
        <v>14</v>
      </c>
      <c r="F7" s="147" t="s">
        <v>22</v>
      </c>
      <c r="G7" s="147" t="s">
        <v>15</v>
      </c>
      <c r="H7" s="147" t="s">
        <v>16</v>
      </c>
      <c r="I7" s="147" t="s">
        <v>17</v>
      </c>
      <c r="J7" s="42"/>
      <c r="K7" s="148" t="s">
        <v>1</v>
      </c>
      <c r="L7" s="148" t="s">
        <v>31</v>
      </c>
      <c r="M7" s="148" t="s">
        <v>30</v>
      </c>
      <c r="N7" s="148" t="s">
        <v>34</v>
      </c>
      <c r="O7" s="148" t="s">
        <v>32</v>
      </c>
      <c r="P7" s="148" t="s">
        <v>35</v>
      </c>
      <c r="Q7" s="148" t="s">
        <v>33</v>
      </c>
      <c r="R7" s="148" t="s">
        <v>4</v>
      </c>
      <c r="S7" s="150" t="s">
        <v>0</v>
      </c>
    </row>
    <row r="8" spans="1:21" s="59" customFormat="1" ht="19" x14ac:dyDescent="0.25">
      <c r="A8" s="168"/>
      <c r="B8" s="168"/>
      <c r="C8" s="168"/>
      <c r="D8" s="168"/>
      <c r="E8" s="168"/>
      <c r="F8" s="147"/>
      <c r="G8" s="147"/>
      <c r="H8" s="147"/>
      <c r="I8" s="147"/>
      <c r="J8" s="43"/>
      <c r="K8" s="149"/>
      <c r="L8" s="149"/>
      <c r="M8" s="149"/>
      <c r="N8" s="149"/>
      <c r="O8" s="149"/>
      <c r="P8" s="149"/>
      <c r="Q8" s="149"/>
      <c r="R8" s="149"/>
      <c r="S8" s="151"/>
      <c r="U8" s="60"/>
    </row>
    <row r="9" spans="1:21" s="58" customFormat="1" ht="19" x14ac:dyDescent="0.25">
      <c r="A9" s="168"/>
      <c r="B9" s="168"/>
      <c r="C9" s="168"/>
      <c r="D9" s="168"/>
      <c r="E9" s="168"/>
      <c r="F9" s="147"/>
      <c r="G9" s="147"/>
      <c r="H9" s="147"/>
      <c r="I9" s="147"/>
      <c r="J9" s="44"/>
      <c r="K9" s="78">
        <f>K1</f>
        <v>65</v>
      </c>
      <c r="L9" s="78">
        <f t="shared" ref="L9:R9" si="1">L1</f>
        <v>65</v>
      </c>
      <c r="M9" s="78">
        <f t="shared" si="1"/>
        <v>65</v>
      </c>
      <c r="N9" s="78">
        <f t="shared" si="1"/>
        <v>65</v>
      </c>
      <c r="O9" s="78">
        <f t="shared" si="1"/>
        <v>65</v>
      </c>
      <c r="P9" s="78">
        <f t="shared" si="1"/>
        <v>65</v>
      </c>
      <c r="Q9" s="78">
        <f t="shared" si="1"/>
        <v>65</v>
      </c>
      <c r="R9" s="78">
        <f t="shared" si="1"/>
        <v>65</v>
      </c>
      <c r="S9" s="45"/>
    </row>
    <row r="10" spans="1:21" s="121" customFormat="1" ht="26" x14ac:dyDescent="0.2">
      <c r="A10" s="115">
        <v>2</v>
      </c>
      <c r="B10" s="126" t="str">
        <f t="shared" ref="B10:B52" si="2">IF(WEEKDAY($I$1+VALUE(A10-1))=1,"Domingo",IF(WEEKDAY($I$1+VALUE(A10-1))=2,"Segunda",IF(WEEKDAY($I$1+VALUE(A10-1))=3,"Terça",IF(WEEKDAY($I$1+VALUE(A10-1))=4,"Quarta",IF(WEEKDAY($I$1+VALUE(A10-1))=5,"Quinta",IF(WEEKDAY($I$1+VALUE(A10-1))=6,"Sexta",IF(WEEKDAY($I$1+VALUE(A10-1))=7,"Sábado","")))))))</f>
        <v>Segunda</v>
      </c>
      <c r="C10" s="127" t="s">
        <v>81</v>
      </c>
      <c r="D10" s="123" t="s">
        <v>79</v>
      </c>
      <c r="E10" s="124"/>
      <c r="F10" s="127">
        <v>0.38194444444444442</v>
      </c>
      <c r="G10" s="127">
        <v>0.54166666666666663</v>
      </c>
      <c r="H10" s="116">
        <f t="shared" ref="H10:H52" si="3">IF(AND(F10&gt;=0,G10&gt;=0),(G10-F10),0)</f>
        <v>0.15972222222222221</v>
      </c>
      <c r="I10" s="117" t="str">
        <f t="shared" ref="I10" si="4">IF(OR(F10="",G10=""),"",IF(LEFT(E10,6)="Viagem",CONCATENATE("Horas de deslocamento / Viagem"," - ",TEXT($R$9,"R$ #.##0,00"),),IF(AND(B10&lt;&gt;"sábado",B10&lt;&gt;"domingo",B10&lt;&gt;"feriado",AND(N(F10)&gt;=VALUE("08:00:00"),N(F10)&lt;=VALUE("18:00:00"),N(G10)&gt;=VALUE("08:00:00"),N(G10)&lt;=VALUE("18:00:00"))),CONCATENATE("Dia de semana - 08h00 às 18h00"," - ",TEXT($K$9,"R$ #.##0,00"),),IF(AND(B10&lt;&gt;"sábado",B10&lt;&gt;"domingo",B10&lt;&gt;"feriado",OR(N(F10)&gt;=VALUE("18:00:00"),N(F10)&lt;=VALUE("08:00:00")),OR(AND(N(G10)&gt;=VALUE("18:00:00"),N(F10)&gt;=VALUE("18:00:00")),N(G10)&lt;=VALUE("08:00:00"))),CONCATENATE("Dia de semana - 00h00 às 08h00 e 18h00 às 24h00"," - ",TEXT($L$9,"R$ #.##0,00"),),IF(AND(B10="sábado",AND(N(F10)&gt;=VALUE("08:00:00"),N(F10)&lt;=VALUE("18:00:00"),N(G10)&gt;=VALUE("08:00:00"),N(G10)&lt;=VALUE("18:00:00"))),CONCATENATE("Sábado - 08h00 às 18h00"," - ",TEXT($M$9,"R$ #.##0,00"),),IF(AND(B10="sábado",OR(N(F10)&gt;=VALUE("18:00:00"),N(F10)&lt;=VALUE("08:00:00")),OR(AND(N(G10)&gt;=VALUE("18:00:00"),N(F10)&gt;=VALUE("18:00:00")),N(G10)&lt;=VALUE("08:00:00"))),CONCATENATE("Sábado - 00h00 às 08h00 e 18h00 às 24h00"," - ",TEXT($N$9,"R$ #.##0,00"),),IF(AND(B10="domingo",AND(N(F10)&gt;=VALUE("08:00:00"),N(F10)&lt;=VALUE("18:00:00"),N(G10)&gt;=VALUE("08:00:00"),N(G10)&lt;=VALUE("18:00:00"))),CONCATENATE("Domingo - 08h00 às 18h00"," - ",TEXT($O$9,"R$ #.##0,00"),),IF(AND(B10="domingo",OR(N(F10)&gt;=VALUE("18:00:00"),N(F10)&lt;=VALUE("08:00:00")),OR(AND(N(G10)&gt;=VALUE("18:00:00"),N(F10)&gt;=VALUE("18:00:00")),N(G10)&lt;=VALUE("08:00:00"))),CONCATENATE("Domingo - 00h00 às 08h00 e 18h00 às 24h00"," - ",TEXT($P$9,"R$ #.##0,00"),),IF(B10="feriado",CONCATENATE("Feriado"," - ",TEXT($Q$9,"R$ #.##0,00"),),"ERRO! informar 'hora início' ou 'hora final' de acordo com o tipo de hora")))))))))</f>
        <v>Dia de semana - 08h00 às 18h00 - R$ 65,00</v>
      </c>
      <c r="J10" s="118"/>
      <c r="K10" s="119">
        <f t="shared" ref="K10:K52" si="5">IF(OR(F10="",G10=""),"",IF(LEFT(E10,6)="Viagem","",IF(AND(B10&lt;&gt;"sábado",B10&lt;&gt;"domingo",B10&lt;&gt;"feriado",AND(N(F10)&gt;=VALUE("08:00:00"),N(F10)&lt;=VALUE("18:00:00"),N(G10)&gt;=VALUE("08:00:00"),N(G10)&lt;=VALUE("18:00:00"))),H10,"")))</f>
        <v>0.15972222222222221</v>
      </c>
      <c r="L10" s="120" t="str">
        <f t="shared" ref="L10:L52" si="6">IF(OR(F10="",G10=""),"",IF(LEFT(E10,6)="Viagem","",IF(AND(B10&lt;&gt;"sábado",B10&lt;&gt;"domingo",B10&lt;&gt;"feriado",OR(N(F10)&gt;=VALUE("18:00:00"),N(F10)&lt;=VALUE("08:00:00")),OR(AND(N(G10)&gt;=VALUE("18:00:00"),N(F10)&gt;=VALUE("18:00:00")),N(G10)&lt;=VALUE("08:00:00"))),H10,"")))</f>
        <v/>
      </c>
      <c r="M10" s="120" t="str">
        <f t="shared" ref="M10:M52" si="7">IF(OR(F10="",G10=""),"",IF(LEFT(E10,6)="Viagem","",IF(AND(B10="sábado",AND(N(F10)&gt;=VALUE("08:00:00"),N(F10)&lt;=VALUE("18:00:00"),N(G10)&gt;=VALUE("08:00:00"),N(G10)&lt;=VALUE("18:00:00"))),H10,"")))</f>
        <v/>
      </c>
      <c r="N10" s="120" t="str">
        <f t="shared" ref="N10:N52" si="8">IF(OR(F10="",G10=""),"",IF(LEFT(E10,6)="Viagem","",IF(AND(B10="sábado",OR(N(F10)&gt;=VALUE("18:00:00"),N(F10)&lt;=VALUE("08:00:00")),OR(AND(N(G10)&gt;=VALUE("18:00:00"),N(F10)&gt;=VALUE("18:00:00")),N(G10)&lt;=VALUE("08:00:00"))),H10," ")))</f>
        <v xml:space="preserve"> </v>
      </c>
      <c r="O10" s="120" t="str">
        <f t="shared" ref="O10:O52" si="9">IF(OR(F10="",G10=""),"",IF(LEFT(E10,6)="Viagem","",IF(AND(B10="domingo",AND(N(F10)&gt;=VALUE("08:00:00"),N(F10)&lt;=VALUE("18:00:00"),N(G10)&gt;=VALUE("08:00:00"),N(G10)&lt;=VALUE("18:00:00"))),H10," ")))</f>
        <v xml:space="preserve"> </v>
      </c>
      <c r="P10" s="120" t="str">
        <f t="shared" ref="P10:P52" si="10">IF(OR(F10="",G10=""),"",IF(LEFT(E10,6)="Viagem","",IF(AND(B10="domingo",OR(N(F10)&gt;=VALUE("18:00:00"),N(F10)&lt;=VALUE("08:00:00"),N(G10)&gt;=VALUE("18:00:00"),N(G10)&lt;=VALUE("08:00:00"))),H10," ")))</f>
        <v xml:space="preserve"> </v>
      </c>
      <c r="Q10" s="120" t="str">
        <f t="shared" ref="Q10:Q52" si="11">IF(OR(F10="",G10=""),"",IF(LEFT(E10,6)="Viagem","",IF(B10="feriado",H10,"")))</f>
        <v/>
      </c>
      <c r="R10" s="119" t="str">
        <f t="shared" ref="R10:R52" si="12">IF(OR(F10="",G10=""),"",IF(LEFT(E10,6)="Viagem",H10,""))</f>
        <v/>
      </c>
      <c r="S10" s="122">
        <f t="shared" ref="S10:S52" si="13">SUM(K10:R10)</f>
        <v>0.15972222222222221</v>
      </c>
    </row>
    <row r="11" spans="1:21" s="121" customFormat="1" ht="26" x14ac:dyDescent="0.2">
      <c r="A11" s="115">
        <v>3</v>
      </c>
      <c r="B11" s="126" t="str">
        <f t="shared" si="2"/>
        <v>Terça</v>
      </c>
      <c r="C11" s="135" t="s">
        <v>81</v>
      </c>
      <c r="D11" s="123" t="s">
        <v>79</v>
      </c>
      <c r="E11" s="124"/>
      <c r="F11" s="127">
        <v>0.58333333333333337</v>
      </c>
      <c r="G11" s="127">
        <v>0.75</v>
      </c>
      <c r="H11" s="116">
        <f t="shared" si="3"/>
        <v>0.16666666666666663</v>
      </c>
      <c r="I11" s="117" t="str">
        <f>IF(OR(F11="",G11=""),"",IF(LEFT(E11,6)="Viagem",CONCATENATE("Horas de deslocamento / Viagem"," - ",TEXT($R$9,"R$ #.##0,00"),),IF(AND(B11&lt;&gt;"sábado",B11&lt;&gt;"domingo",B11&lt;&gt;"feriado",AND(N(F11)&gt;=VALUE("08:00:00"),N(F11)&lt;=VALUE("18:00:00"),N(G11)&gt;=VALUE("08:00:00"),N(G11)&lt;=VALUE("18:00:00"))),CONCATENATE("Dia de semana - 08h00 às 18h00"," - ",TEXT($K$9,"R$ #.##0,00"),),IF(AND(B11&lt;&gt;"sábado",B11&lt;&gt;"domingo",B11&lt;&gt;"feriado",OR(N(F11)&gt;=VALUE("18:00:00"),N(F11)&lt;=VALUE("08:00:00")),OR(AND(N(G11)&gt;=VALUE("18:00:00"),N(F11)&gt;=VALUE("18:00:00")),N(G11)&lt;=VALUE("08:00:00"))),CONCATENATE("Dia de semana - 00h00 às 08h00 e 18h00 às 24h00"," - ",TEXT($L$9,"R$ #.##0,00"),),IF(AND(B11="sábado",AND(N(F11)&gt;=VALUE("08:00:00"),N(F11)&lt;=VALUE("18:00:00"),N(G11)&gt;=VALUE("08:00:00"),N(G11)&lt;=VALUE("18:00:00"))),CONCATENATE("Sábado - 08h00 às 18h00"," - ",TEXT($M$9,"R$ #.##0,00"),),IF(AND(B11="sábado",OR(N(F11)&gt;=VALUE("18:00:00"),N(F11)&lt;=VALUE("08:00:00")),OR(AND(N(G11)&gt;=VALUE("18:00:00"),N(F11)&gt;=VALUE("18:00:00")),N(G11)&lt;=VALUE("08:00:00"))),CONCATENATE("Sábado - 00h00 às 08h00 e 18h00 às 24h00"," - ",TEXT($N$9,"R$ #.##0,00"),),IF(AND(B11="domingo",AND(N(F11)&gt;=VALUE("08:00:00"),N(F11)&lt;=VALUE("18:00:00"),N(G11)&gt;=VALUE("08:00:00"),N(G11)&lt;=VALUE("18:00:00"))),CONCATENATE("Domingo - 08h00 às 18h00"," - ",TEXT($O$9,"R$ #.##0,00"),),IF(AND(B11="domingo",OR(N(F11)&gt;=VALUE("18:00:00"),N(F11)&lt;=VALUE("08:00:00")),OR(AND(N(G11)&gt;=VALUE("18:00:00"),N(F11)&gt;=VALUE("18:00:00")),N(G11)&lt;=VALUE("08:00:00"))),CONCATENATE("Domingo - 00h00 às 08h00 e 18h00 às 24h00"," - ",TEXT($P$9,"R$ #.##0,00"),),IF(B11="feriado",CONCATENATE("Feriado"," - ",TEXT($Q$9,"R$ #.##0,00"),),"ERRO! informar 'hora início' ou 'hora final' de acordo com o tipo de hora")))))))))</f>
        <v>Dia de semana - 08h00 às 18h00 - R$ 65,00</v>
      </c>
      <c r="J11" s="118"/>
      <c r="K11" s="119">
        <f t="shared" si="5"/>
        <v>0.16666666666666663</v>
      </c>
      <c r="L11" s="120" t="str">
        <f t="shared" si="6"/>
        <v/>
      </c>
      <c r="M11" s="120" t="str">
        <f t="shared" si="7"/>
        <v/>
      </c>
      <c r="N11" s="120" t="str">
        <f t="shared" si="8"/>
        <v xml:space="preserve"> </v>
      </c>
      <c r="O11" s="120" t="str">
        <f t="shared" si="9"/>
        <v xml:space="preserve"> </v>
      </c>
      <c r="P11" s="120" t="str">
        <f t="shared" si="10"/>
        <v xml:space="preserve"> </v>
      </c>
      <c r="Q11" s="120" t="str">
        <f t="shared" si="11"/>
        <v/>
      </c>
      <c r="R11" s="119" t="str">
        <f t="shared" si="12"/>
        <v/>
      </c>
      <c r="S11" s="122">
        <f t="shared" si="13"/>
        <v>0.16666666666666663</v>
      </c>
    </row>
    <row r="12" spans="1:21" s="121" customFormat="1" ht="39" x14ac:dyDescent="0.2">
      <c r="A12" s="115">
        <v>4</v>
      </c>
      <c r="B12" s="126" t="str">
        <f t="shared" si="2"/>
        <v>Quarta</v>
      </c>
      <c r="C12" s="135" t="s">
        <v>81</v>
      </c>
      <c r="D12" s="123" t="s">
        <v>79</v>
      </c>
      <c r="E12" s="124"/>
      <c r="F12" s="127">
        <v>0.75</v>
      </c>
      <c r="G12" s="127">
        <v>0.80555555555555547</v>
      </c>
      <c r="H12" s="116">
        <f t="shared" si="3"/>
        <v>5.5555555555555469E-2</v>
      </c>
      <c r="I12" s="117" t="str">
        <f t="shared" ref="I12:I52" si="14">IF(OR(F12="",G12=""),"",IF(LEFT(E12,6)="Viagem",CONCATENATE("Horas de deslocamento / Viagem"," - ",TEXT($R$9,"R$ #.##0,00"),),IF(AND(B12&lt;&gt;"sábado",B12&lt;&gt;"domingo",B12&lt;&gt;"feriado",AND(N(F12)&gt;=VALUE("08:00:00"),N(F12)&lt;=VALUE("18:00:00"),N(G12)&gt;=VALUE("08:00:00"),N(G12)&lt;=VALUE("18:00:00"))),CONCATENATE("Dia de semana - 08h00 às 18h00"," - ",TEXT($K$9,"R$ #.##0,00"),),IF(AND(B12&lt;&gt;"sábado",B12&lt;&gt;"domingo",B12&lt;&gt;"feriado",OR(N(F12)&gt;=VALUE("18:00:00"),N(F12)&lt;=VALUE("08:00:00")),OR(AND(N(G12)&gt;=VALUE("18:00:00"),N(F12)&gt;=VALUE("18:00:00")),N(G12)&lt;=VALUE("08:00:00"))),CONCATENATE("Dia de semana - 00h00 às 08h00 e 18h00 às 24h00"," - ",TEXT($L$9,"R$ #.##0,00"),),IF(AND(B12="sábado",AND(N(F12)&gt;=VALUE("08:00:00"),N(F12)&lt;=VALUE("18:00:00"),N(G12)&gt;=VALUE("08:00:00"),N(G12)&lt;=VALUE("18:00:00"))),CONCATENATE("Sábado - 08h00 às 18h00"," - ",TEXT($M$9,"R$ #.##0,00"),),IF(AND(B12="sábado",OR(N(F12)&gt;=VALUE("18:00:00"),N(F12)&lt;=VALUE("08:00:00")),OR(AND(N(G12)&gt;=VALUE("18:00:00"),N(F12)&gt;=VALUE("18:00:00")),N(G12)&lt;=VALUE("08:00:00"))),CONCATENATE("Sábado - 00h00 às 08h00 e 18h00 às 24h00"," - ",TEXT($N$9,"R$ #.##0,00"),),IF(AND(B12="domingo",AND(N(F12)&gt;=VALUE("08:00:00"),N(F12)&lt;=VALUE("18:00:00"),N(G12)&gt;=VALUE("08:00:00"),N(G12)&lt;=VALUE("18:00:00"))),CONCATENATE("Domingo - 08h00 às 18h00"," - ",TEXT($O$9,"R$ #.##0,00"),),IF(AND(B12="domingo",OR(N(F12)&gt;=VALUE("18:00:00"),N(F12)&lt;=VALUE("08:00:00")),OR(AND(N(G12)&gt;=VALUE("18:00:00"),N(F12)&gt;=VALUE("18:00:00")),N(G12)&lt;=VALUE("08:00:00"))),CONCATENATE("Domingo - 00h00 às 08h00 e 18h00 às 24h00"," - ",TEXT($P$9,"R$ #.##0,00"),),IF(B12="feriado",CONCATENATE("Feriado"," - ",TEXT($Q$9,"R$ #.##0,00"),),"ERRO! informar 'hora início' ou 'hora final' de acordo com o tipo de hora")))))))))</f>
        <v>Dia de semana - 00h00 às 08h00 e 18h00 às 24h00 - R$ 65,00</v>
      </c>
      <c r="J12" s="118"/>
      <c r="K12" s="119" t="str">
        <f t="shared" si="5"/>
        <v/>
      </c>
      <c r="L12" s="120">
        <f t="shared" si="6"/>
        <v>5.5555555555555469E-2</v>
      </c>
      <c r="M12" s="120" t="str">
        <f t="shared" si="7"/>
        <v/>
      </c>
      <c r="N12" s="120" t="str">
        <f t="shared" si="8"/>
        <v xml:space="preserve"> </v>
      </c>
      <c r="O12" s="120" t="str">
        <f t="shared" si="9"/>
        <v xml:space="preserve"> </v>
      </c>
      <c r="P12" s="120" t="str">
        <f t="shared" si="10"/>
        <v xml:space="preserve"> </v>
      </c>
      <c r="Q12" s="120" t="str">
        <f t="shared" si="11"/>
        <v/>
      </c>
      <c r="R12" s="119" t="str">
        <f t="shared" si="12"/>
        <v/>
      </c>
      <c r="S12" s="122">
        <f t="shared" si="13"/>
        <v>5.5555555555555469E-2</v>
      </c>
    </row>
    <row r="13" spans="1:21" s="121" customFormat="1" ht="26" x14ac:dyDescent="0.2">
      <c r="A13" s="115">
        <v>4</v>
      </c>
      <c r="B13" s="126" t="str">
        <f t="shared" si="2"/>
        <v>Quarta</v>
      </c>
      <c r="C13" s="135" t="s">
        <v>81</v>
      </c>
      <c r="D13" s="123" t="s">
        <v>79</v>
      </c>
      <c r="E13" s="124"/>
      <c r="F13" s="127">
        <v>0.375</v>
      </c>
      <c r="G13" s="127">
        <v>0.54166666666666663</v>
      </c>
      <c r="H13" s="116">
        <f t="shared" si="3"/>
        <v>0.16666666666666663</v>
      </c>
      <c r="I13" s="117" t="str">
        <f t="shared" si="14"/>
        <v>Dia de semana - 08h00 às 18h00 - R$ 65,00</v>
      </c>
      <c r="J13" s="118"/>
      <c r="K13" s="119">
        <f t="shared" si="5"/>
        <v>0.16666666666666663</v>
      </c>
      <c r="L13" s="120" t="str">
        <f t="shared" si="6"/>
        <v/>
      </c>
      <c r="M13" s="120" t="str">
        <f t="shared" si="7"/>
        <v/>
      </c>
      <c r="N13" s="120" t="str">
        <f t="shared" si="8"/>
        <v xml:space="preserve"> </v>
      </c>
      <c r="O13" s="120" t="str">
        <f t="shared" si="9"/>
        <v xml:space="preserve"> </v>
      </c>
      <c r="P13" s="120" t="str">
        <f t="shared" si="10"/>
        <v xml:space="preserve"> </v>
      </c>
      <c r="Q13" s="120" t="str">
        <f t="shared" si="11"/>
        <v/>
      </c>
      <c r="R13" s="119" t="str">
        <f t="shared" si="12"/>
        <v/>
      </c>
      <c r="S13" s="122">
        <f t="shared" si="13"/>
        <v>0.16666666666666663</v>
      </c>
    </row>
    <row r="14" spans="1:21" s="121" customFormat="1" ht="26" x14ac:dyDescent="0.2">
      <c r="A14" s="115">
        <v>5</v>
      </c>
      <c r="B14" s="126" t="str">
        <f t="shared" si="2"/>
        <v>Quinta</v>
      </c>
      <c r="C14" s="135" t="s">
        <v>81</v>
      </c>
      <c r="D14" s="123" t="s">
        <v>79</v>
      </c>
      <c r="E14" s="124"/>
      <c r="F14" s="127">
        <v>0.58333333333333337</v>
      </c>
      <c r="G14" s="127">
        <v>0.75</v>
      </c>
      <c r="H14" s="116">
        <f t="shared" si="3"/>
        <v>0.16666666666666663</v>
      </c>
      <c r="I14" s="117" t="str">
        <f t="shared" si="14"/>
        <v>Dia de semana - 08h00 às 18h00 - R$ 65,00</v>
      </c>
      <c r="J14" s="118"/>
      <c r="K14" s="119">
        <f t="shared" si="5"/>
        <v>0.16666666666666663</v>
      </c>
      <c r="L14" s="120" t="str">
        <f t="shared" si="6"/>
        <v/>
      </c>
      <c r="M14" s="120" t="str">
        <f t="shared" si="7"/>
        <v/>
      </c>
      <c r="N14" s="120" t="str">
        <f t="shared" si="8"/>
        <v xml:space="preserve"> </v>
      </c>
      <c r="O14" s="120" t="str">
        <f t="shared" si="9"/>
        <v xml:space="preserve"> </v>
      </c>
      <c r="P14" s="120" t="str">
        <f t="shared" si="10"/>
        <v xml:space="preserve"> </v>
      </c>
      <c r="Q14" s="120" t="str">
        <f t="shared" si="11"/>
        <v/>
      </c>
      <c r="R14" s="119" t="str">
        <f t="shared" si="12"/>
        <v/>
      </c>
      <c r="S14" s="122">
        <f t="shared" si="13"/>
        <v>0.16666666666666663</v>
      </c>
    </row>
    <row r="15" spans="1:21" s="121" customFormat="1" ht="39" x14ac:dyDescent="0.2">
      <c r="A15" s="115">
        <v>5</v>
      </c>
      <c r="B15" s="126" t="str">
        <f t="shared" si="2"/>
        <v>Quinta</v>
      </c>
      <c r="C15" s="135" t="s">
        <v>81</v>
      </c>
      <c r="D15" s="123" t="s">
        <v>79</v>
      </c>
      <c r="E15" s="124"/>
      <c r="F15" s="127">
        <v>0.75</v>
      </c>
      <c r="G15" s="127">
        <v>0.83333333333333337</v>
      </c>
      <c r="H15" s="116">
        <f t="shared" si="3"/>
        <v>8.333333333333337E-2</v>
      </c>
      <c r="I15" s="117" t="str">
        <f t="shared" si="14"/>
        <v>Dia de semana - 00h00 às 08h00 e 18h00 às 24h00 - R$ 65,00</v>
      </c>
      <c r="J15" s="118"/>
      <c r="K15" s="119" t="str">
        <f t="shared" si="5"/>
        <v/>
      </c>
      <c r="L15" s="120">
        <f t="shared" si="6"/>
        <v>8.333333333333337E-2</v>
      </c>
      <c r="M15" s="120" t="str">
        <f t="shared" si="7"/>
        <v/>
      </c>
      <c r="N15" s="120" t="str">
        <f t="shared" si="8"/>
        <v xml:space="preserve"> </v>
      </c>
      <c r="O15" s="120" t="str">
        <f t="shared" si="9"/>
        <v xml:space="preserve"> </v>
      </c>
      <c r="P15" s="120" t="str">
        <f t="shared" si="10"/>
        <v xml:space="preserve"> </v>
      </c>
      <c r="Q15" s="120" t="str">
        <f t="shared" si="11"/>
        <v/>
      </c>
      <c r="R15" s="119" t="str">
        <f t="shared" si="12"/>
        <v/>
      </c>
      <c r="S15" s="122">
        <f t="shared" si="13"/>
        <v>8.333333333333337E-2</v>
      </c>
    </row>
    <row r="16" spans="1:21" s="121" customFormat="1" ht="26" x14ac:dyDescent="0.2">
      <c r="A16" s="115">
        <v>6</v>
      </c>
      <c r="B16" s="126" t="str">
        <f t="shared" si="2"/>
        <v>Sexta</v>
      </c>
      <c r="C16" s="135" t="s">
        <v>81</v>
      </c>
      <c r="D16" s="136" t="s">
        <v>79</v>
      </c>
      <c r="E16" s="134"/>
      <c r="F16" s="127">
        <v>0.375</v>
      </c>
      <c r="G16" s="127">
        <v>0.54166666666666663</v>
      </c>
      <c r="H16" s="116">
        <f t="shared" si="3"/>
        <v>0.16666666666666663</v>
      </c>
      <c r="I16" s="117" t="str">
        <f t="shared" si="14"/>
        <v>Dia de semana - 08h00 às 18h00 - R$ 65,00</v>
      </c>
      <c r="J16" s="118"/>
      <c r="K16" s="119">
        <f t="shared" si="5"/>
        <v>0.16666666666666663</v>
      </c>
      <c r="L16" s="120" t="str">
        <f t="shared" si="6"/>
        <v/>
      </c>
      <c r="M16" s="120" t="str">
        <f t="shared" si="7"/>
        <v/>
      </c>
      <c r="N16" s="120" t="str">
        <f t="shared" si="8"/>
        <v xml:space="preserve"> </v>
      </c>
      <c r="O16" s="120" t="str">
        <f t="shared" si="9"/>
        <v xml:space="preserve"> </v>
      </c>
      <c r="P16" s="120" t="str">
        <f t="shared" si="10"/>
        <v xml:space="preserve"> </v>
      </c>
      <c r="Q16" s="120" t="str">
        <f t="shared" si="11"/>
        <v/>
      </c>
      <c r="R16" s="119" t="str">
        <f t="shared" si="12"/>
        <v/>
      </c>
      <c r="S16" s="122">
        <f t="shared" si="13"/>
        <v>0.16666666666666663</v>
      </c>
    </row>
    <row r="17" spans="1:19" s="121" customFormat="1" ht="26" x14ac:dyDescent="0.2">
      <c r="A17" s="115">
        <v>6</v>
      </c>
      <c r="B17" s="126" t="str">
        <f t="shared" si="2"/>
        <v>Sexta</v>
      </c>
      <c r="C17" s="135" t="s">
        <v>81</v>
      </c>
      <c r="D17" s="136" t="s">
        <v>79</v>
      </c>
      <c r="E17" s="134"/>
      <c r="F17" s="127">
        <v>0.60416666666666663</v>
      </c>
      <c r="G17" s="127">
        <v>0.75</v>
      </c>
      <c r="H17" s="116">
        <f t="shared" si="3"/>
        <v>0.14583333333333337</v>
      </c>
      <c r="I17" s="117" t="str">
        <f t="shared" si="14"/>
        <v>Dia de semana - 08h00 às 18h00 - R$ 65,00</v>
      </c>
      <c r="J17" s="118"/>
      <c r="K17" s="119">
        <f t="shared" si="5"/>
        <v>0.14583333333333337</v>
      </c>
      <c r="L17" s="120" t="str">
        <f t="shared" si="6"/>
        <v/>
      </c>
      <c r="M17" s="120" t="str">
        <f t="shared" si="7"/>
        <v/>
      </c>
      <c r="N17" s="120" t="str">
        <f t="shared" si="8"/>
        <v xml:space="preserve"> </v>
      </c>
      <c r="O17" s="120" t="str">
        <f t="shared" si="9"/>
        <v xml:space="preserve"> </v>
      </c>
      <c r="P17" s="120" t="str">
        <f t="shared" si="10"/>
        <v xml:space="preserve"> </v>
      </c>
      <c r="Q17" s="120" t="str">
        <f t="shared" si="11"/>
        <v/>
      </c>
      <c r="R17" s="119" t="str">
        <f t="shared" si="12"/>
        <v/>
      </c>
      <c r="S17" s="122">
        <f t="shared" si="13"/>
        <v>0.14583333333333337</v>
      </c>
    </row>
    <row r="18" spans="1:19" s="121" customFormat="1" ht="39" x14ac:dyDescent="0.2">
      <c r="A18" s="115">
        <v>9</v>
      </c>
      <c r="B18" s="126" t="str">
        <f t="shared" si="2"/>
        <v>Segunda</v>
      </c>
      <c r="C18" s="135" t="s">
        <v>81</v>
      </c>
      <c r="D18" s="136" t="s">
        <v>79</v>
      </c>
      <c r="E18" s="134"/>
      <c r="F18" s="127">
        <v>0.75</v>
      </c>
      <c r="G18" s="127">
        <v>0.8125</v>
      </c>
      <c r="H18" s="116">
        <f t="shared" si="3"/>
        <v>6.25E-2</v>
      </c>
      <c r="I18" s="117" t="str">
        <f t="shared" si="14"/>
        <v>Dia de semana - 00h00 às 08h00 e 18h00 às 24h00 - R$ 65,00</v>
      </c>
      <c r="J18" s="118"/>
      <c r="K18" s="119" t="str">
        <f t="shared" si="5"/>
        <v/>
      </c>
      <c r="L18" s="120">
        <f t="shared" si="6"/>
        <v>6.25E-2</v>
      </c>
      <c r="M18" s="120" t="str">
        <f t="shared" si="7"/>
        <v/>
      </c>
      <c r="N18" s="120" t="str">
        <f t="shared" si="8"/>
        <v xml:space="preserve"> </v>
      </c>
      <c r="O18" s="120" t="str">
        <f t="shared" si="9"/>
        <v xml:space="preserve"> </v>
      </c>
      <c r="P18" s="120" t="str">
        <f t="shared" si="10"/>
        <v xml:space="preserve"> </v>
      </c>
      <c r="Q18" s="120" t="str">
        <f t="shared" si="11"/>
        <v/>
      </c>
      <c r="R18" s="119" t="str">
        <f t="shared" si="12"/>
        <v/>
      </c>
      <c r="S18" s="122">
        <f t="shared" si="13"/>
        <v>6.25E-2</v>
      </c>
    </row>
    <row r="19" spans="1:19" s="121" customFormat="1" ht="26" x14ac:dyDescent="0.2">
      <c r="A19" s="115">
        <v>9</v>
      </c>
      <c r="B19" s="126" t="str">
        <f t="shared" si="2"/>
        <v>Segunda</v>
      </c>
      <c r="C19" s="135" t="s">
        <v>81</v>
      </c>
      <c r="D19" s="136" t="s">
        <v>79</v>
      </c>
      <c r="E19" s="134"/>
      <c r="F19" s="127">
        <v>0.38194444444444442</v>
      </c>
      <c r="G19" s="127">
        <v>0.54166666666666663</v>
      </c>
      <c r="H19" s="116">
        <f t="shared" si="3"/>
        <v>0.15972222222222221</v>
      </c>
      <c r="I19" s="117" t="str">
        <f t="shared" si="14"/>
        <v>Dia de semana - 08h00 às 18h00 - R$ 65,00</v>
      </c>
      <c r="J19" s="118"/>
      <c r="K19" s="119">
        <f t="shared" si="5"/>
        <v>0.15972222222222221</v>
      </c>
      <c r="L19" s="120" t="str">
        <f t="shared" si="6"/>
        <v/>
      </c>
      <c r="M19" s="120" t="str">
        <f t="shared" si="7"/>
        <v/>
      </c>
      <c r="N19" s="120" t="str">
        <f t="shared" si="8"/>
        <v xml:space="preserve"> </v>
      </c>
      <c r="O19" s="120" t="str">
        <f t="shared" si="9"/>
        <v xml:space="preserve"> </v>
      </c>
      <c r="P19" s="120" t="str">
        <f t="shared" si="10"/>
        <v xml:space="preserve"> </v>
      </c>
      <c r="Q19" s="120" t="str">
        <f t="shared" si="11"/>
        <v/>
      </c>
      <c r="R19" s="119" t="str">
        <f t="shared" si="12"/>
        <v/>
      </c>
      <c r="S19" s="122">
        <f t="shared" si="13"/>
        <v>0.15972222222222221</v>
      </c>
    </row>
    <row r="20" spans="1:19" s="121" customFormat="1" ht="26" x14ac:dyDescent="0.2">
      <c r="A20" s="115">
        <v>10</v>
      </c>
      <c r="B20" s="126" t="str">
        <f t="shared" si="2"/>
        <v>Terça</v>
      </c>
      <c r="C20" s="135" t="s">
        <v>81</v>
      </c>
      <c r="D20" s="136" t="s">
        <v>79</v>
      </c>
      <c r="E20" s="134"/>
      <c r="F20" s="127">
        <v>0.58333333333333337</v>
      </c>
      <c r="G20" s="127">
        <v>0.75</v>
      </c>
      <c r="H20" s="116">
        <f t="shared" si="3"/>
        <v>0.16666666666666663</v>
      </c>
      <c r="I20" s="117" t="str">
        <f t="shared" si="14"/>
        <v>Dia de semana - 08h00 às 18h00 - R$ 65,00</v>
      </c>
      <c r="J20" s="118"/>
      <c r="K20" s="119">
        <f t="shared" si="5"/>
        <v>0.16666666666666663</v>
      </c>
      <c r="L20" s="120" t="str">
        <f t="shared" si="6"/>
        <v/>
      </c>
      <c r="M20" s="120" t="str">
        <f t="shared" si="7"/>
        <v/>
      </c>
      <c r="N20" s="120" t="str">
        <f t="shared" si="8"/>
        <v xml:space="preserve"> </v>
      </c>
      <c r="O20" s="120" t="str">
        <f t="shared" si="9"/>
        <v xml:space="preserve"> </v>
      </c>
      <c r="P20" s="120" t="str">
        <f t="shared" si="10"/>
        <v xml:space="preserve"> </v>
      </c>
      <c r="Q20" s="120" t="str">
        <f t="shared" si="11"/>
        <v/>
      </c>
      <c r="R20" s="119" t="str">
        <f t="shared" si="12"/>
        <v/>
      </c>
      <c r="S20" s="122">
        <f t="shared" si="13"/>
        <v>0.16666666666666663</v>
      </c>
    </row>
    <row r="21" spans="1:19" s="121" customFormat="1" ht="39" x14ac:dyDescent="0.2">
      <c r="A21" s="115">
        <v>10</v>
      </c>
      <c r="B21" s="126" t="str">
        <f t="shared" si="2"/>
        <v>Terça</v>
      </c>
      <c r="C21" s="135" t="s">
        <v>81</v>
      </c>
      <c r="D21" s="136" t="s">
        <v>79</v>
      </c>
      <c r="E21" s="134"/>
      <c r="F21" s="127">
        <v>0.75</v>
      </c>
      <c r="G21" s="127">
        <v>0.8125</v>
      </c>
      <c r="H21" s="116">
        <f t="shared" si="3"/>
        <v>6.25E-2</v>
      </c>
      <c r="I21" s="117" t="str">
        <f t="shared" si="14"/>
        <v>Dia de semana - 00h00 às 08h00 e 18h00 às 24h00 - R$ 65,00</v>
      </c>
      <c r="J21" s="118"/>
      <c r="K21" s="119" t="str">
        <f t="shared" si="5"/>
        <v/>
      </c>
      <c r="L21" s="120">
        <f t="shared" si="6"/>
        <v>6.25E-2</v>
      </c>
      <c r="M21" s="120" t="str">
        <f t="shared" si="7"/>
        <v/>
      </c>
      <c r="N21" s="120" t="str">
        <f t="shared" si="8"/>
        <v xml:space="preserve"> </v>
      </c>
      <c r="O21" s="120" t="str">
        <f t="shared" si="9"/>
        <v xml:space="preserve"> </v>
      </c>
      <c r="P21" s="120" t="str">
        <f t="shared" si="10"/>
        <v xml:space="preserve"> </v>
      </c>
      <c r="Q21" s="120" t="str">
        <f t="shared" si="11"/>
        <v/>
      </c>
      <c r="R21" s="119" t="str">
        <f t="shared" si="12"/>
        <v/>
      </c>
      <c r="S21" s="122">
        <f t="shared" si="13"/>
        <v>6.25E-2</v>
      </c>
    </row>
    <row r="22" spans="1:19" s="121" customFormat="1" ht="26" x14ac:dyDescent="0.2">
      <c r="A22" s="115">
        <v>11</v>
      </c>
      <c r="B22" s="126" t="str">
        <f t="shared" si="2"/>
        <v>Quarta</v>
      </c>
      <c r="C22" s="135" t="s">
        <v>81</v>
      </c>
      <c r="D22" s="136" t="s">
        <v>79</v>
      </c>
      <c r="E22" s="134"/>
      <c r="F22" s="127">
        <v>0.38194444444444442</v>
      </c>
      <c r="G22" s="127">
        <v>0.54166666666666663</v>
      </c>
      <c r="H22" s="116">
        <f t="shared" si="3"/>
        <v>0.15972222222222221</v>
      </c>
      <c r="I22" s="117" t="str">
        <f t="shared" si="14"/>
        <v>Dia de semana - 08h00 às 18h00 - R$ 65,00</v>
      </c>
      <c r="J22" s="118"/>
      <c r="K22" s="119">
        <f t="shared" si="5"/>
        <v>0.15972222222222221</v>
      </c>
      <c r="L22" s="120" t="str">
        <f t="shared" si="6"/>
        <v/>
      </c>
      <c r="M22" s="120" t="str">
        <f t="shared" si="7"/>
        <v/>
      </c>
      <c r="N22" s="120" t="str">
        <f t="shared" si="8"/>
        <v xml:space="preserve"> </v>
      </c>
      <c r="O22" s="120" t="str">
        <f t="shared" si="9"/>
        <v xml:space="preserve"> </v>
      </c>
      <c r="P22" s="120" t="str">
        <f t="shared" si="10"/>
        <v xml:space="preserve"> </v>
      </c>
      <c r="Q22" s="120" t="str">
        <f t="shared" si="11"/>
        <v/>
      </c>
      <c r="R22" s="119" t="str">
        <f t="shared" si="12"/>
        <v/>
      </c>
      <c r="S22" s="122">
        <f t="shared" si="13"/>
        <v>0.15972222222222221</v>
      </c>
    </row>
    <row r="23" spans="1:19" s="121" customFormat="1" ht="26" x14ac:dyDescent="0.2">
      <c r="A23" s="115">
        <v>11</v>
      </c>
      <c r="B23" s="126" t="str">
        <f t="shared" si="2"/>
        <v>Quarta</v>
      </c>
      <c r="C23" s="135" t="s">
        <v>81</v>
      </c>
      <c r="D23" s="136" t="s">
        <v>79</v>
      </c>
      <c r="E23" s="134"/>
      <c r="F23" s="127">
        <v>0.58333333333333337</v>
      </c>
      <c r="G23" s="127">
        <v>0.75</v>
      </c>
      <c r="H23" s="116">
        <f t="shared" si="3"/>
        <v>0.16666666666666663</v>
      </c>
      <c r="I23" s="117" t="str">
        <f t="shared" si="14"/>
        <v>Dia de semana - 08h00 às 18h00 - R$ 65,00</v>
      </c>
      <c r="J23" s="118"/>
      <c r="K23" s="119">
        <f t="shared" si="5"/>
        <v>0.16666666666666663</v>
      </c>
      <c r="L23" s="120" t="str">
        <f t="shared" si="6"/>
        <v/>
      </c>
      <c r="M23" s="120" t="str">
        <f t="shared" si="7"/>
        <v/>
      </c>
      <c r="N23" s="120" t="str">
        <f t="shared" si="8"/>
        <v xml:space="preserve"> </v>
      </c>
      <c r="O23" s="120" t="str">
        <f t="shared" si="9"/>
        <v xml:space="preserve"> </v>
      </c>
      <c r="P23" s="120" t="str">
        <f t="shared" si="10"/>
        <v xml:space="preserve"> </v>
      </c>
      <c r="Q23" s="120" t="str">
        <f t="shared" si="11"/>
        <v/>
      </c>
      <c r="R23" s="119" t="str">
        <f t="shared" si="12"/>
        <v/>
      </c>
      <c r="S23" s="122">
        <f t="shared" si="13"/>
        <v>0.16666666666666663</v>
      </c>
    </row>
    <row r="24" spans="1:19" s="121" customFormat="1" ht="39" x14ac:dyDescent="0.2">
      <c r="A24" s="115">
        <v>12</v>
      </c>
      <c r="B24" s="126" t="str">
        <f t="shared" si="2"/>
        <v>Quinta</v>
      </c>
      <c r="C24" s="135" t="s">
        <v>81</v>
      </c>
      <c r="D24" s="136" t="s">
        <v>79</v>
      </c>
      <c r="E24" s="134"/>
      <c r="F24" s="127">
        <v>0.75</v>
      </c>
      <c r="G24" s="127">
        <v>0.79513888888888884</v>
      </c>
      <c r="H24" s="116">
        <f t="shared" si="3"/>
        <v>4.513888888888884E-2</v>
      </c>
      <c r="I24" s="117" t="str">
        <f t="shared" si="14"/>
        <v>Dia de semana - 00h00 às 08h00 e 18h00 às 24h00 - R$ 65,00</v>
      </c>
      <c r="J24" s="118"/>
      <c r="K24" s="119" t="str">
        <f t="shared" si="5"/>
        <v/>
      </c>
      <c r="L24" s="120">
        <f t="shared" si="6"/>
        <v>4.513888888888884E-2</v>
      </c>
      <c r="M24" s="120" t="str">
        <f t="shared" si="7"/>
        <v/>
      </c>
      <c r="N24" s="120" t="str">
        <f t="shared" si="8"/>
        <v xml:space="preserve"> </v>
      </c>
      <c r="O24" s="120" t="str">
        <f t="shared" si="9"/>
        <v xml:space="preserve"> </v>
      </c>
      <c r="P24" s="120" t="str">
        <f t="shared" si="10"/>
        <v xml:space="preserve"> </v>
      </c>
      <c r="Q24" s="120" t="str">
        <f t="shared" si="11"/>
        <v/>
      </c>
      <c r="R24" s="119" t="str">
        <f t="shared" si="12"/>
        <v/>
      </c>
      <c r="S24" s="122">
        <f t="shared" si="13"/>
        <v>4.513888888888884E-2</v>
      </c>
    </row>
    <row r="25" spans="1:19" s="121" customFormat="1" ht="26" x14ac:dyDescent="0.2">
      <c r="A25" s="115">
        <v>12</v>
      </c>
      <c r="B25" s="126" t="str">
        <f t="shared" si="2"/>
        <v>Quinta</v>
      </c>
      <c r="C25" s="135" t="s">
        <v>81</v>
      </c>
      <c r="D25" s="136" t="s">
        <v>79</v>
      </c>
      <c r="E25" s="134"/>
      <c r="F25" s="127">
        <v>0.39583333333333331</v>
      </c>
      <c r="G25" s="127">
        <v>0.54166666666666663</v>
      </c>
      <c r="H25" s="116">
        <f t="shared" si="3"/>
        <v>0.14583333333333331</v>
      </c>
      <c r="I25" s="117" t="str">
        <f t="shared" si="14"/>
        <v>Dia de semana - 08h00 às 18h00 - R$ 65,00</v>
      </c>
      <c r="J25" s="118"/>
      <c r="K25" s="119">
        <f t="shared" si="5"/>
        <v>0.14583333333333331</v>
      </c>
      <c r="L25" s="120" t="str">
        <f t="shared" si="6"/>
        <v/>
      </c>
      <c r="M25" s="120" t="str">
        <f t="shared" si="7"/>
        <v/>
      </c>
      <c r="N25" s="120" t="str">
        <f t="shared" si="8"/>
        <v xml:space="preserve"> </v>
      </c>
      <c r="O25" s="120" t="str">
        <f t="shared" si="9"/>
        <v xml:space="preserve"> </v>
      </c>
      <c r="P25" s="120" t="str">
        <f t="shared" si="10"/>
        <v xml:space="preserve"> </v>
      </c>
      <c r="Q25" s="120" t="str">
        <f t="shared" si="11"/>
        <v/>
      </c>
      <c r="R25" s="119" t="str">
        <f t="shared" si="12"/>
        <v/>
      </c>
      <c r="S25" s="122">
        <f t="shared" si="13"/>
        <v>0.14583333333333331</v>
      </c>
    </row>
    <row r="26" spans="1:19" s="121" customFormat="1" ht="26" x14ac:dyDescent="0.2">
      <c r="A26" s="115">
        <v>13</v>
      </c>
      <c r="B26" s="126" t="str">
        <f t="shared" si="2"/>
        <v>Sexta</v>
      </c>
      <c r="C26" s="135" t="s">
        <v>81</v>
      </c>
      <c r="D26" s="136" t="s">
        <v>79</v>
      </c>
      <c r="E26" s="134"/>
      <c r="F26" s="127">
        <v>0.60416666666666663</v>
      </c>
      <c r="G26" s="127">
        <v>0.75</v>
      </c>
      <c r="H26" s="116">
        <f t="shared" si="3"/>
        <v>0.14583333333333337</v>
      </c>
      <c r="I26" s="117" t="str">
        <f t="shared" si="14"/>
        <v>Dia de semana - 08h00 às 18h00 - R$ 65,00</v>
      </c>
      <c r="J26" s="118"/>
      <c r="K26" s="119">
        <f t="shared" si="5"/>
        <v>0.14583333333333337</v>
      </c>
      <c r="L26" s="120" t="str">
        <f t="shared" si="6"/>
        <v/>
      </c>
      <c r="M26" s="120" t="str">
        <f t="shared" si="7"/>
        <v/>
      </c>
      <c r="N26" s="120" t="str">
        <f t="shared" si="8"/>
        <v xml:space="preserve"> </v>
      </c>
      <c r="O26" s="120" t="str">
        <f t="shared" si="9"/>
        <v xml:space="preserve"> </v>
      </c>
      <c r="P26" s="120" t="str">
        <f t="shared" si="10"/>
        <v xml:space="preserve"> </v>
      </c>
      <c r="Q26" s="120" t="str">
        <f t="shared" si="11"/>
        <v/>
      </c>
      <c r="R26" s="119" t="str">
        <f t="shared" si="12"/>
        <v/>
      </c>
      <c r="S26" s="122">
        <f t="shared" si="13"/>
        <v>0.14583333333333337</v>
      </c>
    </row>
    <row r="27" spans="1:19" s="121" customFormat="1" ht="39" x14ac:dyDescent="0.2">
      <c r="A27" s="115">
        <v>13</v>
      </c>
      <c r="B27" s="126" t="str">
        <f t="shared" si="2"/>
        <v>Sexta</v>
      </c>
      <c r="C27" s="135" t="s">
        <v>81</v>
      </c>
      <c r="D27" s="136" t="s">
        <v>79</v>
      </c>
      <c r="E27" s="134"/>
      <c r="F27" s="127">
        <v>0.75</v>
      </c>
      <c r="G27" s="127">
        <v>0.83333333333333337</v>
      </c>
      <c r="H27" s="116">
        <f t="shared" si="3"/>
        <v>8.333333333333337E-2</v>
      </c>
      <c r="I27" s="117" t="str">
        <f t="shared" si="14"/>
        <v>Dia de semana - 00h00 às 08h00 e 18h00 às 24h00 - R$ 65,00</v>
      </c>
      <c r="J27" s="118"/>
      <c r="K27" s="119" t="str">
        <f t="shared" si="5"/>
        <v/>
      </c>
      <c r="L27" s="120">
        <f t="shared" si="6"/>
        <v>8.333333333333337E-2</v>
      </c>
      <c r="M27" s="120" t="str">
        <f t="shared" si="7"/>
        <v/>
      </c>
      <c r="N27" s="120" t="str">
        <f t="shared" si="8"/>
        <v xml:space="preserve"> </v>
      </c>
      <c r="O27" s="120" t="str">
        <f t="shared" si="9"/>
        <v xml:space="preserve"> </v>
      </c>
      <c r="P27" s="120" t="str">
        <f t="shared" si="10"/>
        <v xml:space="preserve"> </v>
      </c>
      <c r="Q27" s="120" t="str">
        <f t="shared" si="11"/>
        <v/>
      </c>
      <c r="R27" s="119" t="str">
        <f t="shared" si="12"/>
        <v/>
      </c>
      <c r="S27" s="122">
        <f t="shared" si="13"/>
        <v>8.333333333333337E-2</v>
      </c>
    </row>
    <row r="28" spans="1:19" s="121" customFormat="1" ht="26" x14ac:dyDescent="0.2">
      <c r="A28" s="115">
        <v>16</v>
      </c>
      <c r="B28" s="126" t="str">
        <f t="shared" si="2"/>
        <v>Segunda</v>
      </c>
      <c r="C28" s="135" t="s">
        <v>81</v>
      </c>
      <c r="D28" s="136" t="s">
        <v>79</v>
      </c>
      <c r="E28" s="134"/>
      <c r="F28" s="127">
        <v>0.38541666666666669</v>
      </c>
      <c r="G28" s="127">
        <v>0.54166666666666663</v>
      </c>
      <c r="H28" s="116">
        <f t="shared" si="3"/>
        <v>0.15624999999999994</v>
      </c>
      <c r="I28" s="117" t="str">
        <f t="shared" si="14"/>
        <v>Dia de semana - 08h00 às 18h00 - R$ 65,00</v>
      </c>
      <c r="J28" s="118"/>
      <c r="K28" s="119">
        <f t="shared" si="5"/>
        <v>0.15624999999999994</v>
      </c>
      <c r="L28" s="120" t="str">
        <f t="shared" si="6"/>
        <v/>
      </c>
      <c r="M28" s="120" t="str">
        <f t="shared" si="7"/>
        <v/>
      </c>
      <c r="N28" s="120" t="str">
        <f t="shared" si="8"/>
        <v xml:space="preserve"> </v>
      </c>
      <c r="O28" s="120" t="str">
        <f t="shared" si="9"/>
        <v xml:space="preserve"> </v>
      </c>
      <c r="P28" s="120" t="str">
        <f t="shared" si="10"/>
        <v xml:space="preserve"> </v>
      </c>
      <c r="Q28" s="120" t="str">
        <f t="shared" si="11"/>
        <v/>
      </c>
      <c r="R28" s="119" t="str">
        <f t="shared" si="12"/>
        <v/>
      </c>
      <c r="S28" s="122">
        <f t="shared" si="13"/>
        <v>0.15624999999999994</v>
      </c>
    </row>
    <row r="29" spans="1:19" s="121" customFormat="1" ht="26" x14ac:dyDescent="0.2">
      <c r="A29" s="115">
        <v>16</v>
      </c>
      <c r="B29" s="126" t="str">
        <f t="shared" si="2"/>
        <v>Segunda</v>
      </c>
      <c r="C29" s="135" t="s">
        <v>81</v>
      </c>
      <c r="D29" s="136" t="s">
        <v>79</v>
      </c>
      <c r="E29" s="134"/>
      <c r="F29" s="127">
        <v>0.60416666666666663</v>
      </c>
      <c r="G29" s="127">
        <v>0.75</v>
      </c>
      <c r="H29" s="116">
        <f t="shared" si="3"/>
        <v>0.14583333333333337</v>
      </c>
      <c r="I29" s="117" t="str">
        <f t="shared" si="14"/>
        <v>Dia de semana - 08h00 às 18h00 - R$ 65,00</v>
      </c>
      <c r="J29" s="118"/>
      <c r="K29" s="119">
        <f t="shared" si="5"/>
        <v>0.14583333333333337</v>
      </c>
      <c r="L29" s="120" t="str">
        <f t="shared" si="6"/>
        <v/>
      </c>
      <c r="M29" s="120" t="str">
        <f t="shared" si="7"/>
        <v/>
      </c>
      <c r="N29" s="120" t="str">
        <f t="shared" si="8"/>
        <v xml:space="preserve"> </v>
      </c>
      <c r="O29" s="120" t="str">
        <f t="shared" si="9"/>
        <v xml:space="preserve"> </v>
      </c>
      <c r="P29" s="120" t="str">
        <f t="shared" si="10"/>
        <v xml:space="preserve"> </v>
      </c>
      <c r="Q29" s="120" t="str">
        <f t="shared" si="11"/>
        <v/>
      </c>
      <c r="R29" s="119" t="str">
        <f t="shared" si="12"/>
        <v/>
      </c>
      <c r="S29" s="122">
        <f t="shared" si="13"/>
        <v>0.14583333333333337</v>
      </c>
    </row>
    <row r="30" spans="1:19" s="121" customFormat="1" ht="39" x14ac:dyDescent="0.2">
      <c r="A30" s="115">
        <v>17</v>
      </c>
      <c r="B30" s="126" t="str">
        <f t="shared" si="2"/>
        <v>Terça</v>
      </c>
      <c r="C30" s="135" t="s">
        <v>81</v>
      </c>
      <c r="D30" s="136" t="s">
        <v>79</v>
      </c>
      <c r="E30" s="134"/>
      <c r="F30" s="127">
        <v>0.75</v>
      </c>
      <c r="G30" s="127">
        <v>0.83333333333333337</v>
      </c>
      <c r="H30" s="116">
        <f t="shared" si="3"/>
        <v>8.333333333333337E-2</v>
      </c>
      <c r="I30" s="117" t="str">
        <f t="shared" si="14"/>
        <v>Dia de semana - 00h00 às 08h00 e 18h00 às 24h00 - R$ 65,00</v>
      </c>
      <c r="J30" s="118"/>
      <c r="K30" s="119" t="str">
        <f t="shared" si="5"/>
        <v/>
      </c>
      <c r="L30" s="120">
        <f t="shared" si="6"/>
        <v>8.333333333333337E-2</v>
      </c>
      <c r="M30" s="120" t="str">
        <f t="shared" si="7"/>
        <v/>
      </c>
      <c r="N30" s="120" t="str">
        <f t="shared" si="8"/>
        <v xml:space="preserve"> </v>
      </c>
      <c r="O30" s="120" t="str">
        <f t="shared" si="9"/>
        <v xml:space="preserve"> </v>
      </c>
      <c r="P30" s="120" t="str">
        <f t="shared" si="10"/>
        <v xml:space="preserve"> </v>
      </c>
      <c r="Q30" s="120" t="str">
        <f t="shared" si="11"/>
        <v/>
      </c>
      <c r="R30" s="119" t="str">
        <f t="shared" si="12"/>
        <v/>
      </c>
      <c r="S30" s="122">
        <f t="shared" si="13"/>
        <v>8.333333333333337E-2</v>
      </c>
    </row>
    <row r="31" spans="1:19" s="121" customFormat="1" ht="26" x14ac:dyDescent="0.2">
      <c r="A31" s="115">
        <v>17</v>
      </c>
      <c r="B31" s="126" t="str">
        <f t="shared" si="2"/>
        <v>Terça</v>
      </c>
      <c r="C31" s="135" t="s">
        <v>81</v>
      </c>
      <c r="D31" s="136" t="s">
        <v>79</v>
      </c>
      <c r="E31" s="134"/>
      <c r="F31" s="127">
        <v>0.375</v>
      </c>
      <c r="G31" s="127">
        <v>0.54166666666666663</v>
      </c>
      <c r="H31" s="116">
        <f t="shared" si="3"/>
        <v>0.16666666666666663</v>
      </c>
      <c r="I31" s="117" t="str">
        <f t="shared" si="14"/>
        <v>Dia de semana - 08h00 às 18h00 - R$ 65,00</v>
      </c>
      <c r="J31" s="118"/>
      <c r="K31" s="119">
        <f t="shared" si="5"/>
        <v>0.16666666666666663</v>
      </c>
      <c r="L31" s="120" t="str">
        <f t="shared" si="6"/>
        <v/>
      </c>
      <c r="M31" s="120" t="str">
        <f t="shared" si="7"/>
        <v/>
      </c>
      <c r="N31" s="120" t="str">
        <f t="shared" si="8"/>
        <v xml:space="preserve"> </v>
      </c>
      <c r="O31" s="120" t="str">
        <f t="shared" si="9"/>
        <v xml:space="preserve"> </v>
      </c>
      <c r="P31" s="120" t="str">
        <f t="shared" si="10"/>
        <v xml:space="preserve"> </v>
      </c>
      <c r="Q31" s="120" t="str">
        <f t="shared" si="11"/>
        <v/>
      </c>
      <c r="R31" s="119" t="str">
        <f t="shared" si="12"/>
        <v/>
      </c>
      <c r="S31" s="122">
        <f t="shared" si="13"/>
        <v>0.16666666666666663</v>
      </c>
    </row>
    <row r="32" spans="1:19" s="121" customFormat="1" ht="26" x14ac:dyDescent="0.2">
      <c r="A32" s="115">
        <v>18</v>
      </c>
      <c r="B32" s="126" t="str">
        <f t="shared" si="2"/>
        <v>Quarta</v>
      </c>
      <c r="C32" s="135" t="s">
        <v>81</v>
      </c>
      <c r="D32" s="136" t="s">
        <v>79</v>
      </c>
      <c r="E32" s="134"/>
      <c r="F32" s="127">
        <v>0.58333333333333337</v>
      </c>
      <c r="G32" s="127">
        <v>0.75</v>
      </c>
      <c r="H32" s="116">
        <f t="shared" si="3"/>
        <v>0.16666666666666663</v>
      </c>
      <c r="I32" s="117" t="str">
        <f t="shared" si="14"/>
        <v>Dia de semana - 08h00 às 18h00 - R$ 65,00</v>
      </c>
      <c r="J32" s="118"/>
      <c r="K32" s="119">
        <f t="shared" si="5"/>
        <v>0.16666666666666663</v>
      </c>
      <c r="L32" s="120" t="str">
        <f t="shared" si="6"/>
        <v/>
      </c>
      <c r="M32" s="120" t="str">
        <f t="shared" si="7"/>
        <v/>
      </c>
      <c r="N32" s="120" t="str">
        <f t="shared" si="8"/>
        <v xml:space="preserve"> </v>
      </c>
      <c r="O32" s="120" t="str">
        <f t="shared" si="9"/>
        <v xml:space="preserve"> </v>
      </c>
      <c r="P32" s="120" t="str">
        <f t="shared" si="10"/>
        <v xml:space="preserve"> </v>
      </c>
      <c r="Q32" s="120" t="str">
        <f t="shared" si="11"/>
        <v/>
      </c>
      <c r="R32" s="119" t="str">
        <f t="shared" si="12"/>
        <v/>
      </c>
      <c r="S32" s="122">
        <f t="shared" si="13"/>
        <v>0.16666666666666663</v>
      </c>
    </row>
    <row r="33" spans="1:19" s="121" customFormat="1" ht="39" x14ac:dyDescent="0.2">
      <c r="A33" s="115">
        <v>18</v>
      </c>
      <c r="B33" s="126" t="str">
        <f t="shared" si="2"/>
        <v>Quarta</v>
      </c>
      <c r="C33" s="135" t="s">
        <v>81</v>
      </c>
      <c r="D33" s="136" t="s">
        <v>79</v>
      </c>
      <c r="E33" s="134"/>
      <c r="F33" s="127">
        <v>0.75</v>
      </c>
      <c r="G33" s="127">
        <v>0.8125</v>
      </c>
      <c r="H33" s="116">
        <f t="shared" si="3"/>
        <v>6.25E-2</v>
      </c>
      <c r="I33" s="117" t="str">
        <f t="shared" si="14"/>
        <v>Dia de semana - 00h00 às 08h00 e 18h00 às 24h00 - R$ 65,00</v>
      </c>
      <c r="J33" s="118"/>
      <c r="K33" s="119" t="str">
        <f t="shared" si="5"/>
        <v/>
      </c>
      <c r="L33" s="120">
        <f t="shared" si="6"/>
        <v>6.25E-2</v>
      </c>
      <c r="M33" s="120" t="str">
        <f t="shared" si="7"/>
        <v/>
      </c>
      <c r="N33" s="120" t="str">
        <f t="shared" si="8"/>
        <v xml:space="preserve"> </v>
      </c>
      <c r="O33" s="120" t="str">
        <f t="shared" si="9"/>
        <v xml:space="preserve"> </v>
      </c>
      <c r="P33" s="120" t="str">
        <f t="shared" si="10"/>
        <v xml:space="preserve"> </v>
      </c>
      <c r="Q33" s="120" t="str">
        <f t="shared" si="11"/>
        <v/>
      </c>
      <c r="R33" s="119" t="str">
        <f t="shared" si="12"/>
        <v/>
      </c>
      <c r="S33" s="122">
        <f t="shared" si="13"/>
        <v>6.25E-2</v>
      </c>
    </row>
    <row r="34" spans="1:19" s="121" customFormat="1" ht="26" x14ac:dyDescent="0.2">
      <c r="A34" s="115">
        <v>19</v>
      </c>
      <c r="B34" s="126" t="str">
        <f t="shared" si="2"/>
        <v>Quinta</v>
      </c>
      <c r="C34" s="135" t="s">
        <v>81</v>
      </c>
      <c r="D34" s="136" t="s">
        <v>79</v>
      </c>
      <c r="E34" s="134"/>
      <c r="F34" s="127">
        <v>0.375</v>
      </c>
      <c r="G34" s="127">
        <v>0.54166666666666663</v>
      </c>
      <c r="H34" s="116">
        <f t="shared" si="3"/>
        <v>0.16666666666666663</v>
      </c>
      <c r="I34" s="117" t="str">
        <f t="shared" si="14"/>
        <v>Dia de semana - 08h00 às 18h00 - R$ 65,00</v>
      </c>
      <c r="J34" s="118"/>
      <c r="K34" s="119">
        <f t="shared" si="5"/>
        <v>0.16666666666666663</v>
      </c>
      <c r="L34" s="120" t="str">
        <f t="shared" si="6"/>
        <v/>
      </c>
      <c r="M34" s="120" t="str">
        <f t="shared" si="7"/>
        <v/>
      </c>
      <c r="N34" s="120" t="str">
        <f t="shared" si="8"/>
        <v xml:space="preserve"> </v>
      </c>
      <c r="O34" s="120" t="str">
        <f t="shared" si="9"/>
        <v xml:space="preserve"> </v>
      </c>
      <c r="P34" s="120" t="str">
        <f t="shared" si="10"/>
        <v xml:space="preserve"> </v>
      </c>
      <c r="Q34" s="120" t="str">
        <f t="shared" si="11"/>
        <v/>
      </c>
      <c r="R34" s="119" t="str">
        <f t="shared" si="12"/>
        <v/>
      </c>
      <c r="S34" s="122">
        <f t="shared" si="13"/>
        <v>0.16666666666666663</v>
      </c>
    </row>
    <row r="35" spans="1:19" s="121" customFormat="1" ht="26" x14ac:dyDescent="0.2">
      <c r="A35" s="115">
        <v>19</v>
      </c>
      <c r="B35" s="126" t="str">
        <f t="shared" si="2"/>
        <v>Quinta</v>
      </c>
      <c r="C35" s="135" t="s">
        <v>81</v>
      </c>
      <c r="D35" s="136" t="s">
        <v>79</v>
      </c>
      <c r="E35" s="134"/>
      <c r="F35" s="127">
        <v>0.56944444444444442</v>
      </c>
      <c r="G35" s="127">
        <v>0.75</v>
      </c>
      <c r="H35" s="116">
        <f t="shared" si="3"/>
        <v>0.18055555555555558</v>
      </c>
      <c r="I35" s="117" t="str">
        <f t="shared" si="14"/>
        <v>Dia de semana - 08h00 às 18h00 - R$ 65,00</v>
      </c>
      <c r="J35" s="118"/>
      <c r="K35" s="119">
        <f t="shared" si="5"/>
        <v>0.18055555555555558</v>
      </c>
      <c r="L35" s="120" t="str">
        <f t="shared" si="6"/>
        <v/>
      </c>
      <c r="M35" s="120" t="str">
        <f t="shared" si="7"/>
        <v/>
      </c>
      <c r="N35" s="120" t="str">
        <f t="shared" si="8"/>
        <v xml:space="preserve"> </v>
      </c>
      <c r="O35" s="120" t="str">
        <f t="shared" si="9"/>
        <v xml:space="preserve"> </v>
      </c>
      <c r="P35" s="120" t="str">
        <f t="shared" si="10"/>
        <v xml:space="preserve"> </v>
      </c>
      <c r="Q35" s="120" t="str">
        <f t="shared" si="11"/>
        <v/>
      </c>
      <c r="R35" s="119" t="str">
        <f t="shared" si="12"/>
        <v/>
      </c>
      <c r="S35" s="122">
        <f t="shared" si="13"/>
        <v>0.18055555555555558</v>
      </c>
    </row>
    <row r="36" spans="1:19" s="121" customFormat="1" ht="39" x14ac:dyDescent="0.2">
      <c r="A36" s="115">
        <v>20</v>
      </c>
      <c r="B36" s="126" t="str">
        <f t="shared" si="2"/>
        <v>Sexta</v>
      </c>
      <c r="C36" s="135" t="s">
        <v>81</v>
      </c>
      <c r="D36" s="136" t="s">
        <v>79</v>
      </c>
      <c r="E36" s="134"/>
      <c r="F36" s="127">
        <v>0.75</v>
      </c>
      <c r="G36" s="127">
        <v>0.77083333333333337</v>
      </c>
      <c r="H36" s="116">
        <f t="shared" si="3"/>
        <v>2.083333333333337E-2</v>
      </c>
      <c r="I36" s="117" t="str">
        <f t="shared" si="14"/>
        <v>Dia de semana - 00h00 às 08h00 e 18h00 às 24h00 - R$ 65,00</v>
      </c>
      <c r="J36" s="118"/>
      <c r="K36" s="119" t="str">
        <f t="shared" si="5"/>
        <v/>
      </c>
      <c r="L36" s="120">
        <f t="shared" si="6"/>
        <v>2.083333333333337E-2</v>
      </c>
      <c r="M36" s="120" t="str">
        <f t="shared" si="7"/>
        <v/>
      </c>
      <c r="N36" s="120" t="str">
        <f t="shared" si="8"/>
        <v xml:space="preserve"> </v>
      </c>
      <c r="O36" s="120" t="str">
        <f t="shared" si="9"/>
        <v xml:space="preserve"> </v>
      </c>
      <c r="P36" s="120" t="str">
        <f t="shared" si="10"/>
        <v xml:space="preserve"> </v>
      </c>
      <c r="Q36" s="120" t="str">
        <f t="shared" si="11"/>
        <v/>
      </c>
      <c r="R36" s="119" t="str">
        <f t="shared" si="12"/>
        <v/>
      </c>
      <c r="S36" s="122">
        <f t="shared" si="13"/>
        <v>2.083333333333337E-2</v>
      </c>
    </row>
    <row r="37" spans="1:19" s="121" customFormat="1" ht="26" x14ac:dyDescent="0.2">
      <c r="A37" s="115">
        <v>20</v>
      </c>
      <c r="B37" s="126" t="str">
        <f t="shared" si="2"/>
        <v>Sexta</v>
      </c>
      <c r="C37" s="135" t="s">
        <v>81</v>
      </c>
      <c r="D37" s="136" t="s">
        <v>79</v>
      </c>
      <c r="E37" s="134"/>
      <c r="F37" s="127">
        <v>0.375</v>
      </c>
      <c r="G37" s="127">
        <v>0.54166666666666663</v>
      </c>
      <c r="H37" s="116">
        <f t="shared" si="3"/>
        <v>0.16666666666666663</v>
      </c>
      <c r="I37" s="117" t="str">
        <f t="shared" si="14"/>
        <v>Dia de semana - 08h00 às 18h00 - R$ 65,00</v>
      </c>
      <c r="J37" s="118"/>
      <c r="K37" s="119">
        <f t="shared" si="5"/>
        <v>0.16666666666666663</v>
      </c>
      <c r="L37" s="120" t="str">
        <f t="shared" si="6"/>
        <v/>
      </c>
      <c r="M37" s="120" t="str">
        <f t="shared" si="7"/>
        <v/>
      </c>
      <c r="N37" s="120" t="str">
        <f t="shared" si="8"/>
        <v xml:space="preserve"> </v>
      </c>
      <c r="O37" s="120" t="str">
        <f t="shared" si="9"/>
        <v xml:space="preserve"> </v>
      </c>
      <c r="P37" s="120" t="str">
        <f t="shared" si="10"/>
        <v xml:space="preserve"> </v>
      </c>
      <c r="Q37" s="120" t="str">
        <f t="shared" si="11"/>
        <v/>
      </c>
      <c r="R37" s="119" t="str">
        <f t="shared" si="12"/>
        <v/>
      </c>
      <c r="S37" s="122">
        <f t="shared" si="13"/>
        <v>0.16666666666666663</v>
      </c>
    </row>
    <row r="38" spans="1:19" s="121" customFormat="1" ht="26" x14ac:dyDescent="0.2">
      <c r="A38" s="115">
        <v>23</v>
      </c>
      <c r="B38" s="126" t="str">
        <f t="shared" si="2"/>
        <v>Segunda</v>
      </c>
      <c r="C38" s="135" t="s">
        <v>81</v>
      </c>
      <c r="D38" s="136" t="s">
        <v>79</v>
      </c>
      <c r="E38" s="134"/>
      <c r="F38" s="127">
        <v>0.5625</v>
      </c>
      <c r="G38" s="127">
        <v>0.75</v>
      </c>
      <c r="H38" s="116">
        <f t="shared" si="3"/>
        <v>0.1875</v>
      </c>
      <c r="I38" s="117" t="str">
        <f t="shared" si="14"/>
        <v>Dia de semana - 08h00 às 18h00 - R$ 65,00</v>
      </c>
      <c r="J38" s="118"/>
      <c r="K38" s="119">
        <f t="shared" si="5"/>
        <v>0.1875</v>
      </c>
      <c r="L38" s="120" t="str">
        <f t="shared" si="6"/>
        <v/>
      </c>
      <c r="M38" s="120" t="str">
        <f t="shared" si="7"/>
        <v/>
      </c>
      <c r="N38" s="120" t="str">
        <f t="shared" si="8"/>
        <v xml:space="preserve"> </v>
      </c>
      <c r="O38" s="120" t="str">
        <f t="shared" si="9"/>
        <v xml:space="preserve"> </v>
      </c>
      <c r="P38" s="120" t="str">
        <f t="shared" si="10"/>
        <v xml:space="preserve"> </v>
      </c>
      <c r="Q38" s="120" t="str">
        <f t="shared" si="11"/>
        <v/>
      </c>
      <c r="R38" s="119" t="str">
        <f t="shared" si="12"/>
        <v/>
      </c>
      <c r="S38" s="122">
        <f t="shared" si="13"/>
        <v>0.1875</v>
      </c>
    </row>
    <row r="39" spans="1:19" s="121" customFormat="1" ht="39" x14ac:dyDescent="0.2">
      <c r="A39" s="115">
        <v>23</v>
      </c>
      <c r="B39" s="126" t="str">
        <f t="shared" si="2"/>
        <v>Segunda</v>
      </c>
      <c r="C39" s="135" t="s">
        <v>81</v>
      </c>
      <c r="D39" s="136" t="s">
        <v>79</v>
      </c>
      <c r="E39" s="134"/>
      <c r="F39" s="127">
        <v>0.75</v>
      </c>
      <c r="G39" s="127">
        <v>0.85416666666666663</v>
      </c>
      <c r="H39" s="116">
        <f t="shared" si="3"/>
        <v>0.10416666666666663</v>
      </c>
      <c r="I39" s="117" t="str">
        <f t="shared" si="14"/>
        <v>Dia de semana - 00h00 às 08h00 e 18h00 às 24h00 - R$ 65,00</v>
      </c>
      <c r="J39" s="118"/>
      <c r="K39" s="119" t="str">
        <f t="shared" si="5"/>
        <v/>
      </c>
      <c r="L39" s="120">
        <f t="shared" si="6"/>
        <v>0.10416666666666663</v>
      </c>
      <c r="M39" s="120" t="str">
        <f t="shared" si="7"/>
        <v/>
      </c>
      <c r="N39" s="120" t="str">
        <f t="shared" si="8"/>
        <v xml:space="preserve"> </v>
      </c>
      <c r="O39" s="120" t="str">
        <f t="shared" si="9"/>
        <v xml:space="preserve"> </v>
      </c>
      <c r="P39" s="120" t="str">
        <f t="shared" si="10"/>
        <v xml:space="preserve"> </v>
      </c>
      <c r="Q39" s="120" t="str">
        <f t="shared" si="11"/>
        <v/>
      </c>
      <c r="R39" s="119" t="str">
        <f t="shared" si="12"/>
        <v/>
      </c>
      <c r="S39" s="122">
        <f t="shared" si="13"/>
        <v>0.10416666666666663</v>
      </c>
    </row>
    <row r="40" spans="1:19" s="121" customFormat="1" ht="39" x14ac:dyDescent="0.2">
      <c r="A40" s="115">
        <v>24</v>
      </c>
      <c r="B40" s="126" t="str">
        <f t="shared" si="2"/>
        <v>Terça</v>
      </c>
      <c r="C40" s="135" t="s">
        <v>81</v>
      </c>
      <c r="D40" s="136" t="s">
        <v>79</v>
      </c>
      <c r="E40" s="134"/>
      <c r="F40" s="135">
        <v>0.75</v>
      </c>
      <c r="G40" s="135">
        <v>0.85416666666666663</v>
      </c>
      <c r="H40" s="116">
        <f t="shared" ref="H40:H49" si="15">IF(AND(F40&gt;=0,G40&gt;=0),(G40-F40),0)</f>
        <v>0.10416666666666663</v>
      </c>
      <c r="I40" s="117" t="str">
        <f t="shared" ref="I40:I49" si="16">IF(OR(F40="",G40=""),"",IF(LEFT(E40,6)="Viagem",CONCATENATE("Horas de deslocamento / Viagem"," - ",TEXT($R$9,"R$ #.##0,00"),),IF(AND(B40&lt;&gt;"sábado",B40&lt;&gt;"domingo",B40&lt;&gt;"feriado",AND(N(F40)&gt;=VALUE("08:00:00"),N(F40)&lt;=VALUE("18:00:00"),N(G40)&gt;=VALUE("08:00:00"),N(G40)&lt;=VALUE("18:00:00"))),CONCATENATE("Dia de semana - 08h00 às 18h00"," - ",TEXT($K$9,"R$ #.##0,00"),),IF(AND(B40&lt;&gt;"sábado",B40&lt;&gt;"domingo",B40&lt;&gt;"feriado",OR(N(F40)&gt;=VALUE("18:00:00"),N(F40)&lt;=VALUE("08:00:00")),OR(AND(N(G40)&gt;=VALUE("18:00:00"),N(F40)&gt;=VALUE("18:00:00")),N(G40)&lt;=VALUE("08:00:00"))),CONCATENATE("Dia de semana - 00h00 às 08h00 e 18h00 às 24h00"," - ",TEXT($L$9,"R$ #.##0,00"),),IF(AND(B40="sábado",AND(N(F40)&gt;=VALUE("08:00:00"),N(F40)&lt;=VALUE("18:00:00"),N(G40)&gt;=VALUE("08:00:00"),N(G40)&lt;=VALUE("18:00:00"))),CONCATENATE("Sábado - 08h00 às 18h00"," - ",TEXT($M$9,"R$ #.##0,00"),),IF(AND(B40="sábado",OR(N(F40)&gt;=VALUE("18:00:00"),N(F40)&lt;=VALUE("08:00:00")),OR(AND(N(G40)&gt;=VALUE("18:00:00"),N(F40)&gt;=VALUE("18:00:00")),N(G40)&lt;=VALUE("08:00:00"))),CONCATENATE("Sábado - 00h00 às 08h00 e 18h00 às 24h00"," - ",TEXT($N$9,"R$ #.##0,00"),),IF(AND(B40="domingo",AND(N(F40)&gt;=VALUE("08:00:00"),N(F40)&lt;=VALUE("18:00:00"),N(G40)&gt;=VALUE("08:00:00"),N(G40)&lt;=VALUE("18:00:00"))),CONCATENATE("Domingo - 08h00 às 18h00"," - ",TEXT($O$9,"R$ #.##0,00"),),IF(AND(B40="domingo",OR(N(F40)&gt;=VALUE("18:00:00"),N(F40)&lt;=VALUE("08:00:00")),OR(AND(N(G40)&gt;=VALUE("18:00:00"),N(F40)&gt;=VALUE("18:00:00")),N(G40)&lt;=VALUE("08:00:00"))),CONCATENATE("Domingo - 00h00 às 08h00 e 18h00 às 24h00"," - ",TEXT($P$9,"R$ #.##0,00"),),IF(B40="feriado",CONCATENATE("Feriado"," - ",TEXT($Q$9,"R$ #.##0,00"),),"ERRO! informar 'hora início' ou 'hora final' de acordo com o tipo de hora")))))))))</f>
        <v>Dia de semana - 00h00 às 08h00 e 18h00 às 24h00 - R$ 65,00</v>
      </c>
      <c r="J40" s="118"/>
      <c r="K40" s="119" t="str">
        <f t="shared" si="5"/>
        <v/>
      </c>
      <c r="L40" s="120">
        <f t="shared" si="6"/>
        <v>0.10416666666666663</v>
      </c>
      <c r="M40" s="120" t="str">
        <f t="shared" si="7"/>
        <v/>
      </c>
      <c r="N40" s="120" t="str">
        <f t="shared" si="8"/>
        <v xml:space="preserve"> </v>
      </c>
      <c r="O40" s="120" t="str">
        <f t="shared" si="9"/>
        <v xml:space="preserve"> </v>
      </c>
      <c r="P40" s="120" t="str">
        <f t="shared" si="10"/>
        <v xml:space="preserve"> </v>
      </c>
      <c r="Q40" s="120" t="str">
        <f t="shared" si="11"/>
        <v/>
      </c>
      <c r="R40" s="119" t="str">
        <f t="shared" si="12"/>
        <v/>
      </c>
      <c r="S40" s="122">
        <f t="shared" si="13"/>
        <v>0.10416666666666663</v>
      </c>
    </row>
    <row r="41" spans="1:19" s="121" customFormat="1" ht="39" x14ac:dyDescent="0.2">
      <c r="A41" s="115">
        <v>24</v>
      </c>
      <c r="B41" s="126" t="str">
        <f t="shared" si="2"/>
        <v>Terça</v>
      </c>
      <c r="C41" s="135" t="s">
        <v>81</v>
      </c>
      <c r="D41" s="136" t="s">
        <v>79</v>
      </c>
      <c r="E41" s="134"/>
      <c r="F41" s="135">
        <v>0.75</v>
      </c>
      <c r="G41" s="135">
        <v>0.85416666666666663</v>
      </c>
      <c r="H41" s="116">
        <f t="shared" si="15"/>
        <v>0.10416666666666663</v>
      </c>
      <c r="I41" s="117" t="str">
        <f t="shared" si="16"/>
        <v>Dia de semana - 00h00 às 08h00 e 18h00 às 24h00 - R$ 65,00</v>
      </c>
      <c r="J41" s="118"/>
      <c r="K41" s="119" t="str">
        <f t="shared" si="5"/>
        <v/>
      </c>
      <c r="L41" s="120">
        <f t="shared" si="6"/>
        <v>0.10416666666666663</v>
      </c>
      <c r="M41" s="120" t="str">
        <f t="shared" si="7"/>
        <v/>
      </c>
      <c r="N41" s="120" t="str">
        <f t="shared" si="8"/>
        <v xml:space="preserve"> </v>
      </c>
      <c r="O41" s="120" t="str">
        <f t="shared" si="9"/>
        <v xml:space="preserve"> </v>
      </c>
      <c r="P41" s="120" t="str">
        <f t="shared" si="10"/>
        <v xml:space="preserve"> </v>
      </c>
      <c r="Q41" s="120" t="str">
        <f t="shared" si="11"/>
        <v/>
      </c>
      <c r="R41" s="119" t="str">
        <f t="shared" si="12"/>
        <v/>
      </c>
      <c r="S41" s="122">
        <f t="shared" si="13"/>
        <v>0.10416666666666663</v>
      </c>
    </row>
    <row r="42" spans="1:19" s="121" customFormat="1" ht="39" x14ac:dyDescent="0.2">
      <c r="A42" s="115">
        <v>25</v>
      </c>
      <c r="B42" s="126" t="str">
        <f t="shared" si="2"/>
        <v>Quarta</v>
      </c>
      <c r="C42" s="135" t="s">
        <v>81</v>
      </c>
      <c r="D42" s="136" t="s">
        <v>79</v>
      </c>
      <c r="E42" s="134"/>
      <c r="F42" s="135">
        <v>0.75</v>
      </c>
      <c r="G42" s="135">
        <v>0.85416666666666663</v>
      </c>
      <c r="H42" s="116">
        <f t="shared" si="15"/>
        <v>0.10416666666666663</v>
      </c>
      <c r="I42" s="117" t="str">
        <f t="shared" si="16"/>
        <v>Dia de semana - 00h00 às 08h00 e 18h00 às 24h00 - R$ 65,00</v>
      </c>
      <c r="J42" s="118"/>
      <c r="K42" s="119" t="str">
        <f t="shared" si="5"/>
        <v/>
      </c>
      <c r="L42" s="120">
        <f t="shared" si="6"/>
        <v>0.10416666666666663</v>
      </c>
      <c r="M42" s="120" t="str">
        <f t="shared" si="7"/>
        <v/>
      </c>
      <c r="N42" s="120" t="str">
        <f t="shared" si="8"/>
        <v xml:space="preserve"> </v>
      </c>
      <c r="O42" s="120" t="str">
        <f t="shared" si="9"/>
        <v xml:space="preserve"> </v>
      </c>
      <c r="P42" s="120" t="str">
        <f t="shared" si="10"/>
        <v xml:space="preserve"> </v>
      </c>
      <c r="Q42" s="120" t="str">
        <f t="shared" si="11"/>
        <v/>
      </c>
      <c r="R42" s="119" t="str">
        <f t="shared" si="12"/>
        <v/>
      </c>
      <c r="S42" s="122">
        <f t="shared" si="13"/>
        <v>0.10416666666666663</v>
      </c>
    </row>
    <row r="43" spans="1:19" s="121" customFormat="1" ht="39" x14ac:dyDescent="0.2">
      <c r="A43" s="115">
        <v>25</v>
      </c>
      <c r="B43" s="126" t="str">
        <f t="shared" si="2"/>
        <v>Quarta</v>
      </c>
      <c r="C43" s="135" t="s">
        <v>81</v>
      </c>
      <c r="D43" s="136" t="s">
        <v>79</v>
      </c>
      <c r="E43" s="134"/>
      <c r="F43" s="135">
        <v>0.75</v>
      </c>
      <c r="G43" s="135">
        <v>0.85416666666666663</v>
      </c>
      <c r="H43" s="116">
        <f t="shared" si="15"/>
        <v>0.10416666666666663</v>
      </c>
      <c r="I43" s="117" t="str">
        <f t="shared" si="16"/>
        <v>Dia de semana - 00h00 às 08h00 e 18h00 às 24h00 - R$ 65,00</v>
      </c>
      <c r="J43" s="118"/>
      <c r="K43" s="119" t="str">
        <f t="shared" si="5"/>
        <v/>
      </c>
      <c r="L43" s="120">
        <f t="shared" si="6"/>
        <v>0.10416666666666663</v>
      </c>
      <c r="M43" s="120" t="str">
        <f t="shared" si="7"/>
        <v/>
      </c>
      <c r="N43" s="120" t="str">
        <f t="shared" si="8"/>
        <v xml:space="preserve"> </v>
      </c>
      <c r="O43" s="120" t="str">
        <f t="shared" si="9"/>
        <v xml:space="preserve"> </v>
      </c>
      <c r="P43" s="120" t="str">
        <f t="shared" si="10"/>
        <v xml:space="preserve"> </v>
      </c>
      <c r="Q43" s="120" t="str">
        <f t="shared" si="11"/>
        <v/>
      </c>
      <c r="R43" s="119" t="str">
        <f t="shared" si="12"/>
        <v/>
      </c>
      <c r="S43" s="122">
        <f t="shared" si="13"/>
        <v>0.10416666666666663</v>
      </c>
    </row>
    <row r="44" spans="1:19" s="121" customFormat="1" ht="39" x14ac:dyDescent="0.2">
      <c r="A44" s="115">
        <v>26</v>
      </c>
      <c r="B44" s="126" t="str">
        <f t="shared" si="2"/>
        <v>Quinta</v>
      </c>
      <c r="C44" s="135" t="s">
        <v>81</v>
      </c>
      <c r="D44" s="136" t="s">
        <v>79</v>
      </c>
      <c r="E44" s="134"/>
      <c r="F44" s="135">
        <v>0.75</v>
      </c>
      <c r="G44" s="135">
        <v>0.85416666666666663</v>
      </c>
      <c r="H44" s="116">
        <f t="shared" si="15"/>
        <v>0.10416666666666663</v>
      </c>
      <c r="I44" s="117" t="str">
        <f t="shared" si="16"/>
        <v>Dia de semana - 00h00 às 08h00 e 18h00 às 24h00 - R$ 65,00</v>
      </c>
      <c r="J44" s="118"/>
      <c r="K44" s="119" t="str">
        <f t="shared" si="5"/>
        <v/>
      </c>
      <c r="L44" s="120">
        <f t="shared" si="6"/>
        <v>0.10416666666666663</v>
      </c>
      <c r="M44" s="120" t="str">
        <f t="shared" si="7"/>
        <v/>
      </c>
      <c r="N44" s="120" t="str">
        <f t="shared" si="8"/>
        <v xml:space="preserve"> </v>
      </c>
      <c r="O44" s="120" t="str">
        <f t="shared" si="9"/>
        <v xml:space="preserve"> </v>
      </c>
      <c r="P44" s="120" t="str">
        <f t="shared" si="10"/>
        <v xml:space="preserve"> </v>
      </c>
      <c r="Q44" s="120" t="str">
        <f t="shared" si="11"/>
        <v/>
      </c>
      <c r="R44" s="119" t="str">
        <f t="shared" si="12"/>
        <v/>
      </c>
      <c r="S44" s="122">
        <f t="shared" si="13"/>
        <v>0.10416666666666663</v>
      </c>
    </row>
    <row r="45" spans="1:19" s="121" customFormat="1" ht="39" x14ac:dyDescent="0.2">
      <c r="A45" s="115">
        <v>26</v>
      </c>
      <c r="B45" s="126" t="str">
        <f t="shared" si="2"/>
        <v>Quinta</v>
      </c>
      <c r="C45" s="135" t="s">
        <v>81</v>
      </c>
      <c r="D45" s="136" t="s">
        <v>79</v>
      </c>
      <c r="E45" s="134"/>
      <c r="F45" s="135">
        <v>0.75</v>
      </c>
      <c r="G45" s="135">
        <v>0.85416666666666663</v>
      </c>
      <c r="H45" s="116">
        <f t="shared" si="15"/>
        <v>0.10416666666666663</v>
      </c>
      <c r="I45" s="117" t="str">
        <f t="shared" si="16"/>
        <v>Dia de semana - 00h00 às 08h00 e 18h00 às 24h00 - R$ 65,00</v>
      </c>
      <c r="J45" s="118"/>
      <c r="K45" s="119" t="str">
        <f t="shared" si="5"/>
        <v/>
      </c>
      <c r="L45" s="120">
        <f t="shared" si="6"/>
        <v>0.10416666666666663</v>
      </c>
      <c r="M45" s="120" t="str">
        <f t="shared" si="7"/>
        <v/>
      </c>
      <c r="N45" s="120" t="str">
        <f t="shared" si="8"/>
        <v xml:space="preserve"> </v>
      </c>
      <c r="O45" s="120" t="str">
        <f t="shared" si="9"/>
        <v xml:space="preserve"> </v>
      </c>
      <c r="P45" s="120" t="str">
        <f t="shared" si="10"/>
        <v xml:space="preserve"> </v>
      </c>
      <c r="Q45" s="120" t="str">
        <f t="shared" si="11"/>
        <v/>
      </c>
      <c r="R45" s="119" t="str">
        <f t="shared" si="12"/>
        <v/>
      </c>
      <c r="S45" s="122">
        <f t="shared" si="13"/>
        <v>0.10416666666666663</v>
      </c>
    </row>
    <row r="46" spans="1:19" s="121" customFormat="1" ht="39" x14ac:dyDescent="0.2">
      <c r="A46" s="115">
        <v>27</v>
      </c>
      <c r="B46" s="126" t="str">
        <f t="shared" si="2"/>
        <v>Sexta</v>
      </c>
      <c r="C46" s="135" t="s">
        <v>81</v>
      </c>
      <c r="D46" s="136" t="s">
        <v>79</v>
      </c>
      <c r="E46" s="134"/>
      <c r="F46" s="135">
        <v>0.75</v>
      </c>
      <c r="G46" s="135">
        <v>0.85416666666666663</v>
      </c>
      <c r="H46" s="116">
        <f t="shared" si="15"/>
        <v>0.10416666666666663</v>
      </c>
      <c r="I46" s="117" t="str">
        <f t="shared" si="16"/>
        <v>Dia de semana - 00h00 às 08h00 e 18h00 às 24h00 - R$ 65,00</v>
      </c>
      <c r="J46" s="118"/>
      <c r="K46" s="119" t="str">
        <f t="shared" si="5"/>
        <v/>
      </c>
      <c r="L46" s="120">
        <f t="shared" si="6"/>
        <v>0.10416666666666663</v>
      </c>
      <c r="M46" s="120" t="str">
        <f t="shared" si="7"/>
        <v/>
      </c>
      <c r="N46" s="120" t="str">
        <f t="shared" si="8"/>
        <v xml:space="preserve"> </v>
      </c>
      <c r="O46" s="120" t="str">
        <f t="shared" si="9"/>
        <v xml:space="preserve"> </v>
      </c>
      <c r="P46" s="120" t="str">
        <f t="shared" si="10"/>
        <v xml:space="preserve"> </v>
      </c>
      <c r="Q46" s="120" t="str">
        <f t="shared" si="11"/>
        <v/>
      </c>
      <c r="R46" s="119" t="str">
        <f t="shared" si="12"/>
        <v/>
      </c>
      <c r="S46" s="122">
        <f t="shared" si="13"/>
        <v>0.10416666666666663</v>
      </c>
    </row>
    <row r="47" spans="1:19" s="121" customFormat="1" ht="39" x14ac:dyDescent="0.2">
      <c r="A47" s="115">
        <v>27</v>
      </c>
      <c r="B47" s="126" t="str">
        <f t="shared" si="2"/>
        <v>Sexta</v>
      </c>
      <c r="C47" s="135" t="s">
        <v>81</v>
      </c>
      <c r="D47" s="136" t="s">
        <v>79</v>
      </c>
      <c r="E47" s="134"/>
      <c r="F47" s="135">
        <v>0.75</v>
      </c>
      <c r="G47" s="135">
        <v>0.85416666666666663</v>
      </c>
      <c r="H47" s="116">
        <f t="shared" si="15"/>
        <v>0.10416666666666663</v>
      </c>
      <c r="I47" s="117" t="str">
        <f t="shared" si="16"/>
        <v>Dia de semana - 00h00 às 08h00 e 18h00 às 24h00 - R$ 65,00</v>
      </c>
      <c r="J47" s="118"/>
      <c r="K47" s="119" t="str">
        <f t="shared" si="5"/>
        <v/>
      </c>
      <c r="L47" s="120">
        <f t="shared" si="6"/>
        <v>0.10416666666666663</v>
      </c>
      <c r="M47" s="120" t="str">
        <f t="shared" si="7"/>
        <v/>
      </c>
      <c r="N47" s="120" t="str">
        <f t="shared" si="8"/>
        <v xml:space="preserve"> </v>
      </c>
      <c r="O47" s="120" t="str">
        <f t="shared" si="9"/>
        <v xml:space="preserve"> </v>
      </c>
      <c r="P47" s="120" t="str">
        <f t="shared" si="10"/>
        <v xml:space="preserve"> </v>
      </c>
      <c r="Q47" s="120" t="str">
        <f t="shared" si="11"/>
        <v/>
      </c>
      <c r="R47" s="119" t="str">
        <f t="shared" si="12"/>
        <v/>
      </c>
      <c r="S47" s="122">
        <f t="shared" si="13"/>
        <v>0.10416666666666663</v>
      </c>
    </row>
    <row r="48" spans="1:19" s="121" customFormat="1" ht="39" x14ac:dyDescent="0.2">
      <c r="A48" s="115">
        <v>27</v>
      </c>
      <c r="B48" s="126" t="str">
        <f t="shared" si="2"/>
        <v>Sexta</v>
      </c>
      <c r="C48" s="135" t="s">
        <v>81</v>
      </c>
      <c r="D48" s="136" t="s">
        <v>79</v>
      </c>
      <c r="E48" s="134"/>
      <c r="F48" s="135">
        <v>0.75</v>
      </c>
      <c r="G48" s="135">
        <v>0.85416666666666663</v>
      </c>
      <c r="H48" s="116">
        <f t="shared" si="15"/>
        <v>0.10416666666666663</v>
      </c>
      <c r="I48" s="117" t="str">
        <f t="shared" si="16"/>
        <v>Dia de semana - 00h00 às 08h00 e 18h00 às 24h00 - R$ 65,00</v>
      </c>
      <c r="J48" s="118"/>
      <c r="K48" s="119" t="str">
        <f t="shared" si="5"/>
        <v/>
      </c>
      <c r="L48" s="120">
        <f t="shared" si="6"/>
        <v>0.10416666666666663</v>
      </c>
      <c r="M48" s="120" t="str">
        <f t="shared" si="7"/>
        <v/>
      </c>
      <c r="N48" s="120" t="str">
        <f t="shared" si="8"/>
        <v xml:space="preserve"> </v>
      </c>
      <c r="O48" s="120" t="str">
        <f t="shared" si="9"/>
        <v xml:space="preserve"> </v>
      </c>
      <c r="P48" s="120" t="str">
        <f t="shared" si="10"/>
        <v xml:space="preserve"> </v>
      </c>
      <c r="Q48" s="120" t="str">
        <f t="shared" si="11"/>
        <v/>
      </c>
      <c r="R48" s="119" t="str">
        <f t="shared" si="12"/>
        <v/>
      </c>
      <c r="S48" s="122">
        <f t="shared" si="13"/>
        <v>0.10416666666666663</v>
      </c>
    </row>
    <row r="49" spans="1:19" s="121" customFormat="1" ht="39" x14ac:dyDescent="0.2">
      <c r="A49" s="115">
        <v>30</v>
      </c>
      <c r="B49" s="126" t="str">
        <f t="shared" si="2"/>
        <v>Segunda</v>
      </c>
      <c r="C49" s="135" t="s">
        <v>81</v>
      </c>
      <c r="D49" s="136" t="s">
        <v>79</v>
      </c>
      <c r="E49" s="134"/>
      <c r="F49" s="135">
        <v>0.75</v>
      </c>
      <c r="G49" s="135">
        <v>0.85416666666666663</v>
      </c>
      <c r="H49" s="116">
        <f t="shared" si="15"/>
        <v>0.10416666666666663</v>
      </c>
      <c r="I49" s="117" t="str">
        <f t="shared" si="16"/>
        <v>Dia de semana - 00h00 às 08h00 e 18h00 às 24h00 - R$ 65,00</v>
      </c>
      <c r="J49" s="118"/>
      <c r="K49" s="119" t="str">
        <f t="shared" si="5"/>
        <v/>
      </c>
      <c r="L49" s="120">
        <f t="shared" si="6"/>
        <v>0.10416666666666663</v>
      </c>
      <c r="M49" s="120" t="str">
        <f t="shared" si="7"/>
        <v/>
      </c>
      <c r="N49" s="120" t="str">
        <f t="shared" si="8"/>
        <v xml:space="preserve"> </v>
      </c>
      <c r="O49" s="120" t="str">
        <f t="shared" si="9"/>
        <v xml:space="preserve"> </v>
      </c>
      <c r="P49" s="120" t="str">
        <f t="shared" si="10"/>
        <v xml:space="preserve"> </v>
      </c>
      <c r="Q49" s="120" t="str">
        <f t="shared" si="11"/>
        <v/>
      </c>
      <c r="R49" s="119" t="str">
        <f t="shared" si="12"/>
        <v/>
      </c>
      <c r="S49" s="122">
        <f t="shared" si="13"/>
        <v>0.10416666666666663</v>
      </c>
    </row>
    <row r="50" spans="1:19" s="121" customFormat="1" ht="26" x14ac:dyDescent="0.2">
      <c r="A50" s="115">
        <v>30</v>
      </c>
      <c r="B50" s="126" t="str">
        <f t="shared" si="2"/>
        <v>Segunda</v>
      </c>
      <c r="C50" s="135" t="s">
        <v>81</v>
      </c>
      <c r="D50" s="123" t="s">
        <v>79</v>
      </c>
      <c r="E50" s="124"/>
      <c r="F50" s="127">
        <v>0.38194444444444442</v>
      </c>
      <c r="G50" s="127">
        <v>0.54166666666666663</v>
      </c>
      <c r="H50" s="116">
        <f t="shared" si="3"/>
        <v>0.15972222222222221</v>
      </c>
      <c r="I50" s="117" t="str">
        <f t="shared" si="14"/>
        <v>Dia de semana - 08h00 às 18h00 - R$ 65,00</v>
      </c>
      <c r="J50" s="118"/>
      <c r="K50" s="119">
        <f t="shared" si="5"/>
        <v>0.15972222222222221</v>
      </c>
      <c r="L50" s="120" t="str">
        <f t="shared" si="6"/>
        <v/>
      </c>
      <c r="M50" s="120" t="str">
        <f t="shared" si="7"/>
        <v/>
      </c>
      <c r="N50" s="120" t="str">
        <f t="shared" si="8"/>
        <v xml:space="preserve"> </v>
      </c>
      <c r="O50" s="120" t="str">
        <f t="shared" si="9"/>
        <v xml:space="preserve"> </v>
      </c>
      <c r="P50" s="120" t="str">
        <f t="shared" si="10"/>
        <v xml:space="preserve"> </v>
      </c>
      <c r="Q50" s="120" t="str">
        <f t="shared" si="11"/>
        <v/>
      </c>
      <c r="R50" s="119" t="str">
        <f t="shared" si="12"/>
        <v/>
      </c>
      <c r="S50" s="122">
        <f t="shared" si="13"/>
        <v>0.15972222222222221</v>
      </c>
    </row>
    <row r="51" spans="1:19" s="121" customFormat="1" ht="26" x14ac:dyDescent="0.2">
      <c r="A51" s="115">
        <v>31</v>
      </c>
      <c r="B51" s="126" t="str">
        <f t="shared" si="2"/>
        <v>Terça</v>
      </c>
      <c r="C51" s="135" t="s">
        <v>81</v>
      </c>
      <c r="D51" s="123" t="s">
        <v>79</v>
      </c>
      <c r="E51" s="124"/>
      <c r="F51" s="127">
        <v>0.58333333333333337</v>
      </c>
      <c r="G51" s="127">
        <v>0.75</v>
      </c>
      <c r="H51" s="116">
        <f t="shared" si="3"/>
        <v>0.16666666666666663</v>
      </c>
      <c r="I51" s="117" t="str">
        <f t="shared" si="14"/>
        <v>Dia de semana - 08h00 às 18h00 - R$ 65,00</v>
      </c>
      <c r="J51" s="118"/>
      <c r="K51" s="119">
        <f t="shared" si="5"/>
        <v>0.16666666666666663</v>
      </c>
      <c r="L51" s="120" t="str">
        <f t="shared" si="6"/>
        <v/>
      </c>
      <c r="M51" s="120" t="str">
        <f t="shared" si="7"/>
        <v/>
      </c>
      <c r="N51" s="120" t="str">
        <f t="shared" si="8"/>
        <v xml:space="preserve"> </v>
      </c>
      <c r="O51" s="120" t="str">
        <f t="shared" si="9"/>
        <v xml:space="preserve"> </v>
      </c>
      <c r="P51" s="120" t="str">
        <f t="shared" si="10"/>
        <v xml:space="preserve"> </v>
      </c>
      <c r="Q51" s="120" t="str">
        <f t="shared" si="11"/>
        <v/>
      </c>
      <c r="R51" s="119" t="str">
        <f t="shared" si="12"/>
        <v/>
      </c>
      <c r="S51" s="122">
        <f t="shared" si="13"/>
        <v>0.16666666666666663</v>
      </c>
    </row>
    <row r="52" spans="1:19" s="121" customFormat="1" ht="39" x14ac:dyDescent="0.2">
      <c r="A52" s="115">
        <v>31</v>
      </c>
      <c r="B52" s="126" t="str">
        <f t="shared" si="2"/>
        <v>Terça</v>
      </c>
      <c r="C52" s="135" t="s">
        <v>81</v>
      </c>
      <c r="D52" s="123" t="s">
        <v>79</v>
      </c>
      <c r="E52" s="124"/>
      <c r="F52" s="127">
        <v>0.75</v>
      </c>
      <c r="G52" s="127">
        <v>0.79861111111111116</v>
      </c>
      <c r="H52" s="116">
        <f t="shared" si="3"/>
        <v>4.861111111111116E-2</v>
      </c>
      <c r="I52" s="117" t="str">
        <f t="shared" si="14"/>
        <v>Dia de semana - 00h00 às 08h00 e 18h00 às 24h00 - R$ 65,00</v>
      </c>
      <c r="J52" s="118"/>
      <c r="K52" s="119" t="str">
        <f t="shared" si="5"/>
        <v/>
      </c>
      <c r="L52" s="120">
        <f t="shared" si="6"/>
        <v>4.861111111111116E-2</v>
      </c>
      <c r="M52" s="120" t="str">
        <f t="shared" si="7"/>
        <v/>
      </c>
      <c r="N52" s="120" t="str">
        <f t="shared" si="8"/>
        <v xml:space="preserve"> </v>
      </c>
      <c r="O52" s="120" t="str">
        <f t="shared" si="9"/>
        <v xml:space="preserve"> </v>
      </c>
      <c r="P52" s="120" t="str">
        <f t="shared" si="10"/>
        <v xml:space="preserve"> </v>
      </c>
      <c r="Q52" s="120" t="str">
        <f t="shared" si="11"/>
        <v/>
      </c>
      <c r="R52" s="119" t="str">
        <f t="shared" si="12"/>
        <v/>
      </c>
      <c r="S52" s="122">
        <f t="shared" si="13"/>
        <v>4.861111111111116E-2</v>
      </c>
    </row>
    <row r="53" spans="1:19" s="13" customFormat="1" ht="12" x14ac:dyDescent="0.15">
      <c r="A53" s="167" t="s">
        <v>16</v>
      </c>
      <c r="B53" s="167"/>
      <c r="C53" s="167"/>
      <c r="D53" s="167"/>
      <c r="E53" s="167"/>
      <c r="F53" s="167"/>
      <c r="G53" s="167"/>
      <c r="H53" s="32">
        <f>SUM(H10:H52)</f>
        <v>5.3333333333333357</v>
      </c>
      <c r="I53" s="31"/>
      <c r="K53" s="122">
        <f t="shared" ref="K53:S53" si="17">SUM(K10:K52)</f>
        <v>3.5798611111111098</v>
      </c>
      <c r="L53" s="122">
        <f t="shared" si="17"/>
        <v>1.7534722222222214</v>
      </c>
      <c r="M53" s="122">
        <f t="shared" si="17"/>
        <v>0</v>
      </c>
      <c r="N53" s="122">
        <f t="shared" si="17"/>
        <v>0</v>
      </c>
      <c r="O53" s="122">
        <f t="shared" si="17"/>
        <v>0</v>
      </c>
      <c r="P53" s="122">
        <f t="shared" si="17"/>
        <v>0</v>
      </c>
      <c r="Q53" s="122">
        <f t="shared" si="17"/>
        <v>0</v>
      </c>
      <c r="R53" s="122">
        <f t="shared" si="17"/>
        <v>0</v>
      </c>
      <c r="S53" s="122">
        <f t="shared" si="17"/>
        <v>5.3333333333333357</v>
      </c>
    </row>
    <row r="54" spans="1:19" s="13" customFormat="1" ht="12" x14ac:dyDescent="0.15">
      <c r="A54" s="162" t="s">
        <v>26</v>
      </c>
      <c r="B54" s="162"/>
      <c r="C54" s="162"/>
      <c r="D54" s="162"/>
      <c r="E54" s="16" t="s">
        <v>24</v>
      </c>
      <c r="F54" s="162" t="s">
        <v>25</v>
      </c>
      <c r="G54" s="162"/>
      <c r="H54" s="162"/>
      <c r="I54" s="162"/>
      <c r="K54" s="35">
        <f>TEXT(K53,"[h]")+MINUTE(K53)/60</f>
        <v>85.916666666666671</v>
      </c>
      <c r="L54" s="35">
        <f t="shared" ref="L54:S54" si="18">TEXT(L53,"[h]")+MINUTE(L53)/60</f>
        <v>42.083333333333336</v>
      </c>
      <c r="M54" s="35">
        <f t="shared" si="18"/>
        <v>0</v>
      </c>
      <c r="N54" s="35">
        <f t="shared" si="18"/>
        <v>0</v>
      </c>
      <c r="O54" s="35">
        <f t="shared" si="18"/>
        <v>0</v>
      </c>
      <c r="P54" s="35">
        <f t="shared" si="18"/>
        <v>0</v>
      </c>
      <c r="Q54" s="35">
        <f t="shared" si="18"/>
        <v>0</v>
      </c>
      <c r="R54" s="35">
        <f t="shared" si="18"/>
        <v>0</v>
      </c>
      <c r="S54" s="35">
        <f t="shared" si="18"/>
        <v>128</v>
      </c>
    </row>
    <row r="55" spans="1:19" s="13" customFormat="1" ht="12" x14ac:dyDescent="0.15">
      <c r="A55" s="161"/>
      <c r="B55" s="161"/>
      <c r="C55" s="161"/>
      <c r="D55" s="161"/>
      <c r="E55" s="133"/>
      <c r="F55" s="161"/>
      <c r="G55" s="161"/>
      <c r="H55" s="161"/>
      <c r="I55" s="161"/>
      <c r="K55" s="33">
        <f t="shared" ref="K55:R55" si="19">K54*K9</f>
        <v>5584.5833333333339</v>
      </c>
      <c r="L55" s="33">
        <f t="shared" si="19"/>
        <v>2735.416666666667</v>
      </c>
      <c r="M55" s="33">
        <f t="shared" si="19"/>
        <v>0</v>
      </c>
      <c r="N55" s="33">
        <f t="shared" si="19"/>
        <v>0</v>
      </c>
      <c r="O55" s="33">
        <f t="shared" si="19"/>
        <v>0</v>
      </c>
      <c r="P55" s="33">
        <f t="shared" si="19"/>
        <v>0</v>
      </c>
      <c r="Q55" s="33">
        <f t="shared" si="19"/>
        <v>0</v>
      </c>
      <c r="R55" s="33">
        <f t="shared" si="19"/>
        <v>0</v>
      </c>
      <c r="S55" s="33">
        <f>SUM(K55:R55)</f>
        <v>8320</v>
      </c>
    </row>
    <row r="56" spans="1:19" s="61" customFormat="1" ht="14" x14ac:dyDescent="0.2">
      <c r="A56" s="162" t="s">
        <v>23</v>
      </c>
      <c r="B56" s="162"/>
      <c r="C56" s="162"/>
      <c r="D56" s="162"/>
      <c r="E56" s="16" t="s">
        <v>24</v>
      </c>
      <c r="F56" s="162" t="s">
        <v>25</v>
      </c>
      <c r="G56" s="162"/>
      <c r="H56" s="162"/>
      <c r="I56" s="162"/>
      <c r="J56" s="36"/>
      <c r="K56" s="46"/>
      <c r="L56" s="46"/>
      <c r="M56" s="46"/>
      <c r="N56" s="46"/>
      <c r="O56" s="46"/>
      <c r="P56" s="46"/>
      <c r="Q56" s="46"/>
      <c r="R56" s="46"/>
      <c r="S56" s="47"/>
    </row>
    <row r="57" spans="1:19" s="61" customFormat="1" ht="14" x14ac:dyDescent="0.2">
      <c r="A57" s="161"/>
      <c r="B57" s="161"/>
      <c r="C57" s="161"/>
      <c r="D57" s="161"/>
      <c r="E57" s="133"/>
      <c r="F57" s="161"/>
      <c r="G57" s="161"/>
      <c r="H57" s="161"/>
      <c r="I57" s="161"/>
      <c r="J57" s="36"/>
      <c r="K57" s="122" t="s">
        <v>78</v>
      </c>
      <c r="L57" s="122">
        <f>S53</f>
        <v>5.3333333333333357</v>
      </c>
      <c r="M57" s="46"/>
      <c r="N57" s="46"/>
      <c r="O57" s="46"/>
      <c r="P57" s="46"/>
      <c r="Q57" s="46"/>
      <c r="R57" s="46"/>
      <c r="S57" s="47"/>
    </row>
    <row r="58" spans="1:19" s="61" customFormat="1" ht="26" x14ac:dyDescent="0.2">
      <c r="A58" s="62"/>
      <c r="E58" s="63"/>
      <c r="I58" s="64"/>
      <c r="J58" s="36"/>
      <c r="K58" s="122" t="s">
        <v>68</v>
      </c>
      <c r="L58" s="122">
        <v>7.5</v>
      </c>
      <c r="M58" s="46"/>
      <c r="N58" s="46"/>
      <c r="O58" s="46"/>
      <c r="P58" s="46"/>
      <c r="Q58" s="46"/>
      <c r="R58" s="46"/>
      <c r="S58" s="47"/>
    </row>
    <row r="59" spans="1:19" s="61" customFormat="1" ht="14" x14ac:dyDescent="0.2">
      <c r="A59" s="48"/>
      <c r="B59" s="49"/>
      <c r="C59" s="49"/>
      <c r="D59" s="49"/>
      <c r="E59" s="50"/>
      <c r="F59" s="36"/>
      <c r="G59" s="65"/>
      <c r="I59" s="64"/>
      <c r="J59" s="36"/>
      <c r="K59" s="122" t="s">
        <v>66</v>
      </c>
      <c r="L59" s="137">
        <f>IF(L57&gt;L58,L57-L58,L58-L57)</f>
        <v>2.1666666666666643</v>
      </c>
      <c r="M59" s="51"/>
      <c r="N59" s="47"/>
      <c r="O59" s="47"/>
      <c r="P59" s="47"/>
      <c r="Q59" s="47"/>
      <c r="R59" s="52"/>
      <c r="S59" s="47"/>
    </row>
    <row r="60" spans="1:19" s="63" customFormat="1" x14ac:dyDescent="0.2">
      <c r="A60" s="169" t="str">
        <f>CONCATENATE($B$1," - ",$B$2," - ",$B$3," - ",TEXT($I$1,"mmmm / aaaa"))</f>
        <v>APONTAMENTO DE HORAS MENSAL - Bexx - Marcus Cezar Rabello - agosto / 2021</v>
      </c>
      <c r="B60" s="170"/>
      <c r="C60" s="170"/>
      <c r="D60" s="170"/>
      <c r="E60" s="170"/>
      <c r="F60" s="170"/>
      <c r="G60" s="171"/>
      <c r="I60" s="66"/>
      <c r="J60" s="36"/>
      <c r="K60" s="122" t="s">
        <v>69</v>
      </c>
      <c r="L60" s="122" t="e">
        <f>#REF!</f>
        <v>#REF!</v>
      </c>
      <c r="M60" s="53"/>
      <c r="N60" s="53"/>
      <c r="O60" s="53"/>
      <c r="P60" s="53"/>
      <c r="Q60" s="53"/>
      <c r="R60" s="53"/>
      <c r="S60" s="53"/>
    </row>
    <row r="61" spans="1:19" s="61" customFormat="1" ht="14" x14ac:dyDescent="0.2">
      <c r="A61" s="132" t="s">
        <v>3</v>
      </c>
      <c r="B61" s="23">
        <f>K9</f>
        <v>65</v>
      </c>
      <c r="C61" s="163">
        <f>K53</f>
        <v>3.5798611111111098</v>
      </c>
      <c r="D61" s="164"/>
      <c r="E61" s="165"/>
      <c r="F61" s="166">
        <f>K55</f>
        <v>5584.5833333333339</v>
      </c>
      <c r="G61" s="166"/>
      <c r="I61" s="64"/>
      <c r="J61" s="36"/>
      <c r="K61" s="122" t="s">
        <v>67</v>
      </c>
      <c r="L61" s="102" t="e">
        <f>L60-L59</f>
        <v>#REF!</v>
      </c>
      <c r="M61" s="128"/>
      <c r="N61" s="36"/>
      <c r="O61" s="36"/>
      <c r="P61" s="36"/>
      <c r="Q61" s="36"/>
      <c r="R61" s="36"/>
      <c r="S61" s="36"/>
    </row>
    <row r="62" spans="1:19" s="61" customFormat="1" ht="14" x14ac:dyDescent="0.2">
      <c r="A62" s="132" t="s">
        <v>3</v>
      </c>
      <c r="B62" s="23">
        <f>L9</f>
        <v>65</v>
      </c>
      <c r="C62" s="163">
        <f>L53</f>
        <v>1.7534722222222214</v>
      </c>
      <c r="D62" s="164"/>
      <c r="E62" s="165"/>
      <c r="F62" s="166">
        <f>L55</f>
        <v>2735.416666666667</v>
      </c>
      <c r="G62" s="166"/>
      <c r="I62" s="64"/>
      <c r="J62" s="36"/>
      <c r="K62" s="122"/>
      <c r="L62" s="122"/>
      <c r="M62" s="36"/>
      <c r="N62" s="36"/>
      <c r="O62" s="36"/>
      <c r="P62" s="36"/>
      <c r="Q62" s="36"/>
      <c r="R62" s="36"/>
      <c r="S62" s="36"/>
    </row>
    <row r="63" spans="1:19" s="61" customFormat="1" ht="14" x14ac:dyDescent="0.2">
      <c r="A63" s="132" t="s">
        <v>3</v>
      </c>
      <c r="B63" s="23">
        <f>M9</f>
        <v>65</v>
      </c>
      <c r="C63" s="163">
        <f>M53</f>
        <v>0</v>
      </c>
      <c r="D63" s="164"/>
      <c r="E63" s="165"/>
      <c r="F63" s="166">
        <f>M55</f>
        <v>0</v>
      </c>
      <c r="G63" s="166"/>
      <c r="I63" s="64"/>
      <c r="J63" s="36"/>
      <c r="K63" s="54"/>
      <c r="L63" s="54"/>
      <c r="M63" s="36"/>
      <c r="N63" s="36"/>
      <c r="O63" s="36"/>
      <c r="P63" s="36"/>
      <c r="Q63" s="36"/>
      <c r="R63" s="36"/>
      <c r="S63" s="36"/>
    </row>
    <row r="64" spans="1:19" s="61" customFormat="1" ht="14" x14ac:dyDescent="0.2">
      <c r="A64" s="132" t="s">
        <v>3</v>
      </c>
      <c r="B64" s="23">
        <f>N9</f>
        <v>65</v>
      </c>
      <c r="C64" s="163">
        <f>N53</f>
        <v>0</v>
      </c>
      <c r="D64" s="164"/>
      <c r="E64" s="165"/>
      <c r="F64" s="166">
        <f>N55</f>
        <v>0</v>
      </c>
      <c r="G64" s="166"/>
      <c r="I64" s="64"/>
      <c r="J64" s="36"/>
      <c r="K64" s="54"/>
      <c r="L64" s="54"/>
      <c r="M64" s="36"/>
      <c r="N64" s="36"/>
      <c r="O64" s="36"/>
      <c r="P64" s="36"/>
      <c r="Q64" s="36"/>
      <c r="R64" s="36"/>
      <c r="S64" s="36"/>
    </row>
    <row r="65" spans="1:19" s="61" customFormat="1" ht="14" x14ac:dyDescent="0.2">
      <c r="A65" s="132" t="s">
        <v>3</v>
      </c>
      <c r="B65" s="23">
        <f>O9</f>
        <v>65</v>
      </c>
      <c r="C65" s="163">
        <f>O53</f>
        <v>0</v>
      </c>
      <c r="D65" s="164"/>
      <c r="E65" s="165"/>
      <c r="F65" s="166">
        <f>O55</f>
        <v>0</v>
      </c>
      <c r="G65" s="166"/>
      <c r="I65" s="64"/>
      <c r="J65" s="36"/>
      <c r="K65" s="54"/>
      <c r="L65" s="54"/>
      <c r="M65" s="36"/>
      <c r="N65" s="36"/>
      <c r="O65" s="36"/>
      <c r="P65" s="36"/>
      <c r="Q65" s="36"/>
      <c r="R65" s="36"/>
      <c r="S65" s="36"/>
    </row>
    <row r="66" spans="1:19" s="61" customFormat="1" ht="14" x14ac:dyDescent="0.2">
      <c r="A66" s="132" t="s">
        <v>3</v>
      </c>
      <c r="B66" s="23">
        <f>P9</f>
        <v>65</v>
      </c>
      <c r="C66" s="163">
        <f>P53</f>
        <v>0</v>
      </c>
      <c r="D66" s="164"/>
      <c r="E66" s="165"/>
      <c r="F66" s="166">
        <f>P55</f>
        <v>0</v>
      </c>
      <c r="G66" s="166"/>
      <c r="I66" s="64"/>
      <c r="J66" s="36"/>
      <c r="K66" s="54"/>
      <c r="L66" s="54"/>
      <c r="M66" s="36"/>
      <c r="N66" s="36"/>
      <c r="O66" s="36"/>
      <c r="P66" s="36"/>
      <c r="Q66" s="36"/>
      <c r="R66" s="36"/>
      <c r="S66" s="36"/>
    </row>
    <row r="67" spans="1:19" s="61" customFormat="1" ht="14" x14ac:dyDescent="0.2">
      <c r="A67" s="132" t="s">
        <v>3</v>
      </c>
      <c r="B67" s="23">
        <f>Q9</f>
        <v>65</v>
      </c>
      <c r="C67" s="163">
        <f>Q53</f>
        <v>0</v>
      </c>
      <c r="D67" s="164"/>
      <c r="E67" s="165"/>
      <c r="F67" s="166">
        <f>Q55</f>
        <v>0</v>
      </c>
      <c r="G67" s="166"/>
      <c r="I67" s="64"/>
      <c r="J67" s="36"/>
      <c r="K67" s="55"/>
      <c r="L67" s="55"/>
      <c r="M67" s="36"/>
      <c r="N67" s="36"/>
      <c r="O67" s="36"/>
      <c r="P67" s="36"/>
      <c r="Q67" s="36"/>
      <c r="R67" s="36"/>
      <c r="S67" s="36"/>
    </row>
    <row r="68" spans="1:19" s="61" customFormat="1" ht="14" x14ac:dyDescent="0.2">
      <c r="A68" s="132" t="s">
        <v>3</v>
      </c>
      <c r="B68" s="23">
        <f>R9</f>
        <v>65</v>
      </c>
      <c r="C68" s="163">
        <f>R53</f>
        <v>0</v>
      </c>
      <c r="D68" s="164"/>
      <c r="E68" s="165"/>
      <c r="F68" s="166">
        <f>R55</f>
        <v>0</v>
      </c>
      <c r="G68" s="166"/>
      <c r="I68" s="64"/>
      <c r="J68" s="36"/>
      <c r="K68" s="55"/>
      <c r="L68" s="55"/>
      <c r="M68" s="36"/>
      <c r="N68" s="36"/>
      <c r="O68" s="36"/>
      <c r="P68" s="36"/>
      <c r="Q68" s="36"/>
      <c r="R68" s="36"/>
      <c r="S68" s="36"/>
    </row>
    <row r="69" spans="1:19" s="61" customFormat="1" ht="14" x14ac:dyDescent="0.2">
      <c r="A69" s="172" t="s">
        <v>0</v>
      </c>
      <c r="B69" s="173"/>
      <c r="C69" s="174">
        <f>SUM(C61:C68)</f>
        <v>5.3333333333333313</v>
      </c>
      <c r="D69" s="175"/>
      <c r="E69" s="176"/>
      <c r="F69" s="177">
        <f>SUM(F61:G68)</f>
        <v>8320</v>
      </c>
      <c r="G69" s="177"/>
      <c r="I69" s="64"/>
      <c r="J69" s="36"/>
      <c r="K69" s="36"/>
      <c r="L69" s="36"/>
      <c r="M69" s="36"/>
      <c r="N69" s="36"/>
      <c r="O69" s="36"/>
      <c r="P69" s="36"/>
      <c r="Q69" s="36"/>
      <c r="R69" s="36"/>
      <c r="S69" s="36"/>
    </row>
    <row r="70" spans="1:19" s="61" customFormat="1" ht="14" x14ac:dyDescent="0.2">
      <c r="A70" s="172" t="s">
        <v>44</v>
      </c>
      <c r="B70" s="173"/>
      <c r="C70" s="178">
        <f>TEXT($C$69,"[h]")+MINUTE($C$69)/60</f>
        <v>128</v>
      </c>
      <c r="D70" s="179"/>
      <c r="E70" s="180"/>
      <c r="F70" s="181">
        <f>C70-190</f>
        <v>-62</v>
      </c>
      <c r="G70" s="181"/>
      <c r="I70" s="64"/>
      <c r="J70" s="36"/>
      <c r="K70" s="36"/>
      <c r="L70" s="36"/>
      <c r="M70" s="36"/>
      <c r="N70" s="36"/>
      <c r="O70" s="36"/>
      <c r="P70" s="36"/>
      <c r="Q70" s="36"/>
      <c r="R70" s="36"/>
      <c r="S70" s="36"/>
    </row>
    <row r="71" spans="1:19" s="61" customFormat="1" ht="14" x14ac:dyDescent="0.2">
      <c r="A71" s="13"/>
      <c r="B71" s="13"/>
      <c r="C71" s="13"/>
      <c r="D71" s="13"/>
      <c r="E71" s="13"/>
      <c r="F71" s="13"/>
      <c r="G71" s="13"/>
      <c r="J71" s="36"/>
      <c r="K71" s="36"/>
      <c r="L71" s="36"/>
      <c r="M71" s="36"/>
      <c r="N71" s="36"/>
      <c r="O71" s="36"/>
      <c r="P71" s="36"/>
      <c r="Q71" s="36"/>
      <c r="R71" s="36"/>
      <c r="S71" s="36"/>
    </row>
    <row r="72" spans="1:19" s="61" customFormat="1" ht="14" x14ac:dyDescent="0.2">
      <c r="A72" s="182" t="s">
        <v>41</v>
      </c>
      <c r="B72" s="183"/>
      <c r="C72" s="183"/>
      <c r="D72" s="183"/>
      <c r="E72" s="183"/>
      <c r="F72" s="183"/>
      <c r="G72" s="184"/>
      <c r="I72" s="64"/>
      <c r="J72" s="36"/>
      <c r="K72" s="36"/>
      <c r="L72" s="36"/>
      <c r="M72" s="36"/>
      <c r="N72" s="36"/>
      <c r="O72" s="36"/>
      <c r="P72" s="36"/>
      <c r="Q72" s="36"/>
      <c r="R72" s="36"/>
      <c r="S72" s="36"/>
    </row>
    <row r="73" spans="1:19" s="61" customFormat="1" ht="14" x14ac:dyDescent="0.2">
      <c r="A73" s="172"/>
      <c r="B73" s="173"/>
      <c r="C73" s="174"/>
      <c r="D73" s="175"/>
      <c r="E73" s="176"/>
      <c r="F73" s="177"/>
      <c r="G73" s="177"/>
      <c r="I73" s="64"/>
      <c r="J73" s="36"/>
      <c r="K73" s="36"/>
      <c r="L73" s="36"/>
      <c r="M73" s="36"/>
      <c r="N73" s="36"/>
      <c r="O73" s="36"/>
      <c r="P73" s="36"/>
      <c r="Q73" s="36"/>
      <c r="R73" s="36"/>
      <c r="S73" s="36"/>
    </row>
    <row r="74" spans="1:19" s="61" customFormat="1" ht="14" x14ac:dyDescent="0.2">
      <c r="A74" s="172"/>
      <c r="B74" s="173"/>
      <c r="C74" s="174"/>
      <c r="D74" s="175"/>
      <c r="E74" s="176"/>
      <c r="F74" s="177"/>
      <c r="G74" s="177"/>
      <c r="I74" s="64"/>
      <c r="J74" s="36"/>
      <c r="K74" s="36"/>
      <c r="L74" s="36"/>
      <c r="M74" s="36"/>
      <c r="N74" s="36"/>
      <c r="O74" s="36"/>
      <c r="P74" s="36"/>
      <c r="Q74" s="36"/>
      <c r="R74" s="36"/>
      <c r="S74" s="36"/>
    </row>
    <row r="75" spans="1:19" s="61" customFormat="1" ht="14" x14ac:dyDescent="0.2">
      <c r="A75" s="172"/>
      <c r="B75" s="173"/>
      <c r="C75" s="174"/>
      <c r="D75" s="175"/>
      <c r="E75" s="176"/>
      <c r="F75" s="177"/>
      <c r="G75" s="177"/>
      <c r="I75" s="64"/>
      <c r="J75" s="36"/>
      <c r="K75" s="36"/>
      <c r="L75" s="36"/>
      <c r="M75" s="36"/>
      <c r="N75" s="36"/>
      <c r="O75" s="36"/>
      <c r="P75" s="36"/>
      <c r="Q75" s="36"/>
      <c r="R75" s="36"/>
      <c r="S75" s="36"/>
    </row>
    <row r="76" spans="1:19" s="61" customFormat="1" ht="14" x14ac:dyDescent="0.2">
      <c r="A76" s="172"/>
      <c r="B76" s="173"/>
      <c r="C76" s="174"/>
      <c r="D76" s="175"/>
      <c r="E76" s="176"/>
      <c r="F76" s="177"/>
      <c r="G76" s="177"/>
      <c r="I76" s="64"/>
      <c r="J76" s="36"/>
      <c r="K76" s="36"/>
      <c r="L76" s="36"/>
      <c r="M76" s="36"/>
      <c r="N76" s="36"/>
      <c r="O76" s="36"/>
      <c r="P76" s="36"/>
      <c r="Q76" s="36"/>
      <c r="R76" s="36"/>
      <c r="S76" s="36"/>
    </row>
    <row r="77" spans="1:19" s="61" customFormat="1" ht="14" x14ac:dyDescent="0.2">
      <c r="A77" s="172" t="s">
        <v>0</v>
      </c>
      <c r="B77" s="173"/>
      <c r="C77" s="174">
        <f>SUM(C73:E76)</f>
        <v>0</v>
      </c>
      <c r="D77" s="175"/>
      <c r="E77" s="176"/>
      <c r="F77" s="177">
        <f>SUM(F73:G76)</f>
        <v>0</v>
      </c>
      <c r="G77" s="177"/>
      <c r="I77" s="64"/>
      <c r="J77" s="36"/>
      <c r="K77" s="36"/>
      <c r="L77" s="36"/>
      <c r="M77" s="36"/>
      <c r="N77" s="36"/>
      <c r="O77" s="36"/>
      <c r="P77" s="36"/>
      <c r="Q77" s="36"/>
      <c r="R77" s="36"/>
      <c r="S77" s="36"/>
    </row>
    <row r="78" spans="1:19" s="61" customFormat="1" ht="14" x14ac:dyDescent="0.2">
      <c r="A78" s="187" t="s">
        <v>45</v>
      </c>
      <c r="B78" s="187"/>
      <c r="C78" s="188">
        <f>TEXT($C$77,"[h]")+MINUTE($C$77)/60</f>
        <v>0</v>
      </c>
      <c r="D78" s="188"/>
      <c r="E78" s="188"/>
      <c r="F78" s="189">
        <f>C78*K1*2</f>
        <v>0</v>
      </c>
      <c r="G78" s="188"/>
      <c r="I78" s="64"/>
      <c r="J78" s="36"/>
      <c r="K78" s="36"/>
      <c r="L78" s="36"/>
      <c r="M78" s="36"/>
      <c r="N78" s="36"/>
      <c r="O78" s="36"/>
      <c r="P78" s="36"/>
      <c r="Q78" s="36"/>
      <c r="R78" s="36"/>
      <c r="S78" s="36"/>
    </row>
    <row r="79" spans="1:19" s="61" customFormat="1" ht="14" x14ac:dyDescent="0.2">
      <c r="A79" s="24"/>
      <c r="B79" s="24"/>
      <c r="C79" s="25"/>
      <c r="D79" s="25"/>
      <c r="E79" s="25"/>
      <c r="F79" s="26"/>
      <c r="G79" s="26"/>
      <c r="I79" s="64"/>
      <c r="J79" s="36"/>
      <c r="K79" s="36"/>
      <c r="L79" s="36"/>
      <c r="M79" s="36"/>
      <c r="N79" s="36"/>
      <c r="O79" s="36"/>
      <c r="P79" s="36"/>
      <c r="Q79" s="36"/>
      <c r="R79" s="36"/>
      <c r="S79" s="36"/>
    </row>
    <row r="80" spans="1:19" s="61" customFormat="1" ht="14" x14ac:dyDescent="0.2">
      <c r="A80" s="169" t="str">
        <f>CONCATENATE("REAL"," - ",,$B$2," - ",$B$3," - ",TEXT($I$1,"mmmm / aaaa"))</f>
        <v>REAL - Bexx - Marcus Cezar Rabello - agosto / 2021</v>
      </c>
      <c r="B80" s="170"/>
      <c r="C80" s="170"/>
      <c r="D80" s="170"/>
      <c r="E80" s="170"/>
      <c r="F80" s="170"/>
      <c r="G80" s="171"/>
      <c r="I80" s="64"/>
      <c r="J80" s="36"/>
      <c r="K80" s="36"/>
      <c r="L80" s="36"/>
      <c r="M80" s="36"/>
      <c r="N80" s="36"/>
      <c r="O80" s="36"/>
      <c r="P80" s="36"/>
      <c r="Q80" s="36"/>
      <c r="R80" s="36"/>
      <c r="S80" s="36"/>
    </row>
    <row r="81" spans="1:19" s="61" customFormat="1" ht="14" x14ac:dyDescent="0.2">
      <c r="A81" s="185" t="s">
        <v>37</v>
      </c>
      <c r="B81" s="185"/>
      <c r="C81" s="186">
        <f>-F69</f>
        <v>-8320</v>
      </c>
      <c r="D81" s="186"/>
      <c r="E81" s="186"/>
      <c r="F81" s="186">
        <f>-C81</f>
        <v>8320</v>
      </c>
      <c r="G81" s="186"/>
      <c r="I81" s="64"/>
      <c r="J81" s="36"/>
      <c r="K81" s="36"/>
      <c r="L81" s="36"/>
      <c r="M81" s="36"/>
      <c r="N81" s="36"/>
      <c r="O81" s="36"/>
      <c r="P81" s="36"/>
      <c r="Q81" s="36"/>
      <c r="R81" s="36"/>
      <c r="S81" s="36"/>
    </row>
    <row r="82" spans="1:19" s="61" customFormat="1" ht="14" x14ac:dyDescent="0.2">
      <c r="A82" s="185" t="s">
        <v>36</v>
      </c>
      <c r="B82" s="185"/>
      <c r="C82" s="186">
        <v>0</v>
      </c>
      <c r="D82" s="186"/>
      <c r="E82" s="186"/>
      <c r="F82" s="186">
        <f>C82</f>
        <v>0</v>
      </c>
      <c r="G82" s="186"/>
      <c r="I82" s="64"/>
      <c r="J82" s="36"/>
      <c r="K82" s="36"/>
      <c r="L82" s="36"/>
      <c r="M82" s="36"/>
      <c r="N82" s="36"/>
      <c r="O82" s="36"/>
      <c r="P82" s="36"/>
      <c r="Q82" s="36"/>
      <c r="R82" s="36"/>
      <c r="S82" s="36"/>
    </row>
    <row r="83" spans="1:19" s="61" customFormat="1" ht="14" x14ac:dyDescent="0.2">
      <c r="A83" s="195" t="s">
        <v>42</v>
      </c>
      <c r="B83" s="196"/>
      <c r="C83" s="197">
        <v>0</v>
      </c>
      <c r="D83" s="198"/>
      <c r="E83" s="199"/>
      <c r="F83" s="197">
        <f>C83</f>
        <v>0</v>
      </c>
      <c r="G83" s="199"/>
      <c r="I83" s="64"/>
      <c r="J83" s="36"/>
      <c r="K83" s="36"/>
      <c r="L83" s="36"/>
      <c r="M83" s="36"/>
      <c r="N83" s="36"/>
      <c r="O83" s="36"/>
      <c r="P83" s="36"/>
      <c r="Q83" s="36"/>
      <c r="R83" s="36"/>
      <c r="S83" s="36"/>
    </row>
    <row r="84" spans="1:19" s="61" customFormat="1" ht="14" x14ac:dyDescent="0.2">
      <c r="A84" s="195" t="s">
        <v>43</v>
      </c>
      <c r="B84" s="196"/>
      <c r="C84" s="197">
        <f>C78</f>
        <v>0</v>
      </c>
      <c r="D84" s="198"/>
      <c r="E84" s="199"/>
      <c r="F84" s="197">
        <f>C84*K1*2</f>
        <v>0</v>
      </c>
      <c r="G84" s="199"/>
      <c r="I84" s="64"/>
      <c r="J84" s="36"/>
      <c r="K84" s="36"/>
      <c r="L84" s="36"/>
      <c r="M84" s="36"/>
      <c r="N84" s="36"/>
      <c r="O84" s="36"/>
      <c r="P84" s="36"/>
      <c r="Q84" s="36"/>
      <c r="R84" s="36"/>
      <c r="S84" s="36"/>
    </row>
    <row r="85" spans="1:19" s="61" customFormat="1" ht="14" x14ac:dyDescent="0.2">
      <c r="A85" s="190" t="s">
        <v>10</v>
      </c>
      <c r="B85" s="190"/>
      <c r="C85" s="190"/>
      <c r="D85" s="190"/>
      <c r="E85" s="190"/>
      <c r="F85" s="191">
        <f>SUM(F81:G84)</f>
        <v>8320</v>
      </c>
      <c r="G85" s="190"/>
      <c r="I85" s="64"/>
      <c r="J85" s="36"/>
      <c r="K85" s="36"/>
      <c r="L85" s="36"/>
      <c r="M85" s="36"/>
      <c r="N85" s="36"/>
      <c r="O85" s="36"/>
      <c r="P85" s="36"/>
      <c r="Q85" s="36"/>
      <c r="R85" s="36"/>
      <c r="S85" s="36"/>
    </row>
    <row r="86" spans="1:19" s="61" customFormat="1" ht="14" x14ac:dyDescent="0.2">
      <c r="A86" s="27"/>
      <c r="B86" s="27"/>
      <c r="C86" s="27"/>
      <c r="D86" s="27"/>
      <c r="E86" s="27"/>
      <c r="F86" s="28"/>
      <c r="G86" s="27"/>
      <c r="I86" s="64"/>
      <c r="J86" s="36"/>
      <c r="K86" s="36"/>
      <c r="L86" s="36"/>
      <c r="M86" s="36"/>
      <c r="N86" s="36"/>
      <c r="O86" s="36"/>
      <c r="P86" s="36"/>
      <c r="Q86" s="36"/>
      <c r="R86" s="36"/>
      <c r="S86" s="36"/>
    </row>
    <row r="87" spans="1:19" s="61" customFormat="1" ht="14" x14ac:dyDescent="0.2">
      <c r="A87" s="169" t="s">
        <v>38</v>
      </c>
      <c r="B87" s="170"/>
      <c r="C87" s="170"/>
      <c r="D87" s="170"/>
      <c r="E87" s="170"/>
      <c r="F87" s="170"/>
      <c r="G87" s="171"/>
      <c r="I87" s="64"/>
      <c r="J87" s="36"/>
      <c r="K87" s="36"/>
      <c r="L87" s="36"/>
      <c r="M87" s="36"/>
      <c r="N87" s="36"/>
      <c r="O87" s="36"/>
      <c r="P87" s="36"/>
      <c r="Q87" s="36"/>
      <c r="R87" s="36"/>
      <c r="S87" s="36"/>
    </row>
    <row r="88" spans="1:19" s="36" customFormat="1" ht="12" x14ac:dyDescent="0.15">
      <c r="A88" s="192" t="s">
        <v>5</v>
      </c>
      <c r="B88" s="192"/>
      <c r="C88" s="192"/>
      <c r="D88" s="192"/>
      <c r="E88" s="192"/>
      <c r="F88" s="193">
        <f>-IF((F85*0.015)&gt;10,F85*0.015,0)</f>
        <v>-124.8</v>
      </c>
      <c r="G88" s="193"/>
      <c r="I88" s="37"/>
    </row>
    <row r="89" spans="1:19" s="36" customFormat="1" ht="12" x14ac:dyDescent="0.15">
      <c r="A89" s="194" t="s">
        <v>6</v>
      </c>
      <c r="B89" s="194"/>
      <c r="C89" s="194"/>
      <c r="D89" s="194"/>
      <c r="E89" s="194"/>
      <c r="F89" s="166">
        <f>-IF($F$85&gt;5000,($F$85*0.65%),0)</f>
        <v>-54.080000000000005</v>
      </c>
      <c r="G89" s="166"/>
      <c r="I89" s="37"/>
    </row>
    <row r="90" spans="1:19" s="36" customFormat="1" ht="12" x14ac:dyDescent="0.15">
      <c r="A90" s="194" t="s">
        <v>7</v>
      </c>
      <c r="B90" s="194"/>
      <c r="C90" s="194"/>
      <c r="D90" s="194"/>
      <c r="E90" s="194"/>
      <c r="F90" s="166">
        <f>-IF($F$85&gt;5000,($F$85*3%),0)</f>
        <v>-249.6</v>
      </c>
      <c r="G90" s="166"/>
      <c r="I90" s="37"/>
    </row>
    <row r="91" spans="1:19" s="36" customFormat="1" ht="12" x14ac:dyDescent="0.15">
      <c r="A91" s="194" t="s">
        <v>8</v>
      </c>
      <c r="B91" s="194"/>
      <c r="C91" s="194"/>
      <c r="D91" s="194"/>
      <c r="E91" s="194"/>
      <c r="F91" s="166">
        <f>-IF($F$85&gt;5000,($F$85*1%),0)</f>
        <v>-83.2</v>
      </c>
      <c r="G91" s="166"/>
      <c r="I91" s="37"/>
    </row>
    <row r="92" spans="1:19" s="36" customFormat="1" ht="12" x14ac:dyDescent="0.15">
      <c r="A92" s="190" t="s">
        <v>39</v>
      </c>
      <c r="B92" s="190"/>
      <c r="C92" s="190"/>
      <c r="D92" s="190"/>
      <c r="E92" s="190"/>
      <c r="F92" s="191">
        <f>SUM(F88:G91)</f>
        <v>-511.68</v>
      </c>
      <c r="G92" s="190"/>
      <c r="I92" s="37"/>
    </row>
    <row r="93" spans="1:19" s="36" customFormat="1" ht="12" x14ac:dyDescent="0.15">
      <c r="A93" s="29"/>
      <c r="B93" s="29"/>
      <c r="C93" s="29"/>
      <c r="D93" s="29"/>
      <c r="E93" s="29"/>
      <c r="F93" s="30"/>
      <c r="G93" s="30"/>
      <c r="I93" s="37"/>
    </row>
    <row r="94" spans="1:19" s="36" customFormat="1" ht="12" x14ac:dyDescent="0.15">
      <c r="A94" s="169" t="str">
        <f>CONCATENATE("Reembolso de Despesas"," - ",,$B$2," - ",$B$3," - ",TEXT($I$1,"mmmm / aaaa"))</f>
        <v>Reembolso de Despesas - Bexx - Marcus Cezar Rabello - agosto / 2021</v>
      </c>
      <c r="B94" s="170"/>
      <c r="C94" s="170"/>
      <c r="D94" s="170"/>
      <c r="E94" s="170"/>
      <c r="F94" s="170"/>
      <c r="G94" s="171"/>
      <c r="I94" s="37"/>
    </row>
    <row r="95" spans="1:19" s="36" customFormat="1" ht="12" x14ac:dyDescent="0.15">
      <c r="A95" s="172" t="s">
        <v>0</v>
      </c>
      <c r="B95" s="200"/>
      <c r="C95" s="200"/>
      <c r="D95" s="200"/>
      <c r="E95" s="173"/>
      <c r="F95" s="177"/>
      <c r="G95" s="177"/>
      <c r="I95" s="37"/>
    </row>
    <row r="96" spans="1:19" s="36" customFormat="1" ht="12" x14ac:dyDescent="0.15">
      <c r="A96" s="29"/>
      <c r="B96" s="29"/>
      <c r="C96" s="29"/>
      <c r="D96" s="29"/>
      <c r="E96" s="29"/>
      <c r="F96" s="30"/>
      <c r="G96" s="30"/>
      <c r="I96" s="37"/>
    </row>
    <row r="97" spans="1:9" s="36" customFormat="1" ht="12" x14ac:dyDescent="0.15">
      <c r="A97" s="190" t="s">
        <v>9</v>
      </c>
      <c r="B97" s="190"/>
      <c r="C97" s="190"/>
      <c r="D97" s="190"/>
      <c r="E97" s="190"/>
      <c r="F97" s="201">
        <f>F85+F95+F92</f>
        <v>7808.32</v>
      </c>
      <c r="G97" s="201"/>
      <c r="I97" s="37"/>
    </row>
    <row r="98" spans="1:9" s="14" customFormat="1" ht="16" x14ac:dyDescent="0.2">
      <c r="A98" s="202"/>
      <c r="B98" s="202"/>
      <c r="C98" s="202"/>
      <c r="D98" s="202"/>
      <c r="E98" s="202"/>
      <c r="F98" s="202"/>
      <c r="G98" s="202"/>
      <c r="I98" s="15"/>
    </row>
    <row r="99" spans="1:9" s="14" customFormat="1" ht="16" x14ac:dyDescent="0.2">
      <c r="A99" s="202"/>
      <c r="B99" s="202"/>
      <c r="C99" s="202"/>
      <c r="D99" s="202"/>
      <c r="E99" s="202"/>
      <c r="F99" s="202"/>
      <c r="G99" s="202"/>
      <c r="I99" s="15"/>
    </row>
    <row r="100" spans="1:9" s="14" customFormat="1" ht="16" x14ac:dyDescent="0.2">
      <c r="A100" s="204" t="s">
        <v>11</v>
      </c>
      <c r="B100" s="204"/>
      <c r="C100" s="204"/>
      <c r="D100" s="204"/>
      <c r="E100" s="204"/>
      <c r="F100" s="204"/>
      <c r="G100" s="204"/>
      <c r="I100" s="15"/>
    </row>
    <row r="101" spans="1:9" s="14" customFormat="1" ht="16" x14ac:dyDescent="0.2">
      <c r="A101" s="129"/>
      <c r="B101" s="129"/>
      <c r="C101" s="129"/>
      <c r="D101" s="129"/>
      <c r="E101" s="129"/>
      <c r="F101" s="129"/>
      <c r="G101" s="129"/>
      <c r="I101" s="15"/>
    </row>
    <row r="102" spans="1:9" s="14" customFormat="1" ht="16" x14ac:dyDescent="0.2">
      <c r="A102" s="203" t="str">
        <f>CONCATENATE("Prestação de serviços de desenvolvimento referente a ",TEXT(I1,"mmmm / aaaa"))</f>
        <v>Prestação de serviços de desenvolvimento referente a agosto / 2021</v>
      </c>
      <c r="B102" s="203"/>
      <c r="C102" s="203"/>
      <c r="D102" s="203"/>
      <c r="E102" s="203"/>
      <c r="F102" s="203"/>
      <c r="G102" s="203"/>
      <c r="I102" s="15"/>
    </row>
    <row r="103" spans="1:9" s="131" customFormat="1" ht="16" x14ac:dyDescent="0.2">
      <c r="A103" s="205" t="str">
        <f>CONCATENATE("Total: "," - ",TEXT(F85,"R$ #.##0,00"))</f>
        <v>Total:  - R$ 8.320,00</v>
      </c>
      <c r="B103" s="205"/>
      <c r="C103" s="205"/>
      <c r="D103" s="205"/>
      <c r="E103" s="205"/>
    </row>
    <row r="104" spans="1:9" s="14" customFormat="1" ht="16" x14ac:dyDescent="0.2">
      <c r="A104" s="203" t="str">
        <f>IF(F85*1.5%&gt;10,CONCATENATE(A88," ",TEXT(F88,"R$ #.##0,00"),""),"")</f>
        <v>IRRF 1,5% -R$ 124,80</v>
      </c>
      <c r="B104" s="203"/>
      <c r="C104" s="203"/>
      <c r="D104" s="203"/>
      <c r="E104" s="203"/>
      <c r="F104" s="130"/>
      <c r="G104" s="130"/>
      <c r="I104" s="15"/>
    </row>
    <row r="105" spans="1:9" s="14" customFormat="1" ht="16" x14ac:dyDescent="0.2">
      <c r="A105" s="203" t="str">
        <f>IF($F$85&gt;5000,CONCATENATE(A89," ",TEXT(F89,"R$ #.##0,00")," * "),"")</f>
        <v xml:space="preserve">PIS 0,65% -R$ 54,08 * </v>
      </c>
      <c r="B105" s="203"/>
      <c r="C105" s="203"/>
      <c r="D105" s="203"/>
      <c r="E105" s="203"/>
      <c r="I105" s="15"/>
    </row>
    <row r="106" spans="1:9" s="14" customFormat="1" ht="16" x14ac:dyDescent="0.2">
      <c r="A106" s="203" t="str">
        <f>IF($F$85&gt;5000,CONCATENATE(A90," ",TEXT(F90,"R$ #.##0,00")," * "),"")</f>
        <v xml:space="preserve">COFINS 3% -R$ 249,60 * </v>
      </c>
      <c r="B106" s="203"/>
      <c r="C106" s="203"/>
      <c r="D106" s="203"/>
      <c r="E106" s="203"/>
      <c r="I106" s="15"/>
    </row>
    <row r="107" spans="1:9" s="14" customFormat="1" ht="16" x14ac:dyDescent="0.2">
      <c r="A107" s="203" t="str">
        <f>IF($F$85&gt;5000,CONCATENATE(A91," ",TEXT(F91,"R$ #.##0,00")," * "),"")</f>
        <v xml:space="preserve">CSLL 1% -R$ 83,20 * </v>
      </c>
      <c r="B107" s="203"/>
      <c r="C107" s="203"/>
      <c r="D107" s="203"/>
      <c r="E107" s="203"/>
      <c r="I107" s="15"/>
    </row>
    <row r="108" spans="1:9" s="14" customFormat="1" ht="16" x14ac:dyDescent="0.2">
      <c r="A108" s="203" t="str">
        <f>IF(F85&gt;5000,"* (Conforme Lei 10.833/03 - 29/12/2003)","")</f>
        <v>* (Conforme Lei 10.833/03 - 29/12/2003)</v>
      </c>
      <c r="B108" s="203"/>
      <c r="C108" s="203"/>
      <c r="D108" s="203"/>
      <c r="E108" s="203"/>
      <c r="I108" s="15"/>
    </row>
    <row r="109" spans="1:9" s="14" customFormat="1" ht="16" x14ac:dyDescent="0.2">
      <c r="I109" s="15"/>
    </row>
    <row r="110" spans="1:9" s="14" customFormat="1" ht="16" x14ac:dyDescent="0.2">
      <c r="I110" s="15"/>
    </row>
    <row r="111" spans="1:9" s="14" customFormat="1" ht="16" x14ac:dyDescent="0.2">
      <c r="I111" s="15"/>
    </row>
    <row r="112" spans="1:9" s="14" customFormat="1" ht="16" x14ac:dyDescent="0.2">
      <c r="I112" s="15"/>
    </row>
    <row r="113" spans="5:19" s="14" customFormat="1" ht="16" x14ac:dyDescent="0.2">
      <c r="I113" s="15"/>
    </row>
    <row r="114" spans="5:19" s="14" customFormat="1" ht="16" x14ac:dyDescent="0.2">
      <c r="I114" s="15"/>
    </row>
    <row r="115" spans="5:19" s="14" customFormat="1" ht="16" x14ac:dyDescent="0.2">
      <c r="I115" s="15"/>
    </row>
    <row r="116" spans="5:19" s="14" customFormat="1" ht="16" x14ac:dyDescent="0.2">
      <c r="I116" s="15"/>
    </row>
    <row r="117" spans="5:19" s="14" customFormat="1" ht="16" x14ac:dyDescent="0.2">
      <c r="I117" s="15"/>
    </row>
    <row r="118" spans="5:19" s="14" customFormat="1" ht="16" x14ac:dyDescent="0.2">
      <c r="I118" s="15"/>
    </row>
    <row r="119" spans="5:19" s="14" customFormat="1" ht="16" x14ac:dyDescent="0.2">
      <c r="I119" s="15"/>
    </row>
    <row r="120" spans="5:19" s="14" customFormat="1" ht="16" x14ac:dyDescent="0.2">
      <c r="I120" s="15"/>
    </row>
    <row r="121" spans="5:19" s="14" customFormat="1" ht="16" x14ac:dyDescent="0.2">
      <c r="I121" s="15"/>
    </row>
    <row r="122" spans="5:19" s="14" customFormat="1" ht="16" x14ac:dyDescent="0.2">
      <c r="I122" s="15"/>
    </row>
    <row r="123" spans="5:19" s="14" customFormat="1" ht="16" x14ac:dyDescent="0.2">
      <c r="I123" s="15"/>
    </row>
    <row r="124" spans="5:19" s="61" customFormat="1" x14ac:dyDescent="0.2">
      <c r="E124" s="63"/>
      <c r="I124" s="64"/>
      <c r="J124" s="36"/>
      <c r="K124" s="36"/>
      <c r="L124" s="36"/>
      <c r="M124" s="36"/>
      <c r="N124" s="36"/>
      <c r="O124" s="36"/>
      <c r="P124" s="36"/>
      <c r="Q124" s="36"/>
      <c r="R124" s="36"/>
      <c r="S124" s="36"/>
    </row>
    <row r="125" spans="5:19" s="61" customFormat="1" x14ac:dyDescent="0.2">
      <c r="E125" s="63"/>
      <c r="I125" s="64"/>
      <c r="J125" s="36"/>
      <c r="K125" s="36"/>
      <c r="L125" s="36"/>
      <c r="M125" s="36"/>
      <c r="N125" s="36"/>
      <c r="O125" s="36"/>
      <c r="P125" s="36"/>
      <c r="Q125" s="36"/>
      <c r="R125" s="36"/>
      <c r="S125" s="36"/>
    </row>
    <row r="126" spans="5:19" s="61" customFormat="1" x14ac:dyDescent="0.2">
      <c r="E126" s="63"/>
      <c r="I126" s="64"/>
      <c r="J126" s="36"/>
      <c r="K126" s="36"/>
      <c r="L126" s="36"/>
      <c r="M126" s="36"/>
      <c r="N126" s="36"/>
      <c r="O126" s="36"/>
      <c r="P126" s="36"/>
      <c r="Q126" s="36"/>
      <c r="R126" s="36"/>
      <c r="S126" s="36"/>
    </row>
    <row r="127" spans="5:19" s="61" customFormat="1" x14ac:dyDescent="0.2">
      <c r="E127" s="63"/>
      <c r="I127" s="64"/>
      <c r="J127" s="36"/>
      <c r="K127" s="36"/>
      <c r="L127" s="36"/>
      <c r="M127" s="36"/>
      <c r="N127" s="36"/>
      <c r="O127" s="36"/>
      <c r="P127" s="36"/>
      <c r="Q127" s="36"/>
      <c r="R127" s="36"/>
      <c r="S127" s="36"/>
    </row>
    <row r="128" spans="5:19" s="61" customFormat="1" x14ac:dyDescent="0.2">
      <c r="E128" s="63"/>
      <c r="I128" s="64"/>
      <c r="J128" s="36"/>
      <c r="K128" s="36"/>
      <c r="L128" s="36"/>
      <c r="M128" s="36"/>
      <c r="N128" s="36"/>
      <c r="O128" s="36"/>
      <c r="P128" s="36"/>
      <c r="Q128" s="36"/>
      <c r="R128" s="36"/>
      <c r="S128" s="36"/>
    </row>
    <row r="129" spans="5:19" s="61" customFormat="1" x14ac:dyDescent="0.2">
      <c r="E129" s="63"/>
      <c r="I129" s="64"/>
      <c r="J129" s="36"/>
      <c r="K129" s="36"/>
      <c r="L129" s="36"/>
      <c r="M129" s="36"/>
      <c r="N129" s="36"/>
      <c r="O129" s="36"/>
      <c r="P129" s="36"/>
      <c r="Q129" s="36"/>
      <c r="R129" s="36"/>
      <c r="S129" s="36"/>
    </row>
    <row r="130" spans="5:19" s="61" customFormat="1" x14ac:dyDescent="0.2">
      <c r="E130" s="63"/>
      <c r="I130" s="64"/>
      <c r="J130" s="36"/>
      <c r="K130" s="36"/>
      <c r="L130" s="36"/>
      <c r="M130" s="36"/>
      <c r="N130" s="36"/>
      <c r="O130" s="36"/>
      <c r="P130" s="36"/>
      <c r="Q130" s="36"/>
      <c r="R130" s="36"/>
      <c r="S130" s="36"/>
    </row>
    <row r="131" spans="5:19" s="61" customFormat="1" x14ac:dyDescent="0.2">
      <c r="E131" s="63"/>
      <c r="I131" s="64"/>
      <c r="J131" s="36"/>
      <c r="K131" s="36"/>
      <c r="L131" s="36"/>
      <c r="M131" s="36"/>
      <c r="N131" s="36"/>
      <c r="O131" s="36"/>
      <c r="P131" s="36"/>
      <c r="Q131" s="36"/>
      <c r="R131" s="36"/>
      <c r="S131" s="36"/>
    </row>
    <row r="132" spans="5:19" s="61" customFormat="1" x14ac:dyDescent="0.2">
      <c r="E132" s="63"/>
      <c r="I132" s="64"/>
      <c r="J132" s="36"/>
      <c r="K132" s="36"/>
      <c r="L132" s="36"/>
      <c r="M132" s="36"/>
      <c r="N132" s="36"/>
      <c r="O132" s="36"/>
      <c r="P132" s="36"/>
      <c r="Q132" s="36"/>
      <c r="R132" s="36"/>
      <c r="S132" s="36"/>
    </row>
    <row r="133" spans="5:19" s="61" customFormat="1" x14ac:dyDescent="0.2">
      <c r="E133" s="63"/>
      <c r="I133" s="64"/>
      <c r="J133" s="36"/>
      <c r="K133" s="36"/>
      <c r="L133" s="36"/>
      <c r="M133" s="36"/>
      <c r="N133" s="36"/>
      <c r="O133" s="36"/>
      <c r="P133" s="36"/>
      <c r="Q133" s="36"/>
      <c r="R133" s="36"/>
      <c r="S133" s="36"/>
    </row>
    <row r="134" spans="5:19" s="61" customFormat="1" x14ac:dyDescent="0.2">
      <c r="E134" s="63"/>
      <c r="I134" s="64"/>
      <c r="J134" s="36"/>
      <c r="K134" s="36"/>
      <c r="L134" s="36"/>
      <c r="M134" s="36"/>
      <c r="N134" s="36"/>
      <c r="O134" s="36"/>
      <c r="P134" s="36"/>
      <c r="Q134" s="36"/>
      <c r="R134" s="36"/>
      <c r="S134" s="36"/>
    </row>
    <row r="135" spans="5:19" s="61" customFormat="1" x14ac:dyDescent="0.2">
      <c r="E135" s="63"/>
      <c r="I135" s="64"/>
      <c r="J135" s="36"/>
      <c r="K135" s="36"/>
      <c r="L135" s="36"/>
      <c r="M135" s="36"/>
      <c r="N135" s="36"/>
      <c r="O135" s="36"/>
      <c r="P135" s="36"/>
      <c r="Q135" s="36"/>
      <c r="R135" s="36"/>
      <c r="S135" s="36"/>
    </row>
    <row r="136" spans="5:19" s="61" customFormat="1" x14ac:dyDescent="0.2">
      <c r="E136" s="63"/>
      <c r="I136" s="64"/>
      <c r="J136" s="36"/>
      <c r="K136" s="36"/>
      <c r="L136" s="36"/>
      <c r="M136" s="36"/>
      <c r="N136" s="36"/>
      <c r="O136" s="36"/>
      <c r="P136" s="36"/>
      <c r="Q136" s="36"/>
      <c r="R136" s="36"/>
      <c r="S136" s="36"/>
    </row>
    <row r="137" spans="5:19" s="61" customFormat="1" x14ac:dyDescent="0.2">
      <c r="E137" s="63"/>
      <c r="I137" s="64"/>
      <c r="J137" s="36"/>
      <c r="K137" s="36"/>
      <c r="L137" s="36"/>
      <c r="M137" s="36"/>
      <c r="N137" s="36"/>
      <c r="O137" s="36"/>
      <c r="P137" s="36"/>
      <c r="Q137" s="36"/>
      <c r="R137" s="36"/>
      <c r="S137" s="36"/>
    </row>
    <row r="138" spans="5:19" s="61" customFormat="1" x14ac:dyDescent="0.2">
      <c r="E138" s="63"/>
      <c r="I138" s="64"/>
      <c r="J138" s="36"/>
      <c r="K138" s="36"/>
      <c r="L138" s="36"/>
      <c r="M138" s="36"/>
      <c r="N138" s="36"/>
      <c r="O138" s="36"/>
      <c r="P138" s="36"/>
      <c r="Q138" s="36"/>
      <c r="R138" s="36"/>
      <c r="S138" s="36"/>
    </row>
    <row r="139" spans="5:19" s="61" customFormat="1" x14ac:dyDescent="0.2">
      <c r="E139" s="63"/>
      <c r="I139" s="64"/>
      <c r="J139" s="36"/>
      <c r="K139" s="36"/>
      <c r="L139" s="36"/>
      <c r="M139" s="36"/>
      <c r="N139" s="36"/>
      <c r="O139" s="36"/>
      <c r="P139" s="36"/>
      <c r="Q139" s="36"/>
      <c r="R139" s="36"/>
      <c r="S139" s="36"/>
    </row>
    <row r="140" spans="5:19" s="61" customFormat="1" x14ac:dyDescent="0.2">
      <c r="E140" s="63"/>
      <c r="I140" s="64"/>
      <c r="J140" s="36"/>
      <c r="K140" s="36"/>
      <c r="L140" s="36"/>
      <c r="M140" s="36"/>
      <c r="N140" s="36"/>
      <c r="O140" s="36"/>
      <c r="P140" s="36"/>
      <c r="Q140" s="36"/>
      <c r="R140" s="36"/>
      <c r="S140" s="36"/>
    </row>
    <row r="141" spans="5:19" s="61" customFormat="1" x14ac:dyDescent="0.2">
      <c r="E141" s="63"/>
      <c r="I141" s="64"/>
      <c r="J141" s="36"/>
      <c r="K141" s="36"/>
      <c r="L141" s="36"/>
      <c r="M141" s="36"/>
      <c r="N141" s="36"/>
      <c r="O141" s="36"/>
      <c r="P141" s="36"/>
      <c r="Q141" s="36"/>
      <c r="R141" s="36"/>
      <c r="S141" s="36"/>
    </row>
    <row r="142" spans="5:19" s="61" customFormat="1" x14ac:dyDescent="0.2">
      <c r="E142" s="63"/>
      <c r="I142" s="64"/>
      <c r="J142" s="36"/>
      <c r="K142" s="36"/>
      <c r="L142" s="36"/>
      <c r="M142" s="36"/>
      <c r="N142" s="36"/>
      <c r="O142" s="36"/>
      <c r="P142" s="36"/>
      <c r="Q142" s="36"/>
      <c r="R142" s="36"/>
      <c r="S142" s="36"/>
    </row>
    <row r="143" spans="5:19" s="61" customFormat="1" x14ac:dyDescent="0.2">
      <c r="E143" s="63"/>
      <c r="I143" s="64"/>
      <c r="J143" s="36"/>
      <c r="K143" s="36"/>
      <c r="L143" s="36"/>
      <c r="M143" s="36"/>
      <c r="N143" s="36"/>
      <c r="O143" s="36"/>
      <c r="P143" s="36"/>
      <c r="Q143" s="36"/>
      <c r="R143" s="36"/>
      <c r="S143" s="36"/>
    </row>
    <row r="144" spans="5:19" s="61" customFormat="1" x14ac:dyDescent="0.2">
      <c r="E144" s="63"/>
      <c r="I144" s="64"/>
      <c r="J144" s="36"/>
      <c r="K144" s="36"/>
      <c r="L144" s="36"/>
      <c r="M144" s="36"/>
      <c r="N144" s="36"/>
      <c r="O144" s="36"/>
      <c r="P144" s="36"/>
      <c r="Q144" s="36"/>
      <c r="R144" s="36"/>
      <c r="S144" s="36"/>
    </row>
    <row r="145" spans="5:19" s="61" customFormat="1" x14ac:dyDescent="0.2">
      <c r="E145" s="63"/>
      <c r="I145" s="64"/>
      <c r="J145" s="36"/>
      <c r="K145" s="36"/>
      <c r="L145" s="36"/>
      <c r="M145" s="36"/>
      <c r="N145" s="36"/>
      <c r="O145" s="36"/>
      <c r="P145" s="36"/>
      <c r="Q145" s="36"/>
      <c r="R145" s="36"/>
      <c r="S145" s="36"/>
    </row>
    <row r="146" spans="5:19" s="61" customFormat="1" x14ac:dyDescent="0.2">
      <c r="E146" s="63"/>
      <c r="I146" s="64"/>
      <c r="J146" s="36"/>
      <c r="K146" s="36"/>
      <c r="L146" s="36"/>
      <c r="M146" s="36"/>
      <c r="N146" s="36"/>
      <c r="O146" s="36"/>
      <c r="P146" s="36"/>
      <c r="Q146" s="36"/>
      <c r="R146" s="36"/>
      <c r="S146" s="36"/>
    </row>
    <row r="147" spans="5:19" s="61" customFormat="1" x14ac:dyDescent="0.2">
      <c r="E147" s="63"/>
      <c r="I147" s="64"/>
      <c r="J147" s="36"/>
      <c r="K147" s="36"/>
      <c r="L147" s="36"/>
      <c r="M147" s="36"/>
      <c r="N147" s="36"/>
      <c r="O147" s="36"/>
      <c r="P147" s="36"/>
      <c r="Q147" s="36"/>
      <c r="R147" s="36"/>
      <c r="S147" s="36"/>
    </row>
    <row r="148" spans="5:19" s="61" customFormat="1" x14ac:dyDescent="0.2">
      <c r="E148" s="63"/>
      <c r="I148" s="64"/>
      <c r="J148" s="36"/>
      <c r="K148" s="36"/>
      <c r="L148" s="36"/>
      <c r="M148" s="36"/>
      <c r="N148" s="36"/>
      <c r="O148" s="36"/>
      <c r="P148" s="36"/>
      <c r="Q148" s="36"/>
      <c r="R148" s="36"/>
      <c r="S148" s="36"/>
    </row>
    <row r="149" spans="5:19" s="61" customFormat="1" x14ac:dyDescent="0.2">
      <c r="E149" s="63"/>
      <c r="I149" s="64"/>
      <c r="J149" s="36"/>
      <c r="K149" s="36"/>
      <c r="L149" s="36"/>
      <c r="M149" s="36"/>
      <c r="N149" s="36"/>
      <c r="O149" s="36"/>
      <c r="P149" s="36"/>
      <c r="Q149" s="36"/>
      <c r="R149" s="36"/>
      <c r="S149" s="36"/>
    </row>
    <row r="150" spans="5:19" s="61" customFormat="1" x14ac:dyDescent="0.2">
      <c r="E150" s="63"/>
      <c r="I150" s="64"/>
      <c r="J150" s="36"/>
      <c r="K150" s="36"/>
      <c r="L150" s="36"/>
      <c r="M150" s="36"/>
      <c r="N150" s="36"/>
      <c r="O150" s="36"/>
      <c r="P150" s="36"/>
      <c r="Q150" s="36"/>
      <c r="R150" s="36"/>
      <c r="S150" s="36"/>
    </row>
    <row r="151" spans="5:19" s="61" customFormat="1" x14ac:dyDescent="0.2">
      <c r="E151" s="63"/>
      <c r="I151" s="64"/>
      <c r="J151" s="36"/>
      <c r="K151" s="36"/>
      <c r="L151" s="36"/>
      <c r="M151" s="36"/>
      <c r="N151" s="36"/>
      <c r="O151" s="36"/>
      <c r="P151" s="36"/>
      <c r="Q151" s="36"/>
      <c r="R151" s="36"/>
      <c r="S151" s="36"/>
    </row>
    <row r="152" spans="5:19" s="61" customFormat="1" x14ac:dyDescent="0.2">
      <c r="E152" s="63"/>
      <c r="I152" s="64"/>
      <c r="J152" s="36"/>
      <c r="K152" s="36"/>
      <c r="L152" s="36"/>
      <c r="M152" s="36"/>
      <c r="N152" s="36"/>
      <c r="O152" s="36"/>
      <c r="P152" s="36"/>
      <c r="Q152" s="36"/>
      <c r="R152" s="36"/>
      <c r="S152" s="36"/>
    </row>
    <row r="153" spans="5:19" s="61" customFormat="1" x14ac:dyDescent="0.2">
      <c r="E153" s="63"/>
      <c r="I153" s="64"/>
      <c r="J153" s="36"/>
      <c r="K153" s="36"/>
      <c r="L153" s="36"/>
      <c r="M153" s="36"/>
      <c r="N153" s="36"/>
      <c r="O153" s="36"/>
      <c r="P153" s="36"/>
      <c r="Q153" s="36"/>
      <c r="R153" s="36"/>
      <c r="S153" s="36"/>
    </row>
    <row r="154" spans="5:19" s="61" customFormat="1" x14ac:dyDescent="0.2">
      <c r="E154" s="63"/>
      <c r="I154" s="64"/>
      <c r="J154" s="36"/>
      <c r="K154" s="36"/>
      <c r="L154" s="36"/>
      <c r="M154" s="36"/>
      <c r="N154" s="36"/>
      <c r="O154" s="36"/>
      <c r="P154" s="36"/>
      <c r="Q154" s="36"/>
      <c r="R154" s="36"/>
      <c r="S154" s="36"/>
    </row>
    <row r="155" spans="5:19" s="61" customFormat="1" x14ac:dyDescent="0.2">
      <c r="E155" s="63"/>
      <c r="I155" s="64"/>
      <c r="J155" s="36"/>
      <c r="K155" s="36"/>
      <c r="L155" s="36"/>
      <c r="M155" s="36"/>
      <c r="N155" s="36"/>
      <c r="O155" s="36"/>
      <c r="P155" s="36"/>
      <c r="Q155" s="36"/>
      <c r="R155" s="36"/>
      <c r="S155" s="36"/>
    </row>
    <row r="156" spans="5:19" s="61" customFormat="1" x14ac:dyDescent="0.2">
      <c r="E156" s="63"/>
      <c r="I156" s="64"/>
      <c r="J156" s="36"/>
      <c r="K156" s="36"/>
      <c r="L156" s="36"/>
      <c r="M156" s="36"/>
      <c r="N156" s="36"/>
      <c r="O156" s="36"/>
      <c r="P156" s="36"/>
      <c r="Q156" s="36"/>
      <c r="R156" s="36"/>
      <c r="S156" s="36"/>
    </row>
    <row r="157" spans="5:19" s="61" customFormat="1" x14ac:dyDescent="0.2">
      <c r="E157" s="63"/>
      <c r="I157" s="64"/>
      <c r="J157" s="36"/>
      <c r="K157" s="36"/>
      <c r="L157" s="36"/>
      <c r="M157" s="36"/>
      <c r="N157" s="36"/>
      <c r="O157" s="36"/>
      <c r="P157" s="36"/>
      <c r="Q157" s="36"/>
      <c r="R157" s="36"/>
      <c r="S157" s="36"/>
    </row>
    <row r="158" spans="5:19" s="61" customFormat="1" x14ac:dyDescent="0.2">
      <c r="E158" s="63"/>
      <c r="I158" s="64"/>
      <c r="J158" s="36"/>
      <c r="K158" s="36"/>
      <c r="L158" s="36"/>
      <c r="M158" s="36"/>
      <c r="N158" s="36"/>
      <c r="O158" s="36"/>
      <c r="P158" s="36"/>
      <c r="Q158" s="36"/>
      <c r="R158" s="36"/>
      <c r="S158" s="36"/>
    </row>
    <row r="159" spans="5:19" s="61" customFormat="1" x14ac:dyDescent="0.2">
      <c r="E159" s="63"/>
      <c r="I159" s="64"/>
      <c r="J159" s="36"/>
      <c r="K159" s="36"/>
      <c r="L159" s="36"/>
      <c r="M159" s="36"/>
      <c r="N159" s="36"/>
      <c r="O159" s="36"/>
      <c r="P159" s="36"/>
      <c r="Q159" s="36"/>
      <c r="R159" s="36"/>
      <c r="S159" s="36"/>
    </row>
    <row r="160" spans="5:19" s="61" customFormat="1" x14ac:dyDescent="0.2">
      <c r="E160" s="63"/>
      <c r="I160" s="64"/>
      <c r="J160" s="36"/>
      <c r="K160" s="36"/>
      <c r="L160" s="36"/>
      <c r="M160" s="36"/>
      <c r="N160" s="36"/>
      <c r="O160" s="36"/>
      <c r="P160" s="36"/>
      <c r="Q160" s="36"/>
      <c r="R160" s="36"/>
      <c r="S160" s="36"/>
    </row>
    <row r="161" spans="5:19" s="61" customFormat="1" x14ac:dyDescent="0.2">
      <c r="E161" s="63"/>
      <c r="I161" s="64"/>
      <c r="J161" s="36"/>
      <c r="K161" s="36"/>
      <c r="L161" s="36"/>
      <c r="M161" s="36"/>
      <c r="N161" s="36"/>
      <c r="O161" s="36"/>
      <c r="P161" s="36"/>
      <c r="Q161" s="36"/>
      <c r="R161" s="36"/>
      <c r="S161" s="36"/>
    </row>
    <row r="162" spans="5:19" s="61" customFormat="1" x14ac:dyDescent="0.2">
      <c r="E162" s="63"/>
      <c r="I162" s="64"/>
      <c r="J162" s="36"/>
      <c r="K162" s="36"/>
      <c r="L162" s="36"/>
      <c r="M162" s="36"/>
      <c r="N162" s="36"/>
      <c r="O162" s="36"/>
      <c r="P162" s="36"/>
      <c r="Q162" s="36"/>
      <c r="R162" s="36"/>
      <c r="S162" s="36"/>
    </row>
    <row r="163" spans="5:19" s="61" customFormat="1" x14ac:dyDescent="0.2">
      <c r="E163" s="63"/>
      <c r="I163" s="64"/>
      <c r="J163" s="36"/>
      <c r="K163" s="36"/>
      <c r="L163" s="36"/>
      <c r="M163" s="36"/>
      <c r="N163" s="36"/>
      <c r="O163" s="36"/>
      <c r="P163" s="36"/>
      <c r="Q163" s="36"/>
      <c r="R163" s="36"/>
      <c r="S163" s="36"/>
    </row>
    <row r="164" spans="5:19" s="61" customFormat="1" x14ac:dyDescent="0.2">
      <c r="E164" s="63"/>
      <c r="I164" s="64"/>
      <c r="J164" s="36"/>
      <c r="K164" s="36"/>
      <c r="L164" s="36"/>
      <c r="M164" s="36"/>
      <c r="N164" s="36"/>
      <c r="O164" s="36"/>
      <c r="P164" s="36"/>
      <c r="Q164" s="36"/>
      <c r="R164" s="36"/>
      <c r="S164" s="36"/>
    </row>
    <row r="165" spans="5:19" s="61" customFormat="1" x14ac:dyDescent="0.2">
      <c r="E165" s="63"/>
      <c r="I165" s="64"/>
      <c r="J165" s="36"/>
      <c r="K165" s="36"/>
      <c r="L165" s="36"/>
      <c r="M165" s="36"/>
      <c r="N165" s="36"/>
      <c r="O165" s="36"/>
      <c r="P165" s="36"/>
      <c r="Q165" s="36"/>
      <c r="R165" s="36"/>
      <c r="S165" s="36"/>
    </row>
    <row r="166" spans="5:19" s="61" customFormat="1" x14ac:dyDescent="0.2">
      <c r="E166" s="63"/>
      <c r="I166" s="64"/>
      <c r="J166" s="36"/>
      <c r="K166" s="36"/>
      <c r="L166" s="36"/>
      <c r="M166" s="36"/>
      <c r="N166" s="36"/>
      <c r="O166" s="36"/>
      <c r="P166" s="36"/>
      <c r="Q166" s="36"/>
      <c r="R166" s="36"/>
      <c r="S166" s="36"/>
    </row>
    <row r="167" spans="5:19" s="61" customFormat="1" x14ac:dyDescent="0.2">
      <c r="E167" s="63"/>
      <c r="I167" s="64"/>
      <c r="J167" s="36"/>
      <c r="K167" s="36"/>
      <c r="L167" s="36"/>
      <c r="M167" s="36"/>
      <c r="N167" s="36"/>
      <c r="O167" s="36"/>
      <c r="P167" s="36"/>
      <c r="Q167" s="36"/>
      <c r="R167" s="36"/>
      <c r="S167" s="36"/>
    </row>
    <row r="168" spans="5:19" s="61" customFormat="1" x14ac:dyDescent="0.2">
      <c r="E168" s="63"/>
      <c r="I168" s="64"/>
      <c r="J168" s="36"/>
      <c r="K168" s="36"/>
      <c r="L168" s="36"/>
      <c r="M168" s="36"/>
      <c r="N168" s="36"/>
      <c r="O168" s="36"/>
      <c r="P168" s="36"/>
      <c r="Q168" s="36"/>
      <c r="R168" s="36"/>
      <c r="S168" s="36"/>
    </row>
    <row r="169" spans="5:19" s="61" customFormat="1" x14ac:dyDescent="0.2">
      <c r="E169" s="63"/>
      <c r="I169" s="64"/>
      <c r="J169" s="36"/>
      <c r="K169" s="36"/>
      <c r="L169" s="36"/>
      <c r="M169" s="36"/>
      <c r="N169" s="36"/>
      <c r="O169" s="36"/>
      <c r="P169" s="36"/>
      <c r="Q169" s="36"/>
      <c r="R169" s="36"/>
      <c r="S169" s="36"/>
    </row>
    <row r="170" spans="5:19" s="61" customFormat="1" x14ac:dyDescent="0.2">
      <c r="E170" s="63"/>
      <c r="I170" s="64"/>
      <c r="J170" s="36"/>
      <c r="K170" s="36"/>
      <c r="L170" s="36"/>
      <c r="M170" s="36"/>
      <c r="N170" s="36"/>
      <c r="O170" s="36"/>
      <c r="P170" s="36"/>
      <c r="Q170" s="36"/>
      <c r="R170" s="36"/>
      <c r="S170" s="36"/>
    </row>
    <row r="171" spans="5:19" s="61" customFormat="1" x14ac:dyDescent="0.2">
      <c r="E171" s="63"/>
      <c r="I171" s="64"/>
      <c r="J171" s="36"/>
      <c r="K171" s="36"/>
      <c r="L171" s="36"/>
      <c r="M171" s="36"/>
      <c r="N171" s="36"/>
      <c r="O171" s="36"/>
      <c r="P171" s="36"/>
      <c r="Q171" s="36"/>
      <c r="R171" s="36"/>
      <c r="S171" s="36"/>
    </row>
    <row r="172" spans="5:19" s="61" customFormat="1" x14ac:dyDescent="0.2">
      <c r="E172" s="63"/>
      <c r="I172" s="64"/>
      <c r="J172" s="36"/>
      <c r="K172" s="36"/>
      <c r="L172" s="36"/>
      <c r="M172" s="36"/>
      <c r="N172" s="36"/>
      <c r="O172" s="36"/>
      <c r="P172" s="36"/>
      <c r="Q172" s="36"/>
      <c r="R172" s="36"/>
      <c r="S172" s="36"/>
    </row>
    <row r="173" spans="5:19" s="61" customFormat="1" x14ac:dyDescent="0.2">
      <c r="E173" s="63"/>
      <c r="I173" s="64"/>
      <c r="J173" s="36"/>
      <c r="K173" s="36"/>
      <c r="L173" s="36"/>
      <c r="M173" s="36"/>
      <c r="N173" s="36"/>
      <c r="O173" s="36"/>
      <c r="P173" s="36"/>
      <c r="Q173" s="36"/>
      <c r="R173" s="36"/>
      <c r="S173" s="36"/>
    </row>
    <row r="174" spans="5:19" s="61" customFormat="1" x14ac:dyDescent="0.2">
      <c r="E174" s="63"/>
      <c r="I174" s="64"/>
      <c r="J174" s="36"/>
      <c r="K174" s="36"/>
      <c r="L174" s="36"/>
      <c r="M174" s="36"/>
      <c r="N174" s="36"/>
      <c r="O174" s="36"/>
      <c r="P174" s="36"/>
      <c r="Q174" s="36"/>
      <c r="R174" s="36"/>
      <c r="S174" s="36"/>
    </row>
    <row r="175" spans="5:19" s="61" customFormat="1" x14ac:dyDescent="0.2">
      <c r="E175" s="63"/>
      <c r="I175" s="64"/>
      <c r="J175" s="36"/>
      <c r="K175" s="36"/>
      <c r="L175" s="36"/>
      <c r="M175" s="36"/>
      <c r="N175" s="36"/>
      <c r="O175" s="36"/>
      <c r="P175" s="36"/>
      <c r="Q175" s="36"/>
      <c r="R175" s="36"/>
      <c r="S175" s="36"/>
    </row>
    <row r="176" spans="5:19" s="61" customFormat="1" x14ac:dyDescent="0.2">
      <c r="E176" s="63"/>
      <c r="I176" s="64"/>
      <c r="J176" s="36"/>
      <c r="K176" s="36"/>
      <c r="L176" s="36"/>
      <c r="M176" s="36"/>
      <c r="N176" s="36"/>
      <c r="O176" s="36"/>
      <c r="P176" s="36"/>
      <c r="Q176" s="36"/>
      <c r="R176" s="36"/>
      <c r="S176" s="36"/>
    </row>
    <row r="177" spans="5:19" s="61" customFormat="1" x14ac:dyDescent="0.2">
      <c r="E177" s="63"/>
      <c r="I177" s="64"/>
      <c r="J177" s="36"/>
      <c r="K177" s="36"/>
      <c r="L177" s="36"/>
      <c r="M177" s="36"/>
      <c r="N177" s="36"/>
      <c r="O177" s="36"/>
      <c r="P177" s="36"/>
      <c r="Q177" s="36"/>
      <c r="R177" s="36"/>
      <c r="S177" s="36"/>
    </row>
    <row r="178" spans="5:19" s="61" customFormat="1" x14ac:dyDescent="0.2">
      <c r="E178" s="63"/>
      <c r="I178" s="64"/>
      <c r="J178" s="36"/>
      <c r="K178" s="36"/>
      <c r="L178" s="36"/>
      <c r="M178" s="36"/>
      <c r="N178" s="36"/>
      <c r="O178" s="36"/>
      <c r="P178" s="36"/>
      <c r="Q178" s="36"/>
      <c r="R178" s="36"/>
      <c r="S178" s="36"/>
    </row>
    <row r="179" spans="5:19" s="61" customFormat="1" x14ac:dyDescent="0.2">
      <c r="E179" s="63"/>
      <c r="I179" s="64"/>
      <c r="J179" s="36"/>
      <c r="K179" s="36"/>
      <c r="L179" s="36"/>
      <c r="M179" s="36"/>
      <c r="N179" s="36"/>
      <c r="O179" s="36"/>
      <c r="P179" s="36"/>
      <c r="Q179" s="36"/>
      <c r="R179" s="36"/>
      <c r="S179" s="36"/>
    </row>
    <row r="180" spans="5:19" s="61" customFormat="1" x14ac:dyDescent="0.2">
      <c r="E180" s="63"/>
      <c r="I180" s="64"/>
      <c r="J180" s="36"/>
      <c r="K180" s="36"/>
      <c r="L180" s="36"/>
      <c r="M180" s="36"/>
      <c r="N180" s="36"/>
      <c r="O180" s="36"/>
      <c r="P180" s="36"/>
      <c r="Q180" s="36"/>
      <c r="R180" s="36"/>
      <c r="S180" s="36"/>
    </row>
    <row r="181" spans="5:19" s="61" customFormat="1" x14ac:dyDescent="0.2">
      <c r="E181" s="63"/>
      <c r="I181" s="64"/>
      <c r="J181" s="36"/>
      <c r="K181" s="36"/>
      <c r="L181" s="36"/>
      <c r="M181" s="36"/>
      <c r="N181" s="36"/>
      <c r="O181" s="36"/>
      <c r="P181" s="36"/>
      <c r="Q181" s="36"/>
      <c r="R181" s="36"/>
      <c r="S181" s="36"/>
    </row>
    <row r="182" spans="5:19" s="61" customFormat="1" x14ac:dyDescent="0.2">
      <c r="E182" s="63"/>
      <c r="I182" s="64"/>
      <c r="J182" s="36"/>
      <c r="K182" s="36"/>
      <c r="L182" s="36"/>
      <c r="M182" s="36"/>
      <c r="N182" s="36"/>
      <c r="O182" s="36"/>
      <c r="P182" s="36"/>
      <c r="Q182" s="36"/>
      <c r="R182" s="36"/>
      <c r="S182" s="36"/>
    </row>
    <row r="183" spans="5:19" s="61" customFormat="1" x14ac:dyDescent="0.2">
      <c r="E183" s="63"/>
      <c r="I183" s="64"/>
      <c r="J183" s="36"/>
      <c r="K183" s="36"/>
      <c r="L183" s="36"/>
      <c r="M183" s="36"/>
      <c r="N183" s="36"/>
      <c r="O183" s="36"/>
      <c r="P183" s="36"/>
      <c r="Q183" s="36"/>
      <c r="R183" s="36"/>
      <c r="S183" s="36"/>
    </row>
    <row r="184" spans="5:19" s="61" customFormat="1" x14ac:dyDescent="0.2">
      <c r="E184" s="63"/>
      <c r="I184" s="64"/>
      <c r="J184" s="36"/>
      <c r="K184" s="36"/>
      <c r="L184" s="36"/>
      <c r="M184" s="36"/>
      <c r="N184" s="36"/>
      <c r="O184" s="36"/>
      <c r="P184" s="36"/>
      <c r="Q184" s="36"/>
      <c r="R184" s="36"/>
      <c r="S184" s="36"/>
    </row>
    <row r="185" spans="5:19" s="61" customFormat="1" x14ac:dyDescent="0.2">
      <c r="E185" s="63"/>
      <c r="I185" s="64"/>
      <c r="J185" s="36"/>
      <c r="K185" s="36"/>
      <c r="L185" s="36"/>
      <c r="M185" s="36"/>
      <c r="N185" s="36"/>
      <c r="O185" s="36"/>
      <c r="P185" s="36"/>
      <c r="Q185" s="36"/>
      <c r="R185" s="36"/>
      <c r="S185" s="36"/>
    </row>
    <row r="186" spans="5:19" s="61" customFormat="1" x14ac:dyDescent="0.2">
      <c r="E186" s="63"/>
      <c r="I186" s="64"/>
      <c r="J186" s="36"/>
      <c r="K186" s="36"/>
      <c r="L186" s="36"/>
      <c r="M186" s="36"/>
      <c r="N186" s="36"/>
      <c r="O186" s="36"/>
      <c r="P186" s="36"/>
      <c r="Q186" s="36"/>
      <c r="R186" s="36"/>
      <c r="S186" s="36"/>
    </row>
    <row r="187" spans="5:19" s="61" customFormat="1" x14ac:dyDescent="0.2">
      <c r="E187" s="63"/>
      <c r="I187" s="64"/>
      <c r="J187" s="36"/>
      <c r="K187" s="36"/>
      <c r="L187" s="36"/>
      <c r="M187" s="36"/>
      <c r="N187" s="36"/>
      <c r="O187" s="36"/>
      <c r="P187" s="36"/>
      <c r="Q187" s="36"/>
      <c r="R187" s="36"/>
      <c r="S187" s="36"/>
    </row>
    <row r="188" spans="5:19" s="61" customFormat="1" x14ac:dyDescent="0.2">
      <c r="E188" s="63"/>
      <c r="I188" s="64"/>
      <c r="J188" s="36"/>
      <c r="K188" s="36"/>
      <c r="L188" s="36"/>
      <c r="M188" s="36"/>
      <c r="N188" s="36"/>
      <c r="O188" s="36"/>
      <c r="P188" s="36"/>
      <c r="Q188" s="36"/>
      <c r="R188" s="36"/>
      <c r="S188" s="36"/>
    </row>
    <row r="189" spans="5:19" s="61" customFormat="1" x14ac:dyDescent="0.2">
      <c r="E189" s="63"/>
      <c r="I189" s="64"/>
      <c r="J189" s="36"/>
      <c r="K189" s="36"/>
      <c r="L189" s="36"/>
      <c r="M189" s="36"/>
      <c r="N189" s="36"/>
      <c r="O189" s="36"/>
      <c r="P189" s="36"/>
      <c r="Q189" s="36"/>
      <c r="R189" s="36"/>
      <c r="S189" s="36"/>
    </row>
    <row r="190" spans="5:19" s="61" customFormat="1" x14ac:dyDescent="0.2">
      <c r="E190" s="63"/>
      <c r="I190" s="64"/>
      <c r="J190" s="36"/>
      <c r="K190" s="36"/>
      <c r="L190" s="36"/>
      <c r="M190" s="36"/>
      <c r="N190" s="36"/>
      <c r="O190" s="36"/>
      <c r="P190" s="36"/>
      <c r="Q190" s="36"/>
      <c r="R190" s="36"/>
      <c r="S190" s="36"/>
    </row>
    <row r="191" spans="5:19" s="61" customFormat="1" x14ac:dyDescent="0.2">
      <c r="E191" s="63"/>
      <c r="I191" s="64"/>
      <c r="J191" s="36"/>
      <c r="K191" s="36"/>
      <c r="L191" s="36"/>
      <c r="M191" s="36"/>
      <c r="N191" s="36"/>
      <c r="O191" s="36"/>
      <c r="P191" s="36"/>
      <c r="Q191" s="36"/>
      <c r="R191" s="36"/>
      <c r="S191" s="36"/>
    </row>
    <row r="192" spans="5:19" s="61" customFormat="1" x14ac:dyDescent="0.2">
      <c r="E192" s="63"/>
      <c r="I192" s="64"/>
      <c r="J192" s="36"/>
      <c r="K192" s="36"/>
      <c r="L192" s="36"/>
      <c r="M192" s="36"/>
      <c r="N192" s="36"/>
      <c r="O192" s="36"/>
      <c r="P192" s="36"/>
      <c r="Q192" s="36"/>
      <c r="R192" s="36"/>
      <c r="S192" s="36"/>
    </row>
    <row r="193" spans="5:19" s="61" customFormat="1" x14ac:dyDescent="0.2">
      <c r="E193" s="63"/>
      <c r="I193" s="64"/>
      <c r="J193" s="36"/>
      <c r="K193" s="36"/>
      <c r="L193" s="36"/>
      <c r="M193" s="36"/>
      <c r="N193" s="36"/>
      <c r="O193" s="36"/>
      <c r="P193" s="36"/>
      <c r="Q193" s="36"/>
      <c r="R193" s="36"/>
      <c r="S193" s="36"/>
    </row>
    <row r="194" spans="5:19" s="61" customFormat="1" x14ac:dyDescent="0.2">
      <c r="E194" s="63"/>
      <c r="I194" s="64"/>
      <c r="J194" s="36"/>
      <c r="K194" s="36"/>
      <c r="L194" s="36"/>
      <c r="M194" s="36"/>
      <c r="N194" s="36"/>
      <c r="O194" s="36"/>
      <c r="P194" s="36"/>
      <c r="Q194" s="36"/>
      <c r="R194" s="36"/>
      <c r="S194" s="36"/>
    </row>
    <row r="195" spans="5:19" s="61" customFormat="1" x14ac:dyDescent="0.2">
      <c r="E195" s="63"/>
      <c r="I195" s="64"/>
      <c r="J195" s="36"/>
      <c r="K195" s="36"/>
      <c r="L195" s="36"/>
      <c r="M195" s="36"/>
      <c r="N195" s="36"/>
      <c r="O195" s="36"/>
      <c r="P195" s="36"/>
      <c r="Q195" s="36"/>
      <c r="R195" s="36"/>
      <c r="S195" s="36"/>
    </row>
    <row r="196" spans="5:19" s="61" customFormat="1" x14ac:dyDescent="0.2">
      <c r="E196" s="63"/>
      <c r="I196" s="64"/>
      <c r="J196" s="36"/>
      <c r="K196" s="36"/>
      <c r="L196" s="36"/>
      <c r="M196" s="36"/>
      <c r="N196" s="36"/>
      <c r="O196" s="36"/>
      <c r="P196" s="36"/>
      <c r="Q196" s="36"/>
      <c r="R196" s="36"/>
      <c r="S196" s="36"/>
    </row>
    <row r="197" spans="5:19" s="61" customFormat="1" x14ac:dyDescent="0.2">
      <c r="E197" s="63"/>
      <c r="I197" s="64"/>
      <c r="J197" s="36"/>
      <c r="K197" s="36"/>
      <c r="L197" s="36"/>
      <c r="M197" s="36"/>
      <c r="N197" s="36"/>
      <c r="O197" s="36"/>
      <c r="P197" s="36"/>
      <c r="Q197" s="36"/>
      <c r="R197" s="36"/>
      <c r="S197" s="36"/>
    </row>
    <row r="198" spans="5:19" s="61" customFormat="1" x14ac:dyDescent="0.2">
      <c r="E198" s="63"/>
      <c r="I198" s="64"/>
      <c r="J198" s="36"/>
      <c r="K198" s="36"/>
      <c r="L198" s="36"/>
      <c r="M198" s="36"/>
      <c r="N198" s="36"/>
      <c r="O198" s="36"/>
      <c r="P198" s="36"/>
      <c r="Q198" s="36"/>
      <c r="R198" s="36"/>
      <c r="S198" s="36"/>
    </row>
    <row r="199" spans="5:19" s="61" customFormat="1" x14ac:dyDescent="0.2">
      <c r="E199" s="63"/>
      <c r="I199" s="64"/>
      <c r="J199" s="36"/>
      <c r="K199" s="36"/>
      <c r="L199" s="36"/>
      <c r="M199" s="36"/>
      <c r="N199" s="36"/>
      <c r="O199" s="36"/>
      <c r="P199" s="36"/>
      <c r="Q199" s="36"/>
      <c r="R199" s="36"/>
      <c r="S199" s="36"/>
    </row>
    <row r="200" spans="5:19" s="61" customFormat="1" x14ac:dyDescent="0.2">
      <c r="E200" s="63"/>
      <c r="I200" s="64"/>
      <c r="J200" s="36"/>
      <c r="K200" s="36"/>
      <c r="L200" s="36"/>
      <c r="M200" s="36"/>
      <c r="N200" s="36"/>
      <c r="O200" s="36"/>
      <c r="P200" s="36"/>
      <c r="Q200" s="36"/>
      <c r="R200" s="36"/>
      <c r="S200" s="36"/>
    </row>
    <row r="201" spans="5:19" s="61" customFormat="1" x14ac:dyDescent="0.2">
      <c r="E201" s="63"/>
      <c r="I201" s="64"/>
      <c r="J201" s="36"/>
      <c r="K201" s="36"/>
      <c r="L201" s="36"/>
      <c r="M201" s="36"/>
      <c r="N201" s="36"/>
      <c r="O201" s="36"/>
      <c r="P201" s="36"/>
      <c r="Q201" s="36"/>
      <c r="R201" s="36"/>
      <c r="S201" s="36"/>
    </row>
    <row r="202" spans="5:19" s="61" customFormat="1" x14ac:dyDescent="0.2">
      <c r="E202" s="63"/>
      <c r="I202" s="64"/>
      <c r="J202" s="36"/>
      <c r="K202" s="36"/>
      <c r="L202" s="36"/>
      <c r="M202" s="36"/>
      <c r="N202" s="36"/>
      <c r="O202" s="36"/>
      <c r="P202" s="36"/>
      <c r="Q202" s="36"/>
      <c r="R202" s="36"/>
      <c r="S202" s="36"/>
    </row>
    <row r="203" spans="5:19" s="61" customFormat="1" x14ac:dyDescent="0.2">
      <c r="E203" s="63"/>
      <c r="I203" s="64"/>
      <c r="J203" s="36"/>
      <c r="K203" s="36"/>
      <c r="L203" s="36"/>
      <c r="M203" s="36"/>
      <c r="N203" s="36"/>
      <c r="O203" s="36"/>
      <c r="P203" s="36"/>
      <c r="Q203" s="36"/>
      <c r="R203" s="36"/>
      <c r="S203" s="36"/>
    </row>
    <row r="204" spans="5:19" s="61" customFormat="1" x14ac:dyDescent="0.2">
      <c r="E204" s="63"/>
      <c r="I204" s="64"/>
      <c r="J204" s="36"/>
      <c r="K204" s="36"/>
      <c r="L204" s="36"/>
      <c r="M204" s="36"/>
      <c r="N204" s="36"/>
      <c r="O204" s="36"/>
      <c r="P204" s="36"/>
      <c r="Q204" s="36"/>
      <c r="R204" s="36"/>
      <c r="S204" s="36"/>
    </row>
    <row r="205" spans="5:19" s="61" customFormat="1" x14ac:dyDescent="0.2">
      <c r="E205" s="63"/>
      <c r="I205" s="64"/>
      <c r="J205" s="36"/>
      <c r="K205" s="36"/>
      <c r="L205" s="36"/>
      <c r="M205" s="36"/>
      <c r="N205" s="36"/>
      <c r="O205" s="36"/>
      <c r="P205" s="36"/>
      <c r="Q205" s="36"/>
      <c r="R205" s="36"/>
      <c r="S205" s="36"/>
    </row>
    <row r="206" spans="5:19" s="61" customFormat="1" x14ac:dyDescent="0.2">
      <c r="E206" s="63"/>
      <c r="I206" s="64"/>
      <c r="J206" s="36"/>
      <c r="K206" s="36"/>
      <c r="L206" s="36"/>
      <c r="M206" s="36"/>
      <c r="N206" s="36"/>
      <c r="O206" s="36"/>
      <c r="P206" s="36"/>
      <c r="Q206" s="36"/>
      <c r="R206" s="36"/>
      <c r="S206" s="36"/>
    </row>
    <row r="207" spans="5:19" s="61" customFormat="1" x14ac:dyDescent="0.2">
      <c r="E207" s="63"/>
      <c r="I207" s="64"/>
      <c r="J207" s="36"/>
      <c r="K207" s="36"/>
      <c r="L207" s="36"/>
      <c r="M207" s="36"/>
      <c r="N207" s="36"/>
      <c r="O207" s="36"/>
      <c r="P207" s="36"/>
      <c r="Q207" s="36"/>
      <c r="R207" s="36"/>
      <c r="S207" s="36"/>
    </row>
    <row r="208" spans="5:19" s="61" customFormat="1" x14ac:dyDescent="0.2">
      <c r="E208" s="63"/>
      <c r="I208" s="64"/>
      <c r="J208" s="36"/>
      <c r="K208" s="36"/>
      <c r="L208" s="36"/>
      <c r="M208" s="36"/>
      <c r="N208" s="36"/>
      <c r="O208" s="36"/>
      <c r="P208" s="36"/>
      <c r="Q208" s="36"/>
      <c r="R208" s="36"/>
      <c r="S208" s="36"/>
    </row>
    <row r="209" spans="5:19" s="61" customFormat="1" x14ac:dyDescent="0.2">
      <c r="E209" s="63"/>
      <c r="I209" s="64"/>
      <c r="J209" s="36"/>
      <c r="K209" s="36"/>
      <c r="L209" s="36"/>
      <c r="M209" s="36"/>
      <c r="N209" s="36"/>
      <c r="O209" s="36"/>
      <c r="P209" s="36"/>
      <c r="Q209" s="36"/>
      <c r="R209" s="36"/>
      <c r="S209" s="36"/>
    </row>
    <row r="210" spans="5:19" s="61" customFormat="1" x14ac:dyDescent="0.2">
      <c r="E210" s="63"/>
      <c r="I210" s="64"/>
      <c r="J210" s="36"/>
      <c r="K210" s="36"/>
      <c r="L210" s="36"/>
      <c r="M210" s="36"/>
      <c r="N210" s="36"/>
      <c r="O210" s="36"/>
      <c r="P210" s="36"/>
      <c r="Q210" s="36"/>
      <c r="R210" s="36"/>
      <c r="S210" s="36"/>
    </row>
    <row r="211" spans="5:19" s="61" customFormat="1" x14ac:dyDescent="0.2">
      <c r="E211" s="63"/>
      <c r="I211" s="64"/>
      <c r="J211" s="36"/>
      <c r="K211" s="36"/>
      <c r="L211" s="36"/>
      <c r="M211" s="36"/>
      <c r="N211" s="36"/>
      <c r="O211" s="36"/>
      <c r="P211" s="36"/>
      <c r="Q211" s="36"/>
      <c r="R211" s="36"/>
      <c r="S211" s="36"/>
    </row>
    <row r="212" spans="5:19" s="61" customFormat="1" x14ac:dyDescent="0.2">
      <c r="E212" s="63"/>
      <c r="I212" s="64"/>
      <c r="J212" s="36"/>
      <c r="K212" s="36"/>
      <c r="L212" s="36"/>
      <c r="M212" s="36"/>
      <c r="N212" s="36"/>
      <c r="O212" s="36"/>
      <c r="P212" s="36"/>
      <c r="Q212" s="36"/>
      <c r="R212" s="36"/>
      <c r="S212" s="36"/>
    </row>
    <row r="213" spans="5:19" s="61" customFormat="1" x14ac:dyDescent="0.2">
      <c r="E213" s="63"/>
      <c r="I213" s="64"/>
      <c r="J213" s="36"/>
      <c r="K213" s="36"/>
      <c r="L213" s="36"/>
      <c r="M213" s="36"/>
      <c r="N213" s="36"/>
      <c r="O213" s="36"/>
      <c r="P213" s="36"/>
      <c r="Q213" s="36"/>
      <c r="R213" s="36"/>
      <c r="S213" s="36"/>
    </row>
    <row r="214" spans="5:19" s="61" customFormat="1" x14ac:dyDescent="0.2">
      <c r="E214" s="63"/>
      <c r="I214" s="64"/>
      <c r="J214" s="36"/>
      <c r="K214" s="36"/>
      <c r="L214" s="36"/>
      <c r="M214" s="36"/>
      <c r="N214" s="36"/>
      <c r="O214" s="36"/>
      <c r="P214" s="36"/>
      <c r="Q214" s="36"/>
      <c r="R214" s="36"/>
      <c r="S214" s="36"/>
    </row>
    <row r="215" spans="5:19" s="61" customFormat="1" x14ac:dyDescent="0.2">
      <c r="E215" s="63"/>
      <c r="I215" s="64"/>
      <c r="J215" s="36"/>
      <c r="K215" s="36"/>
      <c r="L215" s="36"/>
      <c r="M215" s="36"/>
      <c r="N215" s="36"/>
      <c r="O215" s="36"/>
      <c r="P215" s="36"/>
      <c r="Q215" s="36"/>
      <c r="R215" s="36"/>
      <c r="S215" s="36"/>
    </row>
    <row r="216" spans="5:19" s="61" customFormat="1" x14ac:dyDescent="0.2">
      <c r="E216" s="63"/>
      <c r="I216" s="64"/>
      <c r="J216" s="36"/>
      <c r="K216" s="36"/>
      <c r="L216" s="36"/>
      <c r="M216" s="36"/>
      <c r="N216" s="36"/>
      <c r="O216" s="36"/>
      <c r="P216" s="36"/>
      <c r="Q216" s="36"/>
      <c r="R216" s="36"/>
      <c r="S216" s="36"/>
    </row>
    <row r="217" spans="5:19" s="61" customFormat="1" x14ac:dyDescent="0.2">
      <c r="E217" s="63"/>
      <c r="I217" s="64"/>
      <c r="J217" s="36"/>
      <c r="K217" s="36"/>
      <c r="L217" s="36"/>
      <c r="M217" s="36"/>
      <c r="N217" s="36"/>
      <c r="O217" s="36"/>
      <c r="P217" s="36"/>
      <c r="Q217" s="36"/>
      <c r="R217" s="36"/>
      <c r="S217" s="36"/>
    </row>
    <row r="218" spans="5:19" s="61" customFormat="1" x14ac:dyDescent="0.2">
      <c r="E218" s="63"/>
      <c r="I218" s="64"/>
      <c r="J218" s="36"/>
      <c r="K218" s="36"/>
      <c r="L218" s="36"/>
      <c r="M218" s="36"/>
      <c r="N218" s="36"/>
      <c r="O218" s="36"/>
      <c r="P218" s="36"/>
      <c r="Q218" s="36"/>
      <c r="R218" s="36"/>
      <c r="S218" s="36"/>
    </row>
    <row r="219" spans="5:19" s="61" customFormat="1" x14ac:dyDescent="0.2">
      <c r="E219" s="63"/>
      <c r="I219" s="64"/>
      <c r="J219" s="36"/>
      <c r="K219" s="36"/>
      <c r="L219" s="36"/>
      <c r="M219" s="36"/>
      <c r="N219" s="36"/>
      <c r="O219" s="36"/>
      <c r="P219" s="36"/>
      <c r="Q219" s="36"/>
      <c r="R219" s="36"/>
      <c r="S219" s="36"/>
    </row>
    <row r="220" spans="5:19" s="61" customFormat="1" x14ac:dyDescent="0.2">
      <c r="E220" s="63"/>
      <c r="I220" s="64"/>
      <c r="J220" s="36"/>
      <c r="K220" s="36"/>
      <c r="L220" s="36"/>
      <c r="M220" s="36"/>
      <c r="N220" s="36"/>
      <c r="O220" s="36"/>
      <c r="P220" s="36"/>
      <c r="Q220" s="36"/>
      <c r="R220" s="36"/>
      <c r="S220" s="36"/>
    </row>
    <row r="221" spans="5:19" s="61" customFormat="1" x14ac:dyDescent="0.2">
      <c r="E221" s="63"/>
      <c r="I221" s="64"/>
      <c r="J221" s="36"/>
      <c r="K221" s="36"/>
      <c r="L221" s="36"/>
      <c r="M221" s="36"/>
      <c r="N221" s="36"/>
      <c r="O221" s="36"/>
      <c r="P221" s="36"/>
      <c r="Q221" s="36"/>
      <c r="R221" s="36"/>
      <c r="S221" s="36"/>
    </row>
    <row r="222" spans="5:19" s="61" customFormat="1" x14ac:dyDescent="0.2">
      <c r="E222" s="63"/>
      <c r="I222" s="64"/>
      <c r="J222" s="36"/>
      <c r="K222" s="36"/>
      <c r="L222" s="36"/>
      <c r="M222" s="36"/>
      <c r="N222" s="36"/>
      <c r="O222" s="36"/>
      <c r="P222" s="36"/>
      <c r="Q222" s="36"/>
      <c r="R222" s="36"/>
      <c r="S222" s="36"/>
    </row>
    <row r="223" spans="5:19" s="61" customFormat="1" x14ac:dyDescent="0.2">
      <c r="E223" s="63"/>
      <c r="I223" s="64"/>
      <c r="J223" s="36"/>
      <c r="K223" s="36"/>
      <c r="L223" s="36"/>
      <c r="M223" s="36"/>
      <c r="N223" s="36"/>
      <c r="O223" s="36"/>
      <c r="P223" s="36"/>
      <c r="Q223" s="36"/>
      <c r="R223" s="36"/>
      <c r="S223" s="36"/>
    </row>
    <row r="224" spans="5:19" s="61" customFormat="1" x14ac:dyDescent="0.2">
      <c r="E224" s="63"/>
      <c r="I224" s="64"/>
      <c r="J224" s="36"/>
      <c r="K224" s="36"/>
      <c r="L224" s="36"/>
      <c r="M224" s="36"/>
      <c r="N224" s="36"/>
      <c r="O224" s="36"/>
      <c r="P224" s="36"/>
      <c r="Q224" s="36"/>
      <c r="R224" s="36"/>
      <c r="S224" s="36"/>
    </row>
    <row r="225" spans="5:19" s="61" customFormat="1" x14ac:dyDescent="0.2">
      <c r="E225" s="63"/>
      <c r="I225" s="64"/>
      <c r="J225" s="36"/>
      <c r="K225" s="36"/>
      <c r="L225" s="36"/>
      <c r="M225" s="36"/>
      <c r="N225" s="36"/>
      <c r="O225" s="36"/>
      <c r="P225" s="36"/>
      <c r="Q225" s="36"/>
      <c r="R225" s="36"/>
      <c r="S225" s="36"/>
    </row>
    <row r="226" spans="5:19" s="61" customFormat="1" x14ac:dyDescent="0.2">
      <c r="E226" s="63"/>
      <c r="I226" s="64"/>
      <c r="J226" s="36"/>
      <c r="K226" s="36"/>
      <c r="L226" s="36"/>
      <c r="M226" s="36"/>
      <c r="N226" s="36"/>
      <c r="O226" s="36"/>
      <c r="P226" s="36"/>
      <c r="Q226" s="36"/>
      <c r="R226" s="36"/>
      <c r="S226" s="36"/>
    </row>
    <row r="227" spans="5:19" s="61" customFormat="1" x14ac:dyDescent="0.2">
      <c r="E227" s="63"/>
      <c r="I227" s="64"/>
      <c r="J227" s="36"/>
      <c r="K227" s="36"/>
      <c r="L227" s="36"/>
      <c r="M227" s="36"/>
      <c r="N227" s="36"/>
      <c r="O227" s="36"/>
      <c r="P227" s="36"/>
      <c r="Q227" s="36"/>
      <c r="R227" s="36"/>
      <c r="S227" s="36"/>
    </row>
    <row r="228" spans="5:19" s="61" customFormat="1" x14ac:dyDescent="0.2">
      <c r="E228" s="63"/>
      <c r="I228" s="64"/>
      <c r="J228" s="36"/>
      <c r="K228" s="36"/>
      <c r="L228" s="36"/>
      <c r="M228" s="36"/>
      <c r="N228" s="36"/>
      <c r="O228" s="36"/>
      <c r="P228" s="36"/>
      <c r="Q228" s="36"/>
      <c r="R228" s="36"/>
      <c r="S228" s="36"/>
    </row>
    <row r="229" spans="5:19" s="61" customFormat="1" x14ac:dyDescent="0.2">
      <c r="E229" s="63"/>
      <c r="I229" s="64"/>
      <c r="J229" s="36"/>
      <c r="K229" s="36"/>
      <c r="L229" s="36"/>
      <c r="M229" s="36"/>
      <c r="N229" s="36"/>
      <c r="O229" s="36"/>
      <c r="P229" s="36"/>
      <c r="Q229" s="36"/>
      <c r="R229" s="36"/>
      <c r="S229" s="36"/>
    </row>
    <row r="230" spans="5:19" s="61" customFormat="1" x14ac:dyDescent="0.2">
      <c r="E230" s="63"/>
      <c r="I230" s="64"/>
      <c r="J230" s="36"/>
      <c r="K230" s="36"/>
      <c r="L230" s="36"/>
      <c r="M230" s="36"/>
      <c r="N230" s="36"/>
      <c r="O230" s="36"/>
      <c r="P230" s="36"/>
      <c r="Q230" s="36"/>
      <c r="R230" s="36"/>
      <c r="S230" s="36"/>
    </row>
    <row r="231" spans="5:19" s="61" customFormat="1" x14ac:dyDescent="0.2">
      <c r="E231" s="63"/>
      <c r="I231" s="64"/>
      <c r="J231" s="36"/>
      <c r="K231" s="36"/>
      <c r="L231" s="36"/>
      <c r="M231" s="36"/>
      <c r="N231" s="36"/>
      <c r="O231" s="36"/>
      <c r="P231" s="36"/>
      <c r="Q231" s="36"/>
      <c r="R231" s="36"/>
      <c r="S231" s="36"/>
    </row>
    <row r="232" spans="5:19" s="61" customFormat="1" x14ac:dyDescent="0.2">
      <c r="E232" s="63"/>
      <c r="I232" s="64"/>
      <c r="J232" s="36"/>
      <c r="K232" s="36"/>
      <c r="L232" s="36"/>
      <c r="M232" s="36"/>
      <c r="N232" s="36"/>
      <c r="O232" s="36"/>
      <c r="P232" s="36"/>
      <c r="Q232" s="36"/>
      <c r="R232" s="36"/>
      <c r="S232" s="36"/>
    </row>
    <row r="233" spans="5:19" s="61" customFormat="1" x14ac:dyDescent="0.2">
      <c r="E233" s="63"/>
      <c r="I233" s="64"/>
      <c r="J233" s="36"/>
      <c r="K233" s="36"/>
      <c r="L233" s="36"/>
      <c r="M233" s="36"/>
      <c r="N233" s="36"/>
      <c r="O233" s="36"/>
      <c r="P233" s="36"/>
      <c r="Q233" s="36"/>
      <c r="R233" s="36"/>
      <c r="S233" s="36"/>
    </row>
    <row r="234" spans="5:19" s="61" customFormat="1" x14ac:dyDescent="0.2">
      <c r="E234" s="63"/>
      <c r="I234" s="64"/>
      <c r="J234" s="36"/>
      <c r="K234" s="36"/>
      <c r="L234" s="36"/>
      <c r="M234" s="36"/>
      <c r="N234" s="36"/>
      <c r="O234" s="36"/>
      <c r="P234" s="36"/>
      <c r="Q234" s="36"/>
      <c r="R234" s="36"/>
      <c r="S234" s="36"/>
    </row>
    <row r="235" spans="5:19" s="61" customFormat="1" x14ac:dyDescent="0.2">
      <c r="E235" s="63"/>
      <c r="I235" s="64"/>
      <c r="J235" s="36"/>
      <c r="K235" s="36"/>
      <c r="L235" s="36"/>
      <c r="M235" s="36"/>
      <c r="N235" s="36"/>
      <c r="O235" s="36"/>
      <c r="P235" s="36"/>
      <c r="Q235" s="36"/>
      <c r="R235" s="36"/>
      <c r="S235" s="36"/>
    </row>
    <row r="236" spans="5:19" s="61" customFormat="1" x14ac:dyDescent="0.2">
      <c r="E236" s="63"/>
      <c r="I236" s="64"/>
      <c r="J236" s="36"/>
      <c r="K236" s="36"/>
      <c r="L236" s="36"/>
      <c r="M236" s="36"/>
      <c r="N236" s="36"/>
      <c r="O236" s="36"/>
      <c r="P236" s="36"/>
      <c r="Q236" s="36"/>
      <c r="R236" s="36"/>
      <c r="S236" s="36"/>
    </row>
    <row r="237" spans="5:19" s="61" customFormat="1" x14ac:dyDescent="0.2">
      <c r="E237" s="63"/>
      <c r="I237" s="64"/>
      <c r="J237" s="36"/>
      <c r="K237" s="36"/>
      <c r="L237" s="36"/>
      <c r="M237" s="36"/>
      <c r="N237" s="36"/>
      <c r="O237" s="36"/>
      <c r="P237" s="36"/>
      <c r="Q237" s="36"/>
      <c r="R237" s="36"/>
      <c r="S237" s="36"/>
    </row>
    <row r="238" spans="5:19" s="61" customFormat="1" x14ac:dyDescent="0.2">
      <c r="E238" s="63"/>
      <c r="I238" s="64"/>
      <c r="J238" s="36"/>
      <c r="K238" s="36"/>
      <c r="L238" s="36"/>
      <c r="M238" s="36"/>
      <c r="N238" s="36"/>
      <c r="O238" s="36"/>
      <c r="P238" s="36"/>
      <c r="Q238" s="36"/>
      <c r="R238" s="36"/>
      <c r="S238" s="36"/>
    </row>
    <row r="239" spans="5:19" s="61" customFormat="1" x14ac:dyDescent="0.2">
      <c r="E239" s="63"/>
      <c r="I239" s="64"/>
      <c r="J239" s="36"/>
      <c r="K239" s="36"/>
      <c r="L239" s="36"/>
      <c r="M239" s="36"/>
      <c r="N239" s="36"/>
      <c r="O239" s="36"/>
      <c r="P239" s="36"/>
      <c r="Q239" s="36"/>
      <c r="R239" s="36"/>
      <c r="S239" s="36"/>
    </row>
    <row r="240" spans="5:19" s="61" customFormat="1" x14ac:dyDescent="0.2">
      <c r="E240" s="63"/>
      <c r="I240" s="64"/>
      <c r="J240" s="36"/>
      <c r="K240" s="36"/>
      <c r="L240" s="36"/>
      <c r="M240" s="36"/>
      <c r="N240" s="36"/>
      <c r="O240" s="36"/>
      <c r="P240" s="36"/>
      <c r="Q240" s="36"/>
      <c r="R240" s="36"/>
      <c r="S240" s="36"/>
    </row>
    <row r="241" spans="5:19" s="61" customFormat="1" x14ac:dyDescent="0.2">
      <c r="E241" s="63"/>
      <c r="I241" s="64"/>
      <c r="J241" s="36"/>
      <c r="K241" s="36"/>
      <c r="L241" s="36"/>
      <c r="M241" s="36"/>
      <c r="N241" s="36"/>
      <c r="O241" s="36"/>
      <c r="P241" s="36"/>
      <c r="Q241" s="36"/>
      <c r="R241" s="36"/>
      <c r="S241" s="36"/>
    </row>
    <row r="242" spans="5:19" s="61" customFormat="1" x14ac:dyDescent="0.2">
      <c r="E242" s="63"/>
      <c r="I242" s="64"/>
      <c r="J242" s="36"/>
      <c r="K242" s="36"/>
      <c r="L242" s="36"/>
      <c r="M242" s="36"/>
      <c r="N242" s="36"/>
      <c r="O242" s="36"/>
      <c r="P242" s="36"/>
      <c r="Q242" s="36"/>
      <c r="R242" s="36"/>
      <c r="S242" s="36"/>
    </row>
    <row r="243" spans="5:19" s="61" customFormat="1" x14ac:dyDescent="0.2">
      <c r="E243" s="63"/>
      <c r="I243" s="64"/>
      <c r="J243" s="36"/>
      <c r="K243" s="36"/>
      <c r="L243" s="36"/>
      <c r="M243" s="36"/>
      <c r="N243" s="36"/>
      <c r="O243" s="36"/>
      <c r="P243" s="36"/>
      <c r="Q243" s="36"/>
      <c r="R243" s="36"/>
      <c r="S243" s="36"/>
    </row>
    <row r="244" spans="5:19" s="61" customFormat="1" x14ac:dyDescent="0.2">
      <c r="E244" s="63"/>
      <c r="I244" s="64"/>
      <c r="J244" s="36"/>
      <c r="K244" s="36"/>
      <c r="L244" s="36"/>
      <c r="M244" s="36"/>
      <c r="N244" s="36"/>
      <c r="O244" s="36"/>
      <c r="P244" s="36"/>
      <c r="Q244" s="36"/>
      <c r="R244" s="36"/>
      <c r="S244" s="36"/>
    </row>
    <row r="245" spans="5:19" s="61" customFormat="1" x14ac:dyDescent="0.2">
      <c r="E245" s="63"/>
      <c r="I245" s="64"/>
      <c r="J245" s="36"/>
      <c r="K245" s="36"/>
      <c r="L245" s="36"/>
      <c r="M245" s="36"/>
      <c r="N245" s="36"/>
      <c r="O245" s="36"/>
      <c r="P245" s="36"/>
      <c r="Q245" s="36"/>
      <c r="R245" s="36"/>
      <c r="S245" s="36"/>
    </row>
    <row r="246" spans="5:19" s="61" customFormat="1" x14ac:dyDescent="0.2">
      <c r="E246" s="63"/>
      <c r="I246" s="64"/>
      <c r="J246" s="36"/>
      <c r="K246" s="36"/>
      <c r="L246" s="36"/>
      <c r="M246" s="36"/>
      <c r="N246" s="36"/>
      <c r="O246" s="36"/>
      <c r="P246" s="36"/>
      <c r="Q246" s="36"/>
      <c r="R246" s="36"/>
      <c r="S246" s="36"/>
    </row>
    <row r="247" spans="5:19" s="61" customFormat="1" x14ac:dyDescent="0.2">
      <c r="E247" s="63"/>
      <c r="I247" s="64"/>
      <c r="J247" s="36"/>
      <c r="K247" s="36"/>
      <c r="L247" s="36"/>
      <c r="M247" s="36"/>
      <c r="N247" s="36"/>
      <c r="O247" s="36"/>
      <c r="P247" s="36"/>
      <c r="Q247" s="36"/>
      <c r="R247" s="36"/>
      <c r="S247" s="36"/>
    </row>
    <row r="248" spans="5:19" s="61" customFormat="1" x14ac:dyDescent="0.2">
      <c r="E248" s="63"/>
      <c r="I248" s="64"/>
      <c r="J248" s="36"/>
      <c r="K248" s="36"/>
      <c r="L248" s="36"/>
      <c r="M248" s="36"/>
      <c r="N248" s="36"/>
      <c r="O248" s="36"/>
      <c r="P248" s="36"/>
      <c r="Q248" s="36"/>
      <c r="R248" s="36"/>
      <c r="S248" s="36"/>
    </row>
    <row r="249" spans="5:19" s="61" customFormat="1" x14ac:dyDescent="0.2">
      <c r="E249" s="63"/>
      <c r="I249" s="64"/>
      <c r="J249" s="36"/>
      <c r="K249" s="36"/>
      <c r="L249" s="36"/>
      <c r="M249" s="36"/>
      <c r="N249" s="36"/>
      <c r="O249" s="36"/>
      <c r="P249" s="36"/>
      <c r="Q249" s="36"/>
      <c r="R249" s="36"/>
      <c r="S249" s="36"/>
    </row>
    <row r="250" spans="5:19" s="61" customFormat="1" x14ac:dyDescent="0.2">
      <c r="E250" s="63"/>
      <c r="I250" s="64"/>
      <c r="J250" s="36"/>
      <c r="K250" s="36"/>
      <c r="L250" s="36"/>
      <c r="M250" s="36"/>
      <c r="N250" s="36"/>
      <c r="O250" s="36"/>
      <c r="P250" s="36"/>
      <c r="Q250" s="36"/>
      <c r="R250" s="36"/>
      <c r="S250" s="36"/>
    </row>
    <row r="251" spans="5:19" s="61" customFormat="1" x14ac:dyDescent="0.2">
      <c r="E251" s="63"/>
      <c r="I251" s="64"/>
      <c r="J251" s="36"/>
      <c r="K251" s="36"/>
      <c r="L251" s="36"/>
      <c r="M251" s="36"/>
      <c r="N251" s="36"/>
      <c r="O251" s="36"/>
      <c r="P251" s="36"/>
      <c r="Q251" s="36"/>
      <c r="R251" s="36"/>
      <c r="S251" s="36"/>
    </row>
    <row r="252" spans="5:19" s="61" customFormat="1" x14ac:dyDescent="0.2">
      <c r="E252" s="63"/>
      <c r="I252" s="64"/>
      <c r="J252" s="36"/>
      <c r="K252" s="36"/>
      <c r="L252" s="36"/>
      <c r="M252" s="36"/>
      <c r="N252" s="36"/>
      <c r="O252" s="36"/>
      <c r="P252" s="36"/>
      <c r="Q252" s="36"/>
      <c r="R252" s="36"/>
      <c r="S252" s="36"/>
    </row>
    <row r="253" spans="5:19" s="61" customFormat="1" x14ac:dyDescent="0.2">
      <c r="E253" s="63"/>
      <c r="I253" s="64"/>
      <c r="J253" s="36"/>
      <c r="K253" s="36"/>
      <c r="L253" s="36"/>
      <c r="M253" s="36"/>
      <c r="N253" s="36"/>
      <c r="O253" s="36"/>
      <c r="P253" s="36"/>
      <c r="Q253" s="36"/>
      <c r="R253" s="36"/>
      <c r="S253" s="36"/>
    </row>
    <row r="254" spans="5:19" s="61" customFormat="1" x14ac:dyDescent="0.2">
      <c r="E254" s="63"/>
      <c r="I254" s="64"/>
      <c r="J254" s="36"/>
      <c r="K254" s="36"/>
      <c r="L254" s="36"/>
      <c r="M254" s="36"/>
      <c r="N254" s="36"/>
      <c r="O254" s="36"/>
      <c r="P254" s="36"/>
      <c r="Q254" s="36"/>
      <c r="R254" s="36"/>
      <c r="S254" s="36"/>
    </row>
    <row r="255" spans="5:19" s="61" customFormat="1" x14ac:dyDescent="0.2">
      <c r="E255" s="63"/>
      <c r="I255" s="64"/>
      <c r="J255" s="36"/>
      <c r="K255" s="36"/>
      <c r="L255" s="36"/>
      <c r="M255" s="36"/>
      <c r="N255" s="36"/>
      <c r="O255" s="36"/>
      <c r="P255" s="36"/>
      <c r="Q255" s="36"/>
      <c r="R255" s="36"/>
      <c r="S255" s="36"/>
    </row>
    <row r="256" spans="5:19" s="61" customFormat="1" x14ac:dyDescent="0.2">
      <c r="E256" s="63"/>
      <c r="I256" s="64"/>
      <c r="J256" s="36"/>
      <c r="K256" s="36"/>
      <c r="L256" s="36"/>
      <c r="M256" s="36"/>
      <c r="N256" s="36"/>
      <c r="O256" s="36"/>
      <c r="P256" s="36"/>
      <c r="Q256" s="36"/>
      <c r="R256" s="36"/>
      <c r="S256" s="36"/>
    </row>
    <row r="257" spans="5:19" s="61" customFormat="1" x14ac:dyDescent="0.2">
      <c r="E257" s="63"/>
      <c r="I257" s="64"/>
      <c r="J257" s="36"/>
      <c r="K257" s="36"/>
      <c r="L257" s="36"/>
      <c r="M257" s="36"/>
      <c r="N257" s="36"/>
      <c r="O257" s="36"/>
      <c r="P257" s="36"/>
      <c r="Q257" s="36"/>
      <c r="R257" s="36"/>
      <c r="S257" s="36"/>
    </row>
    <row r="258" spans="5:19" s="61" customFormat="1" x14ac:dyDescent="0.2">
      <c r="E258" s="63"/>
      <c r="I258" s="64"/>
      <c r="J258" s="36"/>
      <c r="K258" s="36"/>
      <c r="L258" s="36"/>
      <c r="M258" s="36"/>
      <c r="N258" s="36"/>
      <c r="O258" s="36"/>
      <c r="P258" s="36"/>
      <c r="Q258" s="36"/>
      <c r="R258" s="36"/>
      <c r="S258" s="36"/>
    </row>
    <row r="259" spans="5:19" s="61" customFormat="1" x14ac:dyDescent="0.2">
      <c r="E259" s="63"/>
      <c r="I259" s="64"/>
      <c r="J259" s="36"/>
      <c r="K259" s="36"/>
      <c r="L259" s="36"/>
      <c r="M259" s="36"/>
      <c r="N259" s="36"/>
      <c r="O259" s="36"/>
      <c r="P259" s="36"/>
      <c r="Q259" s="36"/>
      <c r="R259" s="36"/>
      <c r="S259" s="36"/>
    </row>
    <row r="260" spans="5:19" s="61" customFormat="1" x14ac:dyDescent="0.2">
      <c r="E260" s="63"/>
      <c r="I260" s="64"/>
      <c r="J260" s="36"/>
      <c r="K260" s="36"/>
      <c r="L260" s="36"/>
      <c r="M260" s="36"/>
      <c r="N260" s="36"/>
      <c r="O260" s="36"/>
      <c r="P260" s="36"/>
      <c r="Q260" s="36"/>
      <c r="R260" s="36"/>
      <c r="S260" s="36"/>
    </row>
    <row r="261" spans="5:19" s="61" customFormat="1" x14ac:dyDescent="0.2">
      <c r="E261" s="63"/>
      <c r="I261" s="64"/>
      <c r="J261" s="36"/>
      <c r="K261" s="36"/>
      <c r="L261" s="36"/>
      <c r="M261" s="36"/>
      <c r="N261" s="36"/>
      <c r="O261" s="36"/>
      <c r="P261" s="36"/>
      <c r="Q261" s="36"/>
      <c r="R261" s="36"/>
      <c r="S261" s="36"/>
    </row>
    <row r="262" spans="5:19" s="61" customFormat="1" x14ac:dyDescent="0.2">
      <c r="E262" s="63"/>
      <c r="I262" s="64"/>
      <c r="J262" s="36"/>
      <c r="K262" s="36"/>
      <c r="L262" s="36"/>
      <c r="M262" s="36"/>
      <c r="N262" s="36"/>
      <c r="O262" s="36"/>
      <c r="P262" s="36"/>
      <c r="Q262" s="36"/>
      <c r="R262" s="36"/>
      <c r="S262" s="36"/>
    </row>
    <row r="263" spans="5:19" s="61" customFormat="1" x14ac:dyDescent="0.2">
      <c r="E263" s="63"/>
      <c r="I263" s="64"/>
      <c r="J263" s="36"/>
      <c r="K263" s="36"/>
      <c r="L263" s="36"/>
      <c r="M263" s="36"/>
      <c r="N263" s="36"/>
      <c r="O263" s="36"/>
      <c r="P263" s="36"/>
      <c r="Q263" s="36"/>
      <c r="R263" s="36"/>
      <c r="S263" s="36"/>
    </row>
    <row r="264" spans="5:19" s="61" customFormat="1" x14ac:dyDescent="0.2">
      <c r="E264" s="63"/>
      <c r="I264" s="64"/>
      <c r="J264" s="36"/>
      <c r="K264" s="36"/>
      <c r="L264" s="36"/>
      <c r="M264" s="36"/>
      <c r="N264" s="36"/>
      <c r="O264" s="36"/>
      <c r="P264" s="36"/>
      <c r="Q264" s="36"/>
      <c r="R264" s="36"/>
      <c r="S264" s="36"/>
    </row>
    <row r="265" spans="5:19" s="61" customFormat="1" x14ac:dyDescent="0.2">
      <c r="E265" s="63"/>
      <c r="I265" s="64"/>
      <c r="J265" s="36"/>
      <c r="K265" s="36"/>
      <c r="L265" s="36"/>
      <c r="M265" s="36"/>
      <c r="N265" s="36"/>
      <c r="O265" s="36"/>
      <c r="P265" s="36"/>
      <c r="Q265" s="36"/>
      <c r="R265" s="36"/>
      <c r="S265" s="36"/>
    </row>
    <row r="266" spans="5:19" s="61" customFormat="1" x14ac:dyDescent="0.2">
      <c r="E266" s="63"/>
      <c r="I266" s="64"/>
      <c r="J266" s="36"/>
      <c r="K266" s="36"/>
      <c r="L266" s="36"/>
      <c r="M266" s="36"/>
      <c r="N266" s="36"/>
      <c r="O266" s="36"/>
      <c r="P266" s="36"/>
      <c r="Q266" s="36"/>
      <c r="R266" s="36"/>
      <c r="S266" s="36"/>
    </row>
    <row r="267" spans="5:19" s="61" customFormat="1" x14ac:dyDescent="0.2">
      <c r="E267" s="63"/>
      <c r="I267" s="64"/>
      <c r="J267" s="36"/>
      <c r="K267" s="36"/>
      <c r="L267" s="36"/>
      <c r="M267" s="36"/>
      <c r="N267" s="36"/>
      <c r="O267" s="36"/>
      <c r="P267" s="36"/>
      <c r="Q267" s="36"/>
      <c r="R267" s="36"/>
      <c r="S267" s="36"/>
    </row>
    <row r="268" spans="5:19" s="61" customFormat="1" x14ac:dyDescent="0.2">
      <c r="E268" s="63"/>
      <c r="I268" s="64"/>
      <c r="J268" s="36"/>
      <c r="K268" s="36"/>
      <c r="L268" s="36"/>
      <c r="M268" s="36"/>
      <c r="N268" s="36"/>
      <c r="O268" s="36"/>
      <c r="P268" s="36"/>
      <c r="Q268" s="36"/>
      <c r="R268" s="36"/>
      <c r="S268" s="36"/>
    </row>
    <row r="269" spans="5:19" s="61" customFormat="1" x14ac:dyDescent="0.2">
      <c r="E269" s="63"/>
      <c r="I269" s="64"/>
      <c r="J269" s="36"/>
      <c r="K269" s="36"/>
      <c r="L269" s="36"/>
      <c r="M269" s="36"/>
      <c r="N269" s="36"/>
      <c r="O269" s="36"/>
      <c r="P269" s="36"/>
      <c r="Q269" s="36"/>
      <c r="R269" s="36"/>
      <c r="S269" s="36"/>
    </row>
    <row r="270" spans="5:19" s="61" customFormat="1" x14ac:dyDescent="0.2">
      <c r="E270" s="63"/>
      <c r="I270" s="64"/>
      <c r="J270" s="36"/>
      <c r="K270" s="36"/>
      <c r="L270" s="36"/>
      <c r="M270" s="36"/>
      <c r="N270" s="36"/>
      <c r="O270" s="36"/>
      <c r="P270" s="36"/>
      <c r="Q270" s="36"/>
      <c r="R270" s="36"/>
      <c r="S270" s="36"/>
    </row>
    <row r="271" spans="5:19" s="61" customFormat="1" x14ac:dyDescent="0.2">
      <c r="E271" s="63"/>
      <c r="I271" s="64"/>
      <c r="J271" s="36"/>
      <c r="K271" s="36"/>
      <c r="L271" s="36"/>
      <c r="M271" s="36"/>
      <c r="N271" s="36"/>
      <c r="O271" s="36"/>
      <c r="P271" s="36"/>
      <c r="Q271" s="36"/>
      <c r="R271" s="36"/>
      <c r="S271" s="36"/>
    </row>
    <row r="272" spans="5:19" s="61" customFormat="1" x14ac:dyDescent="0.2">
      <c r="E272" s="63"/>
      <c r="I272" s="64"/>
      <c r="J272" s="36"/>
      <c r="K272" s="36"/>
      <c r="L272" s="36"/>
      <c r="M272" s="36"/>
      <c r="N272" s="36"/>
      <c r="O272" s="36"/>
      <c r="P272" s="36"/>
      <c r="Q272" s="36"/>
      <c r="R272" s="36"/>
      <c r="S272" s="36"/>
    </row>
    <row r="273" spans="5:19" s="61" customFormat="1" x14ac:dyDescent="0.2">
      <c r="E273" s="63"/>
      <c r="I273" s="64"/>
      <c r="J273" s="36"/>
      <c r="K273" s="36"/>
      <c r="L273" s="36"/>
      <c r="M273" s="36"/>
      <c r="N273" s="36"/>
      <c r="O273" s="36"/>
      <c r="P273" s="36"/>
      <c r="Q273" s="36"/>
      <c r="R273" s="36"/>
      <c r="S273" s="36"/>
    </row>
    <row r="274" spans="5:19" s="61" customFormat="1" x14ac:dyDescent="0.2">
      <c r="E274" s="63"/>
      <c r="I274" s="64"/>
      <c r="J274" s="36"/>
      <c r="K274" s="36"/>
      <c r="L274" s="36"/>
      <c r="M274" s="36"/>
      <c r="N274" s="36"/>
      <c r="O274" s="36"/>
      <c r="P274" s="36"/>
      <c r="Q274" s="36"/>
      <c r="R274" s="36"/>
      <c r="S274" s="36"/>
    </row>
    <row r="275" spans="5:19" s="61" customFormat="1" x14ac:dyDescent="0.2">
      <c r="E275" s="63"/>
      <c r="I275" s="64"/>
      <c r="J275" s="36"/>
      <c r="K275" s="36"/>
      <c r="L275" s="36"/>
      <c r="M275" s="36"/>
      <c r="N275" s="36"/>
      <c r="O275" s="36"/>
      <c r="P275" s="36"/>
      <c r="Q275" s="36"/>
      <c r="R275" s="36"/>
      <c r="S275" s="36"/>
    </row>
    <row r="276" spans="5:19" s="61" customFormat="1" x14ac:dyDescent="0.2">
      <c r="E276" s="63"/>
      <c r="I276" s="64"/>
      <c r="J276" s="36"/>
      <c r="K276" s="36"/>
      <c r="L276" s="36"/>
      <c r="M276" s="36"/>
      <c r="N276" s="36"/>
      <c r="O276" s="36"/>
      <c r="P276" s="36"/>
      <c r="Q276" s="36"/>
      <c r="R276" s="36"/>
      <c r="S276" s="36"/>
    </row>
    <row r="277" spans="5:19" s="61" customFormat="1" x14ac:dyDescent="0.2">
      <c r="E277" s="63"/>
      <c r="I277" s="64"/>
      <c r="J277" s="36"/>
      <c r="K277" s="36"/>
      <c r="L277" s="36"/>
      <c r="M277" s="36"/>
      <c r="N277" s="36"/>
      <c r="O277" s="36"/>
      <c r="P277" s="36"/>
      <c r="Q277" s="36"/>
      <c r="R277" s="36"/>
      <c r="S277" s="36"/>
    </row>
    <row r="278" spans="5:19" s="61" customFormat="1" x14ac:dyDescent="0.2">
      <c r="E278" s="63"/>
      <c r="I278" s="64"/>
      <c r="J278" s="36"/>
      <c r="K278" s="36"/>
      <c r="L278" s="36"/>
      <c r="M278" s="36"/>
      <c r="N278" s="36"/>
      <c r="O278" s="36"/>
      <c r="P278" s="36"/>
      <c r="Q278" s="36"/>
      <c r="R278" s="36"/>
      <c r="S278" s="36"/>
    </row>
    <row r="279" spans="5:19" s="61" customFormat="1" x14ac:dyDescent="0.2">
      <c r="E279" s="63"/>
      <c r="I279" s="64"/>
      <c r="J279" s="36"/>
      <c r="K279" s="36"/>
      <c r="L279" s="36"/>
      <c r="M279" s="36"/>
      <c r="N279" s="36"/>
      <c r="O279" s="36"/>
      <c r="P279" s="36"/>
      <c r="Q279" s="36"/>
      <c r="R279" s="36"/>
      <c r="S279" s="36"/>
    </row>
    <row r="280" spans="5:19" s="61" customFormat="1" x14ac:dyDescent="0.2">
      <c r="E280" s="63"/>
      <c r="I280" s="64"/>
      <c r="J280" s="36"/>
      <c r="K280" s="36"/>
      <c r="L280" s="36"/>
      <c r="M280" s="36"/>
      <c r="N280" s="36"/>
      <c r="O280" s="36"/>
      <c r="P280" s="36"/>
      <c r="Q280" s="36"/>
      <c r="R280" s="36"/>
      <c r="S280" s="36"/>
    </row>
    <row r="281" spans="5:19" s="61" customFormat="1" x14ac:dyDescent="0.2">
      <c r="E281" s="63"/>
      <c r="I281" s="64"/>
      <c r="J281" s="36"/>
      <c r="K281" s="36"/>
      <c r="L281" s="36"/>
      <c r="M281" s="36"/>
      <c r="N281" s="36"/>
      <c r="O281" s="36"/>
      <c r="P281" s="36"/>
      <c r="Q281" s="36"/>
      <c r="R281" s="36"/>
      <c r="S281" s="36"/>
    </row>
    <row r="282" spans="5:19" s="61" customFormat="1" x14ac:dyDescent="0.2">
      <c r="E282" s="63"/>
      <c r="I282" s="64"/>
      <c r="J282" s="36"/>
      <c r="K282" s="36"/>
      <c r="L282" s="36"/>
      <c r="M282" s="36"/>
      <c r="N282" s="36"/>
      <c r="O282" s="36"/>
      <c r="P282" s="36"/>
      <c r="Q282" s="36"/>
      <c r="R282" s="36"/>
      <c r="S282" s="36"/>
    </row>
    <row r="283" spans="5:19" s="61" customFormat="1" x14ac:dyDescent="0.2">
      <c r="E283" s="63"/>
      <c r="I283" s="64"/>
      <c r="J283" s="36"/>
      <c r="K283" s="36"/>
      <c r="L283" s="36"/>
      <c r="M283" s="36"/>
      <c r="N283" s="36"/>
      <c r="O283" s="36"/>
      <c r="P283" s="36"/>
      <c r="Q283" s="36"/>
      <c r="R283" s="36"/>
      <c r="S283" s="36"/>
    </row>
    <row r="284" spans="5:19" s="61" customFormat="1" x14ac:dyDescent="0.2">
      <c r="E284" s="63"/>
      <c r="I284" s="64"/>
      <c r="J284" s="36"/>
      <c r="K284" s="36"/>
      <c r="L284" s="36"/>
      <c r="M284" s="36"/>
      <c r="N284" s="36"/>
      <c r="O284" s="36"/>
      <c r="P284" s="36"/>
      <c r="Q284" s="36"/>
      <c r="R284" s="36"/>
      <c r="S284" s="36"/>
    </row>
    <row r="285" spans="5:19" s="61" customFormat="1" x14ac:dyDescent="0.2">
      <c r="E285" s="63"/>
      <c r="I285" s="64"/>
      <c r="J285" s="36"/>
      <c r="K285" s="36"/>
      <c r="L285" s="36"/>
      <c r="M285" s="36"/>
      <c r="N285" s="36"/>
      <c r="O285" s="36"/>
      <c r="P285" s="36"/>
      <c r="Q285" s="36"/>
      <c r="R285" s="36"/>
      <c r="S285" s="36"/>
    </row>
    <row r="286" spans="5:19" s="61" customFormat="1" x14ac:dyDescent="0.2">
      <c r="E286" s="63"/>
      <c r="I286" s="64"/>
      <c r="J286" s="36"/>
      <c r="K286" s="36"/>
      <c r="L286" s="36"/>
      <c r="M286" s="36"/>
      <c r="N286" s="36"/>
      <c r="O286" s="36"/>
      <c r="P286" s="36"/>
      <c r="Q286" s="36"/>
      <c r="R286" s="36"/>
      <c r="S286" s="36"/>
    </row>
    <row r="287" spans="5:19" s="61" customFormat="1" x14ac:dyDescent="0.2">
      <c r="E287" s="63"/>
      <c r="I287" s="64"/>
      <c r="J287" s="36"/>
      <c r="K287" s="36"/>
      <c r="L287" s="36"/>
      <c r="M287" s="36"/>
      <c r="N287" s="36"/>
      <c r="O287" s="36"/>
      <c r="P287" s="36"/>
      <c r="Q287" s="36"/>
      <c r="R287" s="36"/>
      <c r="S287" s="36"/>
    </row>
    <row r="288" spans="5:19" s="61" customFormat="1" x14ac:dyDescent="0.2">
      <c r="E288" s="63"/>
      <c r="I288" s="64"/>
      <c r="J288" s="36"/>
      <c r="K288" s="36"/>
      <c r="L288" s="36"/>
      <c r="M288" s="36"/>
      <c r="N288" s="36"/>
      <c r="O288" s="36"/>
      <c r="P288" s="36"/>
      <c r="Q288" s="36"/>
      <c r="R288" s="36"/>
      <c r="S288" s="36"/>
    </row>
    <row r="289" spans="5:19" s="61" customFormat="1" x14ac:dyDescent="0.2">
      <c r="E289" s="63"/>
      <c r="I289" s="64"/>
      <c r="J289" s="36"/>
      <c r="K289" s="36"/>
      <c r="L289" s="36"/>
      <c r="M289" s="36"/>
      <c r="N289" s="36"/>
      <c r="O289" s="36"/>
      <c r="P289" s="36"/>
      <c r="Q289" s="36"/>
      <c r="R289" s="36"/>
      <c r="S289" s="36"/>
    </row>
    <row r="290" spans="5:19" s="61" customFormat="1" x14ac:dyDescent="0.2">
      <c r="E290" s="63"/>
      <c r="I290" s="64"/>
      <c r="J290" s="36"/>
      <c r="K290" s="36"/>
      <c r="L290" s="36"/>
      <c r="M290" s="36"/>
      <c r="N290" s="36"/>
      <c r="O290" s="36"/>
      <c r="P290" s="36"/>
      <c r="Q290" s="36"/>
      <c r="R290" s="36"/>
      <c r="S290" s="36"/>
    </row>
    <row r="291" spans="5:19" s="61" customFormat="1" x14ac:dyDescent="0.2">
      <c r="E291" s="63"/>
      <c r="I291" s="64"/>
      <c r="J291" s="36"/>
      <c r="K291" s="36"/>
      <c r="L291" s="36"/>
      <c r="M291" s="36"/>
      <c r="N291" s="36"/>
      <c r="O291" s="36"/>
      <c r="P291" s="36"/>
      <c r="Q291" s="36"/>
      <c r="R291" s="36"/>
      <c r="S291" s="36"/>
    </row>
    <row r="292" spans="5:19" s="61" customFormat="1" x14ac:dyDescent="0.2">
      <c r="E292" s="63"/>
      <c r="I292" s="64"/>
      <c r="J292" s="36"/>
      <c r="K292" s="36"/>
      <c r="L292" s="36"/>
      <c r="M292" s="36"/>
      <c r="N292" s="36"/>
      <c r="O292" s="36"/>
      <c r="P292" s="36"/>
      <c r="Q292" s="36"/>
      <c r="R292" s="36"/>
      <c r="S292" s="36"/>
    </row>
    <row r="293" spans="5:19" s="61" customFormat="1" x14ac:dyDescent="0.2">
      <c r="E293" s="63"/>
      <c r="I293" s="64"/>
      <c r="J293" s="36"/>
      <c r="K293" s="36"/>
      <c r="L293" s="36"/>
      <c r="M293" s="36"/>
      <c r="N293" s="36"/>
      <c r="O293" s="36"/>
      <c r="P293" s="36"/>
      <c r="Q293" s="36"/>
      <c r="R293" s="36"/>
      <c r="S293" s="36"/>
    </row>
    <row r="294" spans="5:19" s="61" customFormat="1" x14ac:dyDescent="0.2">
      <c r="E294" s="63"/>
      <c r="I294" s="64"/>
      <c r="J294" s="36"/>
      <c r="K294" s="36"/>
      <c r="L294" s="36"/>
      <c r="M294" s="36"/>
      <c r="N294" s="36"/>
      <c r="O294" s="36"/>
      <c r="P294" s="36"/>
      <c r="Q294" s="36"/>
      <c r="R294" s="36"/>
      <c r="S294" s="36"/>
    </row>
    <row r="295" spans="5:19" s="61" customFormat="1" x14ac:dyDescent="0.2">
      <c r="E295" s="63"/>
      <c r="I295" s="64"/>
      <c r="J295" s="36"/>
      <c r="K295" s="36"/>
      <c r="L295" s="36"/>
      <c r="M295" s="36"/>
      <c r="N295" s="36"/>
      <c r="O295" s="36"/>
      <c r="P295" s="36"/>
      <c r="Q295" s="36"/>
      <c r="R295" s="36"/>
      <c r="S295" s="36"/>
    </row>
    <row r="296" spans="5:19" s="61" customFormat="1" x14ac:dyDescent="0.2">
      <c r="E296" s="63"/>
      <c r="I296" s="64"/>
      <c r="J296" s="36"/>
      <c r="K296" s="36"/>
      <c r="L296" s="36"/>
      <c r="M296" s="36"/>
      <c r="N296" s="36"/>
      <c r="O296" s="36"/>
      <c r="P296" s="36"/>
      <c r="Q296" s="36"/>
      <c r="R296" s="36"/>
      <c r="S296" s="36"/>
    </row>
    <row r="297" spans="5:19" s="61" customFormat="1" x14ac:dyDescent="0.2">
      <c r="E297" s="63"/>
      <c r="I297" s="64"/>
      <c r="J297" s="36"/>
      <c r="K297" s="36"/>
      <c r="L297" s="36"/>
      <c r="M297" s="36"/>
      <c r="N297" s="36"/>
      <c r="O297" s="36"/>
      <c r="P297" s="36"/>
      <c r="Q297" s="36"/>
      <c r="R297" s="36"/>
      <c r="S297" s="36"/>
    </row>
  </sheetData>
  <sheetProtection formatCells="0" formatColumns="0" formatRows="0" insertColumns="0" insertRows="0" deleteRows="0"/>
  <mergeCells count="122">
    <mergeCell ref="A105:E105"/>
    <mergeCell ref="A106:E106"/>
    <mergeCell ref="A107:E107"/>
    <mergeCell ref="A108:E108"/>
    <mergeCell ref="A99:E99"/>
    <mergeCell ref="F99:G99"/>
    <mergeCell ref="A100:G100"/>
    <mergeCell ref="A102:G102"/>
    <mergeCell ref="A103:E103"/>
    <mergeCell ref="A104:E104"/>
    <mergeCell ref="A94:G94"/>
    <mergeCell ref="A95:E95"/>
    <mergeCell ref="F95:G95"/>
    <mergeCell ref="A97:E97"/>
    <mergeCell ref="F97:G97"/>
    <mergeCell ref="A98:E98"/>
    <mergeCell ref="F98:G98"/>
    <mergeCell ref="A90:E90"/>
    <mergeCell ref="F90:G90"/>
    <mergeCell ref="A91:E91"/>
    <mergeCell ref="F91:G91"/>
    <mergeCell ref="A92:E92"/>
    <mergeCell ref="F92:G92"/>
    <mergeCell ref="A85:E85"/>
    <mergeCell ref="F85:G85"/>
    <mergeCell ref="A87:G87"/>
    <mergeCell ref="A88:E88"/>
    <mergeCell ref="F88:G88"/>
    <mergeCell ref="A89:E89"/>
    <mergeCell ref="F89:G89"/>
    <mergeCell ref="A83:B83"/>
    <mergeCell ref="C83:E83"/>
    <mergeCell ref="F83:G83"/>
    <mergeCell ref="A84:B84"/>
    <mergeCell ref="C84:E84"/>
    <mergeCell ref="F84:G84"/>
    <mergeCell ref="A80:G80"/>
    <mergeCell ref="A81:B81"/>
    <mergeCell ref="C81:E81"/>
    <mergeCell ref="F81:G81"/>
    <mergeCell ref="A82:B82"/>
    <mergeCell ref="C82:E82"/>
    <mergeCell ref="F82:G82"/>
    <mergeCell ref="A77:B77"/>
    <mergeCell ref="C77:E77"/>
    <mergeCell ref="F77:G77"/>
    <mergeCell ref="A78:B78"/>
    <mergeCell ref="C78:E78"/>
    <mergeCell ref="F78:G78"/>
    <mergeCell ref="A75:B75"/>
    <mergeCell ref="C75:E75"/>
    <mergeCell ref="F75:G75"/>
    <mergeCell ref="A76:B76"/>
    <mergeCell ref="C76:E76"/>
    <mergeCell ref="F76:G76"/>
    <mergeCell ref="A72:G72"/>
    <mergeCell ref="A73:B73"/>
    <mergeCell ref="C73:E73"/>
    <mergeCell ref="F73:G73"/>
    <mergeCell ref="A74:B74"/>
    <mergeCell ref="C74:E74"/>
    <mergeCell ref="F74:G74"/>
    <mergeCell ref="A69:B69"/>
    <mergeCell ref="C69:E69"/>
    <mergeCell ref="F69:G69"/>
    <mergeCell ref="A70:B70"/>
    <mergeCell ref="C70:E70"/>
    <mergeCell ref="F70:G70"/>
    <mergeCell ref="C66:E66"/>
    <mergeCell ref="F66:G66"/>
    <mergeCell ref="C67:E67"/>
    <mergeCell ref="F67:G67"/>
    <mergeCell ref="C68:E68"/>
    <mergeCell ref="F68:G68"/>
    <mergeCell ref="C64:E64"/>
    <mergeCell ref="F64:G64"/>
    <mergeCell ref="C65:E65"/>
    <mergeCell ref="F65:G65"/>
    <mergeCell ref="A57:D57"/>
    <mergeCell ref="F57:I57"/>
    <mergeCell ref="A60:G60"/>
    <mergeCell ref="C61:E61"/>
    <mergeCell ref="F61:G61"/>
    <mergeCell ref="C62:E62"/>
    <mergeCell ref="F62:G62"/>
    <mergeCell ref="A55:D55"/>
    <mergeCell ref="F55:I55"/>
    <mergeCell ref="A56:D56"/>
    <mergeCell ref="F56:I56"/>
    <mergeCell ref="O7:O8"/>
    <mergeCell ref="P7:P8"/>
    <mergeCell ref="Q7:Q8"/>
    <mergeCell ref="C63:E63"/>
    <mergeCell ref="F63:G63"/>
    <mergeCell ref="A53:G53"/>
    <mergeCell ref="H7:H9"/>
    <mergeCell ref="I7:I9"/>
    <mergeCell ref="K7:K8"/>
    <mergeCell ref="L7:L8"/>
    <mergeCell ref="M7:M8"/>
    <mergeCell ref="N7:N8"/>
    <mergeCell ref="A54:D54"/>
    <mergeCell ref="F54:I54"/>
    <mergeCell ref="A7:A9"/>
    <mergeCell ref="B7:B9"/>
    <mergeCell ref="C7:C9"/>
    <mergeCell ref="D7:D9"/>
    <mergeCell ref="E7:E9"/>
    <mergeCell ref="F7:F9"/>
    <mergeCell ref="G7:G9"/>
    <mergeCell ref="R7:R8"/>
    <mergeCell ref="S7:S8"/>
    <mergeCell ref="B1:H1"/>
    <mergeCell ref="B2:E2"/>
    <mergeCell ref="F2:G2"/>
    <mergeCell ref="H2:I2"/>
    <mergeCell ref="B3:E3"/>
    <mergeCell ref="F3:G3"/>
    <mergeCell ref="H3:I3"/>
    <mergeCell ref="A4:A6"/>
    <mergeCell ref="B4:I4"/>
    <mergeCell ref="B6:I6"/>
  </mergeCells>
  <conditionalFormatting sqref="U8">
    <cfRule type="containsText" dxfId="49" priority="67" operator="containsText" text="erro!">
      <formula>NOT(ISERROR(SEARCH("erro!",U8)))</formula>
    </cfRule>
  </conditionalFormatting>
  <conditionalFormatting sqref="I20 K20:R20 I31 K31:R31 K15:R15 I15 I10:I12 K10:R12">
    <cfRule type="containsText" dxfId="48" priority="66" operator="containsText" text="erro!">
      <formula>NOT(ISERROR(SEARCH("erro!",I10)))</formula>
    </cfRule>
  </conditionalFormatting>
  <conditionalFormatting sqref="B20 B26:B37 B22 B10:B12 B39:B47 B14:B15 B49 B51:B52">
    <cfRule type="containsText" dxfId="47" priority="65" operator="containsText" text="Feriado">
      <formula>NOT(ISERROR(SEARCH("Feriado",B10)))</formula>
    </cfRule>
  </conditionalFormatting>
  <conditionalFormatting sqref="K32:R33 I32:I33">
    <cfRule type="containsText" dxfId="46" priority="64" operator="containsText" text="erro!">
      <formula>NOT(ISERROR(SEARCH("erro!",I32)))</formula>
    </cfRule>
  </conditionalFormatting>
  <conditionalFormatting sqref="I17 K17:R17">
    <cfRule type="containsText" dxfId="45" priority="63" operator="containsText" text="erro!">
      <formula>NOT(ISERROR(SEARCH("erro!",I17)))</formula>
    </cfRule>
  </conditionalFormatting>
  <conditionalFormatting sqref="B17">
    <cfRule type="containsText" dxfId="44" priority="62" operator="containsText" text="Feriado">
      <formula>NOT(ISERROR(SEARCH("Feriado",B17)))</formula>
    </cfRule>
  </conditionalFormatting>
  <conditionalFormatting sqref="I22 K22:R22">
    <cfRule type="containsText" dxfId="43" priority="61" operator="containsText" text="erro!">
      <formula>NOT(ISERROR(SEARCH("erro!",I22)))</formula>
    </cfRule>
  </conditionalFormatting>
  <conditionalFormatting sqref="I23 K23:R23">
    <cfRule type="containsText" dxfId="42" priority="60" operator="containsText" text="erro!">
      <formula>NOT(ISERROR(SEARCH("erro!",I23)))</formula>
    </cfRule>
  </conditionalFormatting>
  <conditionalFormatting sqref="B23:B25">
    <cfRule type="containsText" dxfId="41" priority="59" operator="containsText" text="Feriado">
      <formula>NOT(ISERROR(SEARCH("Feriado",B23)))</formula>
    </cfRule>
  </conditionalFormatting>
  <conditionalFormatting sqref="I24 K24:R24">
    <cfRule type="containsText" dxfId="40" priority="58" operator="containsText" text="erro!">
      <formula>NOT(ISERROR(SEARCH("erro!",I24)))</formula>
    </cfRule>
  </conditionalFormatting>
  <conditionalFormatting sqref="I25 K25:R25">
    <cfRule type="containsText" dxfId="39" priority="57" operator="containsText" text="erro!">
      <formula>NOT(ISERROR(SEARCH("erro!",I25)))</formula>
    </cfRule>
  </conditionalFormatting>
  <conditionalFormatting sqref="I26 K26:R26">
    <cfRule type="containsText" dxfId="38" priority="56" operator="containsText" text="erro!">
      <formula>NOT(ISERROR(SEARCH("erro!",I26)))</formula>
    </cfRule>
  </conditionalFormatting>
  <conditionalFormatting sqref="I27 K27:R27">
    <cfRule type="containsText" dxfId="37" priority="55" operator="containsText" text="erro!">
      <formula>NOT(ISERROR(SEARCH("erro!",I27)))</formula>
    </cfRule>
  </conditionalFormatting>
  <conditionalFormatting sqref="I28 K28:R28">
    <cfRule type="containsText" dxfId="36" priority="54" operator="containsText" text="erro!">
      <formula>NOT(ISERROR(SEARCH("erro!",I28)))</formula>
    </cfRule>
  </conditionalFormatting>
  <conditionalFormatting sqref="I29 K29:R29">
    <cfRule type="containsText" dxfId="35" priority="53" operator="containsText" text="erro!">
      <formula>NOT(ISERROR(SEARCH("erro!",I29)))</formula>
    </cfRule>
  </conditionalFormatting>
  <conditionalFormatting sqref="I30 K30:R30">
    <cfRule type="containsText" dxfId="34" priority="52" operator="containsText" text="erro!">
      <formula>NOT(ISERROR(SEARCH("erro!",I30)))</formula>
    </cfRule>
  </conditionalFormatting>
  <conditionalFormatting sqref="I35 K35:R35">
    <cfRule type="containsText" dxfId="33" priority="51" operator="containsText" text="erro!">
      <formula>NOT(ISERROR(SEARCH("erro!",I35)))</formula>
    </cfRule>
  </conditionalFormatting>
  <conditionalFormatting sqref="I36 K36:R36">
    <cfRule type="containsText" dxfId="32" priority="50" operator="containsText" text="erro!">
      <formula>NOT(ISERROR(SEARCH("erro!",I36)))</formula>
    </cfRule>
  </conditionalFormatting>
  <conditionalFormatting sqref="I37 K37:R37">
    <cfRule type="containsText" dxfId="31" priority="49" operator="containsText" text="erro!">
      <formula>NOT(ISERROR(SEARCH("erro!",I37)))</formula>
    </cfRule>
  </conditionalFormatting>
  <conditionalFormatting sqref="I38 K38:R38">
    <cfRule type="containsText" dxfId="30" priority="48" operator="containsText" text="erro!">
      <formula>NOT(ISERROR(SEARCH("erro!",I38)))</formula>
    </cfRule>
  </conditionalFormatting>
  <conditionalFormatting sqref="I39 K39:R39">
    <cfRule type="containsText" dxfId="29" priority="47" operator="containsText" text="erro!">
      <formula>NOT(ISERROR(SEARCH("erro!",I39)))</formula>
    </cfRule>
  </conditionalFormatting>
  <conditionalFormatting sqref="K41:R41">
    <cfRule type="containsText" dxfId="28" priority="45" operator="containsText" text="erro!">
      <formula>NOT(ISERROR(SEARCH("erro!",K41)))</formula>
    </cfRule>
  </conditionalFormatting>
  <conditionalFormatting sqref="K42:R42">
    <cfRule type="containsText" dxfId="27" priority="44" operator="containsText" text="erro!">
      <formula>NOT(ISERROR(SEARCH("erro!",K42)))</formula>
    </cfRule>
  </conditionalFormatting>
  <conditionalFormatting sqref="K40:R40">
    <cfRule type="containsText" dxfId="26" priority="46" operator="containsText" text="erro!">
      <formula>NOT(ISERROR(SEARCH("erro!",K40)))</formula>
    </cfRule>
  </conditionalFormatting>
  <conditionalFormatting sqref="K47:R47">
    <cfRule type="containsText" dxfId="25" priority="39" operator="containsText" text="erro!">
      <formula>NOT(ISERROR(SEARCH("erro!",K47)))</formula>
    </cfRule>
  </conditionalFormatting>
  <conditionalFormatting sqref="K44:R44">
    <cfRule type="containsText" dxfId="24" priority="42" operator="containsText" text="erro!">
      <formula>NOT(ISERROR(SEARCH("erro!",K44)))</formula>
    </cfRule>
  </conditionalFormatting>
  <conditionalFormatting sqref="K45:R45">
    <cfRule type="containsText" dxfId="23" priority="41" operator="containsText" text="erro!">
      <formula>NOT(ISERROR(SEARCH("erro!",K45)))</formula>
    </cfRule>
  </conditionalFormatting>
  <conditionalFormatting sqref="K43:R43">
    <cfRule type="containsText" dxfId="22" priority="43" operator="containsText" text="erro!">
      <formula>NOT(ISERROR(SEARCH("erro!",K43)))</formula>
    </cfRule>
  </conditionalFormatting>
  <conditionalFormatting sqref="K46:R46">
    <cfRule type="containsText" dxfId="21" priority="40" operator="containsText" text="erro!">
      <formula>NOT(ISERROR(SEARCH("erro!",K46)))</formula>
    </cfRule>
  </conditionalFormatting>
  <conditionalFormatting sqref="I51 K51:R51">
    <cfRule type="containsText" dxfId="20" priority="36" operator="containsText" text="erro!">
      <formula>NOT(ISERROR(SEARCH("erro!",I51)))</formula>
    </cfRule>
  </conditionalFormatting>
  <conditionalFormatting sqref="I52 K52:R52">
    <cfRule type="containsText" dxfId="19" priority="35" operator="containsText" text="erro!">
      <formula>NOT(ISERROR(SEARCH("erro!",I52)))</formula>
    </cfRule>
  </conditionalFormatting>
  <conditionalFormatting sqref="K49:R49">
    <cfRule type="containsText" dxfId="18" priority="31" operator="containsText" text="erro!">
      <formula>NOT(ISERROR(SEARCH("erro!",K49)))</formula>
    </cfRule>
  </conditionalFormatting>
  <conditionalFormatting sqref="B38">
    <cfRule type="containsText" dxfId="17" priority="28" operator="containsText" text="Feriado">
      <formula>NOT(ISERROR(SEARCH("Feriado",B38)))</formula>
    </cfRule>
  </conditionalFormatting>
  <conditionalFormatting sqref="K34:R34 I34">
    <cfRule type="containsText" dxfId="16" priority="27" operator="containsText" text="erro!">
      <formula>NOT(ISERROR(SEARCH("erro!",I34)))</formula>
    </cfRule>
  </conditionalFormatting>
  <conditionalFormatting sqref="I14 K14:R14">
    <cfRule type="containsText" dxfId="15" priority="26" operator="containsText" text="erro!">
      <formula>NOT(ISERROR(SEARCH("erro!",I14)))</formula>
    </cfRule>
  </conditionalFormatting>
  <conditionalFormatting sqref="K16:R16 I16">
    <cfRule type="containsText" dxfId="14" priority="23" operator="containsText" text="erro!">
      <formula>NOT(ISERROR(SEARCH("erro!",I16)))</formula>
    </cfRule>
  </conditionalFormatting>
  <conditionalFormatting sqref="B16">
    <cfRule type="containsText" dxfId="13" priority="22" operator="containsText" text="Feriado">
      <formula>NOT(ISERROR(SEARCH("Feriado",B16)))</formula>
    </cfRule>
  </conditionalFormatting>
  <conditionalFormatting sqref="I19 K19:R19">
    <cfRule type="containsText" dxfId="12" priority="21" operator="containsText" text="erro!">
      <formula>NOT(ISERROR(SEARCH("erro!",I19)))</formula>
    </cfRule>
  </conditionalFormatting>
  <conditionalFormatting sqref="B19">
    <cfRule type="containsText" dxfId="11" priority="20" operator="containsText" text="Feriado">
      <formula>NOT(ISERROR(SEARCH("Feriado",B19)))</formula>
    </cfRule>
  </conditionalFormatting>
  <conditionalFormatting sqref="B50">
    <cfRule type="containsText" dxfId="10" priority="19" operator="containsText" text="Feriado">
      <formula>NOT(ISERROR(SEARCH("Feriado",B50)))</formula>
    </cfRule>
  </conditionalFormatting>
  <conditionalFormatting sqref="I50 K50:R50">
    <cfRule type="containsText" dxfId="9" priority="18" operator="containsText" text="erro!">
      <formula>NOT(ISERROR(SEARCH("erro!",I50)))</formula>
    </cfRule>
  </conditionalFormatting>
  <conditionalFormatting sqref="I18 K18:R18">
    <cfRule type="containsText" dxfId="8" priority="17" operator="containsText" text="erro!">
      <formula>NOT(ISERROR(SEARCH("erro!",I18)))</formula>
    </cfRule>
  </conditionalFormatting>
  <conditionalFormatting sqref="B18">
    <cfRule type="containsText" dxfId="7" priority="16" operator="containsText" text="Feriado">
      <formula>NOT(ISERROR(SEARCH("Feriado",B18)))</formula>
    </cfRule>
  </conditionalFormatting>
  <conditionalFormatting sqref="I21 K21:R21">
    <cfRule type="containsText" dxfId="6" priority="15" operator="containsText" text="erro!">
      <formula>NOT(ISERROR(SEARCH("erro!",I21)))</formula>
    </cfRule>
  </conditionalFormatting>
  <conditionalFormatting sqref="B21">
    <cfRule type="containsText" dxfId="5" priority="14" operator="containsText" text="Feriado">
      <formula>NOT(ISERROR(SEARCH("Feriado",B21)))</formula>
    </cfRule>
  </conditionalFormatting>
  <conditionalFormatting sqref="B48">
    <cfRule type="containsText" dxfId="4" priority="11" operator="containsText" text="Feriado">
      <formula>NOT(ISERROR(SEARCH("Feriado",B48)))</formula>
    </cfRule>
  </conditionalFormatting>
  <conditionalFormatting sqref="K48:R48">
    <cfRule type="containsText" dxfId="3" priority="10" operator="containsText" text="erro!">
      <formula>NOT(ISERROR(SEARCH("erro!",K48)))</formula>
    </cfRule>
  </conditionalFormatting>
  <conditionalFormatting sqref="B13">
    <cfRule type="containsText" dxfId="2" priority="9" operator="containsText" text="Feriado">
      <formula>NOT(ISERROR(SEARCH("Feriado",B13)))</formula>
    </cfRule>
  </conditionalFormatting>
  <conditionalFormatting sqref="I13 K13:R13">
    <cfRule type="containsText" dxfId="1" priority="8" operator="containsText" text="erro!">
      <formula>NOT(ISERROR(SEARCH("erro!",I13)))</formula>
    </cfRule>
  </conditionalFormatting>
  <conditionalFormatting sqref="I40:I49">
    <cfRule type="containsText" dxfId="0" priority="1" operator="containsText" text="erro!">
      <formula>NOT(ISERROR(SEARCH("erro!",I40)))</formula>
    </cfRule>
  </conditionalFormatting>
  <printOptions horizontalCentered="1" verticalCentered="1"/>
  <pageMargins left="0.19685039370078741" right="0.19685039370078741" top="0.78740157480314965" bottom="0.78740157480314965" header="0.19685039370078741" footer="0.19685039370078741"/>
  <pageSetup paperSize="9" scale="90" fitToHeight="21" orientation="portrait" horizontalDpi="4294967292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283"/>
  <sheetViews>
    <sheetView showGridLines="0" topLeftCell="A31" workbookViewId="0">
      <selection activeCell="K44" sqref="K43:L44"/>
    </sheetView>
  </sheetViews>
  <sheetFormatPr baseColWidth="10" defaultColWidth="9.1640625" defaultRowHeight="15" x14ac:dyDescent="0.2"/>
  <cols>
    <col min="1" max="1" width="9.1640625" style="56" customWidth="1"/>
    <col min="2" max="2" width="8.83203125" style="56" customWidth="1"/>
    <col min="3" max="3" width="8.33203125" style="56" customWidth="1"/>
    <col min="4" max="4" width="9.5" style="56" customWidth="1"/>
    <col min="5" max="5" width="38.6640625" style="57" customWidth="1"/>
    <col min="6" max="8" width="5.83203125" style="56" customWidth="1"/>
    <col min="9" max="9" width="19.6640625" style="67" customWidth="1"/>
    <col min="10" max="10" width="5.1640625" style="40" customWidth="1"/>
    <col min="11" max="11" width="12.33203125" style="40" customWidth="1"/>
    <col min="12" max="12" width="13.83203125" style="40" customWidth="1"/>
    <col min="13" max="13" width="13.1640625" style="40" customWidth="1"/>
    <col min="14" max="15" width="13.6640625" style="40" customWidth="1"/>
    <col min="16" max="17" width="15.1640625" style="40" customWidth="1"/>
    <col min="18" max="18" width="10.5" style="40" customWidth="1"/>
    <col min="19" max="19" width="10.1640625" style="40" bestFit="1" customWidth="1"/>
    <col min="20" max="23" width="9.1640625" style="56"/>
    <col min="24" max="24" width="11.5" style="56" bestFit="1" customWidth="1"/>
    <col min="25" max="16384" width="9.1640625" style="56"/>
  </cols>
  <sheetData>
    <row r="1" spans="1:21" ht="42.75" customHeight="1" x14ac:dyDescent="0.2">
      <c r="A1" s="38"/>
      <c r="B1" s="152" t="s">
        <v>27</v>
      </c>
      <c r="C1" s="153"/>
      <c r="D1" s="153"/>
      <c r="E1" s="153"/>
      <c r="F1" s="153"/>
      <c r="G1" s="153"/>
      <c r="H1" s="154"/>
      <c r="I1" s="1">
        <v>41183</v>
      </c>
      <c r="J1" s="39"/>
      <c r="K1" s="77">
        <v>1</v>
      </c>
      <c r="L1" s="77">
        <f t="shared" ref="L1:R1" si="0">K1</f>
        <v>1</v>
      </c>
      <c r="M1" s="77">
        <f t="shared" si="0"/>
        <v>1</v>
      </c>
      <c r="N1" s="77">
        <f t="shared" si="0"/>
        <v>1</v>
      </c>
      <c r="O1" s="77">
        <f t="shared" si="0"/>
        <v>1</v>
      </c>
      <c r="P1" s="77">
        <f t="shared" si="0"/>
        <v>1</v>
      </c>
      <c r="Q1" s="77">
        <f t="shared" si="0"/>
        <v>1</v>
      </c>
      <c r="R1" s="77">
        <f t="shared" si="0"/>
        <v>1</v>
      </c>
      <c r="S1" s="80"/>
    </row>
    <row r="2" spans="1:21" s="57" customFormat="1" ht="23" customHeight="1" x14ac:dyDescent="0.2">
      <c r="A2" s="2" t="s">
        <v>18</v>
      </c>
      <c r="B2" s="155" t="s">
        <v>2</v>
      </c>
      <c r="C2" s="156"/>
      <c r="D2" s="156"/>
      <c r="E2" s="157"/>
      <c r="F2" s="158" t="s">
        <v>20</v>
      </c>
      <c r="G2" s="159"/>
      <c r="H2" s="155"/>
      <c r="I2" s="159"/>
      <c r="J2" s="39"/>
      <c r="K2" s="41"/>
      <c r="L2" s="41"/>
      <c r="M2" s="41"/>
      <c r="N2" s="41"/>
      <c r="O2" s="41"/>
      <c r="P2" s="41"/>
      <c r="Q2" s="41"/>
      <c r="R2" s="40"/>
      <c r="S2" s="40"/>
    </row>
    <row r="3" spans="1:21" s="57" customFormat="1" ht="23" customHeight="1" x14ac:dyDescent="0.2">
      <c r="A3" s="2" t="s">
        <v>19</v>
      </c>
      <c r="B3" s="155" t="s">
        <v>46</v>
      </c>
      <c r="C3" s="156"/>
      <c r="D3" s="156"/>
      <c r="E3" s="157"/>
      <c r="F3" s="158" t="s">
        <v>21</v>
      </c>
      <c r="G3" s="159"/>
      <c r="H3" s="160"/>
      <c r="I3" s="159"/>
      <c r="J3" s="39"/>
      <c r="K3" s="41"/>
      <c r="L3" s="41"/>
      <c r="M3" s="41"/>
      <c r="N3" s="41"/>
      <c r="O3" s="41"/>
      <c r="P3" s="41"/>
      <c r="Q3" s="41"/>
      <c r="R3" s="40"/>
      <c r="S3" s="40"/>
    </row>
    <row r="4" spans="1:21" s="57" customFormat="1" ht="23" customHeight="1" x14ac:dyDescent="0.2">
      <c r="A4" s="138" t="s">
        <v>28</v>
      </c>
      <c r="B4" s="141"/>
      <c r="C4" s="142"/>
      <c r="D4" s="142"/>
      <c r="E4" s="142"/>
      <c r="F4" s="142"/>
      <c r="G4" s="142"/>
      <c r="H4" s="142"/>
      <c r="I4" s="143"/>
      <c r="J4" s="39"/>
      <c r="K4" s="41"/>
      <c r="L4" s="41"/>
      <c r="M4" s="41"/>
      <c r="N4" s="41"/>
      <c r="O4" s="41"/>
      <c r="P4" s="41"/>
      <c r="Q4" s="41"/>
      <c r="R4" s="40"/>
      <c r="S4" s="40"/>
    </row>
    <row r="5" spans="1:21" s="57" customFormat="1" ht="23" customHeight="1" x14ac:dyDescent="0.2">
      <c r="A5" s="139"/>
      <c r="B5" s="3"/>
      <c r="C5" s="3"/>
      <c r="D5" s="3"/>
      <c r="E5" s="3"/>
      <c r="F5" s="3"/>
      <c r="G5" s="3"/>
      <c r="H5" s="3"/>
      <c r="I5" s="4"/>
      <c r="J5" s="39"/>
      <c r="K5" s="41"/>
      <c r="L5" s="41"/>
      <c r="M5" s="41"/>
      <c r="N5" s="41"/>
      <c r="O5" s="41"/>
      <c r="P5" s="41"/>
      <c r="Q5" s="41"/>
      <c r="R5" s="40"/>
      <c r="S5" s="40"/>
    </row>
    <row r="6" spans="1:21" s="57" customFormat="1" ht="23" customHeight="1" x14ac:dyDescent="0.2">
      <c r="A6" s="140"/>
      <c r="B6" s="144"/>
      <c r="C6" s="145"/>
      <c r="D6" s="145"/>
      <c r="E6" s="145"/>
      <c r="F6" s="145"/>
      <c r="G6" s="145"/>
      <c r="H6" s="145"/>
      <c r="I6" s="146"/>
      <c r="J6" s="39"/>
      <c r="K6" s="41"/>
      <c r="L6" s="41"/>
      <c r="M6" s="41"/>
      <c r="N6" s="41"/>
      <c r="O6" s="41"/>
      <c r="P6" s="41"/>
      <c r="Q6" s="41"/>
      <c r="R6" s="40"/>
      <c r="S6" s="40"/>
    </row>
    <row r="7" spans="1:21" s="58" customFormat="1" ht="16" customHeight="1" x14ac:dyDescent="0.25">
      <c r="A7" s="168" t="s">
        <v>12</v>
      </c>
      <c r="B7" s="168" t="s">
        <v>13</v>
      </c>
      <c r="C7" s="168" t="s">
        <v>40</v>
      </c>
      <c r="D7" s="168" t="s">
        <v>29</v>
      </c>
      <c r="E7" s="168" t="s">
        <v>14</v>
      </c>
      <c r="F7" s="147" t="s">
        <v>22</v>
      </c>
      <c r="G7" s="147" t="s">
        <v>15</v>
      </c>
      <c r="H7" s="147" t="s">
        <v>16</v>
      </c>
      <c r="I7" s="147" t="s">
        <v>17</v>
      </c>
      <c r="J7" s="42"/>
      <c r="K7" s="148" t="s">
        <v>1</v>
      </c>
      <c r="L7" s="148" t="s">
        <v>31</v>
      </c>
      <c r="M7" s="148" t="s">
        <v>30</v>
      </c>
      <c r="N7" s="148" t="s">
        <v>34</v>
      </c>
      <c r="O7" s="148" t="s">
        <v>32</v>
      </c>
      <c r="P7" s="148" t="s">
        <v>35</v>
      </c>
      <c r="Q7" s="148" t="s">
        <v>33</v>
      </c>
      <c r="R7" s="148" t="s">
        <v>4</v>
      </c>
      <c r="S7" s="150" t="s">
        <v>0</v>
      </c>
    </row>
    <row r="8" spans="1:21" s="59" customFormat="1" ht="16" customHeight="1" x14ac:dyDescent="0.25">
      <c r="A8" s="168"/>
      <c r="B8" s="168"/>
      <c r="C8" s="168"/>
      <c r="D8" s="168"/>
      <c r="E8" s="168"/>
      <c r="F8" s="147"/>
      <c r="G8" s="147"/>
      <c r="H8" s="147"/>
      <c r="I8" s="147"/>
      <c r="J8" s="43"/>
      <c r="K8" s="149"/>
      <c r="L8" s="149"/>
      <c r="M8" s="149"/>
      <c r="N8" s="149"/>
      <c r="O8" s="149"/>
      <c r="P8" s="149"/>
      <c r="Q8" s="149"/>
      <c r="R8" s="149"/>
      <c r="S8" s="151"/>
      <c r="U8" s="60"/>
    </row>
    <row r="9" spans="1:21" s="58" customFormat="1" ht="16" customHeight="1" x14ac:dyDescent="0.25">
      <c r="A9" s="168"/>
      <c r="B9" s="168"/>
      <c r="C9" s="168"/>
      <c r="D9" s="168"/>
      <c r="E9" s="168"/>
      <c r="F9" s="147"/>
      <c r="G9" s="147"/>
      <c r="H9" s="147"/>
      <c r="I9" s="147"/>
      <c r="J9" s="44"/>
      <c r="K9" s="78">
        <f>K1</f>
        <v>1</v>
      </c>
      <c r="L9" s="78">
        <f t="shared" ref="L9" si="1">L1</f>
        <v>1</v>
      </c>
      <c r="M9" s="78">
        <f t="shared" ref="M9:R9" si="2">M1</f>
        <v>1</v>
      </c>
      <c r="N9" s="78">
        <f t="shared" si="2"/>
        <v>1</v>
      </c>
      <c r="O9" s="78">
        <f t="shared" ref="O9" si="3">O1</f>
        <v>1</v>
      </c>
      <c r="P9" s="78">
        <f t="shared" si="2"/>
        <v>1</v>
      </c>
      <c r="Q9" s="78">
        <f t="shared" ref="Q9" si="4">Q1</f>
        <v>1</v>
      </c>
      <c r="R9" s="78">
        <f t="shared" si="2"/>
        <v>1</v>
      </c>
      <c r="S9" s="45"/>
    </row>
    <row r="10" spans="1:21" s="12" customFormat="1" ht="26" x14ac:dyDescent="0.2">
      <c r="A10" s="5">
        <v>18</v>
      </c>
      <c r="B10" s="71" t="str">
        <f t="shared" ref="B10" si="5">IF(WEEKDAY($I$1+VALUE(A10-1))=1,"Domingo",IF(WEEKDAY($I$1+VALUE(A10-1))=2,"Segunda",IF(WEEKDAY($I$1+VALUE(A10-1))=3,"Terça",IF(WEEKDAY($I$1+VALUE(A10-1))=4,"Quarta",IF(WEEKDAY($I$1+VALUE(A10-1))=5,"Quinta",IF(WEEKDAY($I$1+VALUE(A10-1))=6,"Sexta",IF(WEEKDAY($I$1+VALUE(A10-1))=7,"Sábado","")))))))</f>
        <v>Quinta</v>
      </c>
      <c r="C10" s="70" t="s">
        <v>47</v>
      </c>
      <c r="D10" s="68" t="s">
        <v>48</v>
      </c>
      <c r="E10" s="69" t="s">
        <v>49</v>
      </c>
      <c r="F10" s="70">
        <v>0.375</v>
      </c>
      <c r="G10" s="70">
        <v>0.54166666666666663</v>
      </c>
      <c r="H10" s="7">
        <f t="shared" ref="H10" si="6">IF(AND(F10&gt;=0,G10&gt;=0),(G10-F10),0)</f>
        <v>0.16666666666666663</v>
      </c>
      <c r="I10" s="8" t="str">
        <f t="shared" ref="I10" si="7">IF(OR(F10="",G10=""),"",IF(LEFT(E10,6)="Viagem",CONCATENATE("Horas de deslocamento / Viagem"," - ",TEXT($R$9,"R$ #.##0,00"),),IF(AND(B10&lt;&gt;"sábado",B10&lt;&gt;"domingo",B10&lt;&gt;"feriado",AND(N(F10)&gt;=VALUE("08:00:00"),N(F10)&lt;=VALUE("18:00:00"),N(G10)&gt;=VALUE("08:00:00"),N(G10)&lt;=VALUE("18:00:00"))),CONCATENATE("Dia de semana - 08h00 às 18h00"," - ",TEXT($K$9,"R$ #.##0,00"),),IF(AND(B10&lt;&gt;"sábado",B10&lt;&gt;"domingo",B10&lt;&gt;"feriado",OR(N(F10)&gt;=VALUE("18:00:00"),N(F10)&lt;=VALUE("08:00:00")),OR(AND(N(G10)&gt;=VALUE("18:00:00"),N(F10)&gt;=VALUE("18:00:00")),N(G10)&lt;=VALUE("08:00:00"))),CONCATENATE("Dia de semana - 00h00 às 08h00 e 18h00 às 24h00"," - ",TEXT($L$9,"R$ #.##0,00"),),IF(AND(B10="sábado",AND(N(F10)&gt;=VALUE("08:00:00"),N(F10)&lt;=VALUE("18:00:00"),N(G10)&gt;=VALUE("08:00:00"),N(G10)&lt;=VALUE("18:00:00"))),CONCATENATE("Sábado - 08h00 às 18h00"," - ",TEXT($M$9,"R$ #.##0,00"),),IF(AND(B10="sábado",OR(N(F10)&gt;=VALUE("18:00:00"),N(F10)&lt;=VALUE("08:00:00")),OR(AND(N(G10)&gt;=VALUE("18:00:00"),N(F10)&gt;=VALUE("18:00:00")),N(G10)&lt;=VALUE("08:00:00"))),CONCATENATE("Sábado - 00h00 às 08h00 e 18h00 às 24h00"," - ",TEXT($N$9,"R$ #.##0,00"),),IF(AND(B10="domingo",AND(N(F10)&gt;=VALUE("08:00:00"),N(F10)&lt;=VALUE("18:00:00"),N(G10)&gt;=VALUE("08:00:00"),N(G10)&lt;=VALUE("18:00:00"))),CONCATENATE("Domingo - 08h00 às 18h00"," - ",TEXT($O$9,"R$ #.##0,00"),),IF(AND(B10="domingo",OR(N(F10)&gt;=VALUE("18:00:00"),N(F10)&lt;=VALUE("08:00:00")),OR(AND(N(G10)&gt;=VALUE("18:00:00"),N(F10)&gt;=VALUE("18:00:00")),N(G10)&lt;=VALUE("08:00:00"))),CONCATENATE("Domingo - 00h00 às 08h00 e 18h00 às 24h00"," - ",TEXT($P$9,"R$ #.##0,00"),),IF(B10="feriado",CONCATENATE("Feriado"," - ",TEXT($Q$9,"R$ #.##0,00"),),"ERRO! informar 'hora início' ou 'hora final' de acordo com o tipo de hora")))))))))</f>
        <v>Dia de semana - 08h00 às 18h00 - R$ 1,00</v>
      </c>
      <c r="J10" s="9"/>
      <c r="K10" s="10">
        <f t="shared" ref="K10" si="8">IF(OR(F10="",G10=""),"",IF(LEFT(E10,6)="Viagem","",IF(AND(B10&lt;&gt;"sábado",B10&lt;&gt;"domingo",B10&lt;&gt;"feriado",AND(N(F10)&gt;=VALUE("08:00:00"),N(F10)&lt;=VALUE("18:00:00"),N(G10)&gt;=VALUE("08:00:00"),N(G10)&lt;=VALUE("18:00:00"))),H10,"")))</f>
        <v>0.16666666666666663</v>
      </c>
      <c r="L10" s="11" t="str">
        <f t="shared" ref="L10" si="9">IF(OR(F10="",G10=""),"",IF(LEFT(E10,6)="Viagem","",IF(AND(B10&lt;&gt;"sábado",B10&lt;&gt;"domingo",B10&lt;&gt;"feriado",OR(N(F10)&gt;=VALUE("18:00:00"),N(F10)&lt;=VALUE("08:00:00")),OR(AND(N(G10)&gt;=VALUE("18:00:00"),N(F10)&gt;=VALUE("18:00:00")),N(G10)&lt;=VALUE("08:00:00"))),H10,"")))</f>
        <v/>
      </c>
      <c r="M10" s="11" t="str">
        <f t="shared" ref="M10" si="10">IF(OR(F10="",G10=""),"",IF(LEFT(E10,6)="Viagem","",IF(AND(B10="sábado",AND(N(F10)&gt;=VALUE("08:00:00"),N(F10)&lt;=VALUE("18:00:00"),N(G10)&gt;=VALUE("08:00:00"),N(G10)&lt;=VALUE("18:00:00"))),H10,"")))</f>
        <v/>
      </c>
      <c r="N10" s="11" t="str">
        <f t="shared" ref="N10" si="11">IF(OR(F10="",G10=""),"",IF(LEFT(E10,6)="Viagem","",IF(AND(B10="sábado",OR(N(F10)&gt;=VALUE("18:00:00"),N(F10)&lt;=VALUE("08:00:00")),OR(AND(N(G10)&gt;=VALUE("18:00:00"),N(F10)&gt;=VALUE("18:00:00")),N(G10)&lt;=VALUE("08:00:00"))),H10," ")))</f>
        <v xml:space="preserve"> </v>
      </c>
      <c r="O10" s="11" t="str">
        <f t="shared" ref="O10" si="12">IF(OR(F10="",G10=""),"",IF(LEFT(E10,6)="Viagem","",IF(AND(B10="domingo",AND(N(F10)&gt;=VALUE("08:00:00"),N(F10)&lt;=VALUE("18:00:00"),N(G10)&gt;=VALUE("08:00:00"),N(G10)&lt;=VALUE("18:00:00"))),H10," ")))</f>
        <v xml:space="preserve"> </v>
      </c>
      <c r="P10" s="11" t="str">
        <f t="shared" ref="P10" si="13">IF(OR(F10="",G10=""),"",IF(LEFT(E10,6)="Viagem","",IF(AND(B10="domingo",OR(N(F10)&gt;=VALUE("18:00:00"),N(F10)&lt;=VALUE("08:00:00"),N(G10)&gt;=VALUE("18:00:00"),N(G10)&lt;=VALUE("08:00:00"))),H10," ")))</f>
        <v xml:space="preserve"> </v>
      </c>
      <c r="Q10" s="11" t="str">
        <f t="shared" ref="Q10" si="14">IF(OR(F10="",G10=""),"",IF(LEFT(E10,6)="Viagem","",IF(B10="feriado",H10,"")))</f>
        <v/>
      </c>
      <c r="R10" s="10" t="str">
        <f t="shared" ref="R10" si="15">IF(OR(F10="",G10=""),"",IF(LEFT(E10,6)="Viagem",H10,""))</f>
        <v/>
      </c>
      <c r="S10" s="34">
        <f t="shared" ref="S10" si="16">SUM(K10:R10)</f>
        <v>0.16666666666666663</v>
      </c>
    </row>
    <row r="11" spans="1:21" s="12" customFormat="1" ht="26" x14ac:dyDescent="0.2">
      <c r="A11" s="5">
        <v>18</v>
      </c>
      <c r="B11" s="22" t="str">
        <f t="shared" ref="B11" si="17">IF(WEEKDAY($I$1+VALUE(A11-1))=1,"Domingo",IF(WEEKDAY($I$1+VALUE(A11-1))=2,"Segunda",IF(WEEKDAY($I$1+VALUE(A11-1))=3,"Terça",IF(WEEKDAY($I$1+VALUE(A11-1))=4,"Quarta",IF(WEEKDAY($I$1+VALUE(A11-1))=5,"Quinta",IF(WEEKDAY($I$1+VALUE(A11-1))=6,"Sexta",IF(WEEKDAY($I$1+VALUE(A11-1))=7,"Sábado","")))))))</f>
        <v>Quinta</v>
      </c>
      <c r="C11" s="70" t="s">
        <v>47</v>
      </c>
      <c r="D11" s="68" t="s">
        <v>48</v>
      </c>
      <c r="E11" s="69" t="s">
        <v>49</v>
      </c>
      <c r="F11" s="6">
        <v>0.58333333333333337</v>
      </c>
      <c r="G11" s="6">
        <v>0.75</v>
      </c>
      <c r="H11" s="7">
        <f t="shared" ref="H11" si="18">IF(AND(F11&gt;=0,G11&gt;=0),(G11-F11),0)</f>
        <v>0.16666666666666663</v>
      </c>
      <c r="I11" s="8" t="str">
        <f>IF(OR(F11="",G11=""),"",IF(LEFT(E11,6)="Viagem",CONCATENATE("Horas de deslocamento / Viagem"," - ",TEXT($R$9,"R$ #.##0,00"),),IF(AND(B11&lt;&gt;"sábado",B11&lt;&gt;"domingo",B11&lt;&gt;"feriado",AND(N(F11)&gt;=VALUE("08:00:00"),N(F11)&lt;=VALUE("18:00:00"),N(G11)&gt;=VALUE("08:00:00"),N(G11)&lt;=VALUE("18:00:00"))),CONCATENATE("Dia de semana - 08h00 às 18h00"," - ",TEXT($K$9,"R$ #.##0,00"),),IF(AND(B11&lt;&gt;"sábado",B11&lt;&gt;"domingo",B11&lt;&gt;"feriado",OR(N(F11)&gt;=VALUE("18:00:00"),N(F11)&lt;=VALUE("08:00:00")),OR(AND(N(G11)&gt;=VALUE("18:00:00"),N(F11)&gt;=VALUE("18:00:00")),N(G11)&lt;=VALUE("08:00:00"))),CONCATENATE("Dia de semana - 00h00 às 08h00 e 18h00 às 24h00"," - ",TEXT($L$9,"R$ #.##0,00"),),IF(AND(B11="sábado",AND(N(F11)&gt;=VALUE("08:00:00"),N(F11)&lt;=VALUE("18:00:00"),N(G11)&gt;=VALUE("08:00:00"),N(G11)&lt;=VALUE("18:00:00"))),CONCATENATE("Sábado - 08h00 às 18h00"," - ",TEXT($M$9,"R$ #.##0,00"),),IF(AND(B11="sábado",OR(N(F11)&gt;=VALUE("18:00:00"),N(F11)&lt;=VALUE("08:00:00")),OR(AND(N(G11)&gt;=VALUE("18:00:00"),N(F11)&gt;=VALUE("18:00:00")),N(G11)&lt;=VALUE("08:00:00"))),CONCATENATE("Sábado - 00h00 às 08h00 e 18h00 às 24h00"," - ",TEXT($N$9,"R$ #.##0,00"),),IF(AND(B11="domingo",AND(N(F11)&gt;=VALUE("08:00:00"),N(F11)&lt;=VALUE("18:00:00"),N(G11)&gt;=VALUE("08:00:00"),N(G11)&lt;=VALUE("18:00:00"))),CONCATENATE("Domingo - 08h00 às 18h00"," - ",TEXT($O$9,"R$ #.##0,00"),),IF(AND(B11="domingo",OR(N(F11)&gt;=VALUE("18:00:00"),N(F11)&lt;=VALUE("08:00:00")),OR(AND(N(G11)&gt;=VALUE("18:00:00"),N(F11)&gt;=VALUE("18:00:00")),N(G11)&lt;=VALUE("08:00:00"))),CONCATENATE("Domingo - 00h00 às 08h00 e 18h00 às 24h00"," - ",TEXT($P$9,"R$ #.##0,00"),),IF(B11="feriado",CONCATENATE("Feriado"," - ",TEXT($Q$9,"R$ #.##0,00"),),"ERRO! informar 'hora início' ou 'hora final' de acordo com o tipo de hora")))))))))</f>
        <v>Dia de semana - 08h00 às 18h00 - R$ 1,00</v>
      </c>
      <c r="J11" s="9"/>
      <c r="K11" s="10">
        <f t="shared" ref="K11" si="19">IF(OR(F11="",G11=""),"",IF(LEFT(E11,6)="Viagem","",IF(AND(B11&lt;&gt;"sábado",B11&lt;&gt;"domingo",B11&lt;&gt;"feriado",AND(N(F11)&gt;=VALUE("08:00:00"),N(F11)&lt;=VALUE("18:00:00"),N(G11)&gt;=VALUE("08:00:00"),N(G11)&lt;=VALUE("18:00:00"))),H11,"")))</f>
        <v>0.16666666666666663</v>
      </c>
      <c r="L11" s="11" t="str">
        <f t="shared" ref="L11" si="20">IF(OR(F11="",G11=""),"",IF(LEFT(E11,6)="Viagem","",IF(AND(B11&lt;&gt;"sábado",B11&lt;&gt;"domingo",B11&lt;&gt;"feriado",OR(N(F11)&gt;=VALUE("18:00:00"),N(F11)&lt;=VALUE("08:00:00")),OR(AND(N(G11)&gt;=VALUE("18:00:00"),N(F11)&gt;=VALUE("18:00:00")),N(G11)&lt;=VALUE("08:00:00"))),H11,"")))</f>
        <v/>
      </c>
      <c r="M11" s="11" t="str">
        <f t="shared" ref="M11" si="21">IF(OR(F11="",G11=""),"",IF(LEFT(E11,6)="Viagem","",IF(AND(B11="sábado",AND(N(F11)&gt;=VALUE("08:00:00"),N(F11)&lt;=VALUE("18:00:00"),N(G11)&gt;=VALUE("08:00:00"),N(G11)&lt;=VALUE("18:00:00"))),H11,"")))</f>
        <v/>
      </c>
      <c r="N11" s="11" t="str">
        <f t="shared" ref="N11" si="22">IF(OR(F11="",G11=""),"",IF(LEFT(E11,6)="Viagem","",IF(AND(B11="sábado",OR(N(F11)&gt;=VALUE("18:00:00"),N(F11)&lt;=VALUE("08:00:00")),OR(AND(N(G11)&gt;=VALUE("18:00:00"),N(F11)&gt;=VALUE("18:00:00")),N(G11)&lt;=VALUE("08:00:00"))),H11," ")))</f>
        <v xml:space="preserve"> </v>
      </c>
      <c r="O11" s="11" t="str">
        <f t="shared" ref="O11" si="23">IF(OR(F11="",G11=""),"",IF(LEFT(E11,6)="Viagem","",IF(AND(B11="domingo",AND(N(F11)&gt;=VALUE("08:00:00"),N(F11)&lt;=VALUE("18:00:00"),N(G11)&gt;=VALUE("08:00:00"),N(G11)&lt;=VALUE("18:00:00"))),H11," ")))</f>
        <v xml:space="preserve"> </v>
      </c>
      <c r="P11" s="11" t="str">
        <f t="shared" ref="P11" si="24">IF(OR(F11="",G11=""),"",IF(LEFT(E11,6)="Viagem","",IF(AND(B11="domingo",OR(N(F11)&gt;=VALUE("18:00:00"),N(F11)&lt;=VALUE("08:00:00"),N(G11)&gt;=VALUE("18:00:00"),N(G11)&lt;=VALUE("08:00:00"))),H11," ")))</f>
        <v xml:space="preserve"> </v>
      </c>
      <c r="Q11" s="11" t="str">
        <f t="shared" ref="Q11" si="25">IF(OR(F11="",G11=""),"",IF(LEFT(E11,6)="Viagem","",IF(B11="feriado",H11,"")))</f>
        <v/>
      </c>
      <c r="R11" s="10" t="str">
        <f t="shared" ref="R11" si="26">IF(OR(F11="",G11=""),"",IF(LEFT(E11,6)="Viagem",H11,""))</f>
        <v/>
      </c>
      <c r="S11" s="34">
        <f t="shared" ref="S11" si="27">SUM(K11:R11)</f>
        <v>0.16666666666666663</v>
      </c>
    </row>
    <row r="12" spans="1:21" s="12" customFormat="1" ht="39" x14ac:dyDescent="0.2">
      <c r="A12" s="5">
        <v>18</v>
      </c>
      <c r="B12" s="71" t="str">
        <f t="shared" ref="B12" si="28">IF(WEEKDAY($I$1+VALUE(A12-1))=1,"Domingo",IF(WEEKDAY($I$1+VALUE(A12-1))=2,"Segunda",IF(WEEKDAY($I$1+VALUE(A12-1))=3,"Terça",IF(WEEKDAY($I$1+VALUE(A12-1))=4,"Quarta",IF(WEEKDAY($I$1+VALUE(A12-1))=5,"Quinta",IF(WEEKDAY($I$1+VALUE(A12-1))=6,"Sexta",IF(WEEKDAY($I$1+VALUE(A12-1))=7,"Sábado","")))))))</f>
        <v>Quinta</v>
      </c>
      <c r="C12" s="70" t="s">
        <v>47</v>
      </c>
      <c r="D12" s="68" t="s">
        <v>48</v>
      </c>
      <c r="E12" s="69" t="s">
        <v>49</v>
      </c>
      <c r="F12" s="70">
        <v>0.75</v>
      </c>
      <c r="G12" s="70">
        <v>0.79166666666666663</v>
      </c>
      <c r="H12" s="7">
        <f t="shared" ref="H12" si="29">IF(AND(F12&gt;=0,G12&gt;=0),(G12-F12),0)</f>
        <v>4.166666666666663E-2</v>
      </c>
      <c r="I12" s="8" t="str">
        <f t="shared" ref="I12" si="30">IF(OR(F12="",G12=""),"",IF(LEFT(E12,6)="Viagem",CONCATENATE("Horas de deslocamento / Viagem"," - ",TEXT($R$9,"R$ #.##0,00"),),IF(AND(B12&lt;&gt;"sábado",B12&lt;&gt;"domingo",B12&lt;&gt;"feriado",AND(N(F12)&gt;=VALUE("08:00:00"),N(F12)&lt;=VALUE("18:00:00"),N(G12)&gt;=VALUE("08:00:00"),N(G12)&lt;=VALUE("18:00:00"))),CONCATENATE("Dia de semana - 08h00 às 18h00"," - ",TEXT($K$9,"R$ #.##0,00"),),IF(AND(B12&lt;&gt;"sábado",B12&lt;&gt;"domingo",B12&lt;&gt;"feriado",OR(N(F12)&gt;=VALUE("18:00:00"),N(F12)&lt;=VALUE("08:00:00")),OR(AND(N(G12)&gt;=VALUE("18:00:00"),N(F12)&gt;=VALUE("18:00:00")),N(G12)&lt;=VALUE("08:00:00"))),CONCATENATE("Dia de semana - 00h00 às 08h00 e 18h00 às 24h00"," - ",TEXT($L$9,"R$ #.##0,00"),),IF(AND(B12="sábado",AND(N(F12)&gt;=VALUE("08:00:00"),N(F12)&lt;=VALUE("18:00:00"),N(G12)&gt;=VALUE("08:00:00"),N(G12)&lt;=VALUE("18:00:00"))),CONCATENATE("Sábado - 08h00 às 18h00"," - ",TEXT($M$9,"R$ #.##0,00"),),IF(AND(B12="sábado",OR(N(F12)&gt;=VALUE("18:00:00"),N(F12)&lt;=VALUE("08:00:00")),OR(AND(N(G12)&gt;=VALUE("18:00:00"),N(F12)&gt;=VALUE("18:00:00")),N(G12)&lt;=VALUE("08:00:00"))),CONCATENATE("Sábado - 00h00 às 08h00 e 18h00 às 24h00"," - ",TEXT($N$9,"R$ #.##0,00"),),IF(AND(B12="domingo",AND(N(F12)&gt;=VALUE("08:00:00"),N(F12)&lt;=VALUE("18:00:00"),N(G12)&gt;=VALUE("08:00:00"),N(G12)&lt;=VALUE("18:00:00"))),CONCATENATE("Domingo - 08h00 às 18h00"," - ",TEXT($O$9,"R$ #.##0,00"),),IF(AND(B12="domingo",OR(N(F12)&gt;=VALUE("18:00:00"),N(F12)&lt;=VALUE("08:00:00")),OR(AND(N(G12)&gt;=VALUE("18:00:00"),N(F12)&gt;=VALUE("18:00:00")),N(G12)&lt;=VALUE("08:00:00"))),CONCATENATE("Domingo - 00h00 às 08h00 e 18h00 às 24h00"," - ",TEXT($P$9,"R$ #.##0,00"),),IF(B12="feriado",CONCATENATE("Feriado"," - ",TEXT($Q$9,"R$ #.##0,00"),),"ERRO! informar 'hora início' ou 'hora final' de acordo com o tipo de hora")))))))))</f>
        <v>Dia de semana - 00h00 às 08h00 e 18h00 às 24h00 - R$ 1,00</v>
      </c>
      <c r="J12" s="9"/>
      <c r="K12" s="10" t="str">
        <f t="shared" ref="K12" si="31">IF(OR(F12="",G12=""),"",IF(LEFT(E12,6)="Viagem","",IF(AND(B12&lt;&gt;"sábado",B12&lt;&gt;"domingo",B12&lt;&gt;"feriado",AND(N(F12)&gt;=VALUE("08:00:00"),N(F12)&lt;=VALUE("18:00:00"),N(G12)&gt;=VALUE("08:00:00"),N(G12)&lt;=VALUE("18:00:00"))),H12,"")))</f>
        <v/>
      </c>
      <c r="L12" s="11">
        <f t="shared" ref="L12" si="32">IF(OR(F12="",G12=""),"",IF(LEFT(E12,6)="Viagem","",IF(AND(B12&lt;&gt;"sábado",B12&lt;&gt;"domingo",B12&lt;&gt;"feriado",OR(N(F12)&gt;=VALUE("18:00:00"),N(F12)&lt;=VALUE("08:00:00")),OR(AND(N(G12)&gt;=VALUE("18:00:00"),N(F12)&gt;=VALUE("18:00:00")),N(G12)&lt;=VALUE("08:00:00"))),H12,"")))</f>
        <v>4.166666666666663E-2</v>
      </c>
      <c r="M12" s="11" t="str">
        <f t="shared" ref="M12" si="33">IF(OR(F12="",G12=""),"",IF(LEFT(E12,6)="Viagem","",IF(AND(B12="sábado",AND(N(F12)&gt;=VALUE("08:00:00"),N(F12)&lt;=VALUE("18:00:00"),N(G12)&gt;=VALUE("08:00:00"),N(G12)&lt;=VALUE("18:00:00"))),H12,"")))</f>
        <v/>
      </c>
      <c r="N12" s="11" t="str">
        <f t="shared" ref="N12" si="34">IF(OR(F12="",G12=""),"",IF(LEFT(E12,6)="Viagem","",IF(AND(B12="sábado",OR(N(F12)&gt;=VALUE("18:00:00"),N(F12)&lt;=VALUE("08:00:00")),OR(AND(N(G12)&gt;=VALUE("18:00:00"),N(F12)&gt;=VALUE("18:00:00")),N(G12)&lt;=VALUE("08:00:00"))),H12," ")))</f>
        <v xml:space="preserve"> </v>
      </c>
      <c r="O12" s="11" t="str">
        <f t="shared" ref="O12" si="35">IF(OR(F12="",G12=""),"",IF(LEFT(E12,6)="Viagem","",IF(AND(B12="domingo",AND(N(F12)&gt;=VALUE("08:00:00"),N(F12)&lt;=VALUE("18:00:00"),N(G12)&gt;=VALUE("08:00:00"),N(G12)&lt;=VALUE("18:00:00"))),H12," ")))</f>
        <v xml:space="preserve"> </v>
      </c>
      <c r="P12" s="11" t="str">
        <f t="shared" ref="P12" si="36">IF(OR(F12="",G12=""),"",IF(LEFT(E12,6)="Viagem","",IF(AND(B12="domingo",OR(N(F12)&gt;=VALUE("18:00:00"),N(F12)&lt;=VALUE("08:00:00"),N(G12)&gt;=VALUE("18:00:00"),N(G12)&lt;=VALUE("08:00:00"))),H12," ")))</f>
        <v xml:space="preserve"> </v>
      </c>
      <c r="Q12" s="11" t="str">
        <f t="shared" ref="Q12" si="37">IF(OR(F12="",G12=""),"",IF(LEFT(E12,6)="Viagem","",IF(B12="feriado",H12,"")))</f>
        <v/>
      </c>
      <c r="R12" s="10" t="str">
        <f t="shared" ref="R12" si="38">IF(OR(F12="",G12=""),"",IF(LEFT(E12,6)="Viagem",H12,""))</f>
        <v/>
      </c>
      <c r="S12" s="34">
        <f t="shared" ref="S12" si="39">SUM(K12:R12)</f>
        <v>4.166666666666663E-2</v>
      </c>
    </row>
    <row r="13" spans="1:21" s="12" customFormat="1" ht="26" x14ac:dyDescent="0.2">
      <c r="A13" s="5">
        <v>19</v>
      </c>
      <c r="B13" s="71" t="str">
        <f t="shared" ref="B13" si="40">IF(WEEKDAY($I$1+VALUE(A13-1))=1,"Domingo",IF(WEEKDAY($I$1+VALUE(A13-1))=2,"Segunda",IF(WEEKDAY($I$1+VALUE(A13-1))=3,"Terça",IF(WEEKDAY($I$1+VALUE(A13-1))=4,"Quarta",IF(WEEKDAY($I$1+VALUE(A13-1))=5,"Quinta",IF(WEEKDAY($I$1+VALUE(A13-1))=6,"Sexta",IF(WEEKDAY($I$1+VALUE(A13-1))=7,"Sábado","")))))))</f>
        <v>Sexta</v>
      </c>
      <c r="C13" s="70" t="s">
        <v>47</v>
      </c>
      <c r="D13" s="68" t="s">
        <v>48</v>
      </c>
      <c r="E13" s="69" t="s">
        <v>49</v>
      </c>
      <c r="F13" s="70">
        <v>0.41666666666666669</v>
      </c>
      <c r="G13" s="70">
        <v>0.54166666666666663</v>
      </c>
      <c r="H13" s="7">
        <f t="shared" ref="H13" si="41">IF(AND(F13&gt;=0,G13&gt;=0),(G13-F13),0)</f>
        <v>0.12499999999999994</v>
      </c>
      <c r="I13" s="8" t="str">
        <f t="shared" ref="I13" si="42">IF(OR(F13="",G13=""),"",IF(LEFT(E13,6)="Viagem",CONCATENATE("Horas de deslocamento / Viagem"," - ",TEXT($R$9,"R$ #.##0,00"),),IF(AND(B13&lt;&gt;"sábado",B13&lt;&gt;"domingo",B13&lt;&gt;"feriado",AND(N(F13)&gt;=VALUE("08:00:00"),N(F13)&lt;=VALUE("18:00:00"),N(G13)&gt;=VALUE("08:00:00"),N(G13)&lt;=VALUE("18:00:00"))),CONCATENATE("Dia de semana - 08h00 às 18h00"," - ",TEXT($K$9,"R$ #.##0,00"),),IF(AND(B13&lt;&gt;"sábado",B13&lt;&gt;"domingo",B13&lt;&gt;"feriado",OR(N(F13)&gt;=VALUE("18:00:00"),N(F13)&lt;=VALUE("08:00:00")),OR(AND(N(G13)&gt;=VALUE("18:00:00"),N(F13)&gt;=VALUE("18:00:00")),N(G13)&lt;=VALUE("08:00:00"))),CONCATENATE("Dia de semana - 00h00 às 08h00 e 18h00 às 24h00"," - ",TEXT($L$9,"R$ #.##0,00"),),IF(AND(B13="sábado",AND(N(F13)&gt;=VALUE("08:00:00"),N(F13)&lt;=VALUE("18:00:00"),N(G13)&gt;=VALUE("08:00:00"),N(G13)&lt;=VALUE("18:00:00"))),CONCATENATE("Sábado - 08h00 às 18h00"," - ",TEXT($M$9,"R$ #.##0,00"),),IF(AND(B13="sábado",OR(N(F13)&gt;=VALUE("18:00:00"),N(F13)&lt;=VALUE("08:00:00")),OR(AND(N(G13)&gt;=VALUE("18:00:00"),N(F13)&gt;=VALUE("18:00:00")),N(G13)&lt;=VALUE("08:00:00"))),CONCATENATE("Sábado - 00h00 às 08h00 e 18h00 às 24h00"," - ",TEXT($N$9,"R$ #.##0,00"),),IF(AND(B13="domingo",AND(N(F13)&gt;=VALUE("08:00:00"),N(F13)&lt;=VALUE("18:00:00"),N(G13)&gt;=VALUE("08:00:00"),N(G13)&lt;=VALUE("18:00:00"))),CONCATENATE("Domingo - 08h00 às 18h00"," - ",TEXT($O$9,"R$ #.##0,00"),),IF(AND(B13="domingo",OR(N(F13)&gt;=VALUE("18:00:00"),N(F13)&lt;=VALUE("08:00:00")),OR(AND(N(G13)&gt;=VALUE("18:00:00"),N(F13)&gt;=VALUE("18:00:00")),N(G13)&lt;=VALUE("08:00:00"))),CONCATENATE("Domingo - 00h00 às 08h00 e 18h00 às 24h00"," - ",TEXT($P$9,"R$ #.##0,00"),),IF(B13="feriado",CONCATENATE("Feriado"," - ",TEXT($Q$9,"R$ #.##0,00"),),"ERRO! informar 'hora início' ou 'hora final' de acordo com o tipo de hora")))))))))</f>
        <v>Dia de semana - 08h00 às 18h00 - R$ 1,00</v>
      </c>
      <c r="J13" s="9"/>
      <c r="K13" s="10">
        <f t="shared" ref="K13" si="43">IF(OR(F13="",G13=""),"",IF(LEFT(E13,6)="Viagem","",IF(AND(B13&lt;&gt;"sábado",B13&lt;&gt;"domingo",B13&lt;&gt;"feriado",AND(N(F13)&gt;=VALUE("08:00:00"),N(F13)&lt;=VALUE("18:00:00"),N(G13)&gt;=VALUE("08:00:00"),N(G13)&lt;=VALUE("18:00:00"))),H13,"")))</f>
        <v>0.12499999999999994</v>
      </c>
      <c r="L13" s="11" t="str">
        <f t="shared" ref="L13" si="44">IF(OR(F13="",G13=""),"",IF(LEFT(E13,6)="Viagem","",IF(AND(B13&lt;&gt;"sábado",B13&lt;&gt;"domingo",B13&lt;&gt;"feriado",OR(N(F13)&gt;=VALUE("18:00:00"),N(F13)&lt;=VALUE("08:00:00")),OR(AND(N(G13)&gt;=VALUE("18:00:00"),N(F13)&gt;=VALUE("18:00:00")),N(G13)&lt;=VALUE("08:00:00"))),H13,"")))</f>
        <v/>
      </c>
      <c r="M13" s="11" t="str">
        <f t="shared" ref="M13" si="45">IF(OR(F13="",G13=""),"",IF(LEFT(E13,6)="Viagem","",IF(AND(B13="sábado",AND(N(F13)&gt;=VALUE("08:00:00"),N(F13)&lt;=VALUE("18:00:00"),N(G13)&gt;=VALUE("08:00:00"),N(G13)&lt;=VALUE("18:00:00"))),H13,"")))</f>
        <v/>
      </c>
      <c r="N13" s="11" t="str">
        <f t="shared" ref="N13" si="46">IF(OR(F13="",G13=""),"",IF(LEFT(E13,6)="Viagem","",IF(AND(B13="sábado",OR(N(F13)&gt;=VALUE("18:00:00"),N(F13)&lt;=VALUE("08:00:00")),OR(AND(N(G13)&gt;=VALUE("18:00:00"),N(F13)&gt;=VALUE("18:00:00")),N(G13)&lt;=VALUE("08:00:00"))),H13," ")))</f>
        <v xml:space="preserve"> </v>
      </c>
      <c r="O13" s="11" t="str">
        <f t="shared" ref="O13" si="47">IF(OR(F13="",G13=""),"",IF(LEFT(E13,6)="Viagem","",IF(AND(B13="domingo",AND(N(F13)&gt;=VALUE("08:00:00"),N(F13)&lt;=VALUE("18:00:00"),N(G13)&gt;=VALUE("08:00:00"),N(G13)&lt;=VALUE("18:00:00"))),H13," ")))</f>
        <v xml:space="preserve"> </v>
      </c>
      <c r="P13" s="11" t="str">
        <f t="shared" ref="P13" si="48">IF(OR(F13="",G13=""),"",IF(LEFT(E13,6)="Viagem","",IF(AND(B13="domingo",OR(N(F13)&gt;=VALUE("18:00:00"),N(F13)&lt;=VALUE("08:00:00"),N(G13)&gt;=VALUE("18:00:00"),N(G13)&lt;=VALUE("08:00:00"))),H13," ")))</f>
        <v xml:space="preserve"> </v>
      </c>
      <c r="Q13" s="11" t="str">
        <f t="shared" ref="Q13" si="49">IF(OR(F13="",G13=""),"",IF(LEFT(E13,6)="Viagem","",IF(B13="feriado",H13,"")))</f>
        <v/>
      </c>
      <c r="R13" s="10" t="str">
        <f t="shared" ref="R13" si="50">IF(OR(F13="",G13=""),"",IF(LEFT(E13,6)="Viagem",H13,""))</f>
        <v/>
      </c>
      <c r="S13" s="34">
        <f t="shared" ref="S13" si="51">SUM(K13:R13)</f>
        <v>0.12499999999999994</v>
      </c>
    </row>
    <row r="14" spans="1:21" s="12" customFormat="1" ht="26" x14ac:dyDescent="0.2">
      <c r="A14" s="5">
        <v>19</v>
      </c>
      <c r="B14" s="71" t="str">
        <f t="shared" ref="B14" si="52">IF(WEEKDAY($I$1+VALUE(A14-1))=1,"Domingo",IF(WEEKDAY($I$1+VALUE(A14-1))=2,"Segunda",IF(WEEKDAY($I$1+VALUE(A14-1))=3,"Terça",IF(WEEKDAY($I$1+VALUE(A14-1))=4,"Quarta",IF(WEEKDAY($I$1+VALUE(A14-1))=5,"Quinta",IF(WEEKDAY($I$1+VALUE(A14-1))=6,"Sexta",IF(WEEKDAY($I$1+VALUE(A14-1))=7,"Sábado","")))))))</f>
        <v>Sexta</v>
      </c>
      <c r="C14" s="70" t="s">
        <v>47</v>
      </c>
      <c r="D14" s="68" t="s">
        <v>48</v>
      </c>
      <c r="E14" s="79" t="s">
        <v>49</v>
      </c>
      <c r="F14" s="70">
        <v>0.58333333333333337</v>
      </c>
      <c r="G14" s="70">
        <v>0.75</v>
      </c>
      <c r="H14" s="7">
        <f t="shared" ref="H14" si="53">IF(AND(F14&gt;=0,G14&gt;=0),(G14-F14),0)</f>
        <v>0.16666666666666663</v>
      </c>
      <c r="I14" s="8" t="str">
        <f t="shared" ref="I14" si="54">IF(OR(F14="",G14=""),"",IF(LEFT(E14,6)="Viagem",CONCATENATE("Horas de deslocamento / Viagem"," - ",TEXT($R$9,"R$ #.##0,00"),),IF(AND(B14&lt;&gt;"sábado",B14&lt;&gt;"domingo",B14&lt;&gt;"feriado",AND(N(F14)&gt;=VALUE("08:00:00"),N(F14)&lt;=VALUE("18:00:00"),N(G14)&gt;=VALUE("08:00:00"),N(G14)&lt;=VALUE("18:00:00"))),CONCATENATE("Dia de semana - 08h00 às 18h00"," - ",TEXT($K$9,"R$ #.##0,00"),),IF(AND(B14&lt;&gt;"sábado",B14&lt;&gt;"domingo",B14&lt;&gt;"feriado",OR(N(F14)&gt;=VALUE("18:00:00"),N(F14)&lt;=VALUE("08:00:00")),OR(AND(N(G14)&gt;=VALUE("18:00:00"),N(F14)&gt;=VALUE("18:00:00")),N(G14)&lt;=VALUE("08:00:00"))),CONCATENATE("Dia de semana - 00h00 às 08h00 e 18h00 às 24h00"," - ",TEXT($L$9,"R$ #.##0,00"),),IF(AND(B14="sábado",AND(N(F14)&gt;=VALUE("08:00:00"),N(F14)&lt;=VALUE("18:00:00"),N(G14)&gt;=VALUE("08:00:00"),N(G14)&lt;=VALUE("18:00:00"))),CONCATENATE("Sábado - 08h00 às 18h00"," - ",TEXT($M$9,"R$ #.##0,00"),),IF(AND(B14="sábado",OR(N(F14)&gt;=VALUE("18:00:00"),N(F14)&lt;=VALUE("08:00:00")),OR(AND(N(G14)&gt;=VALUE("18:00:00"),N(F14)&gt;=VALUE("18:00:00")),N(G14)&lt;=VALUE("08:00:00"))),CONCATENATE("Sábado - 00h00 às 08h00 e 18h00 às 24h00"," - ",TEXT($N$9,"R$ #.##0,00"),),IF(AND(B14="domingo",AND(N(F14)&gt;=VALUE("08:00:00"),N(F14)&lt;=VALUE("18:00:00"),N(G14)&gt;=VALUE("08:00:00"),N(G14)&lt;=VALUE("18:00:00"))),CONCATENATE("Domingo - 08h00 às 18h00"," - ",TEXT($O$9,"R$ #.##0,00"),),IF(AND(B14="domingo",OR(N(F14)&gt;=VALUE("18:00:00"),N(F14)&lt;=VALUE("08:00:00")),OR(AND(N(G14)&gt;=VALUE("18:00:00"),N(F14)&gt;=VALUE("18:00:00")),N(G14)&lt;=VALUE("08:00:00"))),CONCATENATE("Domingo - 00h00 às 08h00 e 18h00 às 24h00"," - ",TEXT($P$9,"R$ #.##0,00"),),IF(B14="feriado",CONCATENATE("Feriado"," - ",TEXT($Q$9,"R$ #.##0,00"),),"ERRO! informar 'hora início' ou 'hora final' de acordo com o tipo de hora")))))))))</f>
        <v>Dia de semana - 08h00 às 18h00 - R$ 1,00</v>
      </c>
      <c r="J14" s="9"/>
      <c r="K14" s="10">
        <f t="shared" ref="K14" si="55">IF(OR(F14="",G14=""),"",IF(LEFT(E14,6)="Viagem","",IF(AND(B14&lt;&gt;"sábado",B14&lt;&gt;"domingo",B14&lt;&gt;"feriado",AND(N(F14)&gt;=VALUE("08:00:00"),N(F14)&lt;=VALUE("18:00:00"),N(G14)&gt;=VALUE("08:00:00"),N(G14)&lt;=VALUE("18:00:00"))),H14,"")))</f>
        <v>0.16666666666666663</v>
      </c>
      <c r="L14" s="11" t="str">
        <f t="shared" ref="L14" si="56">IF(OR(F14="",G14=""),"",IF(LEFT(E14,6)="Viagem","",IF(AND(B14&lt;&gt;"sábado",B14&lt;&gt;"domingo",B14&lt;&gt;"feriado",OR(N(F14)&gt;=VALUE("18:00:00"),N(F14)&lt;=VALUE("08:00:00")),OR(AND(N(G14)&gt;=VALUE("18:00:00"),N(F14)&gt;=VALUE("18:00:00")),N(G14)&lt;=VALUE("08:00:00"))),H14,"")))</f>
        <v/>
      </c>
      <c r="M14" s="11" t="str">
        <f t="shared" ref="M14" si="57">IF(OR(F14="",G14=""),"",IF(LEFT(E14,6)="Viagem","",IF(AND(B14="sábado",AND(N(F14)&gt;=VALUE("08:00:00"),N(F14)&lt;=VALUE("18:00:00"),N(G14)&gt;=VALUE("08:00:00"),N(G14)&lt;=VALUE("18:00:00"))),H14,"")))</f>
        <v/>
      </c>
      <c r="N14" s="11" t="str">
        <f t="shared" ref="N14" si="58">IF(OR(F14="",G14=""),"",IF(LEFT(E14,6)="Viagem","",IF(AND(B14="sábado",OR(N(F14)&gt;=VALUE("18:00:00"),N(F14)&lt;=VALUE("08:00:00")),OR(AND(N(G14)&gt;=VALUE("18:00:00"),N(F14)&gt;=VALUE("18:00:00")),N(G14)&lt;=VALUE("08:00:00"))),H14," ")))</f>
        <v xml:space="preserve"> </v>
      </c>
      <c r="O14" s="11" t="str">
        <f t="shared" ref="O14" si="59">IF(OR(F14="",G14=""),"",IF(LEFT(E14,6)="Viagem","",IF(AND(B14="domingo",AND(N(F14)&gt;=VALUE("08:00:00"),N(F14)&lt;=VALUE("18:00:00"),N(G14)&gt;=VALUE("08:00:00"),N(G14)&lt;=VALUE("18:00:00"))),H14," ")))</f>
        <v xml:space="preserve"> </v>
      </c>
      <c r="P14" s="11" t="str">
        <f t="shared" ref="P14" si="60">IF(OR(F14="",G14=""),"",IF(LEFT(E14,6)="Viagem","",IF(AND(B14="domingo",OR(N(F14)&gt;=VALUE("18:00:00"),N(F14)&lt;=VALUE("08:00:00"),N(G14)&gt;=VALUE("18:00:00"),N(G14)&lt;=VALUE("08:00:00"))),H14," ")))</f>
        <v xml:space="preserve"> </v>
      </c>
      <c r="Q14" s="11" t="str">
        <f t="shared" ref="Q14" si="61">IF(OR(F14="",G14=""),"",IF(LEFT(E14,6)="Viagem","",IF(B14="feriado",H14,"")))</f>
        <v/>
      </c>
      <c r="R14" s="10" t="str">
        <f t="shared" ref="R14" si="62">IF(OR(F14="",G14=""),"",IF(LEFT(E14,6)="Viagem",H14,""))</f>
        <v/>
      </c>
      <c r="S14" s="34">
        <f t="shared" ref="S14" si="63">SUM(K14:R14)</f>
        <v>0.16666666666666663</v>
      </c>
    </row>
    <row r="15" spans="1:21" s="12" customFormat="1" ht="39" x14ac:dyDescent="0.2">
      <c r="A15" s="5">
        <v>19</v>
      </c>
      <c r="B15" s="71" t="str">
        <f t="shared" ref="B15" si="64">IF(WEEKDAY($I$1+VALUE(A15-1))=1,"Domingo",IF(WEEKDAY($I$1+VALUE(A15-1))=2,"Segunda",IF(WEEKDAY($I$1+VALUE(A15-1))=3,"Terça",IF(WEEKDAY($I$1+VALUE(A15-1))=4,"Quarta",IF(WEEKDAY($I$1+VALUE(A15-1))=5,"Quinta",IF(WEEKDAY($I$1+VALUE(A15-1))=6,"Sexta",IF(WEEKDAY($I$1+VALUE(A15-1))=7,"Sábado","")))))))</f>
        <v>Sexta</v>
      </c>
      <c r="C15" s="70" t="s">
        <v>47</v>
      </c>
      <c r="D15" s="68" t="s">
        <v>48</v>
      </c>
      <c r="E15" s="69" t="s">
        <v>49</v>
      </c>
      <c r="F15" s="70">
        <v>0.75</v>
      </c>
      <c r="G15" s="70">
        <v>0.8125</v>
      </c>
      <c r="H15" s="7">
        <f t="shared" ref="H15" si="65">IF(AND(F15&gt;=0,G15&gt;=0),(G15-F15),0)</f>
        <v>6.25E-2</v>
      </c>
      <c r="I15" s="8" t="str">
        <f t="shared" ref="I15" si="66">IF(OR(F15="",G15=""),"",IF(LEFT(E15,6)="Viagem",CONCATENATE("Horas de deslocamento / Viagem"," - ",TEXT($R$9,"R$ #.##0,00"),),IF(AND(B15&lt;&gt;"sábado",B15&lt;&gt;"domingo",B15&lt;&gt;"feriado",AND(N(F15)&gt;=VALUE("08:00:00"),N(F15)&lt;=VALUE("18:00:00"),N(G15)&gt;=VALUE("08:00:00"),N(G15)&lt;=VALUE("18:00:00"))),CONCATENATE("Dia de semana - 08h00 às 18h00"," - ",TEXT($K$9,"R$ #.##0,00"),),IF(AND(B15&lt;&gt;"sábado",B15&lt;&gt;"domingo",B15&lt;&gt;"feriado",OR(N(F15)&gt;=VALUE("18:00:00"),N(F15)&lt;=VALUE("08:00:00")),OR(AND(N(G15)&gt;=VALUE("18:00:00"),N(F15)&gt;=VALUE("18:00:00")),N(G15)&lt;=VALUE("08:00:00"))),CONCATENATE("Dia de semana - 00h00 às 08h00 e 18h00 às 24h00"," - ",TEXT($L$9,"R$ #.##0,00"),),IF(AND(B15="sábado",AND(N(F15)&gt;=VALUE("08:00:00"),N(F15)&lt;=VALUE("18:00:00"),N(G15)&gt;=VALUE("08:00:00"),N(G15)&lt;=VALUE("18:00:00"))),CONCATENATE("Sábado - 08h00 às 18h00"," - ",TEXT($M$9,"R$ #.##0,00"),),IF(AND(B15="sábado",OR(N(F15)&gt;=VALUE("18:00:00"),N(F15)&lt;=VALUE("08:00:00")),OR(AND(N(G15)&gt;=VALUE("18:00:00"),N(F15)&gt;=VALUE("18:00:00")),N(G15)&lt;=VALUE("08:00:00"))),CONCATENATE("Sábado - 00h00 às 08h00 e 18h00 às 24h00"," - ",TEXT($N$9,"R$ #.##0,00"),),IF(AND(B15="domingo",AND(N(F15)&gt;=VALUE("08:00:00"),N(F15)&lt;=VALUE("18:00:00"),N(G15)&gt;=VALUE("08:00:00"),N(G15)&lt;=VALUE("18:00:00"))),CONCATENATE("Domingo - 08h00 às 18h00"," - ",TEXT($O$9,"R$ #.##0,00"),),IF(AND(B15="domingo",OR(N(F15)&gt;=VALUE("18:00:00"),N(F15)&lt;=VALUE("08:00:00")),OR(AND(N(G15)&gt;=VALUE("18:00:00"),N(F15)&gt;=VALUE("18:00:00")),N(G15)&lt;=VALUE("08:00:00"))),CONCATENATE("Domingo - 00h00 às 08h00 e 18h00 às 24h00"," - ",TEXT($P$9,"R$ #.##0,00"),),IF(B15="feriado",CONCATENATE("Feriado"," - ",TEXT($Q$9,"R$ #.##0,00"),),"ERRO! informar 'hora início' ou 'hora final' de acordo com o tipo de hora")))))))))</f>
        <v>Dia de semana - 00h00 às 08h00 e 18h00 às 24h00 - R$ 1,00</v>
      </c>
      <c r="J15" s="9"/>
      <c r="K15" s="10" t="str">
        <f t="shared" ref="K15" si="67">IF(OR(F15="",G15=""),"",IF(LEFT(E15,6)="Viagem","",IF(AND(B15&lt;&gt;"sábado",B15&lt;&gt;"domingo",B15&lt;&gt;"feriado",AND(N(F15)&gt;=VALUE("08:00:00"),N(F15)&lt;=VALUE("18:00:00"),N(G15)&gt;=VALUE("08:00:00"),N(G15)&lt;=VALUE("18:00:00"))),H15,"")))</f>
        <v/>
      </c>
      <c r="L15" s="11">
        <f t="shared" ref="L15" si="68">IF(OR(F15="",G15=""),"",IF(LEFT(E15,6)="Viagem","",IF(AND(B15&lt;&gt;"sábado",B15&lt;&gt;"domingo",B15&lt;&gt;"feriado",OR(N(F15)&gt;=VALUE("18:00:00"),N(F15)&lt;=VALUE("08:00:00")),OR(AND(N(G15)&gt;=VALUE("18:00:00"),N(F15)&gt;=VALUE("18:00:00")),N(G15)&lt;=VALUE("08:00:00"))),H15,"")))</f>
        <v>6.25E-2</v>
      </c>
      <c r="M15" s="11" t="str">
        <f t="shared" ref="M15" si="69">IF(OR(F15="",G15=""),"",IF(LEFT(E15,6)="Viagem","",IF(AND(B15="sábado",AND(N(F15)&gt;=VALUE("08:00:00"),N(F15)&lt;=VALUE("18:00:00"),N(G15)&gt;=VALUE("08:00:00"),N(G15)&lt;=VALUE("18:00:00"))),H15,"")))</f>
        <v/>
      </c>
      <c r="N15" s="11" t="str">
        <f t="shared" ref="N15" si="70">IF(OR(F15="",G15=""),"",IF(LEFT(E15,6)="Viagem","",IF(AND(B15="sábado",OR(N(F15)&gt;=VALUE("18:00:00"),N(F15)&lt;=VALUE("08:00:00")),OR(AND(N(G15)&gt;=VALUE("18:00:00"),N(F15)&gt;=VALUE("18:00:00")),N(G15)&lt;=VALUE("08:00:00"))),H15," ")))</f>
        <v xml:space="preserve"> </v>
      </c>
      <c r="O15" s="11" t="str">
        <f t="shared" ref="O15" si="71">IF(OR(F15="",G15=""),"",IF(LEFT(E15,6)="Viagem","",IF(AND(B15="domingo",AND(N(F15)&gt;=VALUE("08:00:00"),N(F15)&lt;=VALUE("18:00:00"),N(G15)&gt;=VALUE("08:00:00"),N(G15)&lt;=VALUE("18:00:00"))),H15," ")))</f>
        <v xml:space="preserve"> </v>
      </c>
      <c r="P15" s="11" t="str">
        <f t="shared" ref="P15" si="72">IF(OR(F15="",G15=""),"",IF(LEFT(E15,6)="Viagem","",IF(AND(B15="domingo",OR(N(F15)&gt;=VALUE("18:00:00"),N(F15)&lt;=VALUE("08:00:00"),N(G15)&gt;=VALUE("18:00:00"),N(G15)&lt;=VALUE("08:00:00"))),H15," ")))</f>
        <v xml:space="preserve"> </v>
      </c>
      <c r="Q15" s="11" t="str">
        <f t="shared" ref="Q15" si="73">IF(OR(F15="",G15=""),"",IF(LEFT(E15,6)="Viagem","",IF(B15="feriado",H15,"")))</f>
        <v/>
      </c>
      <c r="R15" s="10" t="str">
        <f t="shared" ref="R15" si="74">IF(OR(F15="",G15=""),"",IF(LEFT(E15,6)="Viagem",H15,""))</f>
        <v/>
      </c>
      <c r="S15" s="34">
        <f t="shared" ref="S15" si="75">SUM(K15:R15)</f>
        <v>6.25E-2</v>
      </c>
    </row>
    <row r="16" spans="1:21" s="12" customFormat="1" ht="26" x14ac:dyDescent="0.2">
      <c r="A16" s="5">
        <v>22</v>
      </c>
      <c r="B16" s="22" t="str">
        <f t="shared" ref="B16" si="76">IF(WEEKDAY($I$1+VALUE(A16-1))=1,"Domingo",IF(WEEKDAY($I$1+VALUE(A16-1))=2,"Segunda",IF(WEEKDAY($I$1+VALUE(A16-1))=3,"Terça",IF(WEEKDAY($I$1+VALUE(A16-1))=4,"Quarta",IF(WEEKDAY($I$1+VALUE(A16-1))=5,"Quinta",IF(WEEKDAY($I$1+VALUE(A16-1))=6,"Sexta",IF(WEEKDAY($I$1+VALUE(A16-1))=7,"Sábado","")))))))</f>
        <v>Segunda</v>
      </c>
      <c r="C16" s="70" t="s">
        <v>47</v>
      </c>
      <c r="D16" s="68" t="s">
        <v>48</v>
      </c>
      <c r="E16" s="69" t="s">
        <v>49</v>
      </c>
      <c r="F16" s="70">
        <v>0.375</v>
      </c>
      <c r="G16" s="70">
        <v>0.54166666666666663</v>
      </c>
      <c r="H16" s="7">
        <f t="shared" ref="H16" si="77">IF(AND(F16&gt;=0,G16&gt;=0),(G16-F16),0)</f>
        <v>0.16666666666666663</v>
      </c>
      <c r="I16" s="8" t="str">
        <f t="shared" ref="I16" si="78">IF(OR(F16="",G16=""),"",IF(LEFT(E16,6)="Viagem",CONCATENATE("Horas de deslocamento / Viagem"," - ",TEXT($R$9,"R$ #.##0,00"),),IF(AND(B16&lt;&gt;"sábado",B16&lt;&gt;"domingo",B16&lt;&gt;"feriado",AND(N(F16)&gt;=VALUE("08:00:00"),N(F16)&lt;=VALUE("18:00:00"),N(G16)&gt;=VALUE("08:00:00"),N(G16)&lt;=VALUE("18:00:00"))),CONCATENATE("Dia de semana - 08h00 às 18h00"," - ",TEXT($K$9,"R$ #.##0,00"),),IF(AND(B16&lt;&gt;"sábado",B16&lt;&gt;"domingo",B16&lt;&gt;"feriado",OR(N(F16)&gt;=VALUE("18:00:00"),N(F16)&lt;=VALUE("08:00:00")),OR(AND(N(G16)&gt;=VALUE("18:00:00"),N(F16)&gt;=VALUE("18:00:00")),N(G16)&lt;=VALUE("08:00:00"))),CONCATENATE("Dia de semana - 00h00 às 08h00 e 18h00 às 24h00"," - ",TEXT($L$9,"R$ #.##0,00"),),IF(AND(B16="sábado",AND(N(F16)&gt;=VALUE("08:00:00"),N(F16)&lt;=VALUE("18:00:00"),N(G16)&gt;=VALUE("08:00:00"),N(G16)&lt;=VALUE("18:00:00"))),CONCATENATE("Sábado - 08h00 às 18h00"," - ",TEXT($M$9,"R$ #.##0,00"),),IF(AND(B16="sábado",OR(N(F16)&gt;=VALUE("18:00:00"),N(F16)&lt;=VALUE("08:00:00")),OR(AND(N(G16)&gt;=VALUE("18:00:00"),N(F16)&gt;=VALUE("18:00:00")),N(G16)&lt;=VALUE("08:00:00"))),CONCATENATE("Sábado - 00h00 às 08h00 e 18h00 às 24h00"," - ",TEXT($N$9,"R$ #.##0,00"),),IF(AND(B16="domingo",AND(N(F16)&gt;=VALUE("08:00:00"),N(F16)&lt;=VALUE("18:00:00"),N(G16)&gt;=VALUE("08:00:00"),N(G16)&lt;=VALUE("18:00:00"))),CONCATENATE("Domingo - 08h00 às 18h00"," - ",TEXT($O$9,"R$ #.##0,00"),),IF(AND(B16="domingo",OR(N(F16)&gt;=VALUE("18:00:00"),N(F16)&lt;=VALUE("08:00:00")),OR(AND(N(G16)&gt;=VALUE("18:00:00"),N(F16)&gt;=VALUE("18:00:00")),N(G16)&lt;=VALUE("08:00:00"))),CONCATENATE("Domingo - 00h00 às 08h00 e 18h00 às 24h00"," - ",TEXT($P$9,"R$ #.##0,00"),),IF(B16="feriado",CONCATENATE("Feriado"," - ",TEXT($Q$9,"R$ #.##0,00"),),"ERRO! informar 'hora início' ou 'hora final' de acordo com o tipo de hora")))))))))</f>
        <v>Dia de semana - 08h00 às 18h00 - R$ 1,00</v>
      </c>
      <c r="J16" s="9"/>
      <c r="K16" s="10">
        <f t="shared" ref="K16" si="79">IF(OR(F16="",G16=""),"",IF(LEFT(E16,6)="Viagem","",IF(AND(B16&lt;&gt;"sábado",B16&lt;&gt;"domingo",B16&lt;&gt;"feriado",AND(N(F16)&gt;=VALUE("08:00:00"),N(F16)&lt;=VALUE("18:00:00"),N(G16)&gt;=VALUE("08:00:00"),N(G16)&lt;=VALUE("18:00:00"))),H16,"")))</f>
        <v>0.16666666666666663</v>
      </c>
      <c r="L16" s="11" t="str">
        <f t="shared" ref="L16" si="80">IF(OR(F16="",G16=""),"",IF(LEFT(E16,6)="Viagem","",IF(AND(B16&lt;&gt;"sábado",B16&lt;&gt;"domingo",B16&lt;&gt;"feriado",OR(N(F16)&gt;=VALUE("18:00:00"),N(F16)&lt;=VALUE("08:00:00")),OR(AND(N(G16)&gt;=VALUE("18:00:00"),N(F16)&gt;=VALUE("18:00:00")),N(G16)&lt;=VALUE("08:00:00"))),H16,"")))</f>
        <v/>
      </c>
      <c r="M16" s="11" t="str">
        <f t="shared" ref="M16" si="81">IF(OR(F16="",G16=""),"",IF(LEFT(E16,6)="Viagem","",IF(AND(B16="sábado",AND(N(F16)&gt;=VALUE("08:00:00"),N(F16)&lt;=VALUE("18:00:00"),N(G16)&gt;=VALUE("08:00:00"),N(G16)&lt;=VALUE("18:00:00"))),H16,"")))</f>
        <v/>
      </c>
      <c r="N16" s="11" t="str">
        <f t="shared" ref="N16" si="82">IF(OR(F16="",G16=""),"",IF(LEFT(E16,6)="Viagem","",IF(AND(B16="sábado",OR(N(F16)&gt;=VALUE("18:00:00"),N(F16)&lt;=VALUE("08:00:00")),OR(AND(N(G16)&gt;=VALUE("18:00:00"),N(F16)&gt;=VALUE("18:00:00")),N(G16)&lt;=VALUE("08:00:00"))),H16," ")))</f>
        <v xml:space="preserve"> </v>
      </c>
      <c r="O16" s="11" t="str">
        <f t="shared" ref="O16" si="83">IF(OR(F16="",G16=""),"",IF(LEFT(E16,6)="Viagem","",IF(AND(B16="domingo",AND(N(F16)&gt;=VALUE("08:00:00"),N(F16)&lt;=VALUE("18:00:00"),N(G16)&gt;=VALUE("08:00:00"),N(G16)&lt;=VALUE("18:00:00"))),H16," ")))</f>
        <v xml:space="preserve"> </v>
      </c>
      <c r="P16" s="11" t="str">
        <f t="shared" ref="P16" si="84">IF(OR(F16="",G16=""),"",IF(LEFT(E16,6)="Viagem","",IF(AND(B16="domingo",OR(N(F16)&gt;=VALUE("18:00:00"),N(F16)&lt;=VALUE("08:00:00"),N(G16)&gt;=VALUE("18:00:00"),N(G16)&lt;=VALUE("08:00:00"))),H16," ")))</f>
        <v xml:space="preserve"> </v>
      </c>
      <c r="Q16" s="11" t="str">
        <f t="shared" ref="Q16" si="85">IF(OR(F16="",G16=""),"",IF(LEFT(E16,6)="Viagem","",IF(B16="feriado",H16,"")))</f>
        <v/>
      </c>
      <c r="R16" s="10" t="str">
        <f t="shared" ref="R16" si="86">IF(OR(F16="",G16=""),"",IF(LEFT(E16,6)="Viagem",H16,""))</f>
        <v/>
      </c>
      <c r="S16" s="34">
        <f t="shared" ref="S16" si="87">SUM(K16:R16)</f>
        <v>0.16666666666666663</v>
      </c>
    </row>
    <row r="17" spans="1:19" s="12" customFormat="1" ht="26" x14ac:dyDescent="0.2">
      <c r="A17" s="5">
        <v>22</v>
      </c>
      <c r="B17" s="71" t="str">
        <f t="shared" ref="B17:B18" si="88">IF(WEEKDAY($I$1+VALUE(A17-1))=1,"Domingo",IF(WEEKDAY($I$1+VALUE(A17-1))=2,"Segunda",IF(WEEKDAY($I$1+VALUE(A17-1))=3,"Terça",IF(WEEKDAY($I$1+VALUE(A17-1))=4,"Quarta",IF(WEEKDAY($I$1+VALUE(A17-1))=5,"Quinta",IF(WEEKDAY($I$1+VALUE(A17-1))=6,"Sexta",IF(WEEKDAY($I$1+VALUE(A17-1))=7,"Sábado","")))))))</f>
        <v>Segunda</v>
      </c>
      <c r="C17" s="70" t="s">
        <v>47</v>
      </c>
      <c r="D17" s="68" t="s">
        <v>48</v>
      </c>
      <c r="E17" s="69" t="s">
        <v>49</v>
      </c>
      <c r="F17" s="70">
        <v>0.58333333333333337</v>
      </c>
      <c r="G17" s="70">
        <v>0.75</v>
      </c>
      <c r="H17" s="7">
        <f t="shared" ref="H17:H18" si="89">IF(AND(F17&gt;=0,G17&gt;=0),(G17-F17),0)</f>
        <v>0.16666666666666663</v>
      </c>
      <c r="I17" s="8" t="str">
        <f t="shared" ref="I17:I18" si="90">IF(OR(F17="",G17=""),"",IF(LEFT(E17,6)="Viagem",CONCATENATE("Horas de deslocamento / Viagem"," - ",TEXT($R$9,"R$ #.##0,00"),),IF(AND(B17&lt;&gt;"sábado",B17&lt;&gt;"domingo",B17&lt;&gt;"feriado",AND(N(F17)&gt;=VALUE("08:00:00"),N(F17)&lt;=VALUE("18:00:00"),N(G17)&gt;=VALUE("08:00:00"),N(G17)&lt;=VALUE("18:00:00"))),CONCATENATE("Dia de semana - 08h00 às 18h00"," - ",TEXT($K$9,"R$ #.##0,00"),),IF(AND(B17&lt;&gt;"sábado",B17&lt;&gt;"domingo",B17&lt;&gt;"feriado",OR(N(F17)&gt;=VALUE("18:00:00"),N(F17)&lt;=VALUE("08:00:00")),OR(AND(N(G17)&gt;=VALUE("18:00:00"),N(F17)&gt;=VALUE("18:00:00")),N(G17)&lt;=VALUE("08:00:00"))),CONCATENATE("Dia de semana - 00h00 às 08h00 e 18h00 às 24h00"," - ",TEXT($L$9,"R$ #.##0,00"),),IF(AND(B17="sábado",AND(N(F17)&gt;=VALUE("08:00:00"),N(F17)&lt;=VALUE("18:00:00"),N(G17)&gt;=VALUE("08:00:00"),N(G17)&lt;=VALUE("18:00:00"))),CONCATENATE("Sábado - 08h00 às 18h00"," - ",TEXT($M$9,"R$ #.##0,00"),),IF(AND(B17="sábado",OR(N(F17)&gt;=VALUE("18:00:00"),N(F17)&lt;=VALUE("08:00:00")),OR(AND(N(G17)&gt;=VALUE("18:00:00"),N(F17)&gt;=VALUE("18:00:00")),N(G17)&lt;=VALUE("08:00:00"))),CONCATENATE("Sábado - 00h00 às 08h00 e 18h00 às 24h00"," - ",TEXT($N$9,"R$ #.##0,00"),),IF(AND(B17="domingo",AND(N(F17)&gt;=VALUE("08:00:00"),N(F17)&lt;=VALUE("18:00:00"),N(G17)&gt;=VALUE("08:00:00"),N(G17)&lt;=VALUE("18:00:00"))),CONCATENATE("Domingo - 08h00 às 18h00"," - ",TEXT($O$9,"R$ #.##0,00"),),IF(AND(B17="domingo",OR(N(F17)&gt;=VALUE("18:00:00"),N(F17)&lt;=VALUE("08:00:00")),OR(AND(N(G17)&gt;=VALUE("18:00:00"),N(F17)&gt;=VALUE("18:00:00")),N(G17)&lt;=VALUE("08:00:00"))),CONCATENATE("Domingo - 00h00 às 08h00 e 18h00 às 24h00"," - ",TEXT($P$9,"R$ #.##0,00"),),IF(B17="feriado",CONCATENATE("Feriado"," - ",TEXT($Q$9,"R$ #.##0,00"),),"ERRO! informar 'hora início' ou 'hora final' de acordo com o tipo de hora")))))))))</f>
        <v>Dia de semana - 08h00 às 18h00 - R$ 1,00</v>
      </c>
      <c r="J17" s="9"/>
      <c r="K17" s="10">
        <f t="shared" ref="K17:K18" si="91">IF(OR(F17="",G17=""),"",IF(LEFT(E17,6)="Viagem","",IF(AND(B17&lt;&gt;"sábado",B17&lt;&gt;"domingo",B17&lt;&gt;"feriado",AND(N(F17)&gt;=VALUE("08:00:00"),N(F17)&lt;=VALUE("18:00:00"),N(G17)&gt;=VALUE("08:00:00"),N(G17)&lt;=VALUE("18:00:00"))),H17,"")))</f>
        <v>0.16666666666666663</v>
      </c>
      <c r="L17" s="11" t="str">
        <f t="shared" ref="L17:L18" si="92">IF(OR(F17="",G17=""),"",IF(LEFT(E17,6)="Viagem","",IF(AND(B17&lt;&gt;"sábado",B17&lt;&gt;"domingo",B17&lt;&gt;"feriado",OR(N(F17)&gt;=VALUE("18:00:00"),N(F17)&lt;=VALUE("08:00:00")),OR(AND(N(G17)&gt;=VALUE("18:00:00"),N(F17)&gt;=VALUE("18:00:00")),N(G17)&lt;=VALUE("08:00:00"))),H17,"")))</f>
        <v/>
      </c>
      <c r="M17" s="11" t="str">
        <f t="shared" ref="M17:M18" si="93">IF(OR(F17="",G17=""),"",IF(LEFT(E17,6)="Viagem","",IF(AND(B17="sábado",AND(N(F17)&gt;=VALUE("08:00:00"),N(F17)&lt;=VALUE("18:00:00"),N(G17)&gt;=VALUE("08:00:00"),N(G17)&lt;=VALUE("18:00:00"))),H17,"")))</f>
        <v/>
      </c>
      <c r="N17" s="11" t="str">
        <f t="shared" ref="N17:N18" si="94">IF(OR(F17="",G17=""),"",IF(LEFT(E17,6)="Viagem","",IF(AND(B17="sábado",OR(N(F17)&gt;=VALUE("18:00:00"),N(F17)&lt;=VALUE("08:00:00")),OR(AND(N(G17)&gt;=VALUE("18:00:00"),N(F17)&gt;=VALUE("18:00:00")),N(G17)&lt;=VALUE("08:00:00"))),H17," ")))</f>
        <v xml:space="preserve"> </v>
      </c>
      <c r="O17" s="11" t="str">
        <f t="shared" ref="O17:O18" si="95">IF(OR(F17="",G17=""),"",IF(LEFT(E17,6)="Viagem","",IF(AND(B17="domingo",AND(N(F17)&gt;=VALUE("08:00:00"),N(F17)&lt;=VALUE("18:00:00"),N(G17)&gt;=VALUE("08:00:00"),N(G17)&lt;=VALUE("18:00:00"))),H17," ")))</f>
        <v xml:space="preserve"> </v>
      </c>
      <c r="P17" s="11" t="str">
        <f t="shared" ref="P17:P18" si="96">IF(OR(F17="",G17=""),"",IF(LEFT(E17,6)="Viagem","",IF(AND(B17="domingo",OR(N(F17)&gt;=VALUE("18:00:00"),N(F17)&lt;=VALUE("08:00:00"),N(G17)&gt;=VALUE("18:00:00"),N(G17)&lt;=VALUE("08:00:00"))),H17," ")))</f>
        <v xml:space="preserve"> </v>
      </c>
      <c r="Q17" s="11" t="str">
        <f t="shared" ref="Q17:Q18" si="97">IF(OR(F17="",G17=""),"",IF(LEFT(E17,6)="Viagem","",IF(B17="feriado",H17,"")))</f>
        <v/>
      </c>
      <c r="R17" s="10" t="str">
        <f t="shared" ref="R17:R18" si="98">IF(OR(F17="",G17=""),"",IF(LEFT(E17,6)="Viagem",H17,""))</f>
        <v/>
      </c>
      <c r="S17" s="34">
        <f t="shared" ref="S17:S18" si="99">SUM(K17:R17)</f>
        <v>0.16666666666666663</v>
      </c>
    </row>
    <row r="18" spans="1:19" s="12" customFormat="1" ht="39" x14ac:dyDescent="0.2">
      <c r="A18" s="5">
        <v>22</v>
      </c>
      <c r="B18" s="71" t="str">
        <f t="shared" si="88"/>
        <v>Segunda</v>
      </c>
      <c r="C18" s="70" t="s">
        <v>47</v>
      </c>
      <c r="D18" s="68" t="s">
        <v>48</v>
      </c>
      <c r="E18" s="69" t="s">
        <v>49</v>
      </c>
      <c r="F18" s="70">
        <v>0.75</v>
      </c>
      <c r="G18" s="70">
        <v>0.79166666666666663</v>
      </c>
      <c r="H18" s="7">
        <f t="shared" si="89"/>
        <v>4.166666666666663E-2</v>
      </c>
      <c r="I18" s="8" t="str">
        <f t="shared" si="90"/>
        <v>Dia de semana - 00h00 às 08h00 e 18h00 às 24h00 - R$ 1,00</v>
      </c>
      <c r="J18" s="9"/>
      <c r="K18" s="10" t="str">
        <f t="shared" si="91"/>
        <v/>
      </c>
      <c r="L18" s="11">
        <f t="shared" si="92"/>
        <v>4.166666666666663E-2</v>
      </c>
      <c r="M18" s="11" t="str">
        <f t="shared" si="93"/>
        <v/>
      </c>
      <c r="N18" s="11" t="str">
        <f t="shared" si="94"/>
        <v xml:space="preserve"> </v>
      </c>
      <c r="O18" s="11" t="str">
        <f t="shared" si="95"/>
        <v xml:space="preserve"> </v>
      </c>
      <c r="P18" s="11" t="str">
        <f t="shared" si="96"/>
        <v xml:space="preserve"> </v>
      </c>
      <c r="Q18" s="11" t="str">
        <f t="shared" si="97"/>
        <v/>
      </c>
      <c r="R18" s="10" t="str">
        <f t="shared" si="98"/>
        <v/>
      </c>
      <c r="S18" s="34">
        <f t="shared" si="99"/>
        <v>4.166666666666663E-2</v>
      </c>
    </row>
    <row r="19" spans="1:19" s="12" customFormat="1" ht="26" x14ac:dyDescent="0.2">
      <c r="A19" s="5">
        <v>23</v>
      </c>
      <c r="B19" s="71" t="str">
        <f t="shared" ref="B19" si="100">IF(WEEKDAY($I$1+VALUE(A19-1))=1,"Domingo",IF(WEEKDAY($I$1+VALUE(A19-1))=2,"Segunda",IF(WEEKDAY($I$1+VALUE(A19-1))=3,"Terça",IF(WEEKDAY($I$1+VALUE(A19-1))=4,"Quarta",IF(WEEKDAY($I$1+VALUE(A19-1))=5,"Quinta",IF(WEEKDAY($I$1+VALUE(A19-1))=6,"Sexta",IF(WEEKDAY($I$1+VALUE(A19-1))=7,"Sábado","")))))))</f>
        <v>Terça</v>
      </c>
      <c r="C19" s="70" t="s">
        <v>47</v>
      </c>
      <c r="D19" s="68" t="s">
        <v>48</v>
      </c>
      <c r="E19" s="69" t="s">
        <v>49</v>
      </c>
      <c r="F19" s="70">
        <v>0.375</v>
      </c>
      <c r="G19" s="70">
        <v>0.5625</v>
      </c>
      <c r="H19" s="7">
        <f t="shared" ref="H19" si="101">IF(AND(F19&gt;=0,G19&gt;=0),(G19-F19),0)</f>
        <v>0.1875</v>
      </c>
      <c r="I19" s="8" t="str">
        <f t="shared" ref="I19" si="102">IF(OR(F19="",G19=""),"",IF(LEFT(E19,6)="Viagem",CONCATENATE("Horas de deslocamento / Viagem"," - ",TEXT($R$9,"R$ #.##0,00"),),IF(AND(B19&lt;&gt;"sábado",B19&lt;&gt;"domingo",B19&lt;&gt;"feriado",AND(N(F19)&gt;=VALUE("08:00:00"),N(F19)&lt;=VALUE("18:00:00"),N(G19)&gt;=VALUE("08:00:00"),N(G19)&lt;=VALUE("18:00:00"))),CONCATENATE("Dia de semana - 08h00 às 18h00"," - ",TEXT($K$9,"R$ #.##0,00"),),IF(AND(B19&lt;&gt;"sábado",B19&lt;&gt;"domingo",B19&lt;&gt;"feriado",OR(N(F19)&gt;=VALUE("18:00:00"),N(F19)&lt;=VALUE("08:00:00")),OR(AND(N(G19)&gt;=VALUE("18:00:00"),N(F19)&gt;=VALUE("18:00:00")),N(G19)&lt;=VALUE("08:00:00"))),CONCATENATE("Dia de semana - 00h00 às 08h00 e 18h00 às 24h00"," - ",TEXT($L$9,"R$ #.##0,00"),),IF(AND(B19="sábado",AND(N(F19)&gt;=VALUE("08:00:00"),N(F19)&lt;=VALUE("18:00:00"),N(G19)&gt;=VALUE("08:00:00"),N(G19)&lt;=VALUE("18:00:00"))),CONCATENATE("Sábado - 08h00 às 18h00"," - ",TEXT($M$9,"R$ #.##0,00"),),IF(AND(B19="sábado",OR(N(F19)&gt;=VALUE("18:00:00"),N(F19)&lt;=VALUE("08:00:00")),OR(AND(N(G19)&gt;=VALUE("18:00:00"),N(F19)&gt;=VALUE("18:00:00")),N(G19)&lt;=VALUE("08:00:00"))),CONCATENATE("Sábado - 00h00 às 08h00 e 18h00 às 24h00"," - ",TEXT($N$9,"R$ #.##0,00"),),IF(AND(B19="domingo",AND(N(F19)&gt;=VALUE("08:00:00"),N(F19)&lt;=VALUE("18:00:00"),N(G19)&gt;=VALUE("08:00:00"),N(G19)&lt;=VALUE("18:00:00"))),CONCATENATE("Domingo - 08h00 às 18h00"," - ",TEXT($O$9,"R$ #.##0,00"),),IF(AND(B19="domingo",OR(N(F19)&gt;=VALUE("18:00:00"),N(F19)&lt;=VALUE("08:00:00")),OR(AND(N(G19)&gt;=VALUE("18:00:00"),N(F19)&gt;=VALUE("18:00:00")),N(G19)&lt;=VALUE("08:00:00"))),CONCATENATE("Domingo - 00h00 às 08h00 e 18h00 às 24h00"," - ",TEXT($P$9,"R$ #.##0,00"),),IF(B19="feriado",CONCATENATE("Feriado"," - ",TEXT($Q$9,"R$ #.##0,00"),),"ERRO! informar 'hora início' ou 'hora final' de acordo com o tipo de hora")))))))))</f>
        <v>Dia de semana - 08h00 às 18h00 - R$ 1,00</v>
      </c>
      <c r="J19" s="9"/>
      <c r="K19" s="10">
        <f t="shared" ref="K19" si="103">IF(OR(F19="",G19=""),"",IF(LEFT(E19,6)="Viagem","",IF(AND(B19&lt;&gt;"sábado",B19&lt;&gt;"domingo",B19&lt;&gt;"feriado",AND(N(F19)&gt;=VALUE("08:00:00"),N(F19)&lt;=VALUE("18:00:00"),N(G19)&gt;=VALUE("08:00:00"),N(G19)&lt;=VALUE("18:00:00"))),H19,"")))</f>
        <v>0.1875</v>
      </c>
      <c r="L19" s="11" t="str">
        <f t="shared" ref="L19" si="104">IF(OR(F19="",G19=""),"",IF(LEFT(E19,6)="Viagem","",IF(AND(B19&lt;&gt;"sábado",B19&lt;&gt;"domingo",B19&lt;&gt;"feriado",OR(N(F19)&gt;=VALUE("18:00:00"),N(F19)&lt;=VALUE("08:00:00")),OR(AND(N(G19)&gt;=VALUE("18:00:00"),N(F19)&gt;=VALUE("18:00:00")),N(G19)&lt;=VALUE("08:00:00"))),H19,"")))</f>
        <v/>
      </c>
      <c r="M19" s="11" t="str">
        <f t="shared" ref="M19" si="105">IF(OR(F19="",G19=""),"",IF(LEFT(E19,6)="Viagem","",IF(AND(B19="sábado",AND(N(F19)&gt;=VALUE("08:00:00"),N(F19)&lt;=VALUE("18:00:00"),N(G19)&gt;=VALUE("08:00:00"),N(G19)&lt;=VALUE("18:00:00"))),H19,"")))</f>
        <v/>
      </c>
      <c r="N19" s="11" t="str">
        <f t="shared" ref="N19" si="106">IF(OR(F19="",G19=""),"",IF(LEFT(E19,6)="Viagem","",IF(AND(B19="sábado",OR(N(F19)&gt;=VALUE("18:00:00"),N(F19)&lt;=VALUE("08:00:00")),OR(AND(N(G19)&gt;=VALUE("18:00:00"),N(F19)&gt;=VALUE("18:00:00")),N(G19)&lt;=VALUE("08:00:00"))),H19," ")))</f>
        <v xml:space="preserve"> </v>
      </c>
      <c r="O19" s="11" t="str">
        <f t="shared" ref="O19" si="107">IF(OR(F19="",G19=""),"",IF(LEFT(E19,6)="Viagem","",IF(AND(B19="domingo",AND(N(F19)&gt;=VALUE("08:00:00"),N(F19)&lt;=VALUE("18:00:00"),N(G19)&gt;=VALUE("08:00:00"),N(G19)&lt;=VALUE("18:00:00"))),H19," ")))</f>
        <v xml:space="preserve"> </v>
      </c>
      <c r="P19" s="11" t="str">
        <f t="shared" ref="P19" si="108">IF(OR(F19="",G19=""),"",IF(LEFT(E19,6)="Viagem","",IF(AND(B19="domingo",OR(N(F19)&gt;=VALUE("18:00:00"),N(F19)&lt;=VALUE("08:00:00"),N(G19)&gt;=VALUE("18:00:00"),N(G19)&lt;=VALUE("08:00:00"))),H19," ")))</f>
        <v xml:space="preserve"> </v>
      </c>
      <c r="Q19" s="11" t="str">
        <f t="shared" ref="Q19" si="109">IF(OR(F19="",G19=""),"",IF(LEFT(E19,6)="Viagem","",IF(B19="feriado",H19,"")))</f>
        <v/>
      </c>
      <c r="R19" s="10" t="str">
        <f t="shared" ref="R19" si="110">IF(OR(F19="",G19=""),"",IF(LEFT(E19,6)="Viagem",H19,""))</f>
        <v/>
      </c>
      <c r="S19" s="34">
        <f t="shared" ref="S19" si="111">SUM(K19:R19)</f>
        <v>0.1875</v>
      </c>
    </row>
    <row r="20" spans="1:19" s="12" customFormat="1" ht="26" x14ac:dyDescent="0.2">
      <c r="A20" s="5">
        <v>23</v>
      </c>
      <c r="B20" s="71" t="str">
        <f t="shared" ref="B20" si="112">IF(WEEKDAY($I$1+VALUE(A20-1))=1,"Domingo",IF(WEEKDAY($I$1+VALUE(A20-1))=2,"Segunda",IF(WEEKDAY($I$1+VALUE(A20-1))=3,"Terça",IF(WEEKDAY($I$1+VALUE(A20-1))=4,"Quarta",IF(WEEKDAY($I$1+VALUE(A20-1))=5,"Quinta",IF(WEEKDAY($I$1+VALUE(A20-1))=6,"Sexta",IF(WEEKDAY($I$1+VALUE(A20-1))=7,"Sábado","")))))))</f>
        <v>Terça</v>
      </c>
      <c r="C20" s="70" t="s">
        <v>47</v>
      </c>
      <c r="D20" s="68" t="s">
        <v>48</v>
      </c>
      <c r="E20" s="69" t="s">
        <v>49</v>
      </c>
      <c r="F20" s="70">
        <v>0.66666666666666663</v>
      </c>
      <c r="G20" s="70">
        <v>0.75</v>
      </c>
      <c r="H20" s="7">
        <f t="shared" ref="H20" si="113">IF(AND(F20&gt;=0,G20&gt;=0),(G20-F20),0)</f>
        <v>8.333333333333337E-2</v>
      </c>
      <c r="I20" s="8" t="str">
        <f t="shared" ref="I20" si="114">IF(OR(F20="",G20=""),"",IF(LEFT(E20,6)="Viagem",CONCATENATE("Horas de deslocamento / Viagem"," - ",TEXT($R$9,"R$ #.##0,00"),),IF(AND(B20&lt;&gt;"sábado",B20&lt;&gt;"domingo",B20&lt;&gt;"feriado",AND(N(F20)&gt;=VALUE("08:00:00"),N(F20)&lt;=VALUE("18:00:00"),N(G20)&gt;=VALUE("08:00:00"),N(G20)&lt;=VALUE("18:00:00"))),CONCATENATE("Dia de semana - 08h00 às 18h00"," - ",TEXT($K$9,"R$ #.##0,00"),),IF(AND(B20&lt;&gt;"sábado",B20&lt;&gt;"domingo",B20&lt;&gt;"feriado",OR(N(F20)&gt;=VALUE("18:00:00"),N(F20)&lt;=VALUE("08:00:00")),OR(AND(N(G20)&gt;=VALUE("18:00:00"),N(F20)&gt;=VALUE("18:00:00")),N(G20)&lt;=VALUE("08:00:00"))),CONCATENATE("Dia de semana - 00h00 às 08h00 e 18h00 às 24h00"," - ",TEXT($L$9,"R$ #.##0,00"),),IF(AND(B20="sábado",AND(N(F20)&gt;=VALUE("08:00:00"),N(F20)&lt;=VALUE("18:00:00"),N(G20)&gt;=VALUE("08:00:00"),N(G20)&lt;=VALUE("18:00:00"))),CONCATENATE("Sábado - 08h00 às 18h00"," - ",TEXT($M$9,"R$ #.##0,00"),),IF(AND(B20="sábado",OR(N(F20)&gt;=VALUE("18:00:00"),N(F20)&lt;=VALUE("08:00:00")),OR(AND(N(G20)&gt;=VALUE("18:00:00"),N(F20)&gt;=VALUE("18:00:00")),N(G20)&lt;=VALUE("08:00:00"))),CONCATENATE("Sábado - 00h00 às 08h00 e 18h00 às 24h00"," - ",TEXT($N$9,"R$ #.##0,00"),),IF(AND(B20="domingo",AND(N(F20)&gt;=VALUE("08:00:00"),N(F20)&lt;=VALUE("18:00:00"),N(G20)&gt;=VALUE("08:00:00"),N(G20)&lt;=VALUE("18:00:00"))),CONCATENATE("Domingo - 08h00 às 18h00"," - ",TEXT($O$9,"R$ #.##0,00"),),IF(AND(B20="domingo",OR(N(F20)&gt;=VALUE("18:00:00"),N(F20)&lt;=VALUE("08:00:00")),OR(AND(N(G20)&gt;=VALUE("18:00:00"),N(F20)&gt;=VALUE("18:00:00")),N(G20)&lt;=VALUE("08:00:00"))),CONCATENATE("Domingo - 00h00 às 08h00 e 18h00 às 24h00"," - ",TEXT($P$9,"R$ #.##0,00"),),IF(B20="feriado",CONCATENATE("Feriado"," - ",TEXT($Q$9,"R$ #.##0,00"),),"ERRO! informar 'hora início' ou 'hora final' de acordo com o tipo de hora")))))))))</f>
        <v>Dia de semana - 08h00 às 18h00 - R$ 1,00</v>
      </c>
      <c r="J20" s="9"/>
      <c r="K20" s="10">
        <f t="shared" ref="K20" si="115">IF(OR(F20="",G20=""),"",IF(LEFT(E20,6)="Viagem","",IF(AND(B20&lt;&gt;"sábado",B20&lt;&gt;"domingo",B20&lt;&gt;"feriado",AND(N(F20)&gt;=VALUE("08:00:00"),N(F20)&lt;=VALUE("18:00:00"),N(G20)&gt;=VALUE("08:00:00"),N(G20)&lt;=VALUE("18:00:00"))),H20,"")))</f>
        <v>8.333333333333337E-2</v>
      </c>
      <c r="L20" s="11" t="str">
        <f t="shared" ref="L20" si="116">IF(OR(F20="",G20=""),"",IF(LEFT(E20,6)="Viagem","",IF(AND(B20&lt;&gt;"sábado",B20&lt;&gt;"domingo",B20&lt;&gt;"feriado",OR(N(F20)&gt;=VALUE("18:00:00"),N(F20)&lt;=VALUE("08:00:00")),OR(AND(N(G20)&gt;=VALUE("18:00:00"),N(F20)&gt;=VALUE("18:00:00")),N(G20)&lt;=VALUE("08:00:00"))),H20,"")))</f>
        <v/>
      </c>
      <c r="M20" s="11" t="str">
        <f t="shared" ref="M20" si="117">IF(OR(F20="",G20=""),"",IF(LEFT(E20,6)="Viagem","",IF(AND(B20="sábado",AND(N(F20)&gt;=VALUE("08:00:00"),N(F20)&lt;=VALUE("18:00:00"),N(G20)&gt;=VALUE("08:00:00"),N(G20)&lt;=VALUE("18:00:00"))),H20,"")))</f>
        <v/>
      </c>
      <c r="N20" s="11" t="str">
        <f t="shared" ref="N20" si="118">IF(OR(F20="",G20=""),"",IF(LEFT(E20,6)="Viagem","",IF(AND(B20="sábado",OR(N(F20)&gt;=VALUE("18:00:00"),N(F20)&lt;=VALUE("08:00:00")),OR(AND(N(G20)&gt;=VALUE("18:00:00"),N(F20)&gt;=VALUE("18:00:00")),N(G20)&lt;=VALUE("08:00:00"))),H20," ")))</f>
        <v xml:space="preserve"> </v>
      </c>
      <c r="O20" s="11" t="str">
        <f t="shared" ref="O20" si="119">IF(OR(F20="",G20=""),"",IF(LEFT(E20,6)="Viagem","",IF(AND(B20="domingo",AND(N(F20)&gt;=VALUE("08:00:00"),N(F20)&lt;=VALUE("18:00:00"),N(G20)&gt;=VALUE("08:00:00"),N(G20)&lt;=VALUE("18:00:00"))),H20," ")))</f>
        <v xml:space="preserve"> </v>
      </c>
      <c r="P20" s="11" t="str">
        <f t="shared" ref="P20" si="120">IF(OR(F20="",G20=""),"",IF(LEFT(E20,6)="Viagem","",IF(AND(B20="domingo",OR(N(F20)&gt;=VALUE("18:00:00"),N(F20)&lt;=VALUE("08:00:00"),N(G20)&gt;=VALUE("18:00:00"),N(G20)&lt;=VALUE("08:00:00"))),H20," ")))</f>
        <v xml:space="preserve"> </v>
      </c>
      <c r="Q20" s="11" t="str">
        <f t="shared" ref="Q20" si="121">IF(OR(F20="",G20=""),"",IF(LEFT(E20,6)="Viagem","",IF(B20="feriado",H20,"")))</f>
        <v/>
      </c>
      <c r="R20" s="10" t="str">
        <f t="shared" ref="R20" si="122">IF(OR(F20="",G20=""),"",IF(LEFT(E20,6)="Viagem",H20,""))</f>
        <v/>
      </c>
      <c r="S20" s="34">
        <f t="shared" ref="S20" si="123">SUM(K20:R20)</f>
        <v>8.333333333333337E-2</v>
      </c>
    </row>
    <row r="21" spans="1:19" s="12" customFormat="1" ht="39" x14ac:dyDescent="0.2">
      <c r="A21" s="5">
        <v>23</v>
      </c>
      <c r="B21" s="22" t="str">
        <f t="shared" ref="B21" si="124">IF(WEEKDAY($I$1+VALUE(A21-1))=1,"Domingo",IF(WEEKDAY($I$1+VALUE(A21-1))=2,"Segunda",IF(WEEKDAY($I$1+VALUE(A21-1))=3,"Terça",IF(WEEKDAY($I$1+VALUE(A21-1))=4,"Quarta",IF(WEEKDAY($I$1+VALUE(A21-1))=5,"Quinta",IF(WEEKDAY($I$1+VALUE(A21-1))=6,"Sexta",IF(WEEKDAY($I$1+VALUE(A21-1))=7,"Sábado","")))))))</f>
        <v>Terça</v>
      </c>
      <c r="C21" s="70" t="s">
        <v>47</v>
      </c>
      <c r="D21" s="68" t="s">
        <v>48</v>
      </c>
      <c r="E21" s="69" t="s">
        <v>49</v>
      </c>
      <c r="F21" s="70">
        <v>0.75</v>
      </c>
      <c r="G21" s="70">
        <v>0.79166666666666663</v>
      </c>
      <c r="H21" s="7">
        <f t="shared" ref="H21" si="125">IF(AND(F21&gt;=0,G21&gt;=0),(G21-F21),0)</f>
        <v>4.166666666666663E-2</v>
      </c>
      <c r="I21" s="8" t="str">
        <f t="shared" ref="I21" si="126">IF(OR(F21="",G21=""),"",IF(LEFT(E21,6)="Viagem",CONCATENATE("Horas de deslocamento / Viagem"," - ",TEXT($R$9,"R$ #.##0,00"),),IF(AND(B21&lt;&gt;"sábado",B21&lt;&gt;"domingo",B21&lt;&gt;"feriado",AND(N(F21)&gt;=VALUE("08:00:00"),N(F21)&lt;=VALUE("18:00:00"),N(G21)&gt;=VALUE("08:00:00"),N(G21)&lt;=VALUE("18:00:00"))),CONCATENATE("Dia de semana - 08h00 às 18h00"," - ",TEXT($K$9,"R$ #.##0,00"),),IF(AND(B21&lt;&gt;"sábado",B21&lt;&gt;"domingo",B21&lt;&gt;"feriado",OR(N(F21)&gt;=VALUE("18:00:00"),N(F21)&lt;=VALUE("08:00:00")),OR(AND(N(G21)&gt;=VALUE("18:00:00"),N(F21)&gt;=VALUE("18:00:00")),N(G21)&lt;=VALUE("08:00:00"))),CONCATENATE("Dia de semana - 00h00 às 08h00 e 18h00 às 24h00"," - ",TEXT($L$9,"R$ #.##0,00"),),IF(AND(B21="sábado",AND(N(F21)&gt;=VALUE("08:00:00"),N(F21)&lt;=VALUE("18:00:00"),N(G21)&gt;=VALUE("08:00:00"),N(G21)&lt;=VALUE("18:00:00"))),CONCATENATE("Sábado - 08h00 às 18h00"," - ",TEXT($M$9,"R$ #.##0,00"),),IF(AND(B21="sábado",OR(N(F21)&gt;=VALUE("18:00:00"),N(F21)&lt;=VALUE("08:00:00")),OR(AND(N(G21)&gt;=VALUE("18:00:00"),N(F21)&gt;=VALUE("18:00:00")),N(G21)&lt;=VALUE("08:00:00"))),CONCATENATE("Sábado - 00h00 às 08h00 e 18h00 às 24h00"," - ",TEXT($N$9,"R$ #.##0,00"),),IF(AND(B21="domingo",AND(N(F21)&gt;=VALUE("08:00:00"),N(F21)&lt;=VALUE("18:00:00"),N(G21)&gt;=VALUE("08:00:00"),N(G21)&lt;=VALUE("18:00:00"))),CONCATENATE("Domingo - 08h00 às 18h00"," - ",TEXT($O$9,"R$ #.##0,00"),),IF(AND(B21="domingo",OR(N(F21)&gt;=VALUE("18:00:00"),N(F21)&lt;=VALUE("08:00:00")),OR(AND(N(G21)&gt;=VALUE("18:00:00"),N(F21)&gt;=VALUE("18:00:00")),N(G21)&lt;=VALUE("08:00:00"))),CONCATENATE("Domingo - 00h00 às 08h00 e 18h00 às 24h00"," - ",TEXT($P$9,"R$ #.##0,00"),),IF(B21="feriado",CONCATENATE("Feriado"," - ",TEXT($Q$9,"R$ #.##0,00"),),"ERRO! informar 'hora início' ou 'hora final' de acordo com o tipo de hora")))))))))</f>
        <v>Dia de semana - 00h00 às 08h00 e 18h00 às 24h00 - R$ 1,00</v>
      </c>
      <c r="J21" s="9"/>
      <c r="K21" s="10" t="str">
        <f t="shared" ref="K21" si="127">IF(OR(F21="",G21=""),"",IF(LEFT(E21,6)="Viagem","",IF(AND(B21&lt;&gt;"sábado",B21&lt;&gt;"domingo",B21&lt;&gt;"feriado",AND(N(F21)&gt;=VALUE("08:00:00"),N(F21)&lt;=VALUE("18:00:00"),N(G21)&gt;=VALUE("08:00:00"),N(G21)&lt;=VALUE("18:00:00"))),H21,"")))</f>
        <v/>
      </c>
      <c r="L21" s="11">
        <f t="shared" ref="L21" si="128">IF(OR(F21="",G21=""),"",IF(LEFT(E21,6)="Viagem","",IF(AND(B21&lt;&gt;"sábado",B21&lt;&gt;"domingo",B21&lt;&gt;"feriado",OR(N(F21)&gt;=VALUE("18:00:00"),N(F21)&lt;=VALUE("08:00:00")),OR(AND(N(G21)&gt;=VALUE("18:00:00"),N(F21)&gt;=VALUE("18:00:00")),N(G21)&lt;=VALUE("08:00:00"))),H21,"")))</f>
        <v>4.166666666666663E-2</v>
      </c>
      <c r="M21" s="11" t="str">
        <f t="shared" ref="M21" si="129">IF(OR(F21="",G21=""),"",IF(LEFT(E21,6)="Viagem","",IF(AND(B21="sábado",AND(N(F21)&gt;=VALUE("08:00:00"),N(F21)&lt;=VALUE("18:00:00"),N(G21)&gt;=VALUE("08:00:00"),N(G21)&lt;=VALUE("18:00:00"))),H21,"")))</f>
        <v/>
      </c>
      <c r="N21" s="11" t="str">
        <f t="shared" ref="N21" si="130">IF(OR(F21="",G21=""),"",IF(LEFT(E21,6)="Viagem","",IF(AND(B21="sábado",OR(N(F21)&gt;=VALUE("18:00:00"),N(F21)&lt;=VALUE("08:00:00")),OR(AND(N(G21)&gt;=VALUE("18:00:00"),N(F21)&gt;=VALUE("18:00:00")),N(G21)&lt;=VALUE("08:00:00"))),H21," ")))</f>
        <v xml:space="preserve"> </v>
      </c>
      <c r="O21" s="11" t="str">
        <f t="shared" ref="O21" si="131">IF(OR(F21="",G21=""),"",IF(LEFT(E21,6)="Viagem","",IF(AND(B21="domingo",AND(N(F21)&gt;=VALUE("08:00:00"),N(F21)&lt;=VALUE("18:00:00"),N(G21)&gt;=VALUE("08:00:00"),N(G21)&lt;=VALUE("18:00:00"))),H21," ")))</f>
        <v xml:space="preserve"> </v>
      </c>
      <c r="P21" s="11" t="str">
        <f t="shared" ref="P21" si="132">IF(OR(F21="",G21=""),"",IF(LEFT(E21,6)="Viagem","",IF(AND(B21="domingo",OR(N(F21)&gt;=VALUE("18:00:00"),N(F21)&lt;=VALUE("08:00:00"),N(G21)&gt;=VALUE("18:00:00"),N(G21)&lt;=VALUE("08:00:00"))),H21," ")))</f>
        <v xml:space="preserve"> </v>
      </c>
      <c r="Q21" s="11" t="str">
        <f t="shared" ref="Q21" si="133">IF(OR(F21="",G21=""),"",IF(LEFT(E21,6)="Viagem","",IF(B21="feriado",H21,"")))</f>
        <v/>
      </c>
      <c r="R21" s="10" t="str">
        <f t="shared" ref="R21" si="134">IF(OR(F21="",G21=""),"",IF(LEFT(E21,6)="Viagem",H21,""))</f>
        <v/>
      </c>
      <c r="S21" s="34">
        <f t="shared" ref="S21" si="135">SUM(K21:R21)</f>
        <v>4.166666666666663E-2</v>
      </c>
    </row>
    <row r="22" spans="1:19" s="12" customFormat="1" ht="26" x14ac:dyDescent="0.2">
      <c r="A22" s="5">
        <v>24</v>
      </c>
      <c r="B22" s="71" t="str">
        <f t="shared" ref="B22:B23" si="136">IF(WEEKDAY($I$1+VALUE(A22-1))=1,"Domingo",IF(WEEKDAY($I$1+VALUE(A22-1))=2,"Segunda",IF(WEEKDAY($I$1+VALUE(A22-1))=3,"Terça",IF(WEEKDAY($I$1+VALUE(A22-1))=4,"Quarta",IF(WEEKDAY($I$1+VALUE(A22-1))=5,"Quinta",IF(WEEKDAY($I$1+VALUE(A22-1))=6,"Sexta",IF(WEEKDAY($I$1+VALUE(A22-1))=7,"Sábado","")))))))</f>
        <v>Quarta</v>
      </c>
      <c r="C22" s="70" t="s">
        <v>47</v>
      </c>
      <c r="D22" s="68" t="s">
        <v>48</v>
      </c>
      <c r="E22" s="69" t="s">
        <v>49</v>
      </c>
      <c r="F22" s="70">
        <v>0.375</v>
      </c>
      <c r="G22" s="70">
        <v>0.54166666666666663</v>
      </c>
      <c r="H22" s="7">
        <f t="shared" ref="H22:H23" si="137">IF(AND(F22&gt;=0,G22&gt;=0),(G22-F22),0)</f>
        <v>0.16666666666666663</v>
      </c>
      <c r="I22" s="8" t="str">
        <f t="shared" ref="I22:I23" si="138">IF(OR(F22="",G22=""),"",IF(LEFT(E22,6)="Viagem",CONCATENATE("Horas de deslocamento / Viagem"," - ",TEXT($R$9,"R$ #.##0,00"),),IF(AND(B22&lt;&gt;"sábado",B22&lt;&gt;"domingo",B22&lt;&gt;"feriado",AND(N(F22)&gt;=VALUE("08:00:00"),N(F22)&lt;=VALUE("18:00:00"),N(G22)&gt;=VALUE("08:00:00"),N(G22)&lt;=VALUE("18:00:00"))),CONCATENATE("Dia de semana - 08h00 às 18h00"," - ",TEXT($K$9,"R$ #.##0,00"),),IF(AND(B22&lt;&gt;"sábado",B22&lt;&gt;"domingo",B22&lt;&gt;"feriado",OR(N(F22)&gt;=VALUE("18:00:00"),N(F22)&lt;=VALUE("08:00:00")),OR(AND(N(G22)&gt;=VALUE("18:00:00"),N(F22)&gt;=VALUE("18:00:00")),N(G22)&lt;=VALUE("08:00:00"))),CONCATENATE("Dia de semana - 00h00 às 08h00 e 18h00 às 24h00"," - ",TEXT($L$9,"R$ #.##0,00"),),IF(AND(B22="sábado",AND(N(F22)&gt;=VALUE("08:00:00"),N(F22)&lt;=VALUE("18:00:00"),N(G22)&gt;=VALUE("08:00:00"),N(G22)&lt;=VALUE("18:00:00"))),CONCATENATE("Sábado - 08h00 às 18h00"," - ",TEXT($M$9,"R$ #.##0,00"),),IF(AND(B22="sábado",OR(N(F22)&gt;=VALUE("18:00:00"),N(F22)&lt;=VALUE("08:00:00")),OR(AND(N(G22)&gt;=VALUE("18:00:00"),N(F22)&gt;=VALUE("18:00:00")),N(G22)&lt;=VALUE("08:00:00"))),CONCATENATE("Sábado - 00h00 às 08h00 e 18h00 às 24h00"," - ",TEXT($N$9,"R$ #.##0,00"),),IF(AND(B22="domingo",AND(N(F22)&gt;=VALUE("08:00:00"),N(F22)&lt;=VALUE("18:00:00"),N(G22)&gt;=VALUE("08:00:00"),N(G22)&lt;=VALUE("18:00:00"))),CONCATENATE("Domingo - 08h00 às 18h00"," - ",TEXT($O$9,"R$ #.##0,00"),),IF(AND(B22="domingo",OR(N(F22)&gt;=VALUE("18:00:00"),N(F22)&lt;=VALUE("08:00:00")),OR(AND(N(G22)&gt;=VALUE("18:00:00"),N(F22)&gt;=VALUE("18:00:00")),N(G22)&lt;=VALUE("08:00:00"))),CONCATENATE("Domingo - 00h00 às 08h00 e 18h00 às 24h00"," - ",TEXT($P$9,"R$ #.##0,00"),),IF(B22="feriado",CONCATENATE("Feriado"," - ",TEXT($Q$9,"R$ #.##0,00"),),"ERRO! informar 'hora início' ou 'hora final' de acordo com o tipo de hora")))))))))</f>
        <v>Dia de semana - 08h00 às 18h00 - R$ 1,00</v>
      </c>
      <c r="J22" s="9"/>
      <c r="K22" s="10">
        <f t="shared" ref="K22:K23" si="139">IF(OR(F22="",G22=""),"",IF(LEFT(E22,6)="Viagem","",IF(AND(B22&lt;&gt;"sábado",B22&lt;&gt;"domingo",B22&lt;&gt;"feriado",AND(N(F22)&gt;=VALUE("08:00:00"),N(F22)&lt;=VALUE("18:00:00"),N(G22)&gt;=VALUE("08:00:00"),N(G22)&lt;=VALUE("18:00:00"))),H22,"")))</f>
        <v>0.16666666666666663</v>
      </c>
      <c r="L22" s="11" t="str">
        <f t="shared" ref="L22:L23" si="140">IF(OR(F22="",G22=""),"",IF(LEFT(E22,6)="Viagem","",IF(AND(B22&lt;&gt;"sábado",B22&lt;&gt;"domingo",B22&lt;&gt;"feriado",OR(N(F22)&gt;=VALUE("18:00:00"),N(F22)&lt;=VALUE("08:00:00")),OR(AND(N(G22)&gt;=VALUE("18:00:00"),N(F22)&gt;=VALUE("18:00:00")),N(G22)&lt;=VALUE("08:00:00"))),H22,"")))</f>
        <v/>
      </c>
      <c r="M22" s="11" t="str">
        <f t="shared" ref="M22:M23" si="141">IF(OR(F22="",G22=""),"",IF(LEFT(E22,6)="Viagem","",IF(AND(B22="sábado",AND(N(F22)&gt;=VALUE("08:00:00"),N(F22)&lt;=VALUE("18:00:00"),N(G22)&gt;=VALUE("08:00:00"),N(G22)&lt;=VALUE("18:00:00"))),H22,"")))</f>
        <v/>
      </c>
      <c r="N22" s="11" t="str">
        <f t="shared" ref="N22:N23" si="142">IF(OR(F22="",G22=""),"",IF(LEFT(E22,6)="Viagem","",IF(AND(B22="sábado",OR(N(F22)&gt;=VALUE("18:00:00"),N(F22)&lt;=VALUE("08:00:00")),OR(AND(N(G22)&gt;=VALUE("18:00:00"),N(F22)&gt;=VALUE("18:00:00")),N(G22)&lt;=VALUE("08:00:00"))),H22," ")))</f>
        <v xml:space="preserve"> </v>
      </c>
      <c r="O22" s="11" t="str">
        <f t="shared" ref="O22:O23" si="143">IF(OR(F22="",G22=""),"",IF(LEFT(E22,6)="Viagem","",IF(AND(B22="domingo",AND(N(F22)&gt;=VALUE("08:00:00"),N(F22)&lt;=VALUE("18:00:00"),N(G22)&gt;=VALUE("08:00:00"),N(G22)&lt;=VALUE("18:00:00"))),H22," ")))</f>
        <v xml:space="preserve"> </v>
      </c>
      <c r="P22" s="11" t="str">
        <f t="shared" ref="P22:P23" si="144">IF(OR(F22="",G22=""),"",IF(LEFT(E22,6)="Viagem","",IF(AND(B22="domingo",OR(N(F22)&gt;=VALUE("18:00:00"),N(F22)&lt;=VALUE("08:00:00"),N(G22)&gt;=VALUE("18:00:00"),N(G22)&lt;=VALUE("08:00:00"))),H22," ")))</f>
        <v xml:space="preserve"> </v>
      </c>
      <c r="Q22" s="11" t="str">
        <f t="shared" ref="Q22:Q23" si="145">IF(OR(F22="",G22=""),"",IF(LEFT(E22,6)="Viagem","",IF(B22="feriado",H22,"")))</f>
        <v/>
      </c>
      <c r="R22" s="10" t="str">
        <f t="shared" ref="R22:R23" si="146">IF(OR(F22="",G22=""),"",IF(LEFT(E22,6)="Viagem",H22,""))</f>
        <v/>
      </c>
      <c r="S22" s="34">
        <f t="shared" ref="S22:S23" si="147">SUM(K22:R22)</f>
        <v>0.16666666666666663</v>
      </c>
    </row>
    <row r="23" spans="1:19" s="12" customFormat="1" ht="26" x14ac:dyDescent="0.2">
      <c r="A23" s="5">
        <v>24</v>
      </c>
      <c r="B23" s="71" t="str">
        <f t="shared" si="136"/>
        <v>Quarta</v>
      </c>
      <c r="C23" s="70" t="s">
        <v>47</v>
      </c>
      <c r="D23" s="68" t="s">
        <v>48</v>
      </c>
      <c r="E23" s="69" t="s">
        <v>49</v>
      </c>
      <c r="F23" s="70">
        <v>0.58333333333333337</v>
      </c>
      <c r="G23" s="70">
        <v>0.75</v>
      </c>
      <c r="H23" s="7">
        <f t="shared" si="137"/>
        <v>0.16666666666666663</v>
      </c>
      <c r="I23" s="8" t="str">
        <f t="shared" si="138"/>
        <v>Dia de semana - 08h00 às 18h00 - R$ 1,00</v>
      </c>
      <c r="J23" s="9"/>
      <c r="K23" s="10">
        <f t="shared" si="139"/>
        <v>0.16666666666666663</v>
      </c>
      <c r="L23" s="11" t="str">
        <f t="shared" si="140"/>
        <v/>
      </c>
      <c r="M23" s="11" t="str">
        <f t="shared" si="141"/>
        <v/>
      </c>
      <c r="N23" s="11" t="str">
        <f t="shared" si="142"/>
        <v xml:space="preserve"> </v>
      </c>
      <c r="O23" s="11" t="str">
        <f t="shared" si="143"/>
        <v xml:space="preserve"> </v>
      </c>
      <c r="P23" s="11" t="str">
        <f t="shared" si="144"/>
        <v xml:space="preserve"> </v>
      </c>
      <c r="Q23" s="11" t="str">
        <f t="shared" si="145"/>
        <v/>
      </c>
      <c r="R23" s="10" t="str">
        <f t="shared" si="146"/>
        <v/>
      </c>
      <c r="S23" s="34">
        <f t="shared" si="147"/>
        <v>0.16666666666666663</v>
      </c>
    </row>
    <row r="24" spans="1:19" s="12" customFormat="1" ht="39" x14ac:dyDescent="0.2">
      <c r="A24" s="5">
        <v>24</v>
      </c>
      <c r="B24" s="71" t="str">
        <f t="shared" ref="B24" si="148">IF(WEEKDAY($I$1+VALUE(A24-1))=1,"Domingo",IF(WEEKDAY($I$1+VALUE(A24-1))=2,"Segunda",IF(WEEKDAY($I$1+VALUE(A24-1))=3,"Terça",IF(WEEKDAY($I$1+VALUE(A24-1))=4,"Quarta",IF(WEEKDAY($I$1+VALUE(A24-1))=5,"Quinta",IF(WEEKDAY($I$1+VALUE(A24-1))=6,"Sexta",IF(WEEKDAY($I$1+VALUE(A24-1))=7,"Sábado","")))))))</f>
        <v>Quarta</v>
      </c>
      <c r="C24" s="70" t="s">
        <v>47</v>
      </c>
      <c r="D24" s="68" t="s">
        <v>48</v>
      </c>
      <c r="E24" s="69" t="s">
        <v>49</v>
      </c>
      <c r="F24" s="70">
        <v>0.75</v>
      </c>
      <c r="G24" s="70">
        <v>0.79166666666666663</v>
      </c>
      <c r="H24" s="7">
        <f t="shared" ref="H24" si="149">IF(AND(F24&gt;=0,G24&gt;=0),(G24-F24),0)</f>
        <v>4.166666666666663E-2</v>
      </c>
      <c r="I24" s="8" t="str">
        <f t="shared" ref="I24" si="150">IF(OR(F24="",G24=""),"",IF(LEFT(E24,6)="Viagem",CONCATENATE("Horas de deslocamento / Viagem"," - ",TEXT($R$9,"R$ #.##0,00"),),IF(AND(B24&lt;&gt;"sábado",B24&lt;&gt;"domingo",B24&lt;&gt;"feriado",AND(N(F24)&gt;=VALUE("08:00:00"),N(F24)&lt;=VALUE("18:00:00"),N(G24)&gt;=VALUE("08:00:00"),N(G24)&lt;=VALUE("18:00:00"))),CONCATENATE("Dia de semana - 08h00 às 18h00"," - ",TEXT($K$9,"R$ #.##0,00"),),IF(AND(B24&lt;&gt;"sábado",B24&lt;&gt;"domingo",B24&lt;&gt;"feriado",OR(N(F24)&gt;=VALUE("18:00:00"),N(F24)&lt;=VALUE("08:00:00")),OR(AND(N(G24)&gt;=VALUE("18:00:00"),N(F24)&gt;=VALUE("18:00:00")),N(G24)&lt;=VALUE("08:00:00"))),CONCATENATE("Dia de semana - 00h00 às 08h00 e 18h00 às 24h00"," - ",TEXT($L$9,"R$ #.##0,00"),),IF(AND(B24="sábado",AND(N(F24)&gt;=VALUE("08:00:00"),N(F24)&lt;=VALUE("18:00:00"),N(G24)&gt;=VALUE("08:00:00"),N(G24)&lt;=VALUE("18:00:00"))),CONCATENATE("Sábado - 08h00 às 18h00"," - ",TEXT($M$9,"R$ #.##0,00"),),IF(AND(B24="sábado",OR(N(F24)&gt;=VALUE("18:00:00"),N(F24)&lt;=VALUE("08:00:00")),OR(AND(N(G24)&gt;=VALUE("18:00:00"),N(F24)&gt;=VALUE("18:00:00")),N(G24)&lt;=VALUE("08:00:00"))),CONCATENATE("Sábado - 00h00 às 08h00 e 18h00 às 24h00"," - ",TEXT($N$9,"R$ #.##0,00"),),IF(AND(B24="domingo",AND(N(F24)&gt;=VALUE("08:00:00"),N(F24)&lt;=VALUE("18:00:00"),N(G24)&gt;=VALUE("08:00:00"),N(G24)&lt;=VALUE("18:00:00"))),CONCATENATE("Domingo - 08h00 às 18h00"," - ",TEXT($O$9,"R$ #.##0,00"),),IF(AND(B24="domingo",OR(N(F24)&gt;=VALUE("18:00:00"),N(F24)&lt;=VALUE("08:00:00")),OR(AND(N(G24)&gt;=VALUE("18:00:00"),N(F24)&gt;=VALUE("18:00:00")),N(G24)&lt;=VALUE("08:00:00"))),CONCATENATE("Domingo - 00h00 às 08h00 e 18h00 às 24h00"," - ",TEXT($P$9,"R$ #.##0,00"),),IF(B24="feriado",CONCATENATE("Feriado"," - ",TEXT($Q$9,"R$ #.##0,00"),),"ERRO! informar 'hora início' ou 'hora final' de acordo com o tipo de hora")))))))))</f>
        <v>Dia de semana - 00h00 às 08h00 e 18h00 às 24h00 - R$ 1,00</v>
      </c>
      <c r="J24" s="9"/>
      <c r="K24" s="10" t="str">
        <f t="shared" ref="K24" si="151">IF(OR(F24="",G24=""),"",IF(LEFT(E24,6)="Viagem","",IF(AND(B24&lt;&gt;"sábado",B24&lt;&gt;"domingo",B24&lt;&gt;"feriado",AND(N(F24)&gt;=VALUE("08:00:00"),N(F24)&lt;=VALUE("18:00:00"),N(G24)&gt;=VALUE("08:00:00"),N(G24)&lt;=VALUE("18:00:00"))),H24,"")))</f>
        <v/>
      </c>
      <c r="L24" s="11">
        <f t="shared" ref="L24" si="152">IF(OR(F24="",G24=""),"",IF(LEFT(E24,6)="Viagem","",IF(AND(B24&lt;&gt;"sábado",B24&lt;&gt;"domingo",B24&lt;&gt;"feriado",OR(N(F24)&gt;=VALUE("18:00:00"),N(F24)&lt;=VALUE("08:00:00")),OR(AND(N(G24)&gt;=VALUE("18:00:00"),N(F24)&gt;=VALUE("18:00:00")),N(G24)&lt;=VALUE("08:00:00"))),H24,"")))</f>
        <v>4.166666666666663E-2</v>
      </c>
      <c r="M24" s="11" t="str">
        <f t="shared" ref="M24" si="153">IF(OR(F24="",G24=""),"",IF(LEFT(E24,6)="Viagem","",IF(AND(B24="sábado",AND(N(F24)&gt;=VALUE("08:00:00"),N(F24)&lt;=VALUE("18:00:00"),N(G24)&gt;=VALUE("08:00:00"),N(G24)&lt;=VALUE("18:00:00"))),H24,"")))</f>
        <v/>
      </c>
      <c r="N24" s="11" t="str">
        <f t="shared" ref="N24" si="154">IF(OR(F24="",G24=""),"",IF(LEFT(E24,6)="Viagem","",IF(AND(B24="sábado",OR(N(F24)&gt;=VALUE("18:00:00"),N(F24)&lt;=VALUE("08:00:00")),OR(AND(N(G24)&gt;=VALUE("18:00:00"),N(F24)&gt;=VALUE("18:00:00")),N(G24)&lt;=VALUE("08:00:00"))),H24," ")))</f>
        <v xml:space="preserve"> </v>
      </c>
      <c r="O24" s="11" t="str">
        <f t="shared" ref="O24" si="155">IF(OR(F24="",G24=""),"",IF(LEFT(E24,6)="Viagem","",IF(AND(B24="domingo",AND(N(F24)&gt;=VALUE("08:00:00"),N(F24)&lt;=VALUE("18:00:00"),N(G24)&gt;=VALUE("08:00:00"),N(G24)&lt;=VALUE("18:00:00"))),H24," ")))</f>
        <v xml:space="preserve"> </v>
      </c>
      <c r="P24" s="11" t="str">
        <f t="shared" ref="P24" si="156">IF(OR(F24="",G24=""),"",IF(LEFT(E24,6)="Viagem","",IF(AND(B24="domingo",OR(N(F24)&gt;=VALUE("18:00:00"),N(F24)&lt;=VALUE("08:00:00"),N(G24)&gt;=VALUE("18:00:00"),N(G24)&lt;=VALUE("08:00:00"))),H24," ")))</f>
        <v xml:space="preserve"> </v>
      </c>
      <c r="Q24" s="11" t="str">
        <f t="shared" ref="Q24" si="157">IF(OR(F24="",G24=""),"",IF(LEFT(E24,6)="Viagem","",IF(B24="feriado",H24,"")))</f>
        <v/>
      </c>
      <c r="R24" s="10" t="str">
        <f t="shared" ref="R24" si="158">IF(OR(F24="",G24=""),"",IF(LEFT(E24,6)="Viagem",H24,""))</f>
        <v/>
      </c>
      <c r="S24" s="34">
        <f t="shared" ref="S24" si="159">SUM(K24:R24)</f>
        <v>4.166666666666663E-2</v>
      </c>
    </row>
    <row r="25" spans="1:19" s="12" customFormat="1" ht="26" x14ac:dyDescent="0.2">
      <c r="A25" s="5">
        <v>25</v>
      </c>
      <c r="B25" s="71" t="str">
        <f t="shared" ref="B25:B27" si="160">IF(WEEKDAY($I$1+VALUE(A25-1))=1,"Domingo",IF(WEEKDAY($I$1+VALUE(A25-1))=2,"Segunda",IF(WEEKDAY($I$1+VALUE(A25-1))=3,"Terça",IF(WEEKDAY($I$1+VALUE(A25-1))=4,"Quarta",IF(WEEKDAY($I$1+VALUE(A25-1))=5,"Quinta",IF(WEEKDAY($I$1+VALUE(A25-1))=6,"Sexta",IF(WEEKDAY($I$1+VALUE(A25-1))=7,"Sábado","")))))))</f>
        <v>Quinta</v>
      </c>
      <c r="C25" s="70" t="s">
        <v>47</v>
      </c>
      <c r="D25" s="68" t="s">
        <v>48</v>
      </c>
      <c r="E25" s="69" t="s">
        <v>49</v>
      </c>
      <c r="F25" s="70">
        <v>0.375</v>
      </c>
      <c r="G25" s="70">
        <v>0.54166666666666663</v>
      </c>
      <c r="H25" s="7">
        <f t="shared" ref="H25:H27" si="161">IF(AND(F25&gt;=0,G25&gt;=0),(G25-F25),0)</f>
        <v>0.16666666666666663</v>
      </c>
      <c r="I25" s="8" t="str">
        <f t="shared" ref="I25:I27" si="162">IF(OR(F25="",G25=""),"",IF(LEFT(E25,6)="Viagem",CONCATENATE("Horas de deslocamento / Viagem"," - ",TEXT($R$9,"R$ #.##0,00"),),IF(AND(B25&lt;&gt;"sábado",B25&lt;&gt;"domingo",B25&lt;&gt;"feriado",AND(N(F25)&gt;=VALUE("08:00:00"),N(F25)&lt;=VALUE("18:00:00"),N(G25)&gt;=VALUE("08:00:00"),N(G25)&lt;=VALUE("18:00:00"))),CONCATENATE("Dia de semana - 08h00 às 18h00"," - ",TEXT($K$9,"R$ #.##0,00"),),IF(AND(B25&lt;&gt;"sábado",B25&lt;&gt;"domingo",B25&lt;&gt;"feriado",OR(N(F25)&gt;=VALUE("18:00:00"),N(F25)&lt;=VALUE("08:00:00")),OR(AND(N(G25)&gt;=VALUE("18:00:00"),N(F25)&gt;=VALUE("18:00:00")),N(G25)&lt;=VALUE("08:00:00"))),CONCATENATE("Dia de semana - 00h00 às 08h00 e 18h00 às 24h00"," - ",TEXT($L$9,"R$ #.##0,00"),),IF(AND(B25="sábado",AND(N(F25)&gt;=VALUE("08:00:00"),N(F25)&lt;=VALUE("18:00:00"),N(G25)&gt;=VALUE("08:00:00"),N(G25)&lt;=VALUE("18:00:00"))),CONCATENATE("Sábado - 08h00 às 18h00"," - ",TEXT($M$9,"R$ #.##0,00"),),IF(AND(B25="sábado",OR(N(F25)&gt;=VALUE("18:00:00"),N(F25)&lt;=VALUE("08:00:00")),OR(AND(N(G25)&gt;=VALUE("18:00:00"),N(F25)&gt;=VALUE("18:00:00")),N(G25)&lt;=VALUE("08:00:00"))),CONCATENATE("Sábado - 00h00 às 08h00 e 18h00 às 24h00"," - ",TEXT($N$9,"R$ #.##0,00"),),IF(AND(B25="domingo",AND(N(F25)&gt;=VALUE("08:00:00"),N(F25)&lt;=VALUE("18:00:00"),N(G25)&gt;=VALUE("08:00:00"),N(G25)&lt;=VALUE("18:00:00"))),CONCATENATE("Domingo - 08h00 às 18h00"," - ",TEXT($O$9,"R$ #.##0,00"),),IF(AND(B25="domingo",OR(N(F25)&gt;=VALUE("18:00:00"),N(F25)&lt;=VALUE("08:00:00")),OR(AND(N(G25)&gt;=VALUE("18:00:00"),N(F25)&gt;=VALUE("18:00:00")),N(G25)&lt;=VALUE("08:00:00"))),CONCATENATE("Domingo - 00h00 às 08h00 e 18h00 às 24h00"," - ",TEXT($P$9,"R$ #.##0,00"),),IF(B25="feriado",CONCATENATE("Feriado"," - ",TEXT($Q$9,"R$ #.##0,00"),),"ERRO! informar 'hora início' ou 'hora final' de acordo com o tipo de hora")))))))))</f>
        <v>Dia de semana - 08h00 às 18h00 - R$ 1,00</v>
      </c>
      <c r="J25" s="9"/>
      <c r="K25" s="10">
        <f t="shared" ref="K25:K27" si="163">IF(OR(F25="",G25=""),"",IF(LEFT(E25,6)="Viagem","",IF(AND(B25&lt;&gt;"sábado",B25&lt;&gt;"domingo",B25&lt;&gt;"feriado",AND(N(F25)&gt;=VALUE("08:00:00"),N(F25)&lt;=VALUE("18:00:00"),N(G25)&gt;=VALUE("08:00:00"),N(G25)&lt;=VALUE("18:00:00"))),H25,"")))</f>
        <v>0.16666666666666663</v>
      </c>
      <c r="L25" s="11" t="str">
        <f t="shared" ref="L25:L27" si="164">IF(OR(F25="",G25=""),"",IF(LEFT(E25,6)="Viagem","",IF(AND(B25&lt;&gt;"sábado",B25&lt;&gt;"domingo",B25&lt;&gt;"feriado",OR(N(F25)&gt;=VALUE("18:00:00"),N(F25)&lt;=VALUE("08:00:00")),OR(AND(N(G25)&gt;=VALUE("18:00:00"),N(F25)&gt;=VALUE("18:00:00")),N(G25)&lt;=VALUE("08:00:00"))),H25,"")))</f>
        <v/>
      </c>
      <c r="M25" s="11" t="str">
        <f t="shared" ref="M25:M27" si="165">IF(OR(F25="",G25=""),"",IF(LEFT(E25,6)="Viagem","",IF(AND(B25="sábado",AND(N(F25)&gt;=VALUE("08:00:00"),N(F25)&lt;=VALUE("18:00:00"),N(G25)&gt;=VALUE("08:00:00"),N(G25)&lt;=VALUE("18:00:00"))),H25,"")))</f>
        <v/>
      </c>
      <c r="N25" s="11" t="str">
        <f t="shared" ref="N25:N27" si="166">IF(OR(F25="",G25=""),"",IF(LEFT(E25,6)="Viagem","",IF(AND(B25="sábado",OR(N(F25)&gt;=VALUE("18:00:00"),N(F25)&lt;=VALUE("08:00:00")),OR(AND(N(G25)&gt;=VALUE("18:00:00"),N(F25)&gt;=VALUE("18:00:00")),N(G25)&lt;=VALUE("08:00:00"))),H25," ")))</f>
        <v xml:space="preserve"> </v>
      </c>
      <c r="O25" s="11" t="str">
        <f t="shared" ref="O25:O27" si="167">IF(OR(F25="",G25=""),"",IF(LEFT(E25,6)="Viagem","",IF(AND(B25="domingo",AND(N(F25)&gt;=VALUE("08:00:00"),N(F25)&lt;=VALUE("18:00:00"),N(G25)&gt;=VALUE("08:00:00"),N(G25)&lt;=VALUE("18:00:00"))),H25," ")))</f>
        <v xml:space="preserve"> </v>
      </c>
      <c r="P25" s="11" t="str">
        <f t="shared" ref="P25:P27" si="168">IF(OR(F25="",G25=""),"",IF(LEFT(E25,6)="Viagem","",IF(AND(B25="domingo",OR(N(F25)&gt;=VALUE("18:00:00"),N(F25)&lt;=VALUE("08:00:00"),N(G25)&gt;=VALUE("18:00:00"),N(G25)&lt;=VALUE("08:00:00"))),H25," ")))</f>
        <v xml:space="preserve"> </v>
      </c>
      <c r="Q25" s="11" t="str">
        <f t="shared" ref="Q25:Q27" si="169">IF(OR(F25="",G25=""),"",IF(LEFT(E25,6)="Viagem","",IF(B25="feriado",H25,"")))</f>
        <v/>
      </c>
      <c r="R25" s="10" t="str">
        <f t="shared" ref="R25:R27" si="170">IF(OR(F25="",G25=""),"",IF(LEFT(E25,6)="Viagem",H25,""))</f>
        <v/>
      </c>
      <c r="S25" s="34">
        <f t="shared" ref="S25:S27" si="171">SUM(K25:R25)</f>
        <v>0.16666666666666663</v>
      </c>
    </row>
    <row r="26" spans="1:19" s="12" customFormat="1" ht="26" x14ac:dyDescent="0.2">
      <c r="A26" s="5">
        <v>25</v>
      </c>
      <c r="B26" s="71" t="str">
        <f t="shared" si="160"/>
        <v>Quinta</v>
      </c>
      <c r="C26" s="70" t="s">
        <v>47</v>
      </c>
      <c r="D26" s="68" t="s">
        <v>48</v>
      </c>
      <c r="E26" s="69" t="s">
        <v>49</v>
      </c>
      <c r="F26" s="70">
        <v>0.58333333333333337</v>
      </c>
      <c r="G26" s="70">
        <v>0.75</v>
      </c>
      <c r="H26" s="7">
        <f t="shared" si="161"/>
        <v>0.16666666666666663</v>
      </c>
      <c r="I26" s="8" t="str">
        <f t="shared" si="162"/>
        <v>Dia de semana - 08h00 às 18h00 - R$ 1,00</v>
      </c>
      <c r="J26" s="9"/>
      <c r="K26" s="10">
        <f t="shared" si="163"/>
        <v>0.16666666666666663</v>
      </c>
      <c r="L26" s="11" t="str">
        <f t="shared" si="164"/>
        <v/>
      </c>
      <c r="M26" s="11" t="str">
        <f t="shared" si="165"/>
        <v/>
      </c>
      <c r="N26" s="11" t="str">
        <f t="shared" si="166"/>
        <v xml:space="preserve"> </v>
      </c>
      <c r="O26" s="11" t="str">
        <f t="shared" si="167"/>
        <v xml:space="preserve"> </v>
      </c>
      <c r="P26" s="11" t="str">
        <f t="shared" si="168"/>
        <v xml:space="preserve"> </v>
      </c>
      <c r="Q26" s="11" t="str">
        <f t="shared" si="169"/>
        <v/>
      </c>
      <c r="R26" s="10" t="str">
        <f t="shared" si="170"/>
        <v/>
      </c>
      <c r="S26" s="34">
        <f t="shared" si="171"/>
        <v>0.16666666666666663</v>
      </c>
    </row>
    <row r="27" spans="1:19" s="12" customFormat="1" ht="39" x14ac:dyDescent="0.2">
      <c r="A27" s="5">
        <v>25</v>
      </c>
      <c r="B27" s="71" t="str">
        <f t="shared" si="160"/>
        <v>Quinta</v>
      </c>
      <c r="C27" s="70" t="s">
        <v>47</v>
      </c>
      <c r="D27" s="68" t="s">
        <v>48</v>
      </c>
      <c r="E27" s="69" t="s">
        <v>49</v>
      </c>
      <c r="F27" s="70">
        <v>0.75</v>
      </c>
      <c r="G27" s="70">
        <v>0.79166666666666663</v>
      </c>
      <c r="H27" s="7">
        <f t="shared" si="161"/>
        <v>4.166666666666663E-2</v>
      </c>
      <c r="I27" s="8" t="str">
        <f t="shared" si="162"/>
        <v>Dia de semana - 00h00 às 08h00 e 18h00 às 24h00 - R$ 1,00</v>
      </c>
      <c r="J27" s="9"/>
      <c r="K27" s="10" t="str">
        <f t="shared" si="163"/>
        <v/>
      </c>
      <c r="L27" s="11">
        <f t="shared" si="164"/>
        <v>4.166666666666663E-2</v>
      </c>
      <c r="M27" s="11" t="str">
        <f t="shared" si="165"/>
        <v/>
      </c>
      <c r="N27" s="11" t="str">
        <f t="shared" si="166"/>
        <v xml:space="preserve"> </v>
      </c>
      <c r="O27" s="11" t="str">
        <f t="shared" si="167"/>
        <v xml:space="preserve"> </v>
      </c>
      <c r="P27" s="11" t="str">
        <f t="shared" si="168"/>
        <v xml:space="preserve"> </v>
      </c>
      <c r="Q27" s="11" t="str">
        <f t="shared" si="169"/>
        <v/>
      </c>
      <c r="R27" s="10" t="str">
        <f t="shared" si="170"/>
        <v/>
      </c>
      <c r="S27" s="34">
        <f t="shared" si="171"/>
        <v>4.166666666666663E-2</v>
      </c>
    </row>
    <row r="28" spans="1:19" s="12" customFormat="1" ht="26" x14ac:dyDescent="0.2">
      <c r="A28" s="5">
        <v>26</v>
      </c>
      <c r="B28" s="71" t="str">
        <f t="shared" ref="B28" si="172">IF(WEEKDAY($I$1+VALUE(A28-1))=1,"Domingo",IF(WEEKDAY($I$1+VALUE(A28-1))=2,"Segunda",IF(WEEKDAY($I$1+VALUE(A28-1))=3,"Terça",IF(WEEKDAY($I$1+VALUE(A28-1))=4,"Quarta",IF(WEEKDAY($I$1+VALUE(A28-1))=5,"Quinta",IF(WEEKDAY($I$1+VALUE(A28-1))=6,"Sexta",IF(WEEKDAY($I$1+VALUE(A28-1))=7,"Sábado","")))))))</f>
        <v>Sexta</v>
      </c>
      <c r="C28" s="70" t="s">
        <v>47</v>
      </c>
      <c r="D28" s="68" t="s">
        <v>48</v>
      </c>
      <c r="E28" s="69" t="s">
        <v>49</v>
      </c>
      <c r="F28" s="70">
        <v>0.33333333333333331</v>
      </c>
      <c r="G28" s="70">
        <v>0.54166666666666663</v>
      </c>
      <c r="H28" s="7">
        <f t="shared" ref="H28" si="173">IF(AND(F28&gt;=0,G28&gt;=0),(G28-F28),0)</f>
        <v>0.20833333333333331</v>
      </c>
      <c r="I28" s="8" t="str">
        <f t="shared" ref="I28" si="174">IF(OR(F28="",G28=""),"",IF(LEFT(E28,6)="Viagem",CONCATENATE("Horas de deslocamento / Viagem"," - ",TEXT($R$9,"R$ #.##0,00"),),IF(AND(B28&lt;&gt;"sábado",B28&lt;&gt;"domingo",B28&lt;&gt;"feriado",AND(N(F28)&gt;=VALUE("08:00:00"),N(F28)&lt;=VALUE("18:00:00"),N(G28)&gt;=VALUE("08:00:00"),N(G28)&lt;=VALUE("18:00:00"))),CONCATENATE("Dia de semana - 08h00 às 18h00"," - ",TEXT($K$9,"R$ #.##0,00"),),IF(AND(B28&lt;&gt;"sábado",B28&lt;&gt;"domingo",B28&lt;&gt;"feriado",OR(N(F28)&gt;=VALUE("18:00:00"),N(F28)&lt;=VALUE("08:00:00")),OR(AND(N(G28)&gt;=VALUE("18:00:00"),N(F28)&gt;=VALUE("18:00:00")),N(G28)&lt;=VALUE("08:00:00"))),CONCATENATE("Dia de semana - 00h00 às 08h00 e 18h00 às 24h00"," - ",TEXT($L$9,"R$ #.##0,00"),),IF(AND(B28="sábado",AND(N(F28)&gt;=VALUE("08:00:00"),N(F28)&lt;=VALUE("18:00:00"),N(G28)&gt;=VALUE("08:00:00"),N(G28)&lt;=VALUE("18:00:00"))),CONCATENATE("Sábado - 08h00 às 18h00"," - ",TEXT($M$9,"R$ #.##0,00"),),IF(AND(B28="sábado",OR(N(F28)&gt;=VALUE("18:00:00"),N(F28)&lt;=VALUE("08:00:00")),OR(AND(N(G28)&gt;=VALUE("18:00:00"),N(F28)&gt;=VALUE("18:00:00")),N(G28)&lt;=VALUE("08:00:00"))),CONCATENATE("Sábado - 00h00 às 08h00 e 18h00 às 24h00"," - ",TEXT($N$9,"R$ #.##0,00"),),IF(AND(B28="domingo",AND(N(F28)&gt;=VALUE("08:00:00"),N(F28)&lt;=VALUE("18:00:00"),N(G28)&gt;=VALUE("08:00:00"),N(G28)&lt;=VALUE("18:00:00"))),CONCATENATE("Domingo - 08h00 às 18h00"," - ",TEXT($O$9,"R$ #.##0,00"),),IF(AND(B28="domingo",OR(N(F28)&gt;=VALUE("18:00:00"),N(F28)&lt;=VALUE("08:00:00")),OR(AND(N(G28)&gt;=VALUE("18:00:00"),N(F28)&gt;=VALUE("18:00:00")),N(G28)&lt;=VALUE("08:00:00"))),CONCATENATE("Domingo - 00h00 às 08h00 e 18h00 às 24h00"," - ",TEXT($P$9,"R$ #.##0,00"),),IF(B28="feriado",CONCATENATE("Feriado"," - ",TEXT($Q$9,"R$ #.##0,00"),),"ERRO! informar 'hora início' ou 'hora final' de acordo com o tipo de hora")))))))))</f>
        <v>Dia de semana - 08h00 às 18h00 - R$ 1,00</v>
      </c>
      <c r="J28" s="9"/>
      <c r="K28" s="10">
        <f t="shared" ref="K28" si="175">IF(OR(F28="",G28=""),"",IF(LEFT(E28,6)="Viagem","",IF(AND(B28&lt;&gt;"sábado",B28&lt;&gt;"domingo",B28&lt;&gt;"feriado",AND(N(F28)&gt;=VALUE("08:00:00"),N(F28)&lt;=VALUE("18:00:00"),N(G28)&gt;=VALUE("08:00:00"),N(G28)&lt;=VALUE("18:00:00"))),H28,"")))</f>
        <v>0.20833333333333331</v>
      </c>
      <c r="L28" s="11" t="str">
        <f t="shared" ref="L28" si="176">IF(OR(F28="",G28=""),"",IF(LEFT(E28,6)="Viagem","",IF(AND(B28&lt;&gt;"sábado",B28&lt;&gt;"domingo",B28&lt;&gt;"feriado",OR(N(F28)&gt;=VALUE("18:00:00"),N(F28)&lt;=VALUE("08:00:00")),OR(AND(N(G28)&gt;=VALUE("18:00:00"),N(F28)&gt;=VALUE("18:00:00")),N(G28)&lt;=VALUE("08:00:00"))),H28,"")))</f>
        <v/>
      </c>
      <c r="M28" s="11" t="str">
        <f t="shared" ref="M28" si="177">IF(OR(F28="",G28=""),"",IF(LEFT(E28,6)="Viagem","",IF(AND(B28="sábado",AND(N(F28)&gt;=VALUE("08:00:00"),N(F28)&lt;=VALUE("18:00:00"),N(G28)&gt;=VALUE("08:00:00"),N(G28)&lt;=VALUE("18:00:00"))),H28,"")))</f>
        <v/>
      </c>
      <c r="N28" s="11" t="str">
        <f t="shared" ref="N28" si="178">IF(OR(F28="",G28=""),"",IF(LEFT(E28,6)="Viagem","",IF(AND(B28="sábado",OR(N(F28)&gt;=VALUE("18:00:00"),N(F28)&lt;=VALUE("08:00:00")),OR(AND(N(G28)&gt;=VALUE("18:00:00"),N(F28)&gt;=VALUE("18:00:00")),N(G28)&lt;=VALUE("08:00:00"))),H28," ")))</f>
        <v xml:space="preserve"> </v>
      </c>
      <c r="O28" s="11" t="str">
        <f t="shared" ref="O28" si="179">IF(OR(F28="",G28=""),"",IF(LEFT(E28,6)="Viagem","",IF(AND(B28="domingo",AND(N(F28)&gt;=VALUE("08:00:00"),N(F28)&lt;=VALUE("18:00:00"),N(G28)&gt;=VALUE("08:00:00"),N(G28)&lt;=VALUE("18:00:00"))),H28," ")))</f>
        <v xml:space="preserve"> </v>
      </c>
      <c r="P28" s="11" t="str">
        <f t="shared" ref="P28" si="180">IF(OR(F28="",G28=""),"",IF(LEFT(E28,6)="Viagem","",IF(AND(B28="domingo",OR(N(F28)&gt;=VALUE("18:00:00"),N(F28)&lt;=VALUE("08:00:00"),N(G28)&gt;=VALUE("18:00:00"),N(G28)&lt;=VALUE("08:00:00"))),H28," ")))</f>
        <v xml:space="preserve"> </v>
      </c>
      <c r="Q28" s="11" t="str">
        <f t="shared" ref="Q28" si="181">IF(OR(F28="",G28=""),"",IF(LEFT(E28,6)="Viagem","",IF(B28="feriado",H28,"")))</f>
        <v/>
      </c>
      <c r="R28" s="10" t="str">
        <f t="shared" ref="R28" si="182">IF(OR(F28="",G28=""),"",IF(LEFT(E28,6)="Viagem",H28,""))</f>
        <v/>
      </c>
      <c r="S28" s="34">
        <f t="shared" ref="S28" si="183">SUM(K28:R28)</f>
        <v>0.20833333333333331</v>
      </c>
    </row>
    <row r="29" spans="1:19" s="12" customFormat="1" ht="26" x14ac:dyDescent="0.2">
      <c r="A29" s="5">
        <v>26</v>
      </c>
      <c r="B29" s="71" t="str">
        <f t="shared" ref="B29" si="184">IF(WEEKDAY($I$1+VALUE(A29-1))=1,"Domingo",IF(WEEKDAY($I$1+VALUE(A29-1))=2,"Segunda",IF(WEEKDAY($I$1+VALUE(A29-1))=3,"Terça",IF(WEEKDAY($I$1+VALUE(A29-1))=4,"Quarta",IF(WEEKDAY($I$1+VALUE(A29-1))=5,"Quinta",IF(WEEKDAY($I$1+VALUE(A29-1))=6,"Sexta",IF(WEEKDAY($I$1+VALUE(A29-1))=7,"Sábado","")))))))</f>
        <v>Sexta</v>
      </c>
      <c r="C29" s="70" t="s">
        <v>47</v>
      </c>
      <c r="D29" s="68" t="s">
        <v>48</v>
      </c>
      <c r="E29" s="69" t="s">
        <v>49</v>
      </c>
      <c r="F29" s="70">
        <v>0.58333333333333337</v>
      </c>
      <c r="G29" s="70">
        <v>0.6875</v>
      </c>
      <c r="H29" s="7">
        <f t="shared" ref="H29" si="185">IF(AND(F29&gt;=0,G29&gt;=0),(G29-F29),0)</f>
        <v>0.10416666666666663</v>
      </c>
      <c r="I29" s="8" t="str">
        <f t="shared" ref="I29" si="186">IF(OR(F29="",G29=""),"",IF(LEFT(E29,6)="Viagem",CONCATENATE("Horas de deslocamento / Viagem"," - ",TEXT($R$9,"R$ #.##0,00"),),IF(AND(B29&lt;&gt;"sábado",B29&lt;&gt;"domingo",B29&lt;&gt;"feriado",AND(N(F29)&gt;=VALUE("08:00:00"),N(F29)&lt;=VALUE("18:00:00"),N(G29)&gt;=VALUE("08:00:00"),N(G29)&lt;=VALUE("18:00:00"))),CONCATENATE("Dia de semana - 08h00 às 18h00"," - ",TEXT($K$9,"R$ #.##0,00"),),IF(AND(B29&lt;&gt;"sábado",B29&lt;&gt;"domingo",B29&lt;&gt;"feriado",OR(N(F29)&gt;=VALUE("18:00:00"),N(F29)&lt;=VALUE("08:00:00")),OR(AND(N(G29)&gt;=VALUE("18:00:00"),N(F29)&gt;=VALUE("18:00:00")),N(G29)&lt;=VALUE("08:00:00"))),CONCATENATE("Dia de semana - 00h00 às 08h00 e 18h00 às 24h00"," - ",TEXT($L$9,"R$ #.##0,00"),),IF(AND(B29="sábado",AND(N(F29)&gt;=VALUE("08:00:00"),N(F29)&lt;=VALUE("18:00:00"),N(G29)&gt;=VALUE("08:00:00"),N(G29)&lt;=VALUE("18:00:00"))),CONCATENATE("Sábado - 08h00 às 18h00"," - ",TEXT($M$9,"R$ #.##0,00"),),IF(AND(B29="sábado",OR(N(F29)&gt;=VALUE("18:00:00"),N(F29)&lt;=VALUE("08:00:00")),OR(AND(N(G29)&gt;=VALUE("18:00:00"),N(F29)&gt;=VALUE("18:00:00")),N(G29)&lt;=VALUE("08:00:00"))),CONCATENATE("Sábado - 00h00 às 08h00 e 18h00 às 24h00"," - ",TEXT($N$9,"R$ #.##0,00"),),IF(AND(B29="domingo",AND(N(F29)&gt;=VALUE("08:00:00"),N(F29)&lt;=VALUE("18:00:00"),N(G29)&gt;=VALUE("08:00:00"),N(G29)&lt;=VALUE("18:00:00"))),CONCATENATE("Domingo - 08h00 às 18h00"," - ",TEXT($O$9,"R$ #.##0,00"),),IF(AND(B29="domingo",OR(N(F29)&gt;=VALUE("18:00:00"),N(F29)&lt;=VALUE("08:00:00")),OR(AND(N(G29)&gt;=VALUE("18:00:00"),N(F29)&gt;=VALUE("18:00:00")),N(G29)&lt;=VALUE("08:00:00"))),CONCATENATE("Domingo - 00h00 às 08h00 e 18h00 às 24h00"," - ",TEXT($P$9,"R$ #.##0,00"),),IF(B29="feriado",CONCATENATE("Feriado"," - ",TEXT($Q$9,"R$ #.##0,00"),),"ERRO! informar 'hora início' ou 'hora final' de acordo com o tipo de hora")))))))))</f>
        <v>Dia de semana - 08h00 às 18h00 - R$ 1,00</v>
      </c>
      <c r="J29" s="9"/>
      <c r="K29" s="10">
        <f t="shared" ref="K29" si="187">IF(OR(F29="",G29=""),"",IF(LEFT(E29,6)="Viagem","",IF(AND(B29&lt;&gt;"sábado",B29&lt;&gt;"domingo",B29&lt;&gt;"feriado",AND(N(F29)&gt;=VALUE("08:00:00"),N(F29)&lt;=VALUE("18:00:00"),N(G29)&gt;=VALUE("08:00:00"),N(G29)&lt;=VALUE("18:00:00"))),H29,"")))</f>
        <v>0.10416666666666663</v>
      </c>
      <c r="L29" s="11" t="str">
        <f t="shared" ref="L29" si="188">IF(OR(F29="",G29=""),"",IF(LEFT(E29,6)="Viagem","",IF(AND(B29&lt;&gt;"sábado",B29&lt;&gt;"domingo",B29&lt;&gt;"feriado",OR(N(F29)&gt;=VALUE("18:00:00"),N(F29)&lt;=VALUE("08:00:00")),OR(AND(N(G29)&gt;=VALUE("18:00:00"),N(F29)&gt;=VALUE("18:00:00")),N(G29)&lt;=VALUE("08:00:00"))),H29,"")))</f>
        <v/>
      </c>
      <c r="M29" s="11" t="str">
        <f t="shared" ref="M29" si="189">IF(OR(F29="",G29=""),"",IF(LEFT(E29,6)="Viagem","",IF(AND(B29="sábado",AND(N(F29)&gt;=VALUE("08:00:00"),N(F29)&lt;=VALUE("18:00:00"),N(G29)&gt;=VALUE("08:00:00"),N(G29)&lt;=VALUE("18:00:00"))),H29,"")))</f>
        <v/>
      </c>
      <c r="N29" s="11" t="str">
        <f t="shared" ref="N29" si="190">IF(OR(F29="",G29=""),"",IF(LEFT(E29,6)="Viagem","",IF(AND(B29="sábado",OR(N(F29)&gt;=VALUE("18:00:00"),N(F29)&lt;=VALUE("08:00:00")),OR(AND(N(G29)&gt;=VALUE("18:00:00"),N(F29)&gt;=VALUE("18:00:00")),N(G29)&lt;=VALUE("08:00:00"))),H29," ")))</f>
        <v xml:space="preserve"> </v>
      </c>
      <c r="O29" s="11" t="str">
        <f t="shared" ref="O29" si="191">IF(OR(F29="",G29=""),"",IF(LEFT(E29,6)="Viagem","",IF(AND(B29="domingo",AND(N(F29)&gt;=VALUE("08:00:00"),N(F29)&lt;=VALUE("18:00:00"),N(G29)&gt;=VALUE("08:00:00"),N(G29)&lt;=VALUE("18:00:00"))),H29," ")))</f>
        <v xml:space="preserve"> </v>
      </c>
      <c r="P29" s="11" t="str">
        <f t="shared" ref="P29" si="192">IF(OR(F29="",G29=""),"",IF(LEFT(E29,6)="Viagem","",IF(AND(B29="domingo",OR(N(F29)&gt;=VALUE("18:00:00"),N(F29)&lt;=VALUE("08:00:00"),N(G29)&gt;=VALUE("18:00:00"),N(G29)&lt;=VALUE("08:00:00"))),H29," ")))</f>
        <v xml:space="preserve"> </v>
      </c>
      <c r="Q29" s="11" t="str">
        <f t="shared" ref="Q29" si="193">IF(OR(F29="",G29=""),"",IF(LEFT(E29,6)="Viagem","",IF(B29="feriado",H29,"")))</f>
        <v/>
      </c>
      <c r="R29" s="10" t="str">
        <f t="shared" ref="R29" si="194">IF(OR(F29="",G29=""),"",IF(LEFT(E29,6)="Viagem",H29,""))</f>
        <v/>
      </c>
      <c r="S29" s="34">
        <f t="shared" ref="S29" si="195">SUM(K29:R29)</f>
        <v>0.10416666666666663</v>
      </c>
    </row>
    <row r="30" spans="1:19" s="12" customFormat="1" ht="26" x14ac:dyDescent="0.2">
      <c r="A30" s="5">
        <v>29</v>
      </c>
      <c r="B30" s="71" t="str">
        <f t="shared" ref="B30" si="196">IF(WEEKDAY($I$1+VALUE(A30-1))=1,"Domingo",IF(WEEKDAY($I$1+VALUE(A30-1))=2,"Segunda",IF(WEEKDAY($I$1+VALUE(A30-1))=3,"Terça",IF(WEEKDAY($I$1+VALUE(A30-1))=4,"Quarta",IF(WEEKDAY($I$1+VALUE(A30-1))=5,"Quinta",IF(WEEKDAY($I$1+VALUE(A30-1))=6,"Sexta",IF(WEEKDAY($I$1+VALUE(A30-1))=7,"Sábado","")))))))</f>
        <v>Segunda</v>
      </c>
      <c r="C30" s="70" t="s">
        <v>47</v>
      </c>
      <c r="D30" s="68" t="s">
        <v>48</v>
      </c>
      <c r="E30" s="69" t="s">
        <v>49</v>
      </c>
      <c r="F30" s="70">
        <v>0.375</v>
      </c>
      <c r="G30" s="70">
        <v>0.54166666666666663</v>
      </c>
      <c r="H30" s="7">
        <f t="shared" ref="H30" si="197">IF(AND(F30&gt;=0,G30&gt;=0),(G30-F30),0)</f>
        <v>0.16666666666666663</v>
      </c>
      <c r="I30" s="8" t="str">
        <f t="shared" ref="I30" si="198">IF(OR(F30="",G30=""),"",IF(LEFT(E30,6)="Viagem",CONCATENATE("Horas de deslocamento / Viagem"," - ",TEXT($R$9,"R$ #.##0,00"),),IF(AND(B30&lt;&gt;"sábado",B30&lt;&gt;"domingo",B30&lt;&gt;"feriado",AND(N(F30)&gt;=VALUE("08:00:00"),N(F30)&lt;=VALUE("18:00:00"),N(G30)&gt;=VALUE("08:00:00"),N(G30)&lt;=VALUE("18:00:00"))),CONCATENATE("Dia de semana - 08h00 às 18h00"," - ",TEXT($K$9,"R$ #.##0,00"),),IF(AND(B30&lt;&gt;"sábado",B30&lt;&gt;"domingo",B30&lt;&gt;"feriado",OR(N(F30)&gt;=VALUE("18:00:00"),N(F30)&lt;=VALUE("08:00:00")),OR(AND(N(G30)&gt;=VALUE("18:00:00"),N(F30)&gt;=VALUE("18:00:00")),N(G30)&lt;=VALUE("08:00:00"))),CONCATENATE("Dia de semana - 00h00 às 08h00 e 18h00 às 24h00"," - ",TEXT($L$9,"R$ #.##0,00"),),IF(AND(B30="sábado",AND(N(F30)&gt;=VALUE("08:00:00"),N(F30)&lt;=VALUE("18:00:00"),N(G30)&gt;=VALUE("08:00:00"),N(G30)&lt;=VALUE("18:00:00"))),CONCATENATE("Sábado - 08h00 às 18h00"," - ",TEXT($M$9,"R$ #.##0,00"),),IF(AND(B30="sábado",OR(N(F30)&gt;=VALUE("18:00:00"),N(F30)&lt;=VALUE("08:00:00")),OR(AND(N(G30)&gt;=VALUE("18:00:00"),N(F30)&gt;=VALUE("18:00:00")),N(G30)&lt;=VALUE("08:00:00"))),CONCATENATE("Sábado - 00h00 às 08h00 e 18h00 às 24h00"," - ",TEXT($N$9,"R$ #.##0,00"),),IF(AND(B30="domingo",AND(N(F30)&gt;=VALUE("08:00:00"),N(F30)&lt;=VALUE("18:00:00"),N(G30)&gt;=VALUE("08:00:00"),N(G30)&lt;=VALUE("18:00:00"))),CONCATENATE("Domingo - 08h00 às 18h00"," - ",TEXT($O$9,"R$ #.##0,00"),),IF(AND(B30="domingo",OR(N(F30)&gt;=VALUE("18:00:00"),N(F30)&lt;=VALUE("08:00:00")),OR(AND(N(G30)&gt;=VALUE("18:00:00"),N(F30)&gt;=VALUE("18:00:00")),N(G30)&lt;=VALUE("08:00:00"))),CONCATENATE("Domingo - 00h00 às 08h00 e 18h00 às 24h00"," - ",TEXT($P$9,"R$ #.##0,00"),),IF(B30="feriado",CONCATENATE("Feriado"," - ",TEXT($Q$9,"R$ #.##0,00"),),"ERRO! informar 'hora início' ou 'hora final' de acordo com o tipo de hora")))))))))</f>
        <v>Dia de semana - 08h00 às 18h00 - R$ 1,00</v>
      </c>
      <c r="J30" s="9"/>
      <c r="K30" s="10">
        <f t="shared" ref="K30" si="199">IF(OR(F30="",G30=""),"",IF(LEFT(E30,6)="Viagem","",IF(AND(B30&lt;&gt;"sábado",B30&lt;&gt;"domingo",B30&lt;&gt;"feriado",AND(N(F30)&gt;=VALUE("08:00:00"),N(F30)&lt;=VALUE("18:00:00"),N(G30)&gt;=VALUE("08:00:00"),N(G30)&lt;=VALUE("18:00:00"))),H30,"")))</f>
        <v>0.16666666666666663</v>
      </c>
      <c r="L30" s="11" t="str">
        <f t="shared" ref="L30" si="200">IF(OR(F30="",G30=""),"",IF(LEFT(E30,6)="Viagem","",IF(AND(B30&lt;&gt;"sábado",B30&lt;&gt;"domingo",B30&lt;&gt;"feriado",OR(N(F30)&gt;=VALUE("18:00:00"),N(F30)&lt;=VALUE("08:00:00")),OR(AND(N(G30)&gt;=VALUE("18:00:00"),N(F30)&gt;=VALUE("18:00:00")),N(G30)&lt;=VALUE("08:00:00"))),H30,"")))</f>
        <v/>
      </c>
      <c r="M30" s="11" t="str">
        <f t="shared" ref="M30" si="201">IF(OR(F30="",G30=""),"",IF(LEFT(E30,6)="Viagem","",IF(AND(B30="sábado",AND(N(F30)&gt;=VALUE("08:00:00"),N(F30)&lt;=VALUE("18:00:00"),N(G30)&gt;=VALUE("08:00:00"),N(G30)&lt;=VALUE("18:00:00"))),H30,"")))</f>
        <v/>
      </c>
      <c r="N30" s="11" t="str">
        <f t="shared" ref="N30" si="202">IF(OR(F30="",G30=""),"",IF(LEFT(E30,6)="Viagem","",IF(AND(B30="sábado",OR(N(F30)&gt;=VALUE("18:00:00"),N(F30)&lt;=VALUE("08:00:00")),OR(AND(N(G30)&gt;=VALUE("18:00:00"),N(F30)&gt;=VALUE("18:00:00")),N(G30)&lt;=VALUE("08:00:00"))),H30," ")))</f>
        <v xml:space="preserve"> </v>
      </c>
      <c r="O30" s="11" t="str">
        <f t="shared" ref="O30" si="203">IF(OR(F30="",G30=""),"",IF(LEFT(E30,6)="Viagem","",IF(AND(B30="domingo",AND(N(F30)&gt;=VALUE("08:00:00"),N(F30)&lt;=VALUE("18:00:00"),N(G30)&gt;=VALUE("08:00:00"),N(G30)&lt;=VALUE("18:00:00"))),H30," ")))</f>
        <v xml:space="preserve"> </v>
      </c>
      <c r="P30" s="11" t="str">
        <f t="shared" ref="P30" si="204">IF(OR(F30="",G30=""),"",IF(LEFT(E30,6)="Viagem","",IF(AND(B30="domingo",OR(N(F30)&gt;=VALUE("18:00:00"),N(F30)&lt;=VALUE("08:00:00"),N(G30)&gt;=VALUE("18:00:00"),N(G30)&lt;=VALUE("08:00:00"))),H30," ")))</f>
        <v xml:space="preserve"> </v>
      </c>
      <c r="Q30" s="11" t="str">
        <f t="shared" ref="Q30" si="205">IF(OR(F30="",G30=""),"",IF(LEFT(E30,6)="Viagem","",IF(B30="feriado",H30,"")))</f>
        <v/>
      </c>
      <c r="R30" s="10" t="str">
        <f t="shared" ref="R30" si="206">IF(OR(F30="",G30=""),"",IF(LEFT(E30,6)="Viagem",H30,""))</f>
        <v/>
      </c>
      <c r="S30" s="34">
        <f t="shared" ref="S30" si="207">SUM(K30:R30)</f>
        <v>0.16666666666666663</v>
      </c>
    </row>
    <row r="31" spans="1:19" s="12" customFormat="1" ht="26" x14ac:dyDescent="0.2">
      <c r="A31" s="5">
        <v>29</v>
      </c>
      <c r="B31" s="71" t="str">
        <f t="shared" ref="B31" si="208">IF(WEEKDAY($I$1+VALUE(A31-1))=1,"Domingo",IF(WEEKDAY($I$1+VALUE(A31-1))=2,"Segunda",IF(WEEKDAY($I$1+VALUE(A31-1))=3,"Terça",IF(WEEKDAY($I$1+VALUE(A31-1))=4,"Quarta",IF(WEEKDAY($I$1+VALUE(A31-1))=5,"Quinta",IF(WEEKDAY($I$1+VALUE(A31-1))=6,"Sexta",IF(WEEKDAY($I$1+VALUE(A31-1))=7,"Sábado","")))))))</f>
        <v>Segunda</v>
      </c>
      <c r="C31" s="70" t="s">
        <v>47</v>
      </c>
      <c r="D31" s="68" t="s">
        <v>48</v>
      </c>
      <c r="E31" s="69" t="s">
        <v>49</v>
      </c>
      <c r="F31" s="70">
        <v>0.58333333333333337</v>
      </c>
      <c r="G31" s="70">
        <v>0.75</v>
      </c>
      <c r="H31" s="7">
        <f t="shared" ref="H31" si="209">IF(AND(F31&gt;=0,G31&gt;=0),(G31-F31),0)</f>
        <v>0.16666666666666663</v>
      </c>
      <c r="I31" s="8" t="str">
        <f t="shared" ref="I31" si="210">IF(OR(F31="",G31=""),"",IF(LEFT(E31,6)="Viagem",CONCATENATE("Horas de deslocamento / Viagem"," - ",TEXT($R$9,"R$ #.##0,00"),),IF(AND(B31&lt;&gt;"sábado",B31&lt;&gt;"domingo",B31&lt;&gt;"feriado",AND(N(F31)&gt;=VALUE("08:00:00"),N(F31)&lt;=VALUE("18:00:00"),N(G31)&gt;=VALUE("08:00:00"),N(G31)&lt;=VALUE("18:00:00"))),CONCATENATE("Dia de semana - 08h00 às 18h00"," - ",TEXT($K$9,"R$ #.##0,00"),),IF(AND(B31&lt;&gt;"sábado",B31&lt;&gt;"domingo",B31&lt;&gt;"feriado",OR(N(F31)&gt;=VALUE("18:00:00"),N(F31)&lt;=VALUE("08:00:00")),OR(AND(N(G31)&gt;=VALUE("18:00:00"),N(F31)&gt;=VALUE("18:00:00")),N(G31)&lt;=VALUE("08:00:00"))),CONCATENATE("Dia de semana - 00h00 às 08h00 e 18h00 às 24h00"," - ",TEXT($L$9,"R$ #.##0,00"),),IF(AND(B31="sábado",AND(N(F31)&gt;=VALUE("08:00:00"),N(F31)&lt;=VALUE("18:00:00"),N(G31)&gt;=VALUE("08:00:00"),N(G31)&lt;=VALUE("18:00:00"))),CONCATENATE("Sábado - 08h00 às 18h00"," - ",TEXT($M$9,"R$ #.##0,00"),),IF(AND(B31="sábado",OR(N(F31)&gt;=VALUE("18:00:00"),N(F31)&lt;=VALUE("08:00:00")),OR(AND(N(G31)&gt;=VALUE("18:00:00"),N(F31)&gt;=VALUE("18:00:00")),N(G31)&lt;=VALUE("08:00:00"))),CONCATENATE("Sábado - 00h00 às 08h00 e 18h00 às 24h00"," - ",TEXT($N$9,"R$ #.##0,00"),),IF(AND(B31="domingo",AND(N(F31)&gt;=VALUE("08:00:00"),N(F31)&lt;=VALUE("18:00:00"),N(G31)&gt;=VALUE("08:00:00"),N(G31)&lt;=VALUE("18:00:00"))),CONCATENATE("Domingo - 08h00 às 18h00"," - ",TEXT($O$9,"R$ #.##0,00"),),IF(AND(B31="domingo",OR(N(F31)&gt;=VALUE("18:00:00"),N(F31)&lt;=VALUE("08:00:00")),OR(AND(N(G31)&gt;=VALUE("18:00:00"),N(F31)&gt;=VALUE("18:00:00")),N(G31)&lt;=VALUE("08:00:00"))),CONCATENATE("Domingo - 00h00 às 08h00 e 18h00 às 24h00"," - ",TEXT($P$9,"R$ #.##0,00"),),IF(B31="feriado",CONCATENATE("Feriado"," - ",TEXT($Q$9,"R$ #.##0,00"),),"ERRO! informar 'hora início' ou 'hora final' de acordo com o tipo de hora")))))))))</f>
        <v>Dia de semana - 08h00 às 18h00 - R$ 1,00</v>
      </c>
      <c r="J31" s="9"/>
      <c r="K31" s="10">
        <f t="shared" ref="K31" si="211">IF(OR(F31="",G31=""),"",IF(LEFT(E31,6)="Viagem","",IF(AND(B31&lt;&gt;"sábado",B31&lt;&gt;"domingo",B31&lt;&gt;"feriado",AND(N(F31)&gt;=VALUE("08:00:00"),N(F31)&lt;=VALUE("18:00:00"),N(G31)&gt;=VALUE("08:00:00"),N(G31)&lt;=VALUE("18:00:00"))),H31,"")))</f>
        <v>0.16666666666666663</v>
      </c>
      <c r="L31" s="11" t="str">
        <f t="shared" ref="L31" si="212">IF(OR(F31="",G31=""),"",IF(LEFT(E31,6)="Viagem","",IF(AND(B31&lt;&gt;"sábado",B31&lt;&gt;"domingo",B31&lt;&gt;"feriado",OR(N(F31)&gt;=VALUE("18:00:00"),N(F31)&lt;=VALUE("08:00:00")),OR(AND(N(G31)&gt;=VALUE("18:00:00"),N(F31)&gt;=VALUE("18:00:00")),N(G31)&lt;=VALUE("08:00:00"))),H31,"")))</f>
        <v/>
      </c>
      <c r="M31" s="11" t="str">
        <f t="shared" ref="M31" si="213">IF(OR(F31="",G31=""),"",IF(LEFT(E31,6)="Viagem","",IF(AND(B31="sábado",AND(N(F31)&gt;=VALUE("08:00:00"),N(F31)&lt;=VALUE("18:00:00"),N(G31)&gt;=VALUE("08:00:00"),N(G31)&lt;=VALUE("18:00:00"))),H31,"")))</f>
        <v/>
      </c>
      <c r="N31" s="11" t="str">
        <f t="shared" ref="N31" si="214">IF(OR(F31="",G31=""),"",IF(LEFT(E31,6)="Viagem","",IF(AND(B31="sábado",OR(N(F31)&gt;=VALUE("18:00:00"),N(F31)&lt;=VALUE("08:00:00")),OR(AND(N(G31)&gt;=VALUE("18:00:00"),N(F31)&gt;=VALUE("18:00:00")),N(G31)&lt;=VALUE("08:00:00"))),H31," ")))</f>
        <v xml:space="preserve"> </v>
      </c>
      <c r="O31" s="11" t="str">
        <f t="shared" ref="O31" si="215">IF(OR(F31="",G31=""),"",IF(LEFT(E31,6)="Viagem","",IF(AND(B31="domingo",AND(N(F31)&gt;=VALUE("08:00:00"),N(F31)&lt;=VALUE("18:00:00"),N(G31)&gt;=VALUE("08:00:00"),N(G31)&lt;=VALUE("18:00:00"))),H31," ")))</f>
        <v xml:space="preserve"> </v>
      </c>
      <c r="P31" s="11" t="str">
        <f t="shared" ref="P31" si="216">IF(OR(F31="",G31=""),"",IF(LEFT(E31,6)="Viagem","",IF(AND(B31="domingo",OR(N(F31)&gt;=VALUE("18:00:00"),N(F31)&lt;=VALUE("08:00:00"),N(G31)&gt;=VALUE("18:00:00"),N(G31)&lt;=VALUE("08:00:00"))),H31," ")))</f>
        <v xml:space="preserve"> </v>
      </c>
      <c r="Q31" s="11" t="str">
        <f t="shared" ref="Q31" si="217">IF(OR(F31="",G31=""),"",IF(LEFT(E31,6)="Viagem","",IF(B31="feriado",H31,"")))</f>
        <v/>
      </c>
      <c r="R31" s="10" t="str">
        <f t="shared" ref="R31" si="218">IF(OR(F31="",G31=""),"",IF(LEFT(E31,6)="Viagem",H31,""))</f>
        <v/>
      </c>
      <c r="S31" s="34">
        <f t="shared" ref="S31" si="219">SUM(K31:R31)</f>
        <v>0.16666666666666663</v>
      </c>
    </row>
    <row r="32" spans="1:19" s="12" customFormat="1" ht="39" x14ac:dyDescent="0.2">
      <c r="A32" s="5">
        <v>29</v>
      </c>
      <c r="B32" s="71" t="str">
        <f t="shared" ref="B32:B34" si="220">IF(WEEKDAY($I$1+VALUE(A32-1))=1,"Domingo",IF(WEEKDAY($I$1+VALUE(A32-1))=2,"Segunda",IF(WEEKDAY($I$1+VALUE(A32-1))=3,"Terça",IF(WEEKDAY($I$1+VALUE(A32-1))=4,"Quarta",IF(WEEKDAY($I$1+VALUE(A32-1))=5,"Quinta",IF(WEEKDAY($I$1+VALUE(A32-1))=6,"Sexta",IF(WEEKDAY($I$1+VALUE(A32-1))=7,"Sábado","")))))))</f>
        <v>Segunda</v>
      </c>
      <c r="C32" s="70" t="s">
        <v>47</v>
      </c>
      <c r="D32" s="68" t="s">
        <v>48</v>
      </c>
      <c r="E32" s="69" t="s">
        <v>49</v>
      </c>
      <c r="F32" s="70">
        <v>0.75</v>
      </c>
      <c r="G32" s="70">
        <v>0.79166666666666663</v>
      </c>
      <c r="H32" s="7">
        <f t="shared" ref="H32:H34" si="221">IF(AND(F32&gt;=0,G32&gt;=0),(G32-F32),0)</f>
        <v>4.166666666666663E-2</v>
      </c>
      <c r="I32" s="8" t="str">
        <f t="shared" ref="I32:I34" si="222">IF(OR(F32="",G32=""),"",IF(LEFT(E32,6)="Viagem",CONCATENATE("Horas de deslocamento / Viagem"," - ",TEXT($R$9,"R$ #.##0,00"),),IF(AND(B32&lt;&gt;"sábado",B32&lt;&gt;"domingo",B32&lt;&gt;"feriado",AND(N(F32)&gt;=VALUE("08:00:00"),N(F32)&lt;=VALUE("18:00:00"),N(G32)&gt;=VALUE("08:00:00"),N(G32)&lt;=VALUE("18:00:00"))),CONCATENATE("Dia de semana - 08h00 às 18h00"," - ",TEXT($K$9,"R$ #.##0,00"),),IF(AND(B32&lt;&gt;"sábado",B32&lt;&gt;"domingo",B32&lt;&gt;"feriado",OR(N(F32)&gt;=VALUE("18:00:00"),N(F32)&lt;=VALUE("08:00:00")),OR(AND(N(G32)&gt;=VALUE("18:00:00"),N(F32)&gt;=VALUE("18:00:00")),N(G32)&lt;=VALUE("08:00:00"))),CONCATENATE("Dia de semana - 00h00 às 08h00 e 18h00 às 24h00"," - ",TEXT($L$9,"R$ #.##0,00"),),IF(AND(B32="sábado",AND(N(F32)&gt;=VALUE("08:00:00"),N(F32)&lt;=VALUE("18:00:00"),N(G32)&gt;=VALUE("08:00:00"),N(G32)&lt;=VALUE("18:00:00"))),CONCATENATE("Sábado - 08h00 às 18h00"," - ",TEXT($M$9,"R$ #.##0,00"),),IF(AND(B32="sábado",OR(N(F32)&gt;=VALUE("18:00:00"),N(F32)&lt;=VALUE("08:00:00")),OR(AND(N(G32)&gt;=VALUE("18:00:00"),N(F32)&gt;=VALUE("18:00:00")),N(G32)&lt;=VALUE("08:00:00"))),CONCATENATE("Sábado - 00h00 às 08h00 e 18h00 às 24h00"," - ",TEXT($N$9,"R$ #.##0,00"),),IF(AND(B32="domingo",AND(N(F32)&gt;=VALUE("08:00:00"),N(F32)&lt;=VALUE("18:00:00"),N(G32)&gt;=VALUE("08:00:00"),N(G32)&lt;=VALUE("18:00:00"))),CONCATENATE("Domingo - 08h00 às 18h00"," - ",TEXT($O$9,"R$ #.##0,00"),),IF(AND(B32="domingo",OR(N(F32)&gt;=VALUE("18:00:00"),N(F32)&lt;=VALUE("08:00:00")),OR(AND(N(G32)&gt;=VALUE("18:00:00"),N(F32)&gt;=VALUE("18:00:00")),N(G32)&lt;=VALUE("08:00:00"))),CONCATENATE("Domingo - 00h00 às 08h00 e 18h00 às 24h00"," - ",TEXT($P$9,"R$ #.##0,00"),),IF(B32="feriado",CONCATENATE("Feriado"," - ",TEXT($Q$9,"R$ #.##0,00"),),"ERRO! informar 'hora início' ou 'hora final' de acordo com o tipo de hora")))))))))</f>
        <v>Dia de semana - 00h00 às 08h00 e 18h00 às 24h00 - R$ 1,00</v>
      </c>
      <c r="J32" s="9"/>
      <c r="K32" s="10" t="str">
        <f t="shared" ref="K32:K34" si="223">IF(OR(F32="",G32=""),"",IF(LEFT(E32,6)="Viagem","",IF(AND(B32&lt;&gt;"sábado",B32&lt;&gt;"domingo",B32&lt;&gt;"feriado",AND(N(F32)&gt;=VALUE("08:00:00"),N(F32)&lt;=VALUE("18:00:00"),N(G32)&gt;=VALUE("08:00:00"),N(G32)&lt;=VALUE("18:00:00"))),H32,"")))</f>
        <v/>
      </c>
      <c r="L32" s="11">
        <f t="shared" ref="L32:L34" si="224">IF(OR(F32="",G32=""),"",IF(LEFT(E32,6)="Viagem","",IF(AND(B32&lt;&gt;"sábado",B32&lt;&gt;"domingo",B32&lt;&gt;"feriado",OR(N(F32)&gt;=VALUE("18:00:00"),N(F32)&lt;=VALUE("08:00:00")),OR(AND(N(G32)&gt;=VALUE("18:00:00"),N(F32)&gt;=VALUE("18:00:00")),N(G32)&lt;=VALUE("08:00:00"))),H32,"")))</f>
        <v>4.166666666666663E-2</v>
      </c>
      <c r="M32" s="11" t="str">
        <f t="shared" ref="M32:M34" si="225">IF(OR(F32="",G32=""),"",IF(LEFT(E32,6)="Viagem","",IF(AND(B32="sábado",AND(N(F32)&gt;=VALUE("08:00:00"),N(F32)&lt;=VALUE("18:00:00"),N(G32)&gt;=VALUE("08:00:00"),N(G32)&lt;=VALUE("18:00:00"))),H32,"")))</f>
        <v/>
      </c>
      <c r="N32" s="11" t="str">
        <f t="shared" ref="N32:N34" si="226">IF(OR(F32="",G32=""),"",IF(LEFT(E32,6)="Viagem","",IF(AND(B32="sábado",OR(N(F32)&gt;=VALUE("18:00:00"),N(F32)&lt;=VALUE("08:00:00")),OR(AND(N(G32)&gt;=VALUE("18:00:00"),N(F32)&gt;=VALUE("18:00:00")),N(G32)&lt;=VALUE("08:00:00"))),H32," ")))</f>
        <v xml:space="preserve"> </v>
      </c>
      <c r="O32" s="11" t="str">
        <f t="shared" ref="O32:O34" si="227">IF(OR(F32="",G32=""),"",IF(LEFT(E32,6)="Viagem","",IF(AND(B32="domingo",AND(N(F32)&gt;=VALUE("08:00:00"),N(F32)&lt;=VALUE("18:00:00"),N(G32)&gt;=VALUE("08:00:00"),N(G32)&lt;=VALUE("18:00:00"))),H32," ")))</f>
        <v xml:space="preserve"> </v>
      </c>
      <c r="P32" s="11" t="str">
        <f t="shared" ref="P32:P34" si="228">IF(OR(F32="",G32=""),"",IF(LEFT(E32,6)="Viagem","",IF(AND(B32="domingo",OR(N(F32)&gt;=VALUE("18:00:00"),N(F32)&lt;=VALUE("08:00:00"),N(G32)&gt;=VALUE("18:00:00"),N(G32)&lt;=VALUE("08:00:00"))),H32," ")))</f>
        <v xml:space="preserve"> </v>
      </c>
      <c r="Q32" s="11" t="str">
        <f t="shared" ref="Q32:Q34" si="229">IF(OR(F32="",G32=""),"",IF(LEFT(E32,6)="Viagem","",IF(B32="feriado",H32,"")))</f>
        <v/>
      </c>
      <c r="R32" s="10" t="str">
        <f t="shared" ref="R32:R34" si="230">IF(OR(F32="",G32=""),"",IF(LEFT(E32,6)="Viagem",H32,""))</f>
        <v/>
      </c>
      <c r="S32" s="34">
        <f t="shared" ref="S32:S34" si="231">SUM(K32:R32)</f>
        <v>4.166666666666663E-2</v>
      </c>
    </row>
    <row r="33" spans="1:19" s="12" customFormat="1" ht="26" x14ac:dyDescent="0.2">
      <c r="A33" s="5">
        <v>30</v>
      </c>
      <c r="B33" s="71" t="str">
        <f t="shared" si="220"/>
        <v>Terça</v>
      </c>
      <c r="C33" s="70" t="s">
        <v>47</v>
      </c>
      <c r="D33" s="68" t="s">
        <v>48</v>
      </c>
      <c r="E33" s="69" t="s">
        <v>49</v>
      </c>
      <c r="F33" s="70">
        <v>0.375</v>
      </c>
      <c r="G33" s="70">
        <v>0.54166666666666663</v>
      </c>
      <c r="H33" s="7">
        <f t="shared" si="221"/>
        <v>0.16666666666666663</v>
      </c>
      <c r="I33" s="8" t="str">
        <f t="shared" si="222"/>
        <v>Dia de semana - 08h00 às 18h00 - R$ 1,00</v>
      </c>
      <c r="J33" s="9"/>
      <c r="K33" s="10">
        <f t="shared" si="223"/>
        <v>0.16666666666666663</v>
      </c>
      <c r="L33" s="11" t="str">
        <f t="shared" si="224"/>
        <v/>
      </c>
      <c r="M33" s="11" t="str">
        <f t="shared" si="225"/>
        <v/>
      </c>
      <c r="N33" s="11" t="str">
        <f t="shared" si="226"/>
        <v xml:space="preserve"> </v>
      </c>
      <c r="O33" s="11" t="str">
        <f t="shared" si="227"/>
        <v xml:space="preserve"> </v>
      </c>
      <c r="P33" s="11" t="str">
        <f t="shared" si="228"/>
        <v xml:space="preserve"> </v>
      </c>
      <c r="Q33" s="11" t="str">
        <f t="shared" si="229"/>
        <v/>
      </c>
      <c r="R33" s="10" t="str">
        <f t="shared" si="230"/>
        <v/>
      </c>
      <c r="S33" s="34">
        <f t="shared" si="231"/>
        <v>0.16666666666666663</v>
      </c>
    </row>
    <row r="34" spans="1:19" s="12" customFormat="1" ht="26" x14ac:dyDescent="0.2">
      <c r="A34" s="5">
        <v>30</v>
      </c>
      <c r="B34" s="71" t="str">
        <f t="shared" si="220"/>
        <v>Terça</v>
      </c>
      <c r="C34" s="70" t="s">
        <v>47</v>
      </c>
      <c r="D34" s="68" t="s">
        <v>48</v>
      </c>
      <c r="E34" s="69" t="s">
        <v>49</v>
      </c>
      <c r="F34" s="70">
        <v>0.58333333333333337</v>
      </c>
      <c r="G34" s="70">
        <v>0.75</v>
      </c>
      <c r="H34" s="7">
        <f t="shared" si="221"/>
        <v>0.16666666666666663</v>
      </c>
      <c r="I34" s="8" t="str">
        <f t="shared" si="222"/>
        <v>Dia de semana - 08h00 às 18h00 - R$ 1,00</v>
      </c>
      <c r="J34" s="9"/>
      <c r="K34" s="10">
        <f t="shared" si="223"/>
        <v>0.16666666666666663</v>
      </c>
      <c r="L34" s="11" t="str">
        <f t="shared" si="224"/>
        <v/>
      </c>
      <c r="M34" s="11" t="str">
        <f t="shared" si="225"/>
        <v/>
      </c>
      <c r="N34" s="11" t="str">
        <f t="shared" si="226"/>
        <v xml:space="preserve"> </v>
      </c>
      <c r="O34" s="11" t="str">
        <f t="shared" si="227"/>
        <v xml:space="preserve"> </v>
      </c>
      <c r="P34" s="11" t="str">
        <f t="shared" si="228"/>
        <v xml:space="preserve"> </v>
      </c>
      <c r="Q34" s="11" t="str">
        <f t="shared" si="229"/>
        <v/>
      </c>
      <c r="R34" s="10" t="str">
        <f t="shared" si="230"/>
        <v/>
      </c>
      <c r="S34" s="34">
        <f t="shared" si="231"/>
        <v>0.16666666666666663</v>
      </c>
    </row>
    <row r="35" spans="1:19" s="12" customFormat="1" ht="39" x14ac:dyDescent="0.2">
      <c r="A35" s="5">
        <v>30</v>
      </c>
      <c r="B35" s="22" t="str">
        <f t="shared" ref="B35:B36" si="232">IF(WEEKDAY($I$1+VALUE(A35-1))=1,"Domingo",IF(WEEKDAY($I$1+VALUE(A35-1))=2,"Segunda",IF(WEEKDAY($I$1+VALUE(A35-1))=3,"Terça",IF(WEEKDAY($I$1+VALUE(A35-1))=4,"Quarta",IF(WEEKDAY($I$1+VALUE(A35-1))=5,"Quinta",IF(WEEKDAY($I$1+VALUE(A35-1))=6,"Sexta",IF(WEEKDAY($I$1+VALUE(A35-1))=7,"Sábado","")))))))</f>
        <v>Terça</v>
      </c>
      <c r="C35" s="70" t="s">
        <v>47</v>
      </c>
      <c r="D35" s="68" t="s">
        <v>48</v>
      </c>
      <c r="E35" s="69" t="s">
        <v>49</v>
      </c>
      <c r="F35" s="70">
        <v>0.75</v>
      </c>
      <c r="G35" s="70">
        <v>0.77083333333333337</v>
      </c>
      <c r="H35" s="7">
        <f t="shared" ref="H35:H36" si="233">IF(AND(F35&gt;=0,G35&gt;=0),(G35-F35),0)</f>
        <v>2.083333333333337E-2</v>
      </c>
      <c r="I35" s="8" t="str">
        <f t="shared" ref="I35:I36" si="234">IF(OR(F35="",G35=""),"",IF(LEFT(E35,6)="Viagem",CONCATENATE("Horas de deslocamento / Viagem"," - ",TEXT($R$9,"R$ #.##0,00"),),IF(AND(B35&lt;&gt;"sábado",B35&lt;&gt;"domingo",B35&lt;&gt;"feriado",AND(N(F35)&gt;=VALUE("08:00:00"),N(F35)&lt;=VALUE("18:00:00"),N(G35)&gt;=VALUE("08:00:00"),N(G35)&lt;=VALUE("18:00:00"))),CONCATENATE("Dia de semana - 08h00 às 18h00"," - ",TEXT($K$9,"R$ #.##0,00"),),IF(AND(B35&lt;&gt;"sábado",B35&lt;&gt;"domingo",B35&lt;&gt;"feriado",OR(N(F35)&gt;=VALUE("18:00:00"),N(F35)&lt;=VALUE("08:00:00")),OR(AND(N(G35)&gt;=VALUE("18:00:00"),N(F35)&gt;=VALUE("18:00:00")),N(G35)&lt;=VALUE("08:00:00"))),CONCATENATE("Dia de semana - 00h00 às 08h00 e 18h00 às 24h00"," - ",TEXT($L$9,"R$ #.##0,00"),),IF(AND(B35="sábado",AND(N(F35)&gt;=VALUE("08:00:00"),N(F35)&lt;=VALUE("18:00:00"),N(G35)&gt;=VALUE("08:00:00"),N(G35)&lt;=VALUE("18:00:00"))),CONCATENATE("Sábado - 08h00 às 18h00"," - ",TEXT($M$9,"R$ #.##0,00"),),IF(AND(B35="sábado",OR(N(F35)&gt;=VALUE("18:00:00"),N(F35)&lt;=VALUE("08:00:00")),OR(AND(N(G35)&gt;=VALUE("18:00:00"),N(F35)&gt;=VALUE("18:00:00")),N(G35)&lt;=VALUE("08:00:00"))),CONCATENATE("Sábado - 00h00 às 08h00 e 18h00 às 24h00"," - ",TEXT($N$9,"R$ #.##0,00"),),IF(AND(B35="domingo",AND(N(F35)&gt;=VALUE("08:00:00"),N(F35)&lt;=VALUE("18:00:00"),N(G35)&gt;=VALUE("08:00:00"),N(G35)&lt;=VALUE("18:00:00"))),CONCATENATE("Domingo - 08h00 às 18h00"," - ",TEXT($O$9,"R$ #.##0,00"),),IF(AND(B35="domingo",OR(N(F35)&gt;=VALUE("18:00:00"),N(F35)&lt;=VALUE("08:00:00")),OR(AND(N(G35)&gt;=VALUE("18:00:00"),N(F35)&gt;=VALUE("18:00:00")),N(G35)&lt;=VALUE("08:00:00"))),CONCATENATE("Domingo - 00h00 às 08h00 e 18h00 às 24h00"," - ",TEXT($P$9,"R$ #.##0,00"),),IF(B35="feriado",CONCATENATE("Feriado"," - ",TEXT($Q$9,"R$ #.##0,00"),),"ERRO! informar 'hora início' ou 'hora final' de acordo com o tipo de hora")))))))))</f>
        <v>Dia de semana - 00h00 às 08h00 e 18h00 às 24h00 - R$ 1,00</v>
      </c>
      <c r="J35" s="9"/>
      <c r="K35" s="10" t="str">
        <f t="shared" ref="K35:K36" si="235">IF(OR(F35="",G35=""),"",IF(LEFT(E35,6)="Viagem","",IF(AND(B35&lt;&gt;"sábado",B35&lt;&gt;"domingo",B35&lt;&gt;"feriado",AND(N(F35)&gt;=VALUE("08:00:00"),N(F35)&lt;=VALUE("18:00:00"),N(G35)&gt;=VALUE("08:00:00"),N(G35)&lt;=VALUE("18:00:00"))),H35,"")))</f>
        <v/>
      </c>
      <c r="L35" s="11">
        <f t="shared" ref="L35:L36" si="236">IF(OR(F35="",G35=""),"",IF(LEFT(E35,6)="Viagem","",IF(AND(B35&lt;&gt;"sábado",B35&lt;&gt;"domingo",B35&lt;&gt;"feriado",OR(N(F35)&gt;=VALUE("18:00:00"),N(F35)&lt;=VALUE("08:00:00")),OR(AND(N(G35)&gt;=VALUE("18:00:00"),N(F35)&gt;=VALUE("18:00:00")),N(G35)&lt;=VALUE("08:00:00"))),H35,"")))</f>
        <v>2.083333333333337E-2</v>
      </c>
      <c r="M35" s="11" t="str">
        <f t="shared" ref="M35:M36" si="237">IF(OR(F35="",G35=""),"",IF(LEFT(E35,6)="Viagem","",IF(AND(B35="sábado",AND(N(F35)&gt;=VALUE("08:00:00"),N(F35)&lt;=VALUE("18:00:00"),N(G35)&gt;=VALUE("08:00:00"),N(G35)&lt;=VALUE("18:00:00"))),H35,"")))</f>
        <v/>
      </c>
      <c r="N35" s="11" t="str">
        <f t="shared" ref="N35:N36" si="238">IF(OR(F35="",G35=""),"",IF(LEFT(E35,6)="Viagem","",IF(AND(B35="sábado",OR(N(F35)&gt;=VALUE("18:00:00"),N(F35)&lt;=VALUE("08:00:00")),OR(AND(N(G35)&gt;=VALUE("18:00:00"),N(F35)&gt;=VALUE("18:00:00")),N(G35)&lt;=VALUE("08:00:00"))),H35," ")))</f>
        <v xml:space="preserve"> </v>
      </c>
      <c r="O35" s="11" t="str">
        <f t="shared" ref="O35:O36" si="239">IF(OR(F35="",G35=""),"",IF(LEFT(E35,6)="Viagem","",IF(AND(B35="domingo",AND(N(F35)&gt;=VALUE("08:00:00"),N(F35)&lt;=VALUE("18:00:00"),N(G35)&gt;=VALUE("08:00:00"),N(G35)&lt;=VALUE("18:00:00"))),H35," ")))</f>
        <v xml:space="preserve"> </v>
      </c>
      <c r="P35" s="11" t="str">
        <f t="shared" ref="P35:P36" si="240">IF(OR(F35="",G35=""),"",IF(LEFT(E35,6)="Viagem","",IF(AND(B35="domingo",OR(N(F35)&gt;=VALUE("18:00:00"),N(F35)&lt;=VALUE("08:00:00"),N(G35)&gt;=VALUE("18:00:00"),N(G35)&lt;=VALUE("08:00:00"))),H35," ")))</f>
        <v xml:space="preserve"> </v>
      </c>
      <c r="Q35" s="11" t="str">
        <f t="shared" ref="Q35:Q36" si="241">IF(OR(F35="",G35=""),"",IF(LEFT(E35,6)="Viagem","",IF(B35="feriado",H35,"")))</f>
        <v/>
      </c>
      <c r="R35" s="10" t="str">
        <f t="shared" ref="R35:R36" si="242">IF(OR(F35="",G35=""),"",IF(LEFT(E35,6)="Viagem",H35,""))</f>
        <v/>
      </c>
      <c r="S35" s="34">
        <f t="shared" ref="S35:S36" si="243">SUM(K35:R35)</f>
        <v>2.083333333333337E-2</v>
      </c>
    </row>
    <row r="36" spans="1:19" s="12" customFormat="1" ht="26" x14ac:dyDescent="0.2">
      <c r="A36" s="5">
        <v>31</v>
      </c>
      <c r="B36" s="71" t="str">
        <f t="shared" si="232"/>
        <v>Quarta</v>
      </c>
      <c r="C36" s="70" t="s">
        <v>47</v>
      </c>
      <c r="D36" s="68" t="s">
        <v>48</v>
      </c>
      <c r="E36" s="69" t="s">
        <v>49</v>
      </c>
      <c r="F36" s="70">
        <v>0.375</v>
      </c>
      <c r="G36" s="70">
        <v>0.54166666666666663</v>
      </c>
      <c r="H36" s="7">
        <f t="shared" si="233"/>
        <v>0.16666666666666663</v>
      </c>
      <c r="I36" s="8" t="str">
        <f t="shared" si="234"/>
        <v>Dia de semana - 08h00 às 18h00 - R$ 1,00</v>
      </c>
      <c r="J36" s="9"/>
      <c r="K36" s="10">
        <f t="shared" si="235"/>
        <v>0.16666666666666663</v>
      </c>
      <c r="L36" s="11" t="str">
        <f t="shared" si="236"/>
        <v/>
      </c>
      <c r="M36" s="11" t="str">
        <f t="shared" si="237"/>
        <v/>
      </c>
      <c r="N36" s="11" t="str">
        <f t="shared" si="238"/>
        <v xml:space="preserve"> </v>
      </c>
      <c r="O36" s="11" t="str">
        <f t="shared" si="239"/>
        <v xml:space="preserve"> </v>
      </c>
      <c r="P36" s="11" t="str">
        <f t="shared" si="240"/>
        <v xml:space="preserve"> </v>
      </c>
      <c r="Q36" s="11" t="str">
        <f t="shared" si="241"/>
        <v/>
      </c>
      <c r="R36" s="10" t="str">
        <f t="shared" si="242"/>
        <v/>
      </c>
      <c r="S36" s="34">
        <f t="shared" si="243"/>
        <v>0.16666666666666663</v>
      </c>
    </row>
    <row r="37" spans="1:19" s="12" customFormat="1" ht="26" x14ac:dyDescent="0.2">
      <c r="A37" s="5">
        <v>31</v>
      </c>
      <c r="B37" s="22" t="str">
        <f t="shared" ref="B37" si="244">IF(WEEKDAY($I$1+VALUE(A37-1))=1,"Domingo",IF(WEEKDAY($I$1+VALUE(A37-1))=2,"Segunda",IF(WEEKDAY($I$1+VALUE(A37-1))=3,"Terça",IF(WEEKDAY($I$1+VALUE(A37-1))=4,"Quarta",IF(WEEKDAY($I$1+VALUE(A37-1))=5,"Quinta",IF(WEEKDAY($I$1+VALUE(A37-1))=6,"Sexta",IF(WEEKDAY($I$1+VALUE(A37-1))=7,"Sábado","")))))))</f>
        <v>Quarta</v>
      </c>
      <c r="C37" s="70" t="s">
        <v>47</v>
      </c>
      <c r="D37" s="68" t="s">
        <v>48</v>
      </c>
      <c r="E37" s="69" t="s">
        <v>49</v>
      </c>
      <c r="F37" s="70">
        <v>0.58333333333333337</v>
      </c>
      <c r="G37" s="70">
        <v>0.75</v>
      </c>
      <c r="H37" s="7">
        <f t="shared" ref="H37" si="245">IF(AND(F37&gt;=0,G37&gt;=0),(G37-F37),0)</f>
        <v>0.16666666666666663</v>
      </c>
      <c r="I37" s="8" t="str">
        <f t="shared" ref="I37" si="246">IF(OR(F37="",G37=""),"",IF(LEFT(E37,6)="Viagem",CONCATENATE("Horas de deslocamento / Viagem"," - ",TEXT($R$9,"R$ #.##0,00"),),IF(AND(B37&lt;&gt;"sábado",B37&lt;&gt;"domingo",B37&lt;&gt;"feriado",AND(N(F37)&gt;=VALUE("08:00:00"),N(F37)&lt;=VALUE("18:00:00"),N(G37)&gt;=VALUE("08:00:00"),N(G37)&lt;=VALUE("18:00:00"))),CONCATENATE("Dia de semana - 08h00 às 18h00"," - ",TEXT($K$9,"R$ #.##0,00"),),IF(AND(B37&lt;&gt;"sábado",B37&lt;&gt;"domingo",B37&lt;&gt;"feriado",OR(N(F37)&gt;=VALUE("18:00:00"),N(F37)&lt;=VALUE("08:00:00")),OR(AND(N(G37)&gt;=VALUE("18:00:00"),N(F37)&gt;=VALUE("18:00:00")),N(G37)&lt;=VALUE("08:00:00"))),CONCATENATE("Dia de semana - 00h00 às 08h00 e 18h00 às 24h00"," - ",TEXT($L$9,"R$ #.##0,00"),),IF(AND(B37="sábado",AND(N(F37)&gt;=VALUE("08:00:00"),N(F37)&lt;=VALUE("18:00:00"),N(G37)&gt;=VALUE("08:00:00"),N(G37)&lt;=VALUE("18:00:00"))),CONCATENATE("Sábado - 08h00 às 18h00"," - ",TEXT($M$9,"R$ #.##0,00"),),IF(AND(B37="sábado",OR(N(F37)&gt;=VALUE("18:00:00"),N(F37)&lt;=VALUE("08:00:00")),OR(AND(N(G37)&gt;=VALUE("18:00:00"),N(F37)&gt;=VALUE("18:00:00")),N(G37)&lt;=VALUE("08:00:00"))),CONCATENATE("Sábado - 00h00 às 08h00 e 18h00 às 24h00"," - ",TEXT($N$9,"R$ #.##0,00"),),IF(AND(B37="domingo",AND(N(F37)&gt;=VALUE("08:00:00"),N(F37)&lt;=VALUE("18:00:00"),N(G37)&gt;=VALUE("08:00:00"),N(G37)&lt;=VALUE("18:00:00"))),CONCATENATE("Domingo - 08h00 às 18h00"," - ",TEXT($O$9,"R$ #.##0,00"),),IF(AND(B37="domingo",OR(N(F37)&gt;=VALUE("18:00:00"),N(F37)&lt;=VALUE("08:00:00")),OR(AND(N(G37)&gt;=VALUE("18:00:00"),N(F37)&gt;=VALUE("18:00:00")),N(G37)&lt;=VALUE("08:00:00"))),CONCATENATE("Domingo - 00h00 às 08h00 e 18h00 às 24h00"," - ",TEXT($P$9,"R$ #.##0,00"),),IF(B37="feriado",CONCATENATE("Feriado"," - ",TEXT($Q$9,"R$ #.##0,00"),),"ERRO! informar 'hora início' ou 'hora final' de acordo com o tipo de hora")))))))))</f>
        <v>Dia de semana - 08h00 às 18h00 - R$ 1,00</v>
      </c>
      <c r="J37" s="9"/>
      <c r="K37" s="10">
        <f t="shared" ref="K37" si="247">IF(OR(F37="",G37=""),"",IF(LEFT(E37,6)="Viagem","",IF(AND(B37&lt;&gt;"sábado",B37&lt;&gt;"domingo",B37&lt;&gt;"feriado",AND(N(F37)&gt;=VALUE("08:00:00"),N(F37)&lt;=VALUE("18:00:00"),N(G37)&gt;=VALUE("08:00:00"),N(G37)&lt;=VALUE("18:00:00"))),H37,"")))</f>
        <v>0.16666666666666663</v>
      </c>
      <c r="L37" s="11" t="str">
        <f t="shared" ref="L37" si="248">IF(OR(F37="",G37=""),"",IF(LEFT(E37,6)="Viagem","",IF(AND(B37&lt;&gt;"sábado",B37&lt;&gt;"domingo",B37&lt;&gt;"feriado",OR(N(F37)&gt;=VALUE("18:00:00"),N(F37)&lt;=VALUE("08:00:00")),OR(AND(N(G37)&gt;=VALUE("18:00:00"),N(F37)&gt;=VALUE("18:00:00")),N(G37)&lt;=VALUE("08:00:00"))),H37,"")))</f>
        <v/>
      </c>
      <c r="M37" s="11" t="str">
        <f t="shared" ref="M37" si="249">IF(OR(F37="",G37=""),"",IF(LEFT(E37,6)="Viagem","",IF(AND(B37="sábado",AND(N(F37)&gt;=VALUE("08:00:00"),N(F37)&lt;=VALUE("18:00:00"),N(G37)&gt;=VALUE("08:00:00"),N(G37)&lt;=VALUE("18:00:00"))),H37,"")))</f>
        <v/>
      </c>
      <c r="N37" s="11" t="str">
        <f t="shared" ref="N37" si="250">IF(OR(F37="",G37=""),"",IF(LEFT(E37,6)="Viagem","",IF(AND(B37="sábado",OR(N(F37)&gt;=VALUE("18:00:00"),N(F37)&lt;=VALUE("08:00:00")),OR(AND(N(G37)&gt;=VALUE("18:00:00"),N(F37)&gt;=VALUE("18:00:00")),N(G37)&lt;=VALUE("08:00:00"))),H37," ")))</f>
        <v xml:space="preserve"> </v>
      </c>
      <c r="O37" s="11" t="str">
        <f t="shared" ref="O37" si="251">IF(OR(F37="",G37=""),"",IF(LEFT(E37,6)="Viagem","",IF(AND(B37="domingo",AND(N(F37)&gt;=VALUE("08:00:00"),N(F37)&lt;=VALUE("18:00:00"),N(G37)&gt;=VALUE("08:00:00"),N(G37)&lt;=VALUE("18:00:00"))),H37," ")))</f>
        <v xml:space="preserve"> </v>
      </c>
      <c r="P37" s="11" t="str">
        <f t="shared" ref="P37" si="252">IF(OR(F37="",G37=""),"",IF(LEFT(E37,6)="Viagem","",IF(AND(B37="domingo",OR(N(F37)&gt;=VALUE("18:00:00"),N(F37)&lt;=VALUE("08:00:00"),N(G37)&gt;=VALUE("18:00:00"),N(G37)&lt;=VALUE("08:00:00"))),H37," ")))</f>
        <v xml:space="preserve"> </v>
      </c>
      <c r="Q37" s="11" t="str">
        <f t="shared" ref="Q37" si="253">IF(OR(F37="",G37=""),"",IF(LEFT(E37,6)="Viagem","",IF(B37="feriado",H37,"")))</f>
        <v/>
      </c>
      <c r="R37" s="10" t="str">
        <f t="shared" ref="R37" si="254">IF(OR(F37="",G37=""),"",IF(LEFT(E37,6)="Viagem",H37,""))</f>
        <v/>
      </c>
      <c r="S37" s="34">
        <f t="shared" ref="S37" si="255">SUM(K37:R37)</f>
        <v>0.16666666666666663</v>
      </c>
    </row>
    <row r="38" spans="1:19" s="12" customFormat="1" ht="39" x14ac:dyDescent="0.2">
      <c r="A38" s="5">
        <v>31</v>
      </c>
      <c r="B38" s="22" t="str">
        <f t="shared" ref="B38" si="256">IF(WEEKDAY($I$1+VALUE(A38-1))=1,"Domingo",IF(WEEKDAY($I$1+VALUE(A38-1))=2,"Segunda",IF(WEEKDAY($I$1+VALUE(A38-1))=3,"Terça",IF(WEEKDAY($I$1+VALUE(A38-1))=4,"Quarta",IF(WEEKDAY($I$1+VALUE(A38-1))=5,"Quinta",IF(WEEKDAY($I$1+VALUE(A38-1))=6,"Sexta",IF(WEEKDAY($I$1+VALUE(A38-1))=7,"Sábado","")))))))</f>
        <v>Quarta</v>
      </c>
      <c r="C38" s="70" t="s">
        <v>47</v>
      </c>
      <c r="D38" s="68" t="s">
        <v>48</v>
      </c>
      <c r="E38" s="69" t="s">
        <v>49</v>
      </c>
      <c r="F38" s="70">
        <v>0.75</v>
      </c>
      <c r="G38" s="70">
        <v>0.83333333333333337</v>
      </c>
      <c r="H38" s="7">
        <f t="shared" ref="H38" si="257">IF(AND(F38&gt;=0,G38&gt;=0),(G38-F38),0)</f>
        <v>8.333333333333337E-2</v>
      </c>
      <c r="I38" s="8" t="str">
        <f t="shared" ref="I38" si="258">IF(OR(F38="",G38=""),"",IF(LEFT(E38,6)="Viagem",CONCATENATE("Horas de deslocamento / Viagem"," - ",TEXT($R$9,"R$ #.##0,00"),),IF(AND(B38&lt;&gt;"sábado",B38&lt;&gt;"domingo",B38&lt;&gt;"feriado",AND(N(F38)&gt;=VALUE("08:00:00"),N(F38)&lt;=VALUE("18:00:00"),N(G38)&gt;=VALUE("08:00:00"),N(G38)&lt;=VALUE("18:00:00"))),CONCATENATE("Dia de semana - 08h00 às 18h00"," - ",TEXT($K$9,"R$ #.##0,00"),),IF(AND(B38&lt;&gt;"sábado",B38&lt;&gt;"domingo",B38&lt;&gt;"feriado",OR(N(F38)&gt;=VALUE("18:00:00"),N(F38)&lt;=VALUE("08:00:00")),OR(AND(N(G38)&gt;=VALUE("18:00:00"),N(F38)&gt;=VALUE("18:00:00")),N(G38)&lt;=VALUE("08:00:00"))),CONCATENATE("Dia de semana - 00h00 às 08h00 e 18h00 às 24h00"," - ",TEXT($L$9,"R$ #.##0,00"),),IF(AND(B38="sábado",AND(N(F38)&gt;=VALUE("08:00:00"),N(F38)&lt;=VALUE("18:00:00"),N(G38)&gt;=VALUE("08:00:00"),N(G38)&lt;=VALUE("18:00:00"))),CONCATENATE("Sábado - 08h00 às 18h00"," - ",TEXT($M$9,"R$ #.##0,00"),),IF(AND(B38="sábado",OR(N(F38)&gt;=VALUE("18:00:00"),N(F38)&lt;=VALUE("08:00:00")),OR(AND(N(G38)&gt;=VALUE("18:00:00"),N(F38)&gt;=VALUE("18:00:00")),N(G38)&lt;=VALUE("08:00:00"))),CONCATENATE("Sábado - 00h00 às 08h00 e 18h00 às 24h00"," - ",TEXT($N$9,"R$ #.##0,00"),),IF(AND(B38="domingo",AND(N(F38)&gt;=VALUE("08:00:00"),N(F38)&lt;=VALUE("18:00:00"),N(G38)&gt;=VALUE("08:00:00"),N(G38)&lt;=VALUE("18:00:00"))),CONCATENATE("Domingo - 08h00 às 18h00"," - ",TEXT($O$9,"R$ #.##0,00"),),IF(AND(B38="domingo",OR(N(F38)&gt;=VALUE("18:00:00"),N(F38)&lt;=VALUE("08:00:00")),OR(AND(N(G38)&gt;=VALUE("18:00:00"),N(F38)&gt;=VALUE("18:00:00")),N(G38)&lt;=VALUE("08:00:00"))),CONCATENATE("Domingo - 00h00 às 08h00 e 18h00 às 24h00"," - ",TEXT($P$9,"R$ #.##0,00"),),IF(B38="feriado",CONCATENATE("Feriado"," - ",TEXT($Q$9,"R$ #.##0,00"),),"ERRO! informar 'hora início' ou 'hora final' de acordo com o tipo de hora")))))))))</f>
        <v>Dia de semana - 00h00 às 08h00 e 18h00 às 24h00 - R$ 1,00</v>
      </c>
      <c r="J38" s="9"/>
      <c r="K38" s="10" t="str">
        <f t="shared" ref="K38" si="259">IF(OR(F38="",G38=""),"",IF(LEFT(E38,6)="Viagem","",IF(AND(B38&lt;&gt;"sábado",B38&lt;&gt;"domingo",B38&lt;&gt;"feriado",AND(N(F38)&gt;=VALUE("08:00:00"),N(F38)&lt;=VALUE("18:00:00"),N(G38)&gt;=VALUE("08:00:00"),N(G38)&lt;=VALUE("18:00:00"))),H38,"")))</f>
        <v/>
      </c>
      <c r="L38" s="11">
        <f t="shared" ref="L38" si="260">IF(OR(F38="",G38=""),"",IF(LEFT(E38,6)="Viagem","",IF(AND(B38&lt;&gt;"sábado",B38&lt;&gt;"domingo",B38&lt;&gt;"feriado",OR(N(F38)&gt;=VALUE("18:00:00"),N(F38)&lt;=VALUE("08:00:00")),OR(AND(N(G38)&gt;=VALUE("18:00:00"),N(F38)&gt;=VALUE("18:00:00")),N(G38)&lt;=VALUE("08:00:00"))),H38,"")))</f>
        <v>8.333333333333337E-2</v>
      </c>
      <c r="M38" s="11" t="str">
        <f t="shared" ref="M38" si="261">IF(OR(F38="",G38=""),"",IF(LEFT(E38,6)="Viagem","",IF(AND(B38="sábado",AND(N(F38)&gt;=VALUE("08:00:00"),N(F38)&lt;=VALUE("18:00:00"),N(G38)&gt;=VALUE("08:00:00"),N(G38)&lt;=VALUE("18:00:00"))),H38,"")))</f>
        <v/>
      </c>
      <c r="N38" s="11" t="str">
        <f t="shared" ref="N38" si="262">IF(OR(F38="",G38=""),"",IF(LEFT(E38,6)="Viagem","",IF(AND(B38="sábado",OR(N(F38)&gt;=VALUE("18:00:00"),N(F38)&lt;=VALUE("08:00:00")),OR(AND(N(G38)&gt;=VALUE("18:00:00"),N(F38)&gt;=VALUE("18:00:00")),N(G38)&lt;=VALUE("08:00:00"))),H38," ")))</f>
        <v xml:space="preserve"> </v>
      </c>
      <c r="O38" s="11" t="str">
        <f t="shared" ref="O38" si="263">IF(OR(F38="",G38=""),"",IF(LEFT(E38,6)="Viagem","",IF(AND(B38="domingo",AND(N(F38)&gt;=VALUE("08:00:00"),N(F38)&lt;=VALUE("18:00:00"),N(G38)&gt;=VALUE("08:00:00"),N(G38)&lt;=VALUE("18:00:00"))),H38," ")))</f>
        <v xml:space="preserve"> </v>
      </c>
      <c r="P38" s="11" t="str">
        <f t="shared" ref="P38" si="264">IF(OR(F38="",G38=""),"",IF(LEFT(E38,6)="Viagem","",IF(AND(B38="domingo",OR(N(F38)&gt;=VALUE("18:00:00"),N(F38)&lt;=VALUE("08:00:00"),N(G38)&gt;=VALUE("18:00:00"),N(G38)&lt;=VALUE("08:00:00"))),H38," ")))</f>
        <v xml:space="preserve"> </v>
      </c>
      <c r="Q38" s="11" t="str">
        <f t="shared" ref="Q38" si="265">IF(OR(F38="",G38=""),"",IF(LEFT(E38,6)="Viagem","",IF(B38="feriado",H38,"")))</f>
        <v/>
      </c>
      <c r="R38" s="10" t="str">
        <f t="shared" ref="R38" si="266">IF(OR(F38="",G38=""),"",IF(LEFT(E38,6)="Viagem",H38,""))</f>
        <v/>
      </c>
      <c r="S38" s="34">
        <f t="shared" ref="S38" si="267">SUM(K38:R38)</f>
        <v>8.333333333333337E-2</v>
      </c>
    </row>
    <row r="39" spans="1:19" s="13" customFormat="1" ht="23" customHeight="1" x14ac:dyDescent="0.15">
      <c r="A39" s="167" t="s">
        <v>16</v>
      </c>
      <c r="B39" s="167"/>
      <c r="C39" s="167"/>
      <c r="D39" s="167"/>
      <c r="E39" s="167"/>
      <c r="F39" s="167"/>
      <c r="G39" s="167"/>
      <c r="H39" s="32">
        <f>SUM(H10:H38)</f>
        <v>3.6249999999999982</v>
      </c>
      <c r="I39" s="31"/>
      <c r="K39" s="34">
        <f t="shared" ref="K39:S39" si="268">SUM(K10:K38)</f>
        <v>3.2083333333333317</v>
      </c>
      <c r="L39" s="34">
        <f t="shared" si="268"/>
        <v>0.41666666666666652</v>
      </c>
      <c r="M39" s="34">
        <f t="shared" si="268"/>
        <v>0</v>
      </c>
      <c r="N39" s="34">
        <f t="shared" si="268"/>
        <v>0</v>
      </c>
      <c r="O39" s="34">
        <f t="shared" si="268"/>
        <v>0</v>
      </c>
      <c r="P39" s="34">
        <f t="shared" si="268"/>
        <v>0</v>
      </c>
      <c r="Q39" s="34">
        <f t="shared" si="268"/>
        <v>0</v>
      </c>
      <c r="R39" s="34">
        <f t="shared" si="268"/>
        <v>0</v>
      </c>
      <c r="S39" s="34">
        <f t="shared" si="268"/>
        <v>3.6249999999999982</v>
      </c>
    </row>
    <row r="40" spans="1:19" s="13" customFormat="1" ht="15" customHeight="1" x14ac:dyDescent="0.15">
      <c r="A40" s="162" t="s">
        <v>26</v>
      </c>
      <c r="B40" s="162"/>
      <c r="C40" s="162"/>
      <c r="D40" s="162"/>
      <c r="E40" s="16" t="s">
        <v>24</v>
      </c>
      <c r="F40" s="162" t="s">
        <v>25</v>
      </c>
      <c r="G40" s="162"/>
      <c r="H40" s="162"/>
      <c r="I40" s="162"/>
      <c r="K40" s="35">
        <f>TEXT(K39,"[h]")+MINUTE(K39)/60</f>
        <v>77</v>
      </c>
      <c r="L40" s="35">
        <f t="shared" ref="L40" si="269">TEXT(L39,"[h]")+MINUTE(L39)/60</f>
        <v>10</v>
      </c>
      <c r="M40" s="35">
        <f t="shared" ref="M40:R40" si="270">TEXT(M39,"[h]")+MINUTE(M39)/60</f>
        <v>0</v>
      </c>
      <c r="N40" s="35">
        <f t="shared" si="270"/>
        <v>0</v>
      </c>
      <c r="O40" s="35">
        <f t="shared" ref="O40" si="271">TEXT(O39,"[h]")+MINUTE(O39)/60</f>
        <v>0</v>
      </c>
      <c r="P40" s="35">
        <f t="shared" si="270"/>
        <v>0</v>
      </c>
      <c r="Q40" s="35">
        <f t="shared" ref="Q40" si="272">TEXT(Q39,"[h]")+MINUTE(Q39)/60</f>
        <v>0</v>
      </c>
      <c r="R40" s="35">
        <f t="shared" si="270"/>
        <v>0</v>
      </c>
      <c r="S40" s="35">
        <f t="shared" ref="S40" si="273">TEXT(S39,"[h]")+MINUTE(S39)/60</f>
        <v>87</v>
      </c>
    </row>
    <row r="41" spans="1:19" s="13" customFormat="1" ht="23" customHeight="1" x14ac:dyDescent="0.15">
      <c r="A41" s="161"/>
      <c r="B41" s="161"/>
      <c r="C41" s="161"/>
      <c r="D41" s="161"/>
      <c r="E41" s="18"/>
      <c r="F41" s="161"/>
      <c r="G41" s="161"/>
      <c r="H41" s="161"/>
      <c r="I41" s="161"/>
      <c r="K41" s="33">
        <f t="shared" ref="K41:R41" si="274">K40*K9</f>
        <v>77</v>
      </c>
      <c r="L41" s="33">
        <f t="shared" si="274"/>
        <v>10</v>
      </c>
      <c r="M41" s="33">
        <f t="shared" si="274"/>
        <v>0</v>
      </c>
      <c r="N41" s="33">
        <f t="shared" si="274"/>
        <v>0</v>
      </c>
      <c r="O41" s="33">
        <f t="shared" si="274"/>
        <v>0</v>
      </c>
      <c r="P41" s="33">
        <f t="shared" si="274"/>
        <v>0</v>
      </c>
      <c r="Q41" s="33">
        <f t="shared" si="274"/>
        <v>0</v>
      </c>
      <c r="R41" s="33">
        <f t="shared" si="274"/>
        <v>0</v>
      </c>
      <c r="S41" s="33">
        <f>SUM(K41:R41)</f>
        <v>87</v>
      </c>
    </row>
    <row r="42" spans="1:19" s="61" customFormat="1" ht="14.25" customHeight="1" x14ac:dyDescent="0.2">
      <c r="A42" s="162" t="s">
        <v>23</v>
      </c>
      <c r="B42" s="162"/>
      <c r="C42" s="162"/>
      <c r="D42" s="162"/>
      <c r="E42" s="16" t="s">
        <v>24</v>
      </c>
      <c r="F42" s="162" t="s">
        <v>25</v>
      </c>
      <c r="G42" s="162"/>
      <c r="H42" s="162"/>
      <c r="I42" s="162"/>
      <c r="J42" s="36"/>
      <c r="K42" s="46"/>
      <c r="L42" s="46"/>
      <c r="M42" s="46"/>
      <c r="N42" s="46"/>
      <c r="O42" s="46"/>
      <c r="P42" s="46"/>
      <c r="Q42" s="46"/>
      <c r="R42" s="46"/>
      <c r="S42" s="47"/>
    </row>
    <row r="43" spans="1:19" s="61" customFormat="1" ht="23" customHeight="1" x14ac:dyDescent="0.2">
      <c r="A43" s="161"/>
      <c r="B43" s="161"/>
      <c r="C43" s="161"/>
      <c r="D43" s="161"/>
      <c r="E43" s="18"/>
      <c r="F43" s="161"/>
      <c r="G43" s="161"/>
      <c r="H43" s="161"/>
      <c r="I43" s="161"/>
      <c r="J43" s="36"/>
      <c r="K43" s="46">
        <f>S40</f>
        <v>87</v>
      </c>
      <c r="L43" s="46">
        <f>90-K43</f>
        <v>3</v>
      </c>
      <c r="M43" s="46"/>
      <c r="N43" s="46"/>
      <c r="O43" s="46"/>
      <c r="P43" s="46"/>
      <c r="Q43" s="46"/>
      <c r="R43" s="46"/>
      <c r="S43" s="47"/>
    </row>
    <row r="44" spans="1:19" s="61" customFormat="1" ht="23" customHeight="1" x14ac:dyDescent="0.2">
      <c r="A44" s="62"/>
      <c r="E44" s="63"/>
      <c r="I44" s="64"/>
      <c r="J44" s="36"/>
      <c r="K44" s="46"/>
      <c r="L44" s="46"/>
      <c r="M44" s="46"/>
      <c r="N44" s="46"/>
      <c r="O44" s="46"/>
      <c r="P44" s="46"/>
      <c r="Q44" s="46"/>
      <c r="R44" s="46"/>
      <c r="S44" s="47"/>
    </row>
    <row r="45" spans="1:19" s="61" customFormat="1" ht="23" customHeight="1" x14ac:dyDescent="0.2">
      <c r="A45" s="48"/>
      <c r="B45" s="49"/>
      <c r="C45" s="49"/>
      <c r="D45" s="49"/>
      <c r="E45" s="50"/>
      <c r="F45" s="36"/>
      <c r="G45" s="65"/>
      <c r="I45" s="64"/>
      <c r="J45" s="36"/>
      <c r="K45" s="51"/>
      <c r="L45" s="51"/>
      <c r="M45" s="47"/>
      <c r="N45" s="47"/>
      <c r="O45" s="47"/>
      <c r="P45" s="47"/>
      <c r="Q45" s="47"/>
      <c r="R45" s="52"/>
      <c r="S45" s="47"/>
    </row>
    <row r="46" spans="1:19" s="63" customFormat="1" x14ac:dyDescent="0.2">
      <c r="A46" s="169" t="str">
        <f>CONCATENATE($B$1," - ",$B$2," - ",$B$3," - ",TEXT($I$1,"mmmm / aaaa"))</f>
        <v>APONTAMENTO DE HORAS MENSAL - Império Tecnologia - Marcus Cezar Rabello - outubro / 2012</v>
      </c>
      <c r="B46" s="170"/>
      <c r="C46" s="170"/>
      <c r="D46" s="170"/>
      <c r="E46" s="170"/>
      <c r="F46" s="170"/>
      <c r="G46" s="171"/>
      <c r="I46" s="66"/>
      <c r="J46" s="36"/>
      <c r="K46" s="53"/>
      <c r="L46" s="53"/>
      <c r="M46" s="53"/>
      <c r="N46" s="53"/>
      <c r="O46" s="53"/>
      <c r="P46" s="53"/>
      <c r="Q46" s="53"/>
      <c r="R46" s="53"/>
      <c r="S46" s="53"/>
    </row>
    <row r="47" spans="1:19" s="61" customFormat="1" ht="14" x14ac:dyDescent="0.2">
      <c r="A47" s="17" t="s">
        <v>3</v>
      </c>
      <c r="B47" s="23">
        <f>K9</f>
        <v>1</v>
      </c>
      <c r="C47" s="163">
        <f>K39</f>
        <v>3.2083333333333317</v>
      </c>
      <c r="D47" s="164"/>
      <c r="E47" s="165"/>
      <c r="F47" s="166">
        <f>K41</f>
        <v>77</v>
      </c>
      <c r="G47" s="166"/>
      <c r="I47" s="64"/>
      <c r="J47" s="36"/>
      <c r="K47" s="36"/>
      <c r="L47" s="36"/>
      <c r="M47" s="36"/>
      <c r="N47" s="36"/>
      <c r="O47" s="36"/>
      <c r="P47" s="36"/>
      <c r="Q47" s="36"/>
      <c r="R47" s="36"/>
      <c r="S47" s="36"/>
    </row>
    <row r="48" spans="1:19" s="61" customFormat="1" ht="14" x14ac:dyDescent="0.2">
      <c r="A48" s="17" t="s">
        <v>3</v>
      </c>
      <c r="B48" s="23">
        <f>L9</f>
        <v>1</v>
      </c>
      <c r="C48" s="163">
        <f>L39</f>
        <v>0.41666666666666652</v>
      </c>
      <c r="D48" s="164"/>
      <c r="E48" s="165"/>
      <c r="F48" s="166">
        <f>L41</f>
        <v>10</v>
      </c>
      <c r="G48" s="166"/>
      <c r="I48" s="64"/>
      <c r="J48" s="36"/>
      <c r="K48" s="54"/>
      <c r="L48" s="54"/>
      <c r="M48" s="36"/>
      <c r="N48" s="36"/>
      <c r="O48" s="36"/>
      <c r="P48" s="36"/>
      <c r="Q48" s="36"/>
      <c r="R48" s="36"/>
      <c r="S48" s="36"/>
    </row>
    <row r="49" spans="1:19" s="61" customFormat="1" ht="14" x14ac:dyDescent="0.2">
      <c r="A49" s="17" t="s">
        <v>3</v>
      </c>
      <c r="B49" s="23">
        <f>M9</f>
        <v>1</v>
      </c>
      <c r="C49" s="163">
        <f>M39</f>
        <v>0</v>
      </c>
      <c r="D49" s="164"/>
      <c r="E49" s="165"/>
      <c r="F49" s="166">
        <f>M41</f>
        <v>0</v>
      </c>
      <c r="G49" s="166"/>
      <c r="I49" s="64"/>
      <c r="J49" s="36"/>
      <c r="K49" s="54"/>
      <c r="L49" s="54"/>
      <c r="M49" s="36"/>
      <c r="N49" s="36"/>
      <c r="O49" s="36"/>
      <c r="P49" s="36"/>
      <c r="Q49" s="36"/>
      <c r="R49" s="36"/>
      <c r="S49" s="36"/>
    </row>
    <row r="50" spans="1:19" s="61" customFormat="1" ht="14" x14ac:dyDescent="0.2">
      <c r="A50" s="17" t="s">
        <v>3</v>
      </c>
      <c r="B50" s="23">
        <f>N9</f>
        <v>1</v>
      </c>
      <c r="C50" s="163">
        <f>N39</f>
        <v>0</v>
      </c>
      <c r="D50" s="164"/>
      <c r="E50" s="165"/>
      <c r="F50" s="166">
        <f>N41</f>
        <v>0</v>
      </c>
      <c r="G50" s="166"/>
      <c r="I50" s="64"/>
      <c r="J50" s="36"/>
      <c r="K50" s="54"/>
      <c r="L50" s="54"/>
      <c r="M50" s="36"/>
      <c r="N50" s="36"/>
      <c r="O50" s="36"/>
      <c r="P50" s="36"/>
      <c r="Q50" s="36"/>
      <c r="R50" s="36"/>
      <c r="S50" s="36"/>
    </row>
    <row r="51" spans="1:19" s="61" customFormat="1" ht="14" x14ac:dyDescent="0.2">
      <c r="A51" s="17" t="s">
        <v>3</v>
      </c>
      <c r="B51" s="23">
        <f>O9</f>
        <v>1</v>
      </c>
      <c r="C51" s="163">
        <f>O39</f>
        <v>0</v>
      </c>
      <c r="D51" s="164"/>
      <c r="E51" s="165"/>
      <c r="F51" s="166">
        <f>O41</f>
        <v>0</v>
      </c>
      <c r="G51" s="166"/>
      <c r="I51" s="64"/>
      <c r="J51" s="36"/>
      <c r="K51" s="54"/>
      <c r="L51" s="54"/>
      <c r="M51" s="36"/>
      <c r="N51" s="36"/>
      <c r="O51" s="36"/>
      <c r="P51" s="36"/>
      <c r="Q51" s="36"/>
      <c r="R51" s="36"/>
      <c r="S51" s="36"/>
    </row>
    <row r="52" spans="1:19" s="61" customFormat="1" ht="14" x14ac:dyDescent="0.2">
      <c r="A52" s="17" t="s">
        <v>3</v>
      </c>
      <c r="B52" s="23">
        <f>P9</f>
        <v>1</v>
      </c>
      <c r="C52" s="163">
        <f>P39</f>
        <v>0</v>
      </c>
      <c r="D52" s="164"/>
      <c r="E52" s="165"/>
      <c r="F52" s="166">
        <f>P41</f>
        <v>0</v>
      </c>
      <c r="G52" s="166"/>
      <c r="I52" s="64"/>
      <c r="J52" s="36"/>
      <c r="K52" s="54"/>
      <c r="L52" s="54"/>
      <c r="M52" s="36"/>
      <c r="N52" s="36"/>
      <c r="O52" s="36"/>
      <c r="P52" s="36"/>
      <c r="Q52" s="36"/>
      <c r="R52" s="36"/>
      <c r="S52" s="36"/>
    </row>
    <row r="53" spans="1:19" s="61" customFormat="1" ht="14" x14ac:dyDescent="0.2">
      <c r="A53" s="17" t="s">
        <v>3</v>
      </c>
      <c r="B53" s="23">
        <f>Q9</f>
        <v>1</v>
      </c>
      <c r="C53" s="163">
        <f>Q39</f>
        <v>0</v>
      </c>
      <c r="D53" s="164"/>
      <c r="E53" s="165"/>
      <c r="F53" s="166">
        <f>Q41</f>
        <v>0</v>
      </c>
      <c r="G53" s="166"/>
      <c r="I53" s="64"/>
      <c r="J53" s="36"/>
      <c r="K53" s="55"/>
      <c r="L53" s="55"/>
      <c r="M53" s="36"/>
      <c r="N53" s="36"/>
      <c r="O53" s="36"/>
      <c r="P53" s="36"/>
      <c r="Q53" s="36"/>
      <c r="R53" s="36"/>
      <c r="S53" s="36"/>
    </row>
    <row r="54" spans="1:19" s="61" customFormat="1" ht="14" x14ac:dyDescent="0.2">
      <c r="A54" s="17" t="s">
        <v>3</v>
      </c>
      <c r="B54" s="23">
        <f>R9</f>
        <v>1</v>
      </c>
      <c r="C54" s="163">
        <f>R39</f>
        <v>0</v>
      </c>
      <c r="D54" s="164"/>
      <c r="E54" s="165"/>
      <c r="F54" s="166">
        <f>R41</f>
        <v>0</v>
      </c>
      <c r="G54" s="166"/>
      <c r="I54" s="64"/>
      <c r="J54" s="36"/>
      <c r="K54" s="55"/>
      <c r="L54" s="55"/>
      <c r="M54" s="36"/>
      <c r="N54" s="36"/>
      <c r="O54" s="36"/>
      <c r="P54" s="36"/>
      <c r="Q54" s="36"/>
      <c r="R54" s="36"/>
      <c r="S54" s="36"/>
    </row>
    <row r="55" spans="1:19" s="61" customFormat="1" ht="14" x14ac:dyDescent="0.2">
      <c r="A55" s="172" t="s">
        <v>0</v>
      </c>
      <c r="B55" s="173"/>
      <c r="C55" s="174">
        <f>SUM(C47:C54)</f>
        <v>3.6249999999999982</v>
      </c>
      <c r="D55" s="175"/>
      <c r="E55" s="176"/>
      <c r="F55" s="177">
        <f>SUM(F47:G54)</f>
        <v>87</v>
      </c>
      <c r="G55" s="177"/>
      <c r="I55" s="64"/>
      <c r="J55" s="36"/>
      <c r="K55" s="36"/>
      <c r="L55" s="36"/>
      <c r="M55" s="36"/>
      <c r="N55" s="36"/>
      <c r="O55" s="36"/>
      <c r="P55" s="36"/>
      <c r="Q55" s="36"/>
      <c r="R55" s="36"/>
      <c r="S55" s="36"/>
    </row>
    <row r="56" spans="1:19" s="61" customFormat="1" ht="14" x14ac:dyDescent="0.2">
      <c r="A56" s="172" t="s">
        <v>44</v>
      </c>
      <c r="B56" s="173"/>
      <c r="C56" s="178">
        <f>TEXT($C$55,"[h]")+MINUTE($C$55)/60</f>
        <v>87</v>
      </c>
      <c r="D56" s="179"/>
      <c r="E56" s="180"/>
      <c r="F56" s="181">
        <f>C56-190</f>
        <v>-103</v>
      </c>
      <c r="G56" s="181"/>
      <c r="I56" s="64"/>
      <c r="J56" s="36"/>
      <c r="K56" s="36"/>
      <c r="L56" s="36"/>
      <c r="M56" s="36"/>
      <c r="N56" s="36"/>
      <c r="O56" s="36"/>
      <c r="P56" s="36"/>
      <c r="Q56" s="36"/>
      <c r="R56" s="36"/>
      <c r="S56" s="36"/>
    </row>
    <row r="57" spans="1:19" s="61" customFormat="1" ht="14" x14ac:dyDescent="0.2">
      <c r="A57" s="13"/>
      <c r="B57" s="13"/>
      <c r="C57" s="13"/>
      <c r="D57" s="13"/>
      <c r="E57" s="13"/>
      <c r="F57" s="13"/>
      <c r="G57" s="13"/>
      <c r="J57" s="36"/>
      <c r="K57" s="36"/>
      <c r="L57" s="36"/>
      <c r="M57" s="36"/>
      <c r="N57" s="36"/>
      <c r="O57" s="36"/>
      <c r="P57" s="36"/>
      <c r="Q57" s="36"/>
      <c r="R57" s="36"/>
      <c r="S57" s="36"/>
    </row>
    <row r="58" spans="1:19" s="61" customFormat="1" ht="14" x14ac:dyDescent="0.2">
      <c r="A58" s="182" t="s">
        <v>41</v>
      </c>
      <c r="B58" s="183"/>
      <c r="C58" s="183"/>
      <c r="D58" s="183"/>
      <c r="E58" s="183"/>
      <c r="F58" s="183"/>
      <c r="G58" s="184"/>
      <c r="I58" s="64"/>
      <c r="J58" s="36"/>
      <c r="K58" s="36"/>
      <c r="L58" s="36"/>
      <c r="M58" s="36"/>
      <c r="N58" s="36"/>
      <c r="O58" s="36"/>
      <c r="P58" s="36"/>
      <c r="Q58" s="36"/>
      <c r="R58" s="36"/>
      <c r="S58" s="36"/>
    </row>
    <row r="59" spans="1:19" s="61" customFormat="1" ht="14" x14ac:dyDescent="0.2">
      <c r="A59" s="172"/>
      <c r="B59" s="173"/>
      <c r="C59" s="174"/>
      <c r="D59" s="175"/>
      <c r="E59" s="176"/>
      <c r="F59" s="177"/>
      <c r="G59" s="177"/>
      <c r="I59" s="64"/>
      <c r="J59" s="36"/>
      <c r="K59" s="36"/>
      <c r="L59" s="36"/>
      <c r="M59" s="36"/>
      <c r="N59" s="36"/>
      <c r="O59" s="36"/>
      <c r="P59" s="36"/>
      <c r="Q59" s="36"/>
      <c r="R59" s="36"/>
      <c r="S59" s="36"/>
    </row>
    <row r="60" spans="1:19" s="61" customFormat="1" ht="12.75" customHeight="1" x14ac:dyDescent="0.2">
      <c r="A60" s="172"/>
      <c r="B60" s="173"/>
      <c r="C60" s="174"/>
      <c r="D60" s="175"/>
      <c r="E60" s="176"/>
      <c r="F60" s="177"/>
      <c r="G60" s="177"/>
      <c r="I60" s="64"/>
      <c r="J60" s="36"/>
      <c r="K60" s="36"/>
      <c r="L60" s="36"/>
      <c r="M60" s="36"/>
      <c r="N60" s="36"/>
      <c r="O60" s="36"/>
      <c r="P60" s="36"/>
      <c r="Q60" s="36"/>
      <c r="R60" s="36"/>
      <c r="S60" s="36"/>
    </row>
    <row r="61" spans="1:19" s="61" customFormat="1" ht="12.75" customHeight="1" x14ac:dyDescent="0.2">
      <c r="A61" s="172"/>
      <c r="B61" s="173"/>
      <c r="C61" s="174"/>
      <c r="D61" s="175"/>
      <c r="E61" s="176"/>
      <c r="F61" s="177"/>
      <c r="G61" s="177"/>
      <c r="I61" s="64"/>
      <c r="J61" s="36"/>
      <c r="K61" s="36"/>
      <c r="L61" s="36"/>
      <c r="M61" s="36"/>
      <c r="N61" s="36"/>
      <c r="O61" s="36"/>
      <c r="P61" s="36"/>
      <c r="Q61" s="36"/>
      <c r="R61" s="36"/>
      <c r="S61" s="36"/>
    </row>
    <row r="62" spans="1:19" s="61" customFormat="1" ht="14" x14ac:dyDescent="0.2">
      <c r="A62" s="172"/>
      <c r="B62" s="173"/>
      <c r="C62" s="174"/>
      <c r="D62" s="175"/>
      <c r="E62" s="176"/>
      <c r="F62" s="177"/>
      <c r="G62" s="177"/>
      <c r="I62" s="64"/>
      <c r="J62" s="36"/>
      <c r="K62" s="36"/>
      <c r="L62" s="36"/>
      <c r="M62" s="36"/>
      <c r="N62" s="36"/>
      <c r="O62" s="36"/>
      <c r="P62" s="36"/>
      <c r="Q62" s="36"/>
      <c r="R62" s="36"/>
      <c r="S62" s="36"/>
    </row>
    <row r="63" spans="1:19" s="61" customFormat="1" ht="14" x14ac:dyDescent="0.2">
      <c r="A63" s="172" t="s">
        <v>0</v>
      </c>
      <c r="B63" s="173"/>
      <c r="C63" s="174">
        <f>SUM(C59:E62)</f>
        <v>0</v>
      </c>
      <c r="D63" s="175"/>
      <c r="E63" s="176"/>
      <c r="F63" s="177">
        <f>SUM(F59:G62)</f>
        <v>0</v>
      </c>
      <c r="G63" s="177"/>
      <c r="I63" s="64"/>
      <c r="J63" s="36"/>
      <c r="K63" s="36"/>
      <c r="L63" s="36"/>
      <c r="M63" s="36"/>
      <c r="N63" s="36"/>
      <c r="O63" s="36"/>
      <c r="P63" s="36"/>
      <c r="Q63" s="36"/>
      <c r="R63" s="36"/>
      <c r="S63" s="36"/>
    </row>
    <row r="64" spans="1:19" s="61" customFormat="1" ht="14" x14ac:dyDescent="0.2">
      <c r="A64" s="187" t="s">
        <v>45</v>
      </c>
      <c r="B64" s="187"/>
      <c r="C64" s="188">
        <f>TEXT($C$63,"[h]")+MINUTE($C$63)/60</f>
        <v>0</v>
      </c>
      <c r="D64" s="188"/>
      <c r="E64" s="188"/>
      <c r="F64" s="189">
        <f>C64*K1*2</f>
        <v>0</v>
      </c>
      <c r="G64" s="188"/>
      <c r="I64" s="64"/>
      <c r="J64" s="36"/>
      <c r="K64" s="36"/>
      <c r="L64" s="36"/>
      <c r="M64" s="36"/>
      <c r="N64" s="36"/>
      <c r="O64" s="36"/>
      <c r="P64" s="36"/>
      <c r="Q64" s="36"/>
      <c r="R64" s="36"/>
      <c r="S64" s="36"/>
    </row>
    <row r="65" spans="1:19" s="61" customFormat="1" ht="14" x14ac:dyDescent="0.2">
      <c r="A65" s="24"/>
      <c r="B65" s="24"/>
      <c r="C65" s="25"/>
      <c r="D65" s="25"/>
      <c r="E65" s="25"/>
      <c r="F65" s="26"/>
      <c r="G65" s="26"/>
      <c r="I65" s="64"/>
      <c r="J65" s="36"/>
      <c r="K65" s="36"/>
      <c r="L65" s="36"/>
      <c r="M65" s="36"/>
      <c r="N65" s="36"/>
      <c r="O65" s="36"/>
      <c r="P65" s="36"/>
      <c r="Q65" s="36"/>
      <c r="R65" s="36"/>
      <c r="S65" s="36"/>
    </row>
    <row r="66" spans="1:19" s="61" customFormat="1" ht="12.75" customHeight="1" x14ac:dyDescent="0.2">
      <c r="A66" s="169" t="str">
        <f>CONCATENATE("REAL"," - ",,$B$2," - ",$B$3," - ",TEXT($I$1,"mmmm / aaaa"))</f>
        <v>REAL - Império Tecnologia - Marcus Cezar Rabello - outubro / 2012</v>
      </c>
      <c r="B66" s="170"/>
      <c r="C66" s="170"/>
      <c r="D66" s="170"/>
      <c r="E66" s="170"/>
      <c r="F66" s="170"/>
      <c r="G66" s="171"/>
      <c r="I66" s="64"/>
      <c r="J66" s="36"/>
      <c r="K66" s="36"/>
      <c r="L66" s="36"/>
      <c r="M66" s="36"/>
      <c r="N66" s="36"/>
      <c r="O66" s="36"/>
      <c r="P66" s="36"/>
      <c r="Q66" s="36"/>
      <c r="R66" s="36"/>
      <c r="S66" s="36"/>
    </row>
    <row r="67" spans="1:19" s="61" customFormat="1" ht="12.75" customHeight="1" x14ac:dyDescent="0.2">
      <c r="A67" s="185" t="s">
        <v>37</v>
      </c>
      <c r="B67" s="185"/>
      <c r="C67" s="186">
        <f>-F55</f>
        <v>-87</v>
      </c>
      <c r="D67" s="186"/>
      <c r="E67" s="186"/>
      <c r="F67" s="186">
        <f>-C67</f>
        <v>87</v>
      </c>
      <c r="G67" s="186"/>
      <c r="I67" s="64"/>
      <c r="J67" s="36"/>
      <c r="K67" s="36"/>
      <c r="L67" s="36"/>
      <c r="M67" s="36"/>
      <c r="N67" s="36"/>
      <c r="O67" s="36"/>
      <c r="P67" s="36"/>
      <c r="Q67" s="36"/>
      <c r="R67" s="36"/>
      <c r="S67" s="36"/>
    </row>
    <row r="68" spans="1:19" s="61" customFormat="1" ht="12.75" customHeight="1" x14ac:dyDescent="0.2">
      <c r="A68" s="185" t="s">
        <v>36</v>
      </c>
      <c r="B68" s="185"/>
      <c r="C68" s="186">
        <v>0</v>
      </c>
      <c r="D68" s="186"/>
      <c r="E68" s="186"/>
      <c r="F68" s="186">
        <f>C68</f>
        <v>0</v>
      </c>
      <c r="G68" s="186"/>
      <c r="I68" s="64"/>
      <c r="J68" s="36"/>
      <c r="K68" s="36"/>
      <c r="L68" s="36"/>
      <c r="M68" s="36"/>
      <c r="N68" s="36"/>
      <c r="O68" s="36"/>
      <c r="P68" s="36"/>
      <c r="Q68" s="36"/>
      <c r="R68" s="36"/>
      <c r="S68" s="36"/>
    </row>
    <row r="69" spans="1:19" s="61" customFormat="1" ht="12.75" customHeight="1" x14ac:dyDescent="0.2">
      <c r="A69" s="195" t="s">
        <v>42</v>
      </c>
      <c r="B69" s="196"/>
      <c r="C69" s="197">
        <v>0</v>
      </c>
      <c r="D69" s="198"/>
      <c r="E69" s="199"/>
      <c r="F69" s="197">
        <f>C69</f>
        <v>0</v>
      </c>
      <c r="G69" s="199"/>
      <c r="I69" s="64"/>
      <c r="J69" s="36"/>
      <c r="K69" s="36"/>
      <c r="L69" s="36"/>
      <c r="M69" s="36"/>
      <c r="N69" s="36"/>
      <c r="O69" s="36"/>
      <c r="P69" s="36"/>
      <c r="Q69" s="36"/>
      <c r="R69" s="36"/>
      <c r="S69" s="36"/>
    </row>
    <row r="70" spans="1:19" s="61" customFormat="1" ht="12.75" customHeight="1" x14ac:dyDescent="0.2">
      <c r="A70" s="195" t="s">
        <v>43</v>
      </c>
      <c r="B70" s="196"/>
      <c r="C70" s="197">
        <f>C64</f>
        <v>0</v>
      </c>
      <c r="D70" s="198"/>
      <c r="E70" s="199"/>
      <c r="F70" s="197">
        <f>C70*K1*2</f>
        <v>0</v>
      </c>
      <c r="G70" s="199"/>
      <c r="I70" s="64"/>
      <c r="J70" s="36"/>
      <c r="K70" s="36"/>
      <c r="L70" s="36"/>
      <c r="M70" s="36"/>
      <c r="N70" s="36"/>
      <c r="O70" s="36"/>
      <c r="P70" s="36"/>
      <c r="Q70" s="36"/>
      <c r="R70" s="36"/>
      <c r="S70" s="36"/>
    </row>
    <row r="71" spans="1:19" s="61" customFormat="1" ht="14" x14ac:dyDescent="0.2">
      <c r="A71" s="190" t="s">
        <v>10</v>
      </c>
      <c r="B71" s="190"/>
      <c r="C71" s="190"/>
      <c r="D71" s="190"/>
      <c r="E71" s="190"/>
      <c r="F71" s="191">
        <f>SUM(F67:G70)</f>
        <v>87</v>
      </c>
      <c r="G71" s="190"/>
      <c r="I71" s="64"/>
      <c r="J71" s="36"/>
      <c r="K71" s="36"/>
      <c r="L71" s="36"/>
      <c r="M71" s="36"/>
      <c r="N71" s="36"/>
      <c r="O71" s="36"/>
      <c r="P71" s="36"/>
      <c r="Q71" s="36"/>
      <c r="R71" s="36"/>
      <c r="S71" s="36"/>
    </row>
    <row r="72" spans="1:19" s="61" customFormat="1" ht="14" x14ac:dyDescent="0.2">
      <c r="A72" s="27"/>
      <c r="B72" s="27"/>
      <c r="C72" s="27"/>
      <c r="D72" s="27"/>
      <c r="E72" s="27"/>
      <c r="F72" s="28"/>
      <c r="G72" s="27"/>
      <c r="I72" s="64"/>
      <c r="J72" s="36"/>
      <c r="K72" s="36"/>
      <c r="L72" s="36"/>
      <c r="M72" s="36"/>
      <c r="N72" s="36"/>
      <c r="O72" s="36"/>
      <c r="P72" s="36"/>
      <c r="Q72" s="36"/>
      <c r="R72" s="36"/>
      <c r="S72" s="36"/>
    </row>
    <row r="73" spans="1:19" s="61" customFormat="1" ht="14" x14ac:dyDescent="0.2">
      <c r="A73" s="169" t="s">
        <v>38</v>
      </c>
      <c r="B73" s="170"/>
      <c r="C73" s="170"/>
      <c r="D73" s="170"/>
      <c r="E73" s="170"/>
      <c r="F73" s="170"/>
      <c r="G73" s="171"/>
      <c r="I73" s="64"/>
      <c r="J73" s="36"/>
      <c r="K73" s="36"/>
      <c r="L73" s="36"/>
      <c r="M73" s="36"/>
      <c r="N73" s="36"/>
      <c r="O73" s="36"/>
      <c r="P73" s="36"/>
      <c r="Q73" s="36"/>
      <c r="R73" s="36"/>
      <c r="S73" s="36"/>
    </row>
    <row r="74" spans="1:19" s="36" customFormat="1" ht="12" x14ac:dyDescent="0.15">
      <c r="A74" s="192" t="s">
        <v>5</v>
      </c>
      <c r="B74" s="192"/>
      <c r="C74" s="192"/>
      <c r="D74" s="192"/>
      <c r="E74" s="192"/>
      <c r="F74" s="193">
        <f>-IF((F71*0.015)&gt;10,F71*0.015,0)</f>
        <v>0</v>
      </c>
      <c r="G74" s="193"/>
      <c r="I74" s="37"/>
    </row>
    <row r="75" spans="1:19" s="36" customFormat="1" ht="12" x14ac:dyDescent="0.15">
      <c r="A75" s="194" t="s">
        <v>6</v>
      </c>
      <c r="B75" s="194"/>
      <c r="C75" s="194"/>
      <c r="D75" s="194"/>
      <c r="E75" s="194"/>
      <c r="F75" s="166">
        <f>-IF($F$71&gt;5000,($F$71*0.65%),0)</f>
        <v>0</v>
      </c>
      <c r="G75" s="166"/>
      <c r="I75" s="37"/>
    </row>
    <row r="76" spans="1:19" s="36" customFormat="1" ht="12" x14ac:dyDescent="0.15">
      <c r="A76" s="194" t="s">
        <v>7</v>
      </c>
      <c r="B76" s="194"/>
      <c r="C76" s="194"/>
      <c r="D76" s="194"/>
      <c r="E76" s="194"/>
      <c r="F76" s="166">
        <f>-IF($F$71&gt;5000,($F$71*3%),0)</f>
        <v>0</v>
      </c>
      <c r="G76" s="166"/>
      <c r="I76" s="37"/>
    </row>
    <row r="77" spans="1:19" s="36" customFormat="1" ht="12" x14ac:dyDescent="0.15">
      <c r="A77" s="194" t="s">
        <v>8</v>
      </c>
      <c r="B77" s="194"/>
      <c r="C77" s="194"/>
      <c r="D77" s="194"/>
      <c r="E77" s="194"/>
      <c r="F77" s="166">
        <f>-IF($F$71&gt;5000,($F$71*1%),0)</f>
        <v>0</v>
      </c>
      <c r="G77" s="166"/>
      <c r="I77" s="37"/>
    </row>
    <row r="78" spans="1:19" s="36" customFormat="1" ht="12" x14ac:dyDescent="0.15">
      <c r="A78" s="190" t="s">
        <v>39</v>
      </c>
      <c r="B78" s="190"/>
      <c r="C78" s="190"/>
      <c r="D78" s="190"/>
      <c r="E78" s="190"/>
      <c r="F78" s="191">
        <f>SUM(F74:G77)</f>
        <v>0</v>
      </c>
      <c r="G78" s="190"/>
      <c r="I78" s="37"/>
    </row>
    <row r="79" spans="1:19" s="36" customFormat="1" ht="12" x14ac:dyDescent="0.15">
      <c r="A79" s="29"/>
      <c r="B79" s="29"/>
      <c r="C79" s="29"/>
      <c r="D79" s="29"/>
      <c r="E79" s="29"/>
      <c r="F79" s="30"/>
      <c r="G79" s="30"/>
      <c r="I79" s="37"/>
    </row>
    <row r="80" spans="1:19" s="36" customFormat="1" ht="12" x14ac:dyDescent="0.15">
      <c r="A80" s="169" t="str">
        <f>CONCATENATE("Reembolso de Despesas"," - ",,$B$2," - ",$B$3," - ",TEXT($I$1,"mmmm / aaaa"))</f>
        <v>Reembolso de Despesas - Império Tecnologia - Marcus Cezar Rabello - outubro / 2012</v>
      </c>
      <c r="B80" s="170"/>
      <c r="C80" s="170"/>
      <c r="D80" s="170"/>
      <c r="E80" s="170"/>
      <c r="F80" s="170"/>
      <c r="G80" s="171"/>
      <c r="I80" s="37"/>
    </row>
    <row r="81" spans="1:9" s="36" customFormat="1" ht="12" x14ac:dyDescent="0.15">
      <c r="A81" s="172" t="s">
        <v>0</v>
      </c>
      <c r="B81" s="200"/>
      <c r="C81" s="200"/>
      <c r="D81" s="200"/>
      <c r="E81" s="173"/>
      <c r="F81" s="177"/>
      <c r="G81" s="177"/>
      <c r="I81" s="37"/>
    </row>
    <row r="82" spans="1:9" s="36" customFormat="1" ht="12" x14ac:dyDescent="0.15">
      <c r="A82" s="29"/>
      <c r="B82" s="29"/>
      <c r="C82" s="29"/>
      <c r="D82" s="29"/>
      <c r="E82" s="29"/>
      <c r="F82" s="30"/>
      <c r="G82" s="30"/>
      <c r="I82" s="37"/>
    </row>
    <row r="83" spans="1:9" s="36" customFormat="1" ht="12" x14ac:dyDescent="0.15">
      <c r="A83" s="190" t="s">
        <v>9</v>
      </c>
      <c r="B83" s="190"/>
      <c r="C83" s="190"/>
      <c r="D83" s="190"/>
      <c r="E83" s="190"/>
      <c r="F83" s="201">
        <f>F71+F81</f>
        <v>87</v>
      </c>
      <c r="G83" s="201"/>
      <c r="I83" s="37"/>
    </row>
    <row r="84" spans="1:9" s="14" customFormat="1" ht="16" x14ac:dyDescent="0.2">
      <c r="A84" s="202"/>
      <c r="B84" s="202"/>
      <c r="C84" s="202"/>
      <c r="D84" s="202"/>
      <c r="E84" s="202"/>
      <c r="F84" s="202"/>
      <c r="G84" s="202"/>
      <c r="I84" s="15"/>
    </row>
    <row r="85" spans="1:9" s="14" customFormat="1" ht="16" x14ac:dyDescent="0.2">
      <c r="A85" s="202"/>
      <c r="B85" s="202"/>
      <c r="C85" s="202"/>
      <c r="D85" s="202"/>
      <c r="E85" s="202"/>
      <c r="F85" s="202"/>
      <c r="G85" s="202"/>
      <c r="I85" s="15"/>
    </row>
    <row r="86" spans="1:9" s="14" customFormat="1" ht="16" x14ac:dyDescent="0.2">
      <c r="A86" s="204" t="s">
        <v>11</v>
      </c>
      <c r="B86" s="204"/>
      <c r="C86" s="204"/>
      <c r="D86" s="204"/>
      <c r="E86" s="204"/>
      <c r="F86" s="204"/>
      <c r="G86" s="204"/>
      <c r="I86" s="15"/>
    </row>
    <row r="87" spans="1:9" s="14" customFormat="1" ht="16" x14ac:dyDescent="0.2">
      <c r="A87" s="20"/>
      <c r="B87" s="20"/>
      <c r="C87" s="20"/>
      <c r="D87" s="20"/>
      <c r="E87" s="20"/>
      <c r="F87" s="20"/>
      <c r="G87" s="20"/>
      <c r="I87" s="15"/>
    </row>
    <row r="88" spans="1:9" s="14" customFormat="1" ht="16" x14ac:dyDescent="0.2">
      <c r="A88" s="203" t="str">
        <f>CONCATENATE("Prestação de serviços de desenvolvimento referente a ",TEXT(I1,"mmmm / aaaa"))</f>
        <v>Prestação de serviços de desenvolvimento referente a outubro / 2012</v>
      </c>
      <c r="B88" s="203"/>
      <c r="C88" s="203"/>
      <c r="D88" s="203"/>
      <c r="E88" s="203"/>
      <c r="F88" s="203"/>
      <c r="G88" s="203"/>
      <c r="I88" s="15"/>
    </row>
    <row r="89" spans="1:9" s="21" customFormat="1" ht="23.25" customHeight="1" x14ac:dyDescent="0.2">
      <c r="A89" s="205" t="str">
        <f>CONCATENATE("Total: "," - ",TEXT(F71,"R$ #.##0,00"))</f>
        <v>Total:  - R$ 87,00</v>
      </c>
      <c r="B89" s="205"/>
      <c r="C89" s="205"/>
      <c r="D89" s="205"/>
      <c r="E89" s="205"/>
    </row>
    <row r="90" spans="1:9" s="14" customFormat="1" ht="16" x14ac:dyDescent="0.2">
      <c r="A90" s="203" t="str">
        <f>IF(F71*1.5%&gt;10,CONCATENATE(A74," ",TEXT(F74,"R$ #.##0,00"),""),"")</f>
        <v/>
      </c>
      <c r="B90" s="203"/>
      <c r="C90" s="203"/>
      <c r="D90" s="203"/>
      <c r="E90" s="203"/>
      <c r="F90" s="19"/>
      <c r="G90" s="19"/>
      <c r="I90" s="15"/>
    </row>
    <row r="91" spans="1:9" s="14" customFormat="1" ht="16" x14ac:dyDescent="0.2">
      <c r="A91" s="203" t="str">
        <f>IF($F$71&gt;5000,CONCATENATE(A75," ",TEXT(F75,"R$ #.##0,00")," * "),"")</f>
        <v/>
      </c>
      <c r="B91" s="203"/>
      <c r="C91" s="203"/>
      <c r="D91" s="203"/>
      <c r="E91" s="203"/>
      <c r="I91" s="15"/>
    </row>
    <row r="92" spans="1:9" s="14" customFormat="1" ht="16" x14ac:dyDescent="0.2">
      <c r="A92" s="203" t="str">
        <f>IF($F$71&gt;5000,CONCATENATE(A76," ",TEXT(F76,"R$ #.##0,00")," * "),"")</f>
        <v/>
      </c>
      <c r="B92" s="203"/>
      <c r="C92" s="203"/>
      <c r="D92" s="203"/>
      <c r="E92" s="203"/>
      <c r="I92" s="15"/>
    </row>
    <row r="93" spans="1:9" s="14" customFormat="1" ht="16" x14ac:dyDescent="0.2">
      <c r="A93" s="203" t="str">
        <f>IF($F$71&gt;5000,CONCATENATE(A77," ",TEXT(F77,"R$ #.##0,00")," * "),"")</f>
        <v/>
      </c>
      <c r="B93" s="203"/>
      <c r="C93" s="203"/>
      <c r="D93" s="203"/>
      <c r="E93" s="203"/>
      <c r="I93" s="15"/>
    </row>
    <row r="94" spans="1:9" s="14" customFormat="1" ht="16" x14ac:dyDescent="0.2">
      <c r="A94" s="203" t="str">
        <f>IF(F71&gt;5000,"* (Conforme Lei 10.833/03 - 29/12/2003)","")</f>
        <v/>
      </c>
      <c r="B94" s="203"/>
      <c r="C94" s="203"/>
      <c r="D94" s="203"/>
      <c r="E94" s="203"/>
      <c r="I94" s="15"/>
    </row>
    <row r="95" spans="1:9" s="14" customFormat="1" ht="16" x14ac:dyDescent="0.2">
      <c r="I95" s="15"/>
    </row>
    <row r="96" spans="1:9" s="14" customFormat="1" ht="16" x14ac:dyDescent="0.2">
      <c r="I96" s="15"/>
    </row>
    <row r="97" spans="5:19" s="14" customFormat="1" ht="23" customHeight="1" x14ac:dyDescent="0.2">
      <c r="I97" s="15"/>
    </row>
    <row r="98" spans="5:19" s="14" customFormat="1" ht="23" customHeight="1" x14ac:dyDescent="0.2">
      <c r="I98" s="15"/>
    </row>
    <row r="99" spans="5:19" s="14" customFormat="1" ht="23" customHeight="1" x14ac:dyDescent="0.2">
      <c r="I99" s="15"/>
    </row>
    <row r="100" spans="5:19" s="14" customFormat="1" ht="23" customHeight="1" x14ac:dyDescent="0.2">
      <c r="I100" s="15"/>
    </row>
    <row r="101" spans="5:19" s="14" customFormat="1" ht="23" customHeight="1" x14ac:dyDescent="0.2">
      <c r="I101" s="15"/>
    </row>
    <row r="102" spans="5:19" s="14" customFormat="1" ht="23" customHeight="1" x14ac:dyDescent="0.2">
      <c r="I102" s="15"/>
    </row>
    <row r="103" spans="5:19" s="14" customFormat="1" ht="23" customHeight="1" x14ac:dyDescent="0.2">
      <c r="I103" s="15"/>
    </row>
    <row r="104" spans="5:19" s="14" customFormat="1" ht="23" customHeight="1" x14ac:dyDescent="0.2">
      <c r="I104" s="15"/>
    </row>
    <row r="105" spans="5:19" s="14" customFormat="1" ht="23" customHeight="1" x14ac:dyDescent="0.2">
      <c r="I105" s="15"/>
    </row>
    <row r="106" spans="5:19" s="14" customFormat="1" ht="23" customHeight="1" x14ac:dyDescent="0.2">
      <c r="I106" s="15"/>
    </row>
    <row r="107" spans="5:19" s="14" customFormat="1" ht="23" customHeight="1" x14ac:dyDescent="0.2">
      <c r="I107" s="15"/>
    </row>
    <row r="108" spans="5:19" s="14" customFormat="1" ht="23" customHeight="1" x14ac:dyDescent="0.2">
      <c r="I108" s="15"/>
    </row>
    <row r="109" spans="5:19" s="14" customFormat="1" ht="23" customHeight="1" x14ac:dyDescent="0.2">
      <c r="I109" s="15"/>
    </row>
    <row r="110" spans="5:19" s="61" customFormat="1" ht="23" customHeight="1" x14ac:dyDescent="0.2">
      <c r="E110" s="63"/>
      <c r="I110" s="64"/>
      <c r="J110" s="36"/>
      <c r="K110" s="36"/>
      <c r="L110" s="36"/>
      <c r="M110" s="36"/>
      <c r="N110" s="36"/>
      <c r="O110" s="36"/>
      <c r="P110" s="36"/>
      <c r="Q110" s="36"/>
      <c r="R110" s="36"/>
      <c r="S110" s="36"/>
    </row>
    <row r="111" spans="5:19" s="61" customFormat="1" ht="23" customHeight="1" x14ac:dyDescent="0.2">
      <c r="E111" s="63"/>
      <c r="I111" s="64"/>
      <c r="J111" s="36"/>
      <c r="K111" s="36"/>
      <c r="L111" s="36"/>
      <c r="M111" s="36"/>
      <c r="N111" s="36"/>
      <c r="O111" s="36"/>
      <c r="P111" s="36"/>
      <c r="Q111" s="36"/>
      <c r="R111" s="36"/>
      <c r="S111" s="36"/>
    </row>
    <row r="112" spans="5:19" s="61" customFormat="1" ht="23" customHeight="1" x14ac:dyDescent="0.2">
      <c r="E112" s="63"/>
      <c r="I112" s="64"/>
      <c r="J112" s="36"/>
      <c r="K112" s="36"/>
      <c r="L112" s="36"/>
      <c r="M112" s="36"/>
      <c r="N112" s="36"/>
      <c r="O112" s="36"/>
      <c r="P112" s="36"/>
      <c r="Q112" s="36"/>
      <c r="R112" s="36"/>
      <c r="S112" s="36"/>
    </row>
    <row r="113" spans="5:19" s="61" customFormat="1" ht="23" customHeight="1" x14ac:dyDescent="0.2">
      <c r="E113" s="63"/>
      <c r="I113" s="64"/>
      <c r="J113" s="36"/>
      <c r="K113" s="36"/>
      <c r="L113" s="36"/>
      <c r="M113" s="36"/>
      <c r="N113" s="36"/>
      <c r="O113" s="36"/>
      <c r="P113" s="36"/>
      <c r="Q113" s="36"/>
      <c r="R113" s="36"/>
      <c r="S113" s="36"/>
    </row>
    <row r="114" spans="5:19" s="61" customFormat="1" ht="23" customHeight="1" x14ac:dyDescent="0.2">
      <c r="E114" s="63"/>
      <c r="I114" s="64"/>
      <c r="J114" s="36"/>
      <c r="K114" s="36"/>
      <c r="L114" s="36"/>
      <c r="M114" s="36"/>
      <c r="N114" s="36"/>
      <c r="O114" s="36"/>
      <c r="P114" s="36"/>
      <c r="Q114" s="36"/>
      <c r="R114" s="36"/>
      <c r="S114" s="36"/>
    </row>
    <row r="115" spans="5:19" s="61" customFormat="1" ht="23" customHeight="1" x14ac:dyDescent="0.2">
      <c r="E115" s="63"/>
      <c r="I115" s="64"/>
      <c r="J115" s="36"/>
      <c r="K115" s="36"/>
      <c r="L115" s="36"/>
      <c r="M115" s="36"/>
      <c r="N115" s="36"/>
      <c r="O115" s="36"/>
      <c r="P115" s="36"/>
      <c r="Q115" s="36"/>
      <c r="R115" s="36"/>
      <c r="S115" s="36"/>
    </row>
    <row r="116" spans="5:19" s="61" customFormat="1" ht="23" customHeight="1" x14ac:dyDescent="0.2">
      <c r="E116" s="63"/>
      <c r="I116" s="64"/>
      <c r="J116" s="36"/>
      <c r="K116" s="36"/>
      <c r="L116" s="36"/>
      <c r="M116" s="36"/>
      <c r="N116" s="36"/>
      <c r="O116" s="36"/>
      <c r="P116" s="36"/>
      <c r="Q116" s="36"/>
      <c r="R116" s="36"/>
      <c r="S116" s="36"/>
    </row>
    <row r="117" spans="5:19" s="61" customFormat="1" ht="23" customHeight="1" x14ac:dyDescent="0.2">
      <c r="E117" s="63"/>
      <c r="I117" s="64"/>
      <c r="J117" s="36"/>
      <c r="K117" s="36"/>
      <c r="L117" s="36"/>
      <c r="M117" s="36"/>
      <c r="N117" s="36"/>
      <c r="O117" s="36"/>
      <c r="P117" s="36"/>
      <c r="Q117" s="36"/>
      <c r="R117" s="36"/>
      <c r="S117" s="36"/>
    </row>
    <row r="118" spans="5:19" s="61" customFormat="1" ht="23" customHeight="1" x14ac:dyDescent="0.2">
      <c r="E118" s="63"/>
      <c r="I118" s="64"/>
      <c r="J118" s="36"/>
      <c r="K118" s="36"/>
      <c r="L118" s="36"/>
      <c r="M118" s="36"/>
      <c r="N118" s="36"/>
      <c r="O118" s="36"/>
      <c r="P118" s="36"/>
      <c r="Q118" s="36"/>
      <c r="R118" s="36"/>
      <c r="S118" s="36"/>
    </row>
    <row r="119" spans="5:19" s="61" customFormat="1" ht="23" customHeight="1" x14ac:dyDescent="0.2">
      <c r="E119" s="63"/>
      <c r="I119" s="64"/>
      <c r="J119" s="36"/>
      <c r="K119" s="36"/>
      <c r="L119" s="36"/>
      <c r="M119" s="36"/>
      <c r="N119" s="36"/>
      <c r="O119" s="36"/>
      <c r="P119" s="36"/>
      <c r="Q119" s="36"/>
      <c r="R119" s="36"/>
      <c r="S119" s="36"/>
    </row>
    <row r="120" spans="5:19" s="61" customFormat="1" ht="23" customHeight="1" x14ac:dyDescent="0.2">
      <c r="E120" s="63"/>
      <c r="I120" s="64"/>
      <c r="J120" s="36"/>
      <c r="K120" s="36"/>
      <c r="L120" s="36"/>
      <c r="M120" s="36"/>
      <c r="N120" s="36"/>
      <c r="O120" s="36"/>
      <c r="P120" s="36"/>
      <c r="Q120" s="36"/>
      <c r="R120" s="36"/>
      <c r="S120" s="36"/>
    </row>
    <row r="121" spans="5:19" s="61" customFormat="1" ht="23" customHeight="1" x14ac:dyDescent="0.2">
      <c r="E121" s="63"/>
      <c r="I121" s="64"/>
      <c r="J121" s="36"/>
      <c r="K121" s="36"/>
      <c r="L121" s="36"/>
      <c r="M121" s="36"/>
      <c r="N121" s="36"/>
      <c r="O121" s="36"/>
      <c r="P121" s="36"/>
      <c r="Q121" s="36"/>
      <c r="R121" s="36"/>
      <c r="S121" s="36"/>
    </row>
    <row r="122" spans="5:19" s="61" customFormat="1" ht="23" customHeight="1" x14ac:dyDescent="0.2">
      <c r="E122" s="63"/>
      <c r="I122" s="64"/>
      <c r="J122" s="36"/>
      <c r="K122" s="36"/>
      <c r="L122" s="36"/>
      <c r="M122" s="36"/>
      <c r="N122" s="36"/>
      <c r="O122" s="36"/>
      <c r="P122" s="36"/>
      <c r="Q122" s="36"/>
      <c r="R122" s="36"/>
      <c r="S122" s="36"/>
    </row>
    <row r="123" spans="5:19" s="61" customFormat="1" ht="23" customHeight="1" x14ac:dyDescent="0.2">
      <c r="E123" s="63"/>
      <c r="I123" s="64"/>
      <c r="J123" s="36"/>
      <c r="K123" s="36"/>
      <c r="L123" s="36"/>
      <c r="M123" s="36"/>
      <c r="N123" s="36"/>
      <c r="O123" s="36"/>
      <c r="P123" s="36"/>
      <c r="Q123" s="36"/>
      <c r="R123" s="36"/>
      <c r="S123" s="36"/>
    </row>
    <row r="124" spans="5:19" s="61" customFormat="1" ht="23" customHeight="1" x14ac:dyDescent="0.2">
      <c r="E124" s="63"/>
      <c r="I124" s="64"/>
      <c r="J124" s="36"/>
      <c r="K124" s="36"/>
      <c r="L124" s="36"/>
      <c r="M124" s="36"/>
      <c r="N124" s="36"/>
      <c r="O124" s="36"/>
      <c r="P124" s="36"/>
      <c r="Q124" s="36"/>
      <c r="R124" s="36"/>
      <c r="S124" s="36"/>
    </row>
    <row r="125" spans="5:19" s="61" customFormat="1" ht="23" customHeight="1" x14ac:dyDescent="0.2">
      <c r="E125" s="63"/>
      <c r="I125" s="64"/>
      <c r="J125" s="36"/>
      <c r="K125" s="36"/>
      <c r="L125" s="36"/>
      <c r="M125" s="36"/>
      <c r="N125" s="36"/>
      <c r="O125" s="36"/>
      <c r="P125" s="36"/>
      <c r="Q125" s="36"/>
      <c r="R125" s="36"/>
      <c r="S125" s="36"/>
    </row>
    <row r="126" spans="5:19" s="61" customFormat="1" ht="23" customHeight="1" x14ac:dyDescent="0.2">
      <c r="E126" s="63"/>
      <c r="I126" s="64"/>
      <c r="J126" s="36"/>
      <c r="K126" s="36"/>
      <c r="L126" s="36"/>
      <c r="M126" s="36"/>
      <c r="N126" s="36"/>
      <c r="O126" s="36"/>
      <c r="P126" s="36"/>
      <c r="Q126" s="36"/>
      <c r="R126" s="36"/>
      <c r="S126" s="36"/>
    </row>
    <row r="127" spans="5:19" s="61" customFormat="1" ht="23" customHeight="1" x14ac:dyDescent="0.2">
      <c r="E127" s="63"/>
      <c r="I127" s="64"/>
      <c r="J127" s="36"/>
      <c r="K127" s="36"/>
      <c r="L127" s="36"/>
      <c r="M127" s="36"/>
      <c r="N127" s="36"/>
      <c r="O127" s="36"/>
      <c r="P127" s="36"/>
      <c r="Q127" s="36"/>
      <c r="R127" s="36"/>
      <c r="S127" s="36"/>
    </row>
    <row r="128" spans="5:19" s="61" customFormat="1" ht="23" customHeight="1" x14ac:dyDescent="0.2">
      <c r="E128" s="63"/>
      <c r="I128" s="64"/>
      <c r="J128" s="36"/>
      <c r="K128" s="36"/>
      <c r="L128" s="36"/>
      <c r="M128" s="36"/>
      <c r="N128" s="36"/>
      <c r="O128" s="36"/>
      <c r="P128" s="36"/>
      <c r="Q128" s="36"/>
      <c r="R128" s="36"/>
      <c r="S128" s="36"/>
    </row>
    <row r="129" spans="5:19" s="61" customFormat="1" ht="23" customHeight="1" x14ac:dyDescent="0.2">
      <c r="E129" s="63"/>
      <c r="I129" s="64"/>
      <c r="J129" s="36"/>
      <c r="K129" s="36"/>
      <c r="L129" s="36"/>
      <c r="M129" s="36"/>
      <c r="N129" s="36"/>
      <c r="O129" s="36"/>
      <c r="P129" s="36"/>
      <c r="Q129" s="36"/>
      <c r="R129" s="36"/>
      <c r="S129" s="36"/>
    </row>
    <row r="130" spans="5:19" s="61" customFormat="1" ht="23" customHeight="1" x14ac:dyDescent="0.2">
      <c r="E130" s="63"/>
      <c r="I130" s="64"/>
      <c r="J130" s="36"/>
      <c r="K130" s="36"/>
      <c r="L130" s="36"/>
      <c r="M130" s="36"/>
      <c r="N130" s="36"/>
      <c r="O130" s="36"/>
      <c r="P130" s="36"/>
      <c r="Q130" s="36"/>
      <c r="R130" s="36"/>
      <c r="S130" s="36"/>
    </row>
    <row r="131" spans="5:19" s="61" customFormat="1" ht="23" customHeight="1" x14ac:dyDescent="0.2">
      <c r="E131" s="63"/>
      <c r="I131" s="64"/>
      <c r="J131" s="36"/>
      <c r="K131" s="36"/>
      <c r="L131" s="36"/>
      <c r="M131" s="36"/>
      <c r="N131" s="36"/>
      <c r="O131" s="36"/>
      <c r="P131" s="36"/>
      <c r="Q131" s="36"/>
      <c r="R131" s="36"/>
      <c r="S131" s="36"/>
    </row>
    <row r="132" spans="5:19" s="61" customFormat="1" ht="23" customHeight="1" x14ac:dyDescent="0.2">
      <c r="E132" s="63"/>
      <c r="I132" s="64"/>
      <c r="J132" s="36"/>
      <c r="K132" s="36"/>
      <c r="L132" s="36"/>
      <c r="M132" s="36"/>
      <c r="N132" s="36"/>
      <c r="O132" s="36"/>
      <c r="P132" s="36"/>
      <c r="Q132" s="36"/>
      <c r="R132" s="36"/>
      <c r="S132" s="36"/>
    </row>
    <row r="133" spans="5:19" s="61" customFormat="1" ht="23" customHeight="1" x14ac:dyDescent="0.2">
      <c r="E133" s="63"/>
      <c r="I133" s="64"/>
      <c r="J133" s="36"/>
      <c r="K133" s="36"/>
      <c r="L133" s="36"/>
      <c r="M133" s="36"/>
      <c r="N133" s="36"/>
      <c r="O133" s="36"/>
      <c r="P133" s="36"/>
      <c r="Q133" s="36"/>
      <c r="R133" s="36"/>
      <c r="S133" s="36"/>
    </row>
    <row r="134" spans="5:19" s="61" customFormat="1" ht="23" customHeight="1" x14ac:dyDescent="0.2">
      <c r="E134" s="63"/>
      <c r="I134" s="64"/>
      <c r="J134" s="36"/>
      <c r="K134" s="36"/>
      <c r="L134" s="36"/>
      <c r="M134" s="36"/>
      <c r="N134" s="36"/>
      <c r="O134" s="36"/>
      <c r="P134" s="36"/>
      <c r="Q134" s="36"/>
      <c r="R134" s="36"/>
      <c r="S134" s="36"/>
    </row>
    <row r="135" spans="5:19" s="61" customFormat="1" ht="23" customHeight="1" x14ac:dyDescent="0.2">
      <c r="E135" s="63"/>
      <c r="I135" s="64"/>
      <c r="J135" s="36"/>
      <c r="K135" s="36"/>
      <c r="L135" s="36"/>
      <c r="M135" s="36"/>
      <c r="N135" s="36"/>
      <c r="O135" s="36"/>
      <c r="P135" s="36"/>
      <c r="Q135" s="36"/>
      <c r="R135" s="36"/>
      <c r="S135" s="36"/>
    </row>
    <row r="136" spans="5:19" s="61" customFormat="1" ht="23" customHeight="1" x14ac:dyDescent="0.2">
      <c r="E136" s="63"/>
      <c r="I136" s="64"/>
      <c r="J136" s="36"/>
      <c r="K136" s="36"/>
      <c r="L136" s="36"/>
      <c r="M136" s="36"/>
      <c r="N136" s="36"/>
      <c r="O136" s="36"/>
      <c r="P136" s="36"/>
      <c r="Q136" s="36"/>
      <c r="R136" s="36"/>
      <c r="S136" s="36"/>
    </row>
    <row r="137" spans="5:19" s="61" customFormat="1" ht="23" customHeight="1" x14ac:dyDescent="0.2">
      <c r="E137" s="63"/>
      <c r="I137" s="64"/>
      <c r="J137" s="36"/>
      <c r="K137" s="36"/>
      <c r="L137" s="36"/>
      <c r="M137" s="36"/>
      <c r="N137" s="36"/>
      <c r="O137" s="36"/>
      <c r="P137" s="36"/>
      <c r="Q137" s="36"/>
      <c r="R137" s="36"/>
      <c r="S137" s="36"/>
    </row>
    <row r="138" spans="5:19" s="61" customFormat="1" ht="23" customHeight="1" x14ac:dyDescent="0.2">
      <c r="E138" s="63"/>
      <c r="I138" s="64"/>
      <c r="J138" s="36"/>
      <c r="K138" s="36"/>
      <c r="L138" s="36"/>
      <c r="M138" s="36"/>
      <c r="N138" s="36"/>
      <c r="O138" s="36"/>
      <c r="P138" s="36"/>
      <c r="Q138" s="36"/>
      <c r="R138" s="36"/>
      <c r="S138" s="36"/>
    </row>
    <row r="139" spans="5:19" s="61" customFormat="1" ht="23" customHeight="1" x14ac:dyDescent="0.2">
      <c r="E139" s="63"/>
      <c r="I139" s="64"/>
      <c r="J139" s="36"/>
      <c r="K139" s="36"/>
      <c r="L139" s="36"/>
      <c r="M139" s="36"/>
      <c r="N139" s="36"/>
      <c r="O139" s="36"/>
      <c r="P139" s="36"/>
      <c r="Q139" s="36"/>
      <c r="R139" s="36"/>
      <c r="S139" s="36"/>
    </row>
    <row r="140" spans="5:19" s="61" customFormat="1" ht="23" customHeight="1" x14ac:dyDescent="0.2">
      <c r="E140" s="63"/>
      <c r="I140" s="64"/>
      <c r="J140" s="36"/>
      <c r="K140" s="36"/>
      <c r="L140" s="36"/>
      <c r="M140" s="36"/>
      <c r="N140" s="36"/>
      <c r="O140" s="36"/>
      <c r="P140" s="36"/>
      <c r="Q140" s="36"/>
      <c r="R140" s="36"/>
      <c r="S140" s="36"/>
    </row>
    <row r="141" spans="5:19" s="61" customFormat="1" ht="23" customHeight="1" x14ac:dyDescent="0.2">
      <c r="E141" s="63"/>
      <c r="I141" s="64"/>
      <c r="J141" s="36"/>
      <c r="K141" s="36"/>
      <c r="L141" s="36"/>
      <c r="M141" s="36"/>
      <c r="N141" s="36"/>
      <c r="O141" s="36"/>
      <c r="P141" s="36"/>
      <c r="Q141" s="36"/>
      <c r="R141" s="36"/>
      <c r="S141" s="36"/>
    </row>
    <row r="142" spans="5:19" s="61" customFormat="1" ht="23" customHeight="1" x14ac:dyDescent="0.2">
      <c r="E142" s="63"/>
      <c r="I142" s="64"/>
      <c r="J142" s="36"/>
      <c r="K142" s="36"/>
      <c r="L142" s="36"/>
      <c r="M142" s="36"/>
      <c r="N142" s="36"/>
      <c r="O142" s="36"/>
      <c r="P142" s="36"/>
      <c r="Q142" s="36"/>
      <c r="R142" s="36"/>
      <c r="S142" s="36"/>
    </row>
    <row r="143" spans="5:19" s="61" customFormat="1" ht="23" customHeight="1" x14ac:dyDescent="0.2">
      <c r="E143" s="63"/>
      <c r="I143" s="64"/>
      <c r="J143" s="36"/>
      <c r="K143" s="36"/>
      <c r="L143" s="36"/>
      <c r="M143" s="36"/>
      <c r="N143" s="36"/>
      <c r="O143" s="36"/>
      <c r="P143" s="36"/>
      <c r="Q143" s="36"/>
      <c r="R143" s="36"/>
      <c r="S143" s="36"/>
    </row>
    <row r="144" spans="5:19" s="61" customFormat="1" ht="23" customHeight="1" x14ac:dyDescent="0.2">
      <c r="E144" s="63"/>
      <c r="I144" s="64"/>
      <c r="J144" s="36"/>
      <c r="K144" s="36"/>
      <c r="L144" s="36"/>
      <c r="M144" s="36"/>
      <c r="N144" s="36"/>
      <c r="O144" s="36"/>
      <c r="P144" s="36"/>
      <c r="Q144" s="36"/>
      <c r="R144" s="36"/>
      <c r="S144" s="36"/>
    </row>
    <row r="145" spans="5:19" s="61" customFormat="1" ht="23" customHeight="1" x14ac:dyDescent="0.2">
      <c r="E145" s="63"/>
      <c r="I145" s="64"/>
      <c r="J145" s="36"/>
      <c r="K145" s="36"/>
      <c r="L145" s="36"/>
      <c r="M145" s="36"/>
      <c r="N145" s="36"/>
      <c r="O145" s="36"/>
      <c r="P145" s="36"/>
      <c r="Q145" s="36"/>
      <c r="R145" s="36"/>
      <c r="S145" s="36"/>
    </row>
    <row r="146" spans="5:19" s="61" customFormat="1" ht="23" customHeight="1" x14ac:dyDescent="0.2">
      <c r="E146" s="63"/>
      <c r="I146" s="64"/>
      <c r="J146" s="36"/>
      <c r="K146" s="36"/>
      <c r="L146" s="36"/>
      <c r="M146" s="36"/>
      <c r="N146" s="36"/>
      <c r="O146" s="36"/>
      <c r="P146" s="36"/>
      <c r="Q146" s="36"/>
      <c r="R146" s="36"/>
      <c r="S146" s="36"/>
    </row>
    <row r="147" spans="5:19" s="61" customFormat="1" ht="23" customHeight="1" x14ac:dyDescent="0.2">
      <c r="E147" s="63"/>
      <c r="I147" s="64"/>
      <c r="J147" s="36"/>
      <c r="K147" s="36"/>
      <c r="L147" s="36"/>
      <c r="M147" s="36"/>
      <c r="N147" s="36"/>
      <c r="O147" s="36"/>
      <c r="P147" s="36"/>
      <c r="Q147" s="36"/>
      <c r="R147" s="36"/>
      <c r="S147" s="36"/>
    </row>
    <row r="148" spans="5:19" s="61" customFormat="1" ht="23" customHeight="1" x14ac:dyDescent="0.2">
      <c r="E148" s="63"/>
      <c r="I148" s="64"/>
      <c r="J148" s="36"/>
      <c r="K148" s="36"/>
      <c r="L148" s="36"/>
      <c r="M148" s="36"/>
      <c r="N148" s="36"/>
      <c r="O148" s="36"/>
      <c r="P148" s="36"/>
      <c r="Q148" s="36"/>
      <c r="R148" s="36"/>
      <c r="S148" s="36"/>
    </row>
    <row r="149" spans="5:19" s="61" customFormat="1" ht="23" customHeight="1" x14ac:dyDescent="0.2">
      <c r="E149" s="63"/>
      <c r="I149" s="64"/>
      <c r="J149" s="36"/>
      <c r="K149" s="36"/>
      <c r="L149" s="36"/>
      <c r="M149" s="36"/>
      <c r="N149" s="36"/>
      <c r="O149" s="36"/>
      <c r="P149" s="36"/>
      <c r="Q149" s="36"/>
      <c r="R149" s="36"/>
      <c r="S149" s="36"/>
    </row>
    <row r="150" spans="5:19" s="61" customFormat="1" ht="23" customHeight="1" x14ac:dyDescent="0.2">
      <c r="E150" s="63"/>
      <c r="I150" s="64"/>
      <c r="J150" s="36"/>
      <c r="K150" s="36"/>
      <c r="L150" s="36"/>
      <c r="M150" s="36"/>
      <c r="N150" s="36"/>
      <c r="O150" s="36"/>
      <c r="P150" s="36"/>
      <c r="Q150" s="36"/>
      <c r="R150" s="36"/>
      <c r="S150" s="36"/>
    </row>
    <row r="151" spans="5:19" s="61" customFormat="1" ht="23" customHeight="1" x14ac:dyDescent="0.2">
      <c r="E151" s="63"/>
      <c r="I151" s="64"/>
      <c r="J151" s="36"/>
      <c r="K151" s="36"/>
      <c r="L151" s="36"/>
      <c r="M151" s="36"/>
      <c r="N151" s="36"/>
      <c r="O151" s="36"/>
      <c r="P151" s="36"/>
      <c r="Q151" s="36"/>
      <c r="R151" s="36"/>
      <c r="S151" s="36"/>
    </row>
    <row r="152" spans="5:19" s="61" customFormat="1" ht="23" customHeight="1" x14ac:dyDescent="0.2">
      <c r="E152" s="63"/>
      <c r="I152" s="64"/>
      <c r="J152" s="36"/>
      <c r="K152" s="36"/>
      <c r="L152" s="36"/>
      <c r="M152" s="36"/>
      <c r="N152" s="36"/>
      <c r="O152" s="36"/>
      <c r="P152" s="36"/>
      <c r="Q152" s="36"/>
      <c r="R152" s="36"/>
      <c r="S152" s="36"/>
    </row>
    <row r="153" spans="5:19" s="61" customFormat="1" ht="23" customHeight="1" x14ac:dyDescent="0.2">
      <c r="E153" s="63"/>
      <c r="I153" s="64"/>
      <c r="J153" s="36"/>
      <c r="K153" s="36"/>
      <c r="L153" s="36"/>
      <c r="M153" s="36"/>
      <c r="N153" s="36"/>
      <c r="O153" s="36"/>
      <c r="P153" s="36"/>
      <c r="Q153" s="36"/>
      <c r="R153" s="36"/>
      <c r="S153" s="36"/>
    </row>
    <row r="154" spans="5:19" s="61" customFormat="1" ht="23" customHeight="1" x14ac:dyDescent="0.2">
      <c r="E154" s="63"/>
      <c r="I154" s="64"/>
      <c r="J154" s="36"/>
      <c r="K154" s="36"/>
      <c r="L154" s="36"/>
      <c r="M154" s="36"/>
      <c r="N154" s="36"/>
      <c r="O154" s="36"/>
      <c r="P154" s="36"/>
      <c r="Q154" s="36"/>
      <c r="R154" s="36"/>
      <c r="S154" s="36"/>
    </row>
    <row r="155" spans="5:19" s="61" customFormat="1" ht="23" customHeight="1" x14ac:dyDescent="0.2">
      <c r="E155" s="63"/>
      <c r="I155" s="64"/>
      <c r="J155" s="36"/>
      <c r="K155" s="36"/>
      <c r="L155" s="36"/>
      <c r="M155" s="36"/>
      <c r="N155" s="36"/>
      <c r="O155" s="36"/>
      <c r="P155" s="36"/>
      <c r="Q155" s="36"/>
      <c r="R155" s="36"/>
      <c r="S155" s="36"/>
    </row>
    <row r="156" spans="5:19" s="61" customFormat="1" ht="23" customHeight="1" x14ac:dyDescent="0.2">
      <c r="E156" s="63"/>
      <c r="I156" s="64"/>
      <c r="J156" s="36"/>
      <c r="K156" s="36"/>
      <c r="L156" s="36"/>
      <c r="M156" s="36"/>
      <c r="N156" s="36"/>
      <c r="O156" s="36"/>
      <c r="P156" s="36"/>
      <c r="Q156" s="36"/>
      <c r="R156" s="36"/>
      <c r="S156" s="36"/>
    </row>
    <row r="157" spans="5:19" s="61" customFormat="1" ht="23" customHeight="1" x14ac:dyDescent="0.2">
      <c r="E157" s="63"/>
      <c r="I157" s="64"/>
      <c r="J157" s="36"/>
      <c r="K157" s="36"/>
      <c r="L157" s="36"/>
      <c r="M157" s="36"/>
      <c r="N157" s="36"/>
      <c r="O157" s="36"/>
      <c r="P157" s="36"/>
      <c r="Q157" s="36"/>
      <c r="R157" s="36"/>
      <c r="S157" s="36"/>
    </row>
    <row r="158" spans="5:19" s="61" customFormat="1" ht="23" customHeight="1" x14ac:dyDescent="0.2">
      <c r="E158" s="63"/>
      <c r="I158" s="64"/>
      <c r="J158" s="36"/>
      <c r="K158" s="36"/>
      <c r="L158" s="36"/>
      <c r="M158" s="36"/>
      <c r="N158" s="36"/>
      <c r="O158" s="36"/>
      <c r="P158" s="36"/>
      <c r="Q158" s="36"/>
      <c r="R158" s="36"/>
      <c r="S158" s="36"/>
    </row>
    <row r="159" spans="5:19" s="61" customFormat="1" ht="23" customHeight="1" x14ac:dyDescent="0.2">
      <c r="E159" s="63"/>
      <c r="I159" s="64"/>
      <c r="J159" s="36"/>
      <c r="K159" s="36"/>
      <c r="L159" s="36"/>
      <c r="M159" s="36"/>
      <c r="N159" s="36"/>
      <c r="O159" s="36"/>
      <c r="P159" s="36"/>
      <c r="Q159" s="36"/>
      <c r="R159" s="36"/>
      <c r="S159" s="36"/>
    </row>
    <row r="160" spans="5:19" s="61" customFormat="1" ht="23" customHeight="1" x14ac:dyDescent="0.2">
      <c r="E160" s="63"/>
      <c r="I160" s="64"/>
      <c r="J160" s="36"/>
      <c r="K160" s="36"/>
      <c r="L160" s="36"/>
      <c r="M160" s="36"/>
      <c r="N160" s="36"/>
      <c r="O160" s="36"/>
      <c r="P160" s="36"/>
      <c r="Q160" s="36"/>
      <c r="R160" s="36"/>
      <c r="S160" s="36"/>
    </row>
    <row r="161" spans="5:19" s="61" customFormat="1" ht="23" customHeight="1" x14ac:dyDescent="0.2">
      <c r="E161" s="63"/>
      <c r="I161" s="64"/>
      <c r="J161" s="36"/>
      <c r="K161" s="36"/>
      <c r="L161" s="36"/>
      <c r="M161" s="36"/>
      <c r="N161" s="36"/>
      <c r="O161" s="36"/>
      <c r="P161" s="36"/>
      <c r="Q161" s="36"/>
      <c r="R161" s="36"/>
      <c r="S161" s="36"/>
    </row>
    <row r="162" spans="5:19" s="61" customFormat="1" ht="23" customHeight="1" x14ac:dyDescent="0.2">
      <c r="E162" s="63"/>
      <c r="I162" s="64"/>
      <c r="J162" s="36"/>
      <c r="K162" s="36"/>
      <c r="L162" s="36"/>
      <c r="M162" s="36"/>
      <c r="N162" s="36"/>
      <c r="O162" s="36"/>
      <c r="P162" s="36"/>
      <c r="Q162" s="36"/>
      <c r="R162" s="36"/>
      <c r="S162" s="36"/>
    </row>
    <row r="163" spans="5:19" s="61" customFormat="1" ht="23" customHeight="1" x14ac:dyDescent="0.2">
      <c r="E163" s="63"/>
      <c r="I163" s="64"/>
      <c r="J163" s="36"/>
      <c r="K163" s="36"/>
      <c r="L163" s="36"/>
      <c r="M163" s="36"/>
      <c r="N163" s="36"/>
      <c r="O163" s="36"/>
      <c r="P163" s="36"/>
      <c r="Q163" s="36"/>
      <c r="R163" s="36"/>
      <c r="S163" s="36"/>
    </row>
    <row r="164" spans="5:19" s="61" customFormat="1" ht="23" customHeight="1" x14ac:dyDescent="0.2">
      <c r="E164" s="63"/>
      <c r="I164" s="64"/>
      <c r="J164" s="36"/>
      <c r="K164" s="36"/>
      <c r="L164" s="36"/>
      <c r="M164" s="36"/>
      <c r="N164" s="36"/>
      <c r="O164" s="36"/>
      <c r="P164" s="36"/>
      <c r="Q164" s="36"/>
      <c r="R164" s="36"/>
      <c r="S164" s="36"/>
    </row>
    <row r="165" spans="5:19" s="61" customFormat="1" ht="23" customHeight="1" x14ac:dyDescent="0.2">
      <c r="E165" s="63"/>
      <c r="I165" s="64"/>
      <c r="J165" s="36"/>
      <c r="K165" s="36"/>
      <c r="L165" s="36"/>
      <c r="M165" s="36"/>
      <c r="N165" s="36"/>
      <c r="O165" s="36"/>
      <c r="P165" s="36"/>
      <c r="Q165" s="36"/>
      <c r="R165" s="36"/>
      <c r="S165" s="36"/>
    </row>
    <row r="166" spans="5:19" s="61" customFormat="1" ht="23" customHeight="1" x14ac:dyDescent="0.2">
      <c r="E166" s="63"/>
      <c r="I166" s="64"/>
      <c r="J166" s="36"/>
      <c r="K166" s="36"/>
      <c r="L166" s="36"/>
      <c r="M166" s="36"/>
      <c r="N166" s="36"/>
      <c r="O166" s="36"/>
      <c r="P166" s="36"/>
      <c r="Q166" s="36"/>
      <c r="R166" s="36"/>
      <c r="S166" s="36"/>
    </row>
    <row r="167" spans="5:19" s="61" customFormat="1" ht="23" customHeight="1" x14ac:dyDescent="0.2">
      <c r="E167" s="63"/>
      <c r="I167" s="64"/>
      <c r="J167" s="36"/>
      <c r="K167" s="36"/>
      <c r="L167" s="36"/>
      <c r="M167" s="36"/>
      <c r="N167" s="36"/>
      <c r="O167" s="36"/>
      <c r="P167" s="36"/>
      <c r="Q167" s="36"/>
      <c r="R167" s="36"/>
      <c r="S167" s="36"/>
    </row>
    <row r="168" spans="5:19" s="61" customFormat="1" ht="23" customHeight="1" x14ac:dyDescent="0.2">
      <c r="E168" s="63"/>
      <c r="I168" s="64"/>
      <c r="J168" s="36"/>
      <c r="K168" s="36"/>
      <c r="L168" s="36"/>
      <c r="M168" s="36"/>
      <c r="N168" s="36"/>
      <c r="O168" s="36"/>
      <c r="P168" s="36"/>
      <c r="Q168" s="36"/>
      <c r="R168" s="36"/>
      <c r="S168" s="36"/>
    </row>
    <row r="169" spans="5:19" s="61" customFormat="1" ht="23" customHeight="1" x14ac:dyDescent="0.2">
      <c r="E169" s="63"/>
      <c r="I169" s="64"/>
      <c r="J169" s="36"/>
      <c r="K169" s="36"/>
      <c r="L169" s="36"/>
      <c r="M169" s="36"/>
      <c r="N169" s="36"/>
      <c r="O169" s="36"/>
      <c r="P169" s="36"/>
      <c r="Q169" s="36"/>
      <c r="R169" s="36"/>
      <c r="S169" s="36"/>
    </row>
    <row r="170" spans="5:19" s="61" customFormat="1" ht="23" customHeight="1" x14ac:dyDescent="0.2">
      <c r="E170" s="63"/>
      <c r="I170" s="64"/>
      <c r="J170" s="36"/>
      <c r="K170" s="36"/>
      <c r="L170" s="36"/>
      <c r="M170" s="36"/>
      <c r="N170" s="36"/>
      <c r="O170" s="36"/>
      <c r="P170" s="36"/>
      <c r="Q170" s="36"/>
      <c r="R170" s="36"/>
      <c r="S170" s="36"/>
    </row>
    <row r="171" spans="5:19" s="61" customFormat="1" ht="23" customHeight="1" x14ac:dyDescent="0.2">
      <c r="E171" s="63"/>
      <c r="I171" s="64"/>
      <c r="J171" s="36"/>
      <c r="K171" s="36"/>
      <c r="L171" s="36"/>
      <c r="M171" s="36"/>
      <c r="N171" s="36"/>
      <c r="O171" s="36"/>
      <c r="P171" s="36"/>
      <c r="Q171" s="36"/>
      <c r="R171" s="36"/>
      <c r="S171" s="36"/>
    </row>
    <row r="172" spans="5:19" s="61" customFormat="1" ht="23" customHeight="1" x14ac:dyDescent="0.2">
      <c r="E172" s="63"/>
      <c r="I172" s="64"/>
      <c r="J172" s="36"/>
      <c r="K172" s="36"/>
      <c r="L172" s="36"/>
      <c r="M172" s="36"/>
      <c r="N172" s="36"/>
      <c r="O172" s="36"/>
      <c r="P172" s="36"/>
      <c r="Q172" s="36"/>
      <c r="R172" s="36"/>
      <c r="S172" s="36"/>
    </row>
    <row r="173" spans="5:19" s="61" customFormat="1" ht="23" customHeight="1" x14ac:dyDescent="0.2">
      <c r="E173" s="63"/>
      <c r="I173" s="64"/>
      <c r="J173" s="36"/>
      <c r="K173" s="36"/>
      <c r="L173" s="36"/>
      <c r="M173" s="36"/>
      <c r="N173" s="36"/>
      <c r="O173" s="36"/>
      <c r="P173" s="36"/>
      <c r="Q173" s="36"/>
      <c r="R173" s="36"/>
      <c r="S173" s="36"/>
    </row>
    <row r="174" spans="5:19" s="61" customFormat="1" ht="23" customHeight="1" x14ac:dyDescent="0.2">
      <c r="E174" s="63"/>
      <c r="I174" s="64"/>
      <c r="J174" s="36"/>
      <c r="K174" s="36"/>
      <c r="L174" s="36"/>
      <c r="M174" s="36"/>
      <c r="N174" s="36"/>
      <c r="O174" s="36"/>
      <c r="P174" s="36"/>
      <c r="Q174" s="36"/>
      <c r="R174" s="36"/>
      <c r="S174" s="36"/>
    </row>
    <row r="175" spans="5:19" s="61" customFormat="1" ht="23" customHeight="1" x14ac:dyDescent="0.2">
      <c r="E175" s="63"/>
      <c r="I175" s="64"/>
      <c r="J175" s="36"/>
      <c r="K175" s="36"/>
      <c r="L175" s="36"/>
      <c r="M175" s="36"/>
      <c r="N175" s="36"/>
      <c r="O175" s="36"/>
      <c r="P175" s="36"/>
      <c r="Q175" s="36"/>
      <c r="R175" s="36"/>
      <c r="S175" s="36"/>
    </row>
    <row r="176" spans="5:19" s="61" customFormat="1" ht="23" customHeight="1" x14ac:dyDescent="0.2">
      <c r="E176" s="63"/>
      <c r="I176" s="64"/>
      <c r="J176" s="36"/>
      <c r="K176" s="36"/>
      <c r="L176" s="36"/>
      <c r="M176" s="36"/>
      <c r="N176" s="36"/>
      <c r="O176" s="36"/>
      <c r="P176" s="36"/>
      <c r="Q176" s="36"/>
      <c r="R176" s="36"/>
      <c r="S176" s="36"/>
    </row>
    <row r="177" spans="5:19" s="61" customFormat="1" ht="23" customHeight="1" x14ac:dyDescent="0.2">
      <c r="E177" s="63"/>
      <c r="I177" s="64"/>
      <c r="J177" s="36"/>
      <c r="K177" s="36"/>
      <c r="L177" s="36"/>
      <c r="M177" s="36"/>
      <c r="N177" s="36"/>
      <c r="O177" s="36"/>
      <c r="P177" s="36"/>
      <c r="Q177" s="36"/>
      <c r="R177" s="36"/>
      <c r="S177" s="36"/>
    </row>
    <row r="178" spans="5:19" s="61" customFormat="1" ht="23" customHeight="1" x14ac:dyDescent="0.2">
      <c r="E178" s="63"/>
      <c r="I178" s="64"/>
      <c r="J178" s="36"/>
      <c r="K178" s="36"/>
      <c r="L178" s="36"/>
      <c r="M178" s="36"/>
      <c r="N178" s="36"/>
      <c r="O178" s="36"/>
      <c r="P178" s="36"/>
      <c r="Q178" s="36"/>
      <c r="R178" s="36"/>
      <c r="S178" s="36"/>
    </row>
    <row r="179" spans="5:19" s="61" customFormat="1" ht="23" customHeight="1" x14ac:dyDescent="0.2">
      <c r="E179" s="63"/>
      <c r="I179" s="64"/>
      <c r="J179" s="36"/>
      <c r="K179" s="36"/>
      <c r="L179" s="36"/>
      <c r="M179" s="36"/>
      <c r="N179" s="36"/>
      <c r="O179" s="36"/>
      <c r="P179" s="36"/>
      <c r="Q179" s="36"/>
      <c r="R179" s="36"/>
      <c r="S179" s="36"/>
    </row>
    <row r="180" spans="5:19" s="61" customFormat="1" ht="23" customHeight="1" x14ac:dyDescent="0.2">
      <c r="E180" s="63"/>
      <c r="I180" s="64"/>
      <c r="J180" s="36"/>
      <c r="K180" s="36"/>
      <c r="L180" s="36"/>
      <c r="M180" s="36"/>
      <c r="N180" s="36"/>
      <c r="O180" s="36"/>
      <c r="P180" s="36"/>
      <c r="Q180" s="36"/>
      <c r="R180" s="36"/>
      <c r="S180" s="36"/>
    </row>
    <row r="181" spans="5:19" s="61" customFormat="1" ht="23" customHeight="1" x14ac:dyDescent="0.2">
      <c r="E181" s="63"/>
      <c r="I181" s="64"/>
      <c r="J181" s="36"/>
      <c r="K181" s="36"/>
      <c r="L181" s="36"/>
      <c r="M181" s="36"/>
      <c r="N181" s="36"/>
      <c r="O181" s="36"/>
      <c r="P181" s="36"/>
      <c r="Q181" s="36"/>
      <c r="R181" s="36"/>
      <c r="S181" s="36"/>
    </row>
    <row r="182" spans="5:19" s="61" customFormat="1" ht="23" customHeight="1" x14ac:dyDescent="0.2">
      <c r="E182" s="63"/>
      <c r="I182" s="64"/>
      <c r="J182" s="36"/>
      <c r="K182" s="36"/>
      <c r="L182" s="36"/>
      <c r="M182" s="36"/>
      <c r="N182" s="36"/>
      <c r="O182" s="36"/>
      <c r="P182" s="36"/>
      <c r="Q182" s="36"/>
      <c r="R182" s="36"/>
      <c r="S182" s="36"/>
    </row>
    <row r="183" spans="5:19" s="61" customFormat="1" ht="23" customHeight="1" x14ac:dyDescent="0.2">
      <c r="E183" s="63"/>
      <c r="I183" s="64"/>
      <c r="J183" s="36"/>
      <c r="K183" s="36"/>
      <c r="L183" s="36"/>
      <c r="M183" s="36"/>
      <c r="N183" s="36"/>
      <c r="O183" s="36"/>
      <c r="P183" s="36"/>
      <c r="Q183" s="36"/>
      <c r="R183" s="36"/>
      <c r="S183" s="36"/>
    </row>
    <row r="184" spans="5:19" s="61" customFormat="1" ht="23" customHeight="1" x14ac:dyDescent="0.2">
      <c r="E184" s="63"/>
      <c r="I184" s="64"/>
      <c r="J184" s="36"/>
      <c r="K184" s="36"/>
      <c r="L184" s="36"/>
      <c r="M184" s="36"/>
      <c r="N184" s="36"/>
      <c r="O184" s="36"/>
      <c r="P184" s="36"/>
      <c r="Q184" s="36"/>
      <c r="R184" s="36"/>
      <c r="S184" s="36"/>
    </row>
    <row r="185" spans="5:19" s="61" customFormat="1" ht="23" customHeight="1" x14ac:dyDescent="0.2">
      <c r="E185" s="63"/>
      <c r="I185" s="64"/>
      <c r="J185" s="36"/>
      <c r="K185" s="36"/>
      <c r="L185" s="36"/>
      <c r="M185" s="36"/>
      <c r="N185" s="36"/>
      <c r="O185" s="36"/>
      <c r="P185" s="36"/>
      <c r="Q185" s="36"/>
      <c r="R185" s="36"/>
      <c r="S185" s="36"/>
    </row>
    <row r="186" spans="5:19" s="61" customFormat="1" ht="23" customHeight="1" x14ac:dyDescent="0.2">
      <c r="E186" s="63"/>
      <c r="I186" s="64"/>
      <c r="J186" s="36"/>
      <c r="K186" s="36"/>
      <c r="L186" s="36"/>
      <c r="M186" s="36"/>
      <c r="N186" s="36"/>
      <c r="O186" s="36"/>
      <c r="P186" s="36"/>
      <c r="Q186" s="36"/>
      <c r="R186" s="36"/>
      <c r="S186" s="36"/>
    </row>
    <row r="187" spans="5:19" s="61" customFormat="1" ht="23" customHeight="1" x14ac:dyDescent="0.2">
      <c r="E187" s="63"/>
      <c r="I187" s="64"/>
      <c r="J187" s="36"/>
      <c r="K187" s="36"/>
      <c r="L187" s="36"/>
      <c r="M187" s="36"/>
      <c r="N187" s="36"/>
      <c r="O187" s="36"/>
      <c r="P187" s="36"/>
      <c r="Q187" s="36"/>
      <c r="R187" s="36"/>
      <c r="S187" s="36"/>
    </row>
    <row r="188" spans="5:19" s="61" customFormat="1" ht="23" customHeight="1" x14ac:dyDescent="0.2">
      <c r="E188" s="63"/>
      <c r="I188" s="64"/>
      <c r="J188" s="36"/>
      <c r="K188" s="36"/>
      <c r="L188" s="36"/>
      <c r="M188" s="36"/>
      <c r="N188" s="36"/>
      <c r="O188" s="36"/>
      <c r="P188" s="36"/>
      <c r="Q188" s="36"/>
      <c r="R188" s="36"/>
      <c r="S188" s="36"/>
    </row>
    <row r="189" spans="5:19" s="61" customFormat="1" ht="23" customHeight="1" x14ac:dyDescent="0.2">
      <c r="E189" s="63"/>
      <c r="I189" s="64"/>
      <c r="J189" s="36"/>
      <c r="K189" s="36"/>
      <c r="L189" s="36"/>
      <c r="M189" s="36"/>
      <c r="N189" s="36"/>
      <c r="O189" s="36"/>
      <c r="P189" s="36"/>
      <c r="Q189" s="36"/>
      <c r="R189" s="36"/>
      <c r="S189" s="36"/>
    </row>
    <row r="190" spans="5:19" s="61" customFormat="1" ht="23" customHeight="1" x14ac:dyDescent="0.2">
      <c r="E190" s="63"/>
      <c r="I190" s="64"/>
      <c r="J190" s="36"/>
      <c r="K190" s="36"/>
      <c r="L190" s="36"/>
      <c r="M190" s="36"/>
      <c r="N190" s="36"/>
      <c r="O190" s="36"/>
      <c r="P190" s="36"/>
      <c r="Q190" s="36"/>
      <c r="R190" s="36"/>
      <c r="S190" s="36"/>
    </row>
    <row r="191" spans="5:19" s="61" customFormat="1" ht="23" customHeight="1" x14ac:dyDescent="0.2">
      <c r="E191" s="63"/>
      <c r="I191" s="64"/>
      <c r="J191" s="36"/>
      <c r="K191" s="36"/>
      <c r="L191" s="36"/>
      <c r="M191" s="36"/>
      <c r="N191" s="36"/>
      <c r="O191" s="36"/>
      <c r="P191" s="36"/>
      <c r="Q191" s="36"/>
      <c r="R191" s="36"/>
      <c r="S191" s="36"/>
    </row>
    <row r="192" spans="5:19" s="61" customFormat="1" ht="23" customHeight="1" x14ac:dyDescent="0.2">
      <c r="E192" s="63"/>
      <c r="I192" s="64"/>
      <c r="J192" s="36"/>
      <c r="K192" s="36"/>
      <c r="L192" s="36"/>
      <c r="M192" s="36"/>
      <c r="N192" s="36"/>
      <c r="O192" s="36"/>
      <c r="P192" s="36"/>
      <c r="Q192" s="36"/>
      <c r="R192" s="36"/>
      <c r="S192" s="36"/>
    </row>
    <row r="193" spans="5:19" s="61" customFormat="1" ht="23" customHeight="1" x14ac:dyDescent="0.2">
      <c r="E193" s="63"/>
      <c r="I193" s="64"/>
      <c r="J193" s="36"/>
      <c r="K193" s="36"/>
      <c r="L193" s="36"/>
      <c r="M193" s="36"/>
      <c r="N193" s="36"/>
      <c r="O193" s="36"/>
      <c r="P193" s="36"/>
      <c r="Q193" s="36"/>
      <c r="R193" s="36"/>
      <c r="S193" s="36"/>
    </row>
    <row r="194" spans="5:19" s="61" customFormat="1" ht="23" customHeight="1" x14ac:dyDescent="0.2">
      <c r="E194" s="63"/>
      <c r="I194" s="64"/>
      <c r="J194" s="36"/>
      <c r="K194" s="36"/>
      <c r="L194" s="36"/>
      <c r="M194" s="36"/>
      <c r="N194" s="36"/>
      <c r="O194" s="36"/>
      <c r="P194" s="36"/>
      <c r="Q194" s="36"/>
      <c r="R194" s="36"/>
      <c r="S194" s="36"/>
    </row>
    <row r="195" spans="5:19" s="61" customFormat="1" ht="23" customHeight="1" x14ac:dyDescent="0.2">
      <c r="E195" s="63"/>
      <c r="I195" s="64"/>
      <c r="J195" s="36"/>
      <c r="K195" s="36"/>
      <c r="L195" s="36"/>
      <c r="M195" s="36"/>
      <c r="N195" s="36"/>
      <c r="O195" s="36"/>
      <c r="P195" s="36"/>
      <c r="Q195" s="36"/>
      <c r="R195" s="36"/>
      <c r="S195" s="36"/>
    </row>
    <row r="196" spans="5:19" s="61" customFormat="1" ht="23" customHeight="1" x14ac:dyDescent="0.2">
      <c r="E196" s="63"/>
      <c r="I196" s="64"/>
      <c r="J196" s="36"/>
      <c r="K196" s="36"/>
      <c r="L196" s="36"/>
      <c r="M196" s="36"/>
      <c r="N196" s="36"/>
      <c r="O196" s="36"/>
      <c r="P196" s="36"/>
      <c r="Q196" s="36"/>
      <c r="R196" s="36"/>
      <c r="S196" s="36"/>
    </row>
    <row r="197" spans="5:19" s="61" customFormat="1" ht="23" customHeight="1" x14ac:dyDescent="0.2">
      <c r="E197" s="63"/>
      <c r="I197" s="64"/>
      <c r="J197" s="36"/>
      <c r="K197" s="36"/>
      <c r="L197" s="36"/>
      <c r="M197" s="36"/>
      <c r="N197" s="36"/>
      <c r="O197" s="36"/>
      <c r="P197" s="36"/>
      <c r="Q197" s="36"/>
      <c r="R197" s="36"/>
      <c r="S197" s="36"/>
    </row>
    <row r="198" spans="5:19" s="61" customFormat="1" ht="23" customHeight="1" x14ac:dyDescent="0.2">
      <c r="E198" s="63"/>
      <c r="I198" s="64"/>
      <c r="J198" s="36"/>
      <c r="K198" s="36"/>
      <c r="L198" s="36"/>
      <c r="M198" s="36"/>
      <c r="N198" s="36"/>
      <c r="O198" s="36"/>
      <c r="P198" s="36"/>
      <c r="Q198" s="36"/>
      <c r="R198" s="36"/>
      <c r="S198" s="36"/>
    </row>
    <row r="199" spans="5:19" s="61" customFormat="1" ht="23" customHeight="1" x14ac:dyDescent="0.2">
      <c r="E199" s="63"/>
      <c r="I199" s="64"/>
      <c r="J199" s="36"/>
      <c r="K199" s="36"/>
      <c r="L199" s="36"/>
      <c r="M199" s="36"/>
      <c r="N199" s="36"/>
      <c r="O199" s="36"/>
      <c r="P199" s="36"/>
      <c r="Q199" s="36"/>
      <c r="R199" s="36"/>
      <c r="S199" s="36"/>
    </row>
    <row r="200" spans="5:19" s="61" customFormat="1" ht="23" customHeight="1" x14ac:dyDescent="0.2">
      <c r="E200" s="63"/>
      <c r="I200" s="64"/>
      <c r="J200" s="36"/>
      <c r="K200" s="36"/>
      <c r="L200" s="36"/>
      <c r="M200" s="36"/>
      <c r="N200" s="36"/>
      <c r="O200" s="36"/>
      <c r="P200" s="36"/>
      <c r="Q200" s="36"/>
      <c r="R200" s="36"/>
      <c r="S200" s="36"/>
    </row>
    <row r="201" spans="5:19" s="61" customFormat="1" ht="23" customHeight="1" x14ac:dyDescent="0.2">
      <c r="E201" s="63"/>
      <c r="I201" s="64"/>
      <c r="J201" s="36"/>
      <c r="K201" s="36"/>
      <c r="L201" s="36"/>
      <c r="M201" s="36"/>
      <c r="N201" s="36"/>
      <c r="O201" s="36"/>
      <c r="P201" s="36"/>
      <c r="Q201" s="36"/>
      <c r="R201" s="36"/>
      <c r="S201" s="36"/>
    </row>
    <row r="202" spans="5:19" s="61" customFormat="1" ht="23" customHeight="1" x14ac:dyDescent="0.2">
      <c r="E202" s="63"/>
      <c r="I202" s="64"/>
      <c r="J202" s="36"/>
      <c r="K202" s="36"/>
      <c r="L202" s="36"/>
      <c r="M202" s="36"/>
      <c r="N202" s="36"/>
      <c r="O202" s="36"/>
      <c r="P202" s="36"/>
      <c r="Q202" s="36"/>
      <c r="R202" s="36"/>
      <c r="S202" s="36"/>
    </row>
    <row r="203" spans="5:19" s="61" customFormat="1" ht="23" customHeight="1" x14ac:dyDescent="0.2">
      <c r="E203" s="63"/>
      <c r="I203" s="64"/>
      <c r="J203" s="36"/>
      <c r="K203" s="36"/>
      <c r="L203" s="36"/>
      <c r="M203" s="36"/>
      <c r="N203" s="36"/>
      <c r="O203" s="36"/>
      <c r="P203" s="36"/>
      <c r="Q203" s="36"/>
      <c r="R203" s="36"/>
      <c r="S203" s="36"/>
    </row>
    <row r="204" spans="5:19" s="61" customFormat="1" ht="23" customHeight="1" x14ac:dyDescent="0.2">
      <c r="E204" s="63"/>
      <c r="I204" s="64"/>
      <c r="J204" s="36"/>
      <c r="K204" s="36"/>
      <c r="L204" s="36"/>
      <c r="M204" s="36"/>
      <c r="N204" s="36"/>
      <c r="O204" s="36"/>
      <c r="P204" s="36"/>
      <c r="Q204" s="36"/>
      <c r="R204" s="36"/>
      <c r="S204" s="36"/>
    </row>
    <row r="205" spans="5:19" s="61" customFormat="1" ht="23" customHeight="1" x14ac:dyDescent="0.2">
      <c r="E205" s="63"/>
      <c r="I205" s="64"/>
      <c r="J205" s="36"/>
      <c r="K205" s="36"/>
      <c r="L205" s="36"/>
      <c r="M205" s="36"/>
      <c r="N205" s="36"/>
      <c r="O205" s="36"/>
      <c r="P205" s="36"/>
      <c r="Q205" s="36"/>
      <c r="R205" s="36"/>
      <c r="S205" s="36"/>
    </row>
    <row r="206" spans="5:19" s="61" customFormat="1" ht="23" customHeight="1" x14ac:dyDescent="0.2">
      <c r="E206" s="63"/>
      <c r="I206" s="64"/>
      <c r="J206" s="36"/>
      <c r="K206" s="36"/>
      <c r="L206" s="36"/>
      <c r="M206" s="36"/>
      <c r="N206" s="36"/>
      <c r="O206" s="36"/>
      <c r="P206" s="36"/>
      <c r="Q206" s="36"/>
      <c r="R206" s="36"/>
      <c r="S206" s="36"/>
    </row>
    <row r="207" spans="5:19" s="61" customFormat="1" ht="23" customHeight="1" x14ac:dyDescent="0.2">
      <c r="E207" s="63"/>
      <c r="I207" s="64"/>
      <c r="J207" s="36"/>
      <c r="K207" s="36"/>
      <c r="L207" s="36"/>
      <c r="M207" s="36"/>
      <c r="N207" s="36"/>
      <c r="O207" s="36"/>
      <c r="P207" s="36"/>
      <c r="Q207" s="36"/>
      <c r="R207" s="36"/>
      <c r="S207" s="36"/>
    </row>
    <row r="208" spans="5:19" s="61" customFormat="1" ht="23" customHeight="1" x14ac:dyDescent="0.2">
      <c r="E208" s="63"/>
      <c r="I208" s="64"/>
      <c r="J208" s="36"/>
      <c r="K208" s="36"/>
      <c r="L208" s="36"/>
      <c r="M208" s="36"/>
      <c r="N208" s="36"/>
      <c r="O208" s="36"/>
      <c r="P208" s="36"/>
      <c r="Q208" s="36"/>
      <c r="R208" s="36"/>
      <c r="S208" s="36"/>
    </row>
    <row r="209" spans="5:19" s="61" customFormat="1" ht="23" customHeight="1" x14ac:dyDescent="0.2">
      <c r="E209" s="63"/>
      <c r="I209" s="64"/>
      <c r="J209" s="36"/>
      <c r="K209" s="36"/>
      <c r="L209" s="36"/>
      <c r="M209" s="36"/>
      <c r="N209" s="36"/>
      <c r="O209" s="36"/>
      <c r="P209" s="36"/>
      <c r="Q209" s="36"/>
      <c r="R209" s="36"/>
      <c r="S209" s="36"/>
    </row>
    <row r="210" spans="5:19" s="61" customFormat="1" ht="23" customHeight="1" x14ac:dyDescent="0.2">
      <c r="E210" s="63"/>
      <c r="I210" s="64"/>
      <c r="J210" s="36"/>
      <c r="K210" s="36"/>
      <c r="L210" s="36"/>
      <c r="M210" s="36"/>
      <c r="N210" s="36"/>
      <c r="O210" s="36"/>
      <c r="P210" s="36"/>
      <c r="Q210" s="36"/>
      <c r="R210" s="36"/>
      <c r="S210" s="36"/>
    </row>
    <row r="211" spans="5:19" s="61" customFormat="1" ht="23" customHeight="1" x14ac:dyDescent="0.2">
      <c r="E211" s="63"/>
      <c r="I211" s="64"/>
      <c r="J211" s="36"/>
      <c r="K211" s="36"/>
      <c r="L211" s="36"/>
      <c r="M211" s="36"/>
      <c r="N211" s="36"/>
      <c r="O211" s="36"/>
      <c r="P211" s="36"/>
      <c r="Q211" s="36"/>
      <c r="R211" s="36"/>
      <c r="S211" s="36"/>
    </row>
    <row r="212" spans="5:19" s="61" customFormat="1" ht="23" customHeight="1" x14ac:dyDescent="0.2">
      <c r="E212" s="63"/>
      <c r="I212" s="64"/>
      <c r="J212" s="36"/>
      <c r="K212" s="36"/>
      <c r="L212" s="36"/>
      <c r="M212" s="36"/>
      <c r="N212" s="36"/>
      <c r="O212" s="36"/>
      <c r="P212" s="36"/>
      <c r="Q212" s="36"/>
      <c r="R212" s="36"/>
      <c r="S212" s="36"/>
    </row>
    <row r="213" spans="5:19" s="61" customFormat="1" ht="23" customHeight="1" x14ac:dyDescent="0.2">
      <c r="E213" s="63"/>
      <c r="I213" s="64"/>
      <c r="J213" s="36"/>
      <c r="K213" s="36"/>
      <c r="L213" s="36"/>
      <c r="M213" s="36"/>
      <c r="N213" s="36"/>
      <c r="O213" s="36"/>
      <c r="P213" s="36"/>
      <c r="Q213" s="36"/>
      <c r="R213" s="36"/>
      <c r="S213" s="36"/>
    </row>
    <row r="214" spans="5:19" s="61" customFormat="1" ht="23" customHeight="1" x14ac:dyDescent="0.2">
      <c r="E214" s="63"/>
      <c r="I214" s="64"/>
      <c r="J214" s="36"/>
      <c r="K214" s="36"/>
      <c r="L214" s="36"/>
      <c r="M214" s="36"/>
      <c r="N214" s="36"/>
      <c r="O214" s="36"/>
      <c r="P214" s="36"/>
      <c r="Q214" s="36"/>
      <c r="R214" s="36"/>
      <c r="S214" s="36"/>
    </row>
    <row r="215" spans="5:19" s="61" customFormat="1" ht="23" customHeight="1" x14ac:dyDescent="0.2">
      <c r="E215" s="63"/>
      <c r="I215" s="64"/>
      <c r="J215" s="36"/>
      <c r="K215" s="36"/>
      <c r="L215" s="36"/>
      <c r="M215" s="36"/>
      <c r="N215" s="36"/>
      <c r="O215" s="36"/>
      <c r="P215" s="36"/>
      <c r="Q215" s="36"/>
      <c r="R215" s="36"/>
      <c r="S215" s="36"/>
    </row>
    <row r="216" spans="5:19" s="61" customFormat="1" ht="23" customHeight="1" x14ac:dyDescent="0.2">
      <c r="E216" s="63"/>
      <c r="I216" s="64"/>
      <c r="J216" s="36"/>
      <c r="K216" s="36"/>
      <c r="L216" s="36"/>
      <c r="M216" s="36"/>
      <c r="N216" s="36"/>
      <c r="O216" s="36"/>
      <c r="P216" s="36"/>
      <c r="Q216" s="36"/>
      <c r="R216" s="36"/>
      <c r="S216" s="36"/>
    </row>
    <row r="217" spans="5:19" s="61" customFormat="1" ht="23" customHeight="1" x14ac:dyDescent="0.2">
      <c r="E217" s="63"/>
      <c r="I217" s="64"/>
      <c r="J217" s="36"/>
      <c r="K217" s="36"/>
      <c r="L217" s="36"/>
      <c r="M217" s="36"/>
      <c r="N217" s="36"/>
      <c r="O217" s="36"/>
      <c r="P217" s="36"/>
      <c r="Q217" s="36"/>
      <c r="R217" s="36"/>
      <c r="S217" s="36"/>
    </row>
    <row r="218" spans="5:19" s="61" customFormat="1" ht="23" customHeight="1" x14ac:dyDescent="0.2">
      <c r="E218" s="63"/>
      <c r="I218" s="64"/>
      <c r="J218" s="36"/>
      <c r="K218" s="36"/>
      <c r="L218" s="36"/>
      <c r="M218" s="36"/>
      <c r="N218" s="36"/>
      <c r="O218" s="36"/>
      <c r="P218" s="36"/>
      <c r="Q218" s="36"/>
      <c r="R218" s="36"/>
      <c r="S218" s="36"/>
    </row>
    <row r="219" spans="5:19" s="61" customFormat="1" ht="23" customHeight="1" x14ac:dyDescent="0.2">
      <c r="E219" s="63"/>
      <c r="I219" s="64"/>
      <c r="J219" s="36"/>
      <c r="K219" s="36"/>
      <c r="L219" s="36"/>
      <c r="M219" s="36"/>
      <c r="N219" s="36"/>
      <c r="O219" s="36"/>
      <c r="P219" s="36"/>
      <c r="Q219" s="36"/>
      <c r="R219" s="36"/>
      <c r="S219" s="36"/>
    </row>
    <row r="220" spans="5:19" s="61" customFormat="1" ht="23" customHeight="1" x14ac:dyDescent="0.2">
      <c r="E220" s="63"/>
      <c r="I220" s="64"/>
      <c r="J220" s="36"/>
      <c r="K220" s="36"/>
      <c r="L220" s="36"/>
      <c r="M220" s="36"/>
      <c r="N220" s="36"/>
      <c r="O220" s="36"/>
      <c r="P220" s="36"/>
      <c r="Q220" s="36"/>
      <c r="R220" s="36"/>
      <c r="S220" s="36"/>
    </row>
    <row r="221" spans="5:19" s="61" customFormat="1" ht="23" customHeight="1" x14ac:dyDescent="0.2">
      <c r="E221" s="63"/>
      <c r="I221" s="64"/>
      <c r="J221" s="36"/>
      <c r="K221" s="36"/>
      <c r="L221" s="36"/>
      <c r="M221" s="36"/>
      <c r="N221" s="36"/>
      <c r="O221" s="36"/>
      <c r="P221" s="36"/>
      <c r="Q221" s="36"/>
      <c r="R221" s="36"/>
      <c r="S221" s="36"/>
    </row>
    <row r="222" spans="5:19" s="61" customFormat="1" ht="23" customHeight="1" x14ac:dyDescent="0.2">
      <c r="E222" s="63"/>
      <c r="I222" s="64"/>
      <c r="J222" s="36"/>
      <c r="K222" s="36"/>
      <c r="L222" s="36"/>
      <c r="M222" s="36"/>
      <c r="N222" s="36"/>
      <c r="O222" s="36"/>
      <c r="P222" s="36"/>
      <c r="Q222" s="36"/>
      <c r="R222" s="36"/>
      <c r="S222" s="36"/>
    </row>
    <row r="223" spans="5:19" s="61" customFormat="1" ht="23" customHeight="1" x14ac:dyDescent="0.2">
      <c r="E223" s="63"/>
      <c r="I223" s="64"/>
      <c r="J223" s="36"/>
      <c r="K223" s="36"/>
      <c r="L223" s="36"/>
      <c r="M223" s="36"/>
      <c r="N223" s="36"/>
      <c r="O223" s="36"/>
      <c r="P223" s="36"/>
      <c r="Q223" s="36"/>
      <c r="R223" s="36"/>
      <c r="S223" s="36"/>
    </row>
    <row r="224" spans="5:19" s="61" customFormat="1" ht="23" customHeight="1" x14ac:dyDescent="0.2">
      <c r="E224" s="63"/>
      <c r="I224" s="64"/>
      <c r="J224" s="36"/>
      <c r="K224" s="36"/>
      <c r="L224" s="36"/>
      <c r="M224" s="36"/>
      <c r="N224" s="36"/>
      <c r="O224" s="36"/>
      <c r="P224" s="36"/>
      <c r="Q224" s="36"/>
      <c r="R224" s="36"/>
      <c r="S224" s="36"/>
    </row>
    <row r="225" spans="5:19" s="61" customFormat="1" ht="23" customHeight="1" x14ac:dyDescent="0.2">
      <c r="E225" s="63"/>
      <c r="I225" s="64"/>
      <c r="J225" s="36"/>
      <c r="K225" s="36"/>
      <c r="L225" s="36"/>
      <c r="M225" s="36"/>
      <c r="N225" s="36"/>
      <c r="O225" s="36"/>
      <c r="P225" s="36"/>
      <c r="Q225" s="36"/>
      <c r="R225" s="36"/>
      <c r="S225" s="36"/>
    </row>
    <row r="226" spans="5:19" s="61" customFormat="1" ht="23" customHeight="1" x14ac:dyDescent="0.2">
      <c r="E226" s="63"/>
      <c r="I226" s="64"/>
      <c r="J226" s="36"/>
      <c r="K226" s="36"/>
      <c r="L226" s="36"/>
      <c r="M226" s="36"/>
      <c r="N226" s="36"/>
      <c r="O226" s="36"/>
      <c r="P226" s="36"/>
      <c r="Q226" s="36"/>
      <c r="R226" s="36"/>
      <c r="S226" s="36"/>
    </row>
    <row r="227" spans="5:19" s="61" customFormat="1" ht="23" customHeight="1" x14ac:dyDescent="0.2">
      <c r="E227" s="63"/>
      <c r="I227" s="64"/>
      <c r="J227" s="36"/>
      <c r="K227" s="36"/>
      <c r="L227" s="36"/>
      <c r="M227" s="36"/>
      <c r="N227" s="36"/>
      <c r="O227" s="36"/>
      <c r="P227" s="36"/>
      <c r="Q227" s="36"/>
      <c r="R227" s="36"/>
      <c r="S227" s="36"/>
    </row>
    <row r="228" spans="5:19" s="61" customFormat="1" ht="23" customHeight="1" x14ac:dyDescent="0.2">
      <c r="E228" s="63"/>
      <c r="I228" s="64"/>
      <c r="J228" s="36"/>
      <c r="K228" s="36"/>
      <c r="L228" s="36"/>
      <c r="M228" s="36"/>
      <c r="N228" s="36"/>
      <c r="O228" s="36"/>
      <c r="P228" s="36"/>
      <c r="Q228" s="36"/>
      <c r="R228" s="36"/>
      <c r="S228" s="36"/>
    </row>
    <row r="229" spans="5:19" s="61" customFormat="1" ht="23" customHeight="1" x14ac:dyDescent="0.2">
      <c r="E229" s="63"/>
      <c r="I229" s="64"/>
      <c r="J229" s="36"/>
      <c r="K229" s="36"/>
      <c r="L229" s="36"/>
      <c r="M229" s="36"/>
      <c r="N229" s="36"/>
      <c r="O229" s="36"/>
      <c r="P229" s="36"/>
      <c r="Q229" s="36"/>
      <c r="R229" s="36"/>
      <c r="S229" s="36"/>
    </row>
    <row r="230" spans="5:19" s="61" customFormat="1" ht="23" customHeight="1" x14ac:dyDescent="0.2">
      <c r="E230" s="63"/>
      <c r="I230" s="64"/>
      <c r="J230" s="36"/>
      <c r="K230" s="36"/>
      <c r="L230" s="36"/>
      <c r="M230" s="36"/>
      <c r="N230" s="36"/>
      <c r="O230" s="36"/>
      <c r="P230" s="36"/>
      <c r="Q230" s="36"/>
      <c r="R230" s="36"/>
      <c r="S230" s="36"/>
    </row>
    <row r="231" spans="5:19" s="61" customFormat="1" ht="23" customHeight="1" x14ac:dyDescent="0.2">
      <c r="E231" s="63"/>
      <c r="I231" s="64"/>
      <c r="J231" s="36"/>
      <c r="K231" s="36"/>
      <c r="L231" s="36"/>
      <c r="M231" s="36"/>
      <c r="N231" s="36"/>
      <c r="O231" s="36"/>
      <c r="P231" s="36"/>
      <c r="Q231" s="36"/>
      <c r="R231" s="36"/>
      <c r="S231" s="36"/>
    </row>
    <row r="232" spans="5:19" s="61" customFormat="1" ht="23" customHeight="1" x14ac:dyDescent="0.2">
      <c r="E232" s="63"/>
      <c r="I232" s="64"/>
      <c r="J232" s="36"/>
      <c r="K232" s="36"/>
      <c r="L232" s="36"/>
      <c r="M232" s="36"/>
      <c r="N232" s="36"/>
      <c r="O232" s="36"/>
      <c r="P232" s="36"/>
      <c r="Q232" s="36"/>
      <c r="R232" s="36"/>
      <c r="S232" s="36"/>
    </row>
    <row r="233" spans="5:19" s="61" customFormat="1" ht="23" customHeight="1" x14ac:dyDescent="0.2">
      <c r="E233" s="63"/>
      <c r="I233" s="64"/>
      <c r="J233" s="36"/>
      <c r="K233" s="36"/>
      <c r="L233" s="36"/>
      <c r="M233" s="36"/>
      <c r="N233" s="36"/>
      <c r="O233" s="36"/>
      <c r="P233" s="36"/>
      <c r="Q233" s="36"/>
      <c r="R233" s="36"/>
      <c r="S233" s="36"/>
    </row>
    <row r="234" spans="5:19" s="61" customFormat="1" ht="23" customHeight="1" x14ac:dyDescent="0.2">
      <c r="E234" s="63"/>
      <c r="I234" s="64"/>
      <c r="J234" s="36"/>
      <c r="K234" s="36"/>
      <c r="L234" s="36"/>
      <c r="M234" s="36"/>
      <c r="N234" s="36"/>
      <c r="O234" s="36"/>
      <c r="P234" s="36"/>
      <c r="Q234" s="36"/>
      <c r="R234" s="36"/>
      <c r="S234" s="36"/>
    </row>
    <row r="235" spans="5:19" s="61" customFormat="1" ht="23" customHeight="1" x14ac:dyDescent="0.2">
      <c r="E235" s="63"/>
      <c r="I235" s="64"/>
      <c r="J235" s="36"/>
      <c r="K235" s="36"/>
      <c r="L235" s="36"/>
      <c r="M235" s="36"/>
      <c r="N235" s="36"/>
      <c r="O235" s="36"/>
      <c r="P235" s="36"/>
      <c r="Q235" s="36"/>
      <c r="R235" s="36"/>
      <c r="S235" s="36"/>
    </row>
    <row r="236" spans="5:19" s="61" customFormat="1" ht="23" customHeight="1" x14ac:dyDescent="0.2">
      <c r="E236" s="63"/>
      <c r="I236" s="64"/>
      <c r="J236" s="36"/>
      <c r="K236" s="36"/>
      <c r="L236" s="36"/>
      <c r="M236" s="36"/>
      <c r="N236" s="36"/>
      <c r="O236" s="36"/>
      <c r="P236" s="36"/>
      <c r="Q236" s="36"/>
      <c r="R236" s="36"/>
      <c r="S236" s="36"/>
    </row>
    <row r="237" spans="5:19" s="61" customFormat="1" ht="23" customHeight="1" x14ac:dyDescent="0.2">
      <c r="E237" s="63"/>
      <c r="I237" s="64"/>
      <c r="J237" s="36"/>
      <c r="K237" s="36"/>
      <c r="L237" s="36"/>
      <c r="M237" s="36"/>
      <c r="N237" s="36"/>
      <c r="O237" s="36"/>
      <c r="P237" s="36"/>
      <c r="Q237" s="36"/>
      <c r="R237" s="36"/>
      <c r="S237" s="36"/>
    </row>
    <row r="238" spans="5:19" s="61" customFormat="1" ht="23" customHeight="1" x14ac:dyDescent="0.2">
      <c r="E238" s="63"/>
      <c r="I238" s="64"/>
      <c r="J238" s="36"/>
      <c r="K238" s="36"/>
      <c r="L238" s="36"/>
      <c r="M238" s="36"/>
      <c r="N238" s="36"/>
      <c r="O238" s="36"/>
      <c r="P238" s="36"/>
      <c r="Q238" s="36"/>
      <c r="R238" s="36"/>
      <c r="S238" s="36"/>
    </row>
    <row r="239" spans="5:19" s="61" customFormat="1" ht="23" customHeight="1" x14ac:dyDescent="0.2">
      <c r="E239" s="63"/>
      <c r="I239" s="64"/>
      <c r="J239" s="36"/>
      <c r="K239" s="36"/>
      <c r="L239" s="36"/>
      <c r="M239" s="36"/>
      <c r="N239" s="36"/>
      <c r="O239" s="36"/>
      <c r="P239" s="36"/>
      <c r="Q239" s="36"/>
      <c r="R239" s="36"/>
      <c r="S239" s="36"/>
    </row>
    <row r="240" spans="5:19" s="61" customFormat="1" ht="23" customHeight="1" x14ac:dyDescent="0.2">
      <c r="E240" s="63"/>
      <c r="I240" s="64"/>
      <c r="J240" s="36"/>
      <c r="K240" s="36"/>
      <c r="L240" s="36"/>
      <c r="M240" s="36"/>
      <c r="N240" s="36"/>
      <c r="O240" s="36"/>
      <c r="P240" s="36"/>
      <c r="Q240" s="36"/>
      <c r="R240" s="36"/>
      <c r="S240" s="36"/>
    </row>
    <row r="241" spans="5:19" s="61" customFormat="1" ht="23" customHeight="1" x14ac:dyDescent="0.2">
      <c r="E241" s="63"/>
      <c r="I241" s="64"/>
      <c r="J241" s="36"/>
      <c r="K241" s="36"/>
      <c r="L241" s="36"/>
      <c r="M241" s="36"/>
      <c r="N241" s="36"/>
      <c r="O241" s="36"/>
      <c r="P241" s="36"/>
      <c r="Q241" s="36"/>
      <c r="R241" s="36"/>
      <c r="S241" s="36"/>
    </row>
    <row r="242" spans="5:19" s="61" customFormat="1" ht="23" customHeight="1" x14ac:dyDescent="0.2">
      <c r="E242" s="63"/>
      <c r="I242" s="64"/>
      <c r="J242" s="36"/>
      <c r="K242" s="36"/>
      <c r="L242" s="36"/>
      <c r="M242" s="36"/>
      <c r="N242" s="36"/>
      <c r="O242" s="36"/>
      <c r="P242" s="36"/>
      <c r="Q242" s="36"/>
      <c r="R242" s="36"/>
      <c r="S242" s="36"/>
    </row>
    <row r="243" spans="5:19" s="61" customFormat="1" ht="23" customHeight="1" x14ac:dyDescent="0.2">
      <c r="E243" s="63"/>
      <c r="I243" s="64"/>
      <c r="J243" s="36"/>
      <c r="K243" s="36"/>
      <c r="L243" s="36"/>
      <c r="M243" s="36"/>
      <c r="N243" s="36"/>
      <c r="O243" s="36"/>
      <c r="P243" s="36"/>
      <c r="Q243" s="36"/>
      <c r="R243" s="36"/>
      <c r="S243" s="36"/>
    </row>
    <row r="244" spans="5:19" s="61" customFormat="1" ht="23" customHeight="1" x14ac:dyDescent="0.2">
      <c r="E244" s="63"/>
      <c r="I244" s="64"/>
      <c r="J244" s="36"/>
      <c r="K244" s="36"/>
      <c r="L244" s="36"/>
      <c r="M244" s="36"/>
      <c r="N244" s="36"/>
      <c r="O244" s="36"/>
      <c r="P244" s="36"/>
      <c r="Q244" s="36"/>
      <c r="R244" s="36"/>
      <c r="S244" s="36"/>
    </row>
    <row r="245" spans="5:19" s="61" customFormat="1" ht="23" customHeight="1" x14ac:dyDescent="0.2">
      <c r="E245" s="63"/>
      <c r="I245" s="64"/>
      <c r="J245" s="36"/>
      <c r="K245" s="36"/>
      <c r="L245" s="36"/>
      <c r="M245" s="36"/>
      <c r="N245" s="36"/>
      <c r="O245" s="36"/>
      <c r="P245" s="36"/>
      <c r="Q245" s="36"/>
      <c r="R245" s="36"/>
      <c r="S245" s="36"/>
    </row>
    <row r="246" spans="5:19" s="61" customFormat="1" ht="23" customHeight="1" x14ac:dyDescent="0.2">
      <c r="E246" s="63"/>
      <c r="I246" s="64"/>
      <c r="J246" s="36"/>
      <c r="K246" s="36"/>
      <c r="L246" s="36"/>
      <c r="M246" s="36"/>
      <c r="N246" s="36"/>
      <c r="O246" s="36"/>
      <c r="P246" s="36"/>
      <c r="Q246" s="36"/>
      <c r="R246" s="36"/>
      <c r="S246" s="36"/>
    </row>
    <row r="247" spans="5:19" s="61" customFormat="1" ht="23" customHeight="1" x14ac:dyDescent="0.2">
      <c r="E247" s="63"/>
      <c r="I247" s="64"/>
      <c r="J247" s="36"/>
      <c r="K247" s="36"/>
      <c r="L247" s="36"/>
      <c r="M247" s="36"/>
      <c r="N247" s="36"/>
      <c r="O247" s="36"/>
      <c r="P247" s="36"/>
      <c r="Q247" s="36"/>
      <c r="R247" s="36"/>
      <c r="S247" s="36"/>
    </row>
    <row r="248" spans="5:19" s="61" customFormat="1" ht="23" customHeight="1" x14ac:dyDescent="0.2">
      <c r="E248" s="63"/>
      <c r="I248" s="64"/>
      <c r="J248" s="36"/>
      <c r="K248" s="36"/>
      <c r="L248" s="36"/>
      <c r="M248" s="36"/>
      <c r="N248" s="36"/>
      <c r="O248" s="36"/>
      <c r="P248" s="36"/>
      <c r="Q248" s="36"/>
      <c r="R248" s="36"/>
      <c r="S248" s="36"/>
    </row>
    <row r="249" spans="5:19" s="61" customFormat="1" ht="23" customHeight="1" x14ac:dyDescent="0.2">
      <c r="E249" s="63"/>
      <c r="I249" s="64"/>
      <c r="J249" s="36"/>
      <c r="K249" s="36"/>
      <c r="L249" s="36"/>
      <c r="M249" s="36"/>
      <c r="N249" s="36"/>
      <c r="O249" s="36"/>
      <c r="P249" s="36"/>
      <c r="Q249" s="36"/>
      <c r="R249" s="36"/>
      <c r="S249" s="36"/>
    </row>
    <row r="250" spans="5:19" s="61" customFormat="1" ht="23" customHeight="1" x14ac:dyDescent="0.2">
      <c r="E250" s="63"/>
      <c r="I250" s="64"/>
      <c r="J250" s="36"/>
      <c r="K250" s="36"/>
      <c r="L250" s="36"/>
      <c r="M250" s="36"/>
      <c r="N250" s="36"/>
      <c r="O250" s="36"/>
      <c r="P250" s="36"/>
      <c r="Q250" s="36"/>
      <c r="R250" s="36"/>
      <c r="S250" s="36"/>
    </row>
    <row r="251" spans="5:19" s="61" customFormat="1" ht="23" customHeight="1" x14ac:dyDescent="0.2">
      <c r="E251" s="63"/>
      <c r="I251" s="64"/>
      <c r="J251" s="36"/>
      <c r="K251" s="36"/>
      <c r="L251" s="36"/>
      <c r="M251" s="36"/>
      <c r="N251" s="36"/>
      <c r="O251" s="36"/>
      <c r="P251" s="36"/>
      <c r="Q251" s="36"/>
      <c r="R251" s="36"/>
      <c r="S251" s="36"/>
    </row>
    <row r="252" spans="5:19" s="61" customFormat="1" ht="23" customHeight="1" x14ac:dyDescent="0.2">
      <c r="E252" s="63"/>
      <c r="I252" s="64"/>
      <c r="J252" s="36"/>
      <c r="K252" s="36"/>
      <c r="L252" s="36"/>
      <c r="M252" s="36"/>
      <c r="N252" s="36"/>
      <c r="O252" s="36"/>
      <c r="P252" s="36"/>
      <c r="Q252" s="36"/>
      <c r="R252" s="36"/>
      <c r="S252" s="36"/>
    </row>
    <row r="253" spans="5:19" s="61" customFormat="1" ht="23" customHeight="1" x14ac:dyDescent="0.2">
      <c r="E253" s="63"/>
      <c r="I253" s="64"/>
      <c r="J253" s="36"/>
      <c r="K253" s="36"/>
      <c r="L253" s="36"/>
      <c r="M253" s="36"/>
      <c r="N253" s="36"/>
      <c r="O253" s="36"/>
      <c r="P253" s="36"/>
      <c r="Q253" s="36"/>
      <c r="R253" s="36"/>
      <c r="S253" s="36"/>
    </row>
    <row r="254" spans="5:19" s="61" customFormat="1" ht="23" customHeight="1" x14ac:dyDescent="0.2">
      <c r="E254" s="63"/>
      <c r="I254" s="64"/>
      <c r="J254" s="36"/>
      <c r="K254" s="36"/>
      <c r="L254" s="36"/>
      <c r="M254" s="36"/>
      <c r="N254" s="36"/>
      <c r="O254" s="36"/>
      <c r="P254" s="36"/>
      <c r="Q254" s="36"/>
      <c r="R254" s="36"/>
      <c r="S254" s="36"/>
    </row>
    <row r="255" spans="5:19" s="61" customFormat="1" ht="23" customHeight="1" x14ac:dyDescent="0.2">
      <c r="E255" s="63"/>
      <c r="I255" s="64"/>
      <c r="J255" s="36"/>
      <c r="K255" s="36"/>
      <c r="L255" s="36"/>
      <c r="M255" s="36"/>
      <c r="N255" s="36"/>
      <c r="O255" s="36"/>
      <c r="P255" s="36"/>
      <c r="Q255" s="36"/>
      <c r="R255" s="36"/>
      <c r="S255" s="36"/>
    </row>
    <row r="256" spans="5:19" s="61" customFormat="1" ht="23" customHeight="1" x14ac:dyDescent="0.2">
      <c r="E256" s="63"/>
      <c r="I256" s="64"/>
      <c r="J256" s="36"/>
      <c r="K256" s="36"/>
      <c r="L256" s="36"/>
      <c r="M256" s="36"/>
      <c r="N256" s="36"/>
      <c r="O256" s="36"/>
      <c r="P256" s="36"/>
      <c r="Q256" s="36"/>
      <c r="R256" s="36"/>
      <c r="S256" s="36"/>
    </row>
    <row r="257" spans="5:19" s="61" customFormat="1" ht="23" customHeight="1" x14ac:dyDescent="0.2">
      <c r="E257" s="63"/>
      <c r="I257" s="64"/>
      <c r="J257" s="36"/>
      <c r="K257" s="36"/>
      <c r="L257" s="36"/>
      <c r="M257" s="36"/>
      <c r="N257" s="36"/>
      <c r="O257" s="36"/>
      <c r="P257" s="36"/>
      <c r="Q257" s="36"/>
      <c r="R257" s="36"/>
      <c r="S257" s="36"/>
    </row>
    <row r="258" spans="5:19" s="61" customFormat="1" ht="23" customHeight="1" x14ac:dyDescent="0.2">
      <c r="E258" s="63"/>
      <c r="I258" s="64"/>
      <c r="J258" s="36"/>
      <c r="K258" s="36"/>
      <c r="L258" s="36"/>
      <c r="M258" s="36"/>
      <c r="N258" s="36"/>
      <c r="O258" s="36"/>
      <c r="P258" s="36"/>
      <c r="Q258" s="36"/>
      <c r="R258" s="36"/>
      <c r="S258" s="36"/>
    </row>
    <row r="259" spans="5:19" s="61" customFormat="1" ht="23" customHeight="1" x14ac:dyDescent="0.2">
      <c r="E259" s="63"/>
      <c r="I259" s="64"/>
      <c r="J259" s="36"/>
      <c r="K259" s="36"/>
      <c r="L259" s="36"/>
      <c r="M259" s="36"/>
      <c r="N259" s="36"/>
      <c r="O259" s="36"/>
      <c r="P259" s="36"/>
      <c r="Q259" s="36"/>
      <c r="R259" s="36"/>
      <c r="S259" s="36"/>
    </row>
    <row r="260" spans="5:19" s="61" customFormat="1" ht="23" customHeight="1" x14ac:dyDescent="0.2">
      <c r="E260" s="63"/>
      <c r="I260" s="64"/>
      <c r="J260" s="36"/>
      <c r="K260" s="36"/>
      <c r="L260" s="36"/>
      <c r="M260" s="36"/>
      <c r="N260" s="36"/>
      <c r="O260" s="36"/>
      <c r="P260" s="36"/>
      <c r="Q260" s="36"/>
      <c r="R260" s="36"/>
      <c r="S260" s="36"/>
    </row>
    <row r="261" spans="5:19" s="61" customFormat="1" ht="23" customHeight="1" x14ac:dyDescent="0.2">
      <c r="E261" s="63"/>
      <c r="I261" s="64"/>
      <c r="J261" s="36"/>
      <c r="K261" s="36"/>
      <c r="L261" s="36"/>
      <c r="M261" s="36"/>
      <c r="N261" s="36"/>
      <c r="O261" s="36"/>
      <c r="P261" s="36"/>
      <c r="Q261" s="36"/>
      <c r="R261" s="36"/>
      <c r="S261" s="36"/>
    </row>
    <row r="262" spans="5:19" s="61" customFormat="1" ht="23" customHeight="1" x14ac:dyDescent="0.2">
      <c r="E262" s="63"/>
      <c r="I262" s="64"/>
      <c r="J262" s="36"/>
      <c r="K262" s="36"/>
      <c r="L262" s="36"/>
      <c r="M262" s="36"/>
      <c r="N262" s="36"/>
      <c r="O262" s="36"/>
      <c r="P262" s="36"/>
      <c r="Q262" s="36"/>
      <c r="R262" s="36"/>
      <c r="S262" s="36"/>
    </row>
    <row r="263" spans="5:19" s="61" customFormat="1" ht="23" customHeight="1" x14ac:dyDescent="0.2">
      <c r="E263" s="63"/>
      <c r="I263" s="64"/>
      <c r="J263" s="36"/>
      <c r="K263" s="36"/>
      <c r="L263" s="36"/>
      <c r="M263" s="36"/>
      <c r="N263" s="36"/>
      <c r="O263" s="36"/>
      <c r="P263" s="36"/>
      <c r="Q263" s="36"/>
      <c r="R263" s="36"/>
      <c r="S263" s="36"/>
    </row>
    <row r="264" spans="5:19" s="61" customFormat="1" ht="23" customHeight="1" x14ac:dyDescent="0.2">
      <c r="E264" s="63"/>
      <c r="I264" s="64"/>
      <c r="J264" s="36"/>
      <c r="K264" s="36"/>
      <c r="L264" s="36"/>
      <c r="M264" s="36"/>
      <c r="N264" s="36"/>
      <c r="O264" s="36"/>
      <c r="P264" s="36"/>
      <c r="Q264" s="36"/>
      <c r="R264" s="36"/>
      <c r="S264" s="36"/>
    </row>
    <row r="265" spans="5:19" s="61" customFormat="1" ht="23" customHeight="1" x14ac:dyDescent="0.2">
      <c r="E265" s="63"/>
      <c r="I265" s="64"/>
      <c r="J265" s="36"/>
      <c r="K265" s="36"/>
      <c r="L265" s="36"/>
      <c r="M265" s="36"/>
      <c r="N265" s="36"/>
      <c r="O265" s="36"/>
      <c r="P265" s="36"/>
      <c r="Q265" s="36"/>
      <c r="R265" s="36"/>
      <c r="S265" s="36"/>
    </row>
    <row r="266" spans="5:19" s="61" customFormat="1" ht="23" customHeight="1" x14ac:dyDescent="0.2">
      <c r="E266" s="63"/>
      <c r="I266" s="64"/>
      <c r="J266" s="36"/>
      <c r="K266" s="36"/>
      <c r="L266" s="36"/>
      <c r="M266" s="36"/>
      <c r="N266" s="36"/>
      <c r="O266" s="36"/>
      <c r="P266" s="36"/>
      <c r="Q266" s="36"/>
      <c r="R266" s="36"/>
      <c r="S266" s="36"/>
    </row>
    <row r="267" spans="5:19" s="61" customFormat="1" ht="23" customHeight="1" x14ac:dyDescent="0.2">
      <c r="E267" s="63"/>
      <c r="I267" s="64"/>
      <c r="J267" s="36"/>
      <c r="K267" s="36"/>
      <c r="L267" s="36"/>
      <c r="M267" s="36"/>
      <c r="N267" s="36"/>
      <c r="O267" s="36"/>
      <c r="P267" s="36"/>
      <c r="Q267" s="36"/>
      <c r="R267" s="36"/>
      <c r="S267" s="36"/>
    </row>
    <row r="268" spans="5:19" s="61" customFormat="1" ht="23" customHeight="1" x14ac:dyDescent="0.2">
      <c r="E268" s="63"/>
      <c r="I268" s="64"/>
      <c r="J268" s="36"/>
      <c r="K268" s="36"/>
      <c r="L268" s="36"/>
      <c r="M268" s="36"/>
      <c r="N268" s="36"/>
      <c r="O268" s="36"/>
      <c r="P268" s="36"/>
      <c r="Q268" s="36"/>
      <c r="R268" s="36"/>
      <c r="S268" s="36"/>
    </row>
    <row r="269" spans="5:19" s="61" customFormat="1" ht="23" customHeight="1" x14ac:dyDescent="0.2">
      <c r="E269" s="63"/>
      <c r="I269" s="64"/>
      <c r="J269" s="36"/>
      <c r="K269" s="36"/>
      <c r="L269" s="36"/>
      <c r="M269" s="36"/>
      <c r="N269" s="36"/>
      <c r="O269" s="36"/>
      <c r="P269" s="36"/>
      <c r="Q269" s="36"/>
      <c r="R269" s="36"/>
      <c r="S269" s="36"/>
    </row>
    <row r="270" spans="5:19" s="61" customFormat="1" ht="23" customHeight="1" x14ac:dyDescent="0.2">
      <c r="E270" s="63"/>
      <c r="I270" s="64"/>
      <c r="J270" s="36"/>
      <c r="K270" s="36"/>
      <c r="L270" s="36"/>
      <c r="M270" s="36"/>
      <c r="N270" s="36"/>
      <c r="O270" s="36"/>
      <c r="P270" s="36"/>
      <c r="Q270" s="36"/>
      <c r="R270" s="36"/>
      <c r="S270" s="36"/>
    </row>
    <row r="271" spans="5:19" s="61" customFormat="1" ht="23" customHeight="1" x14ac:dyDescent="0.2">
      <c r="E271" s="63"/>
      <c r="I271" s="64"/>
      <c r="J271" s="36"/>
      <c r="K271" s="36"/>
      <c r="L271" s="36"/>
      <c r="M271" s="36"/>
      <c r="N271" s="36"/>
      <c r="O271" s="36"/>
      <c r="P271" s="36"/>
      <c r="Q271" s="36"/>
      <c r="R271" s="36"/>
      <c r="S271" s="36"/>
    </row>
    <row r="272" spans="5:19" s="61" customFormat="1" ht="23" customHeight="1" x14ac:dyDescent="0.2">
      <c r="E272" s="63"/>
      <c r="I272" s="64"/>
      <c r="J272" s="36"/>
      <c r="K272" s="36"/>
      <c r="L272" s="36"/>
      <c r="M272" s="36"/>
      <c r="N272" s="36"/>
      <c r="O272" s="36"/>
      <c r="P272" s="36"/>
      <c r="Q272" s="36"/>
      <c r="R272" s="36"/>
      <c r="S272" s="36"/>
    </row>
    <row r="273" spans="5:19" s="61" customFormat="1" ht="23" customHeight="1" x14ac:dyDescent="0.2">
      <c r="E273" s="63"/>
      <c r="I273" s="64"/>
      <c r="J273" s="36"/>
      <c r="K273" s="36"/>
      <c r="L273" s="36"/>
      <c r="M273" s="36"/>
      <c r="N273" s="36"/>
      <c r="O273" s="36"/>
      <c r="P273" s="36"/>
      <c r="Q273" s="36"/>
      <c r="R273" s="36"/>
      <c r="S273" s="36"/>
    </row>
    <row r="274" spans="5:19" s="61" customFormat="1" ht="23" customHeight="1" x14ac:dyDescent="0.2">
      <c r="E274" s="63"/>
      <c r="I274" s="64"/>
      <c r="J274" s="36"/>
      <c r="K274" s="36"/>
      <c r="L274" s="36"/>
      <c r="M274" s="36"/>
      <c r="N274" s="36"/>
      <c r="O274" s="36"/>
      <c r="P274" s="36"/>
      <c r="Q274" s="36"/>
      <c r="R274" s="36"/>
      <c r="S274" s="36"/>
    </row>
    <row r="275" spans="5:19" s="61" customFormat="1" ht="23" customHeight="1" x14ac:dyDescent="0.2">
      <c r="E275" s="63"/>
      <c r="I275" s="64"/>
      <c r="J275" s="36"/>
      <c r="K275" s="36"/>
      <c r="L275" s="36"/>
      <c r="M275" s="36"/>
      <c r="N275" s="36"/>
      <c r="O275" s="36"/>
      <c r="P275" s="36"/>
      <c r="Q275" s="36"/>
      <c r="R275" s="36"/>
      <c r="S275" s="36"/>
    </row>
    <row r="276" spans="5:19" s="61" customFormat="1" ht="23" customHeight="1" x14ac:dyDescent="0.2">
      <c r="E276" s="63"/>
      <c r="I276" s="64"/>
      <c r="J276" s="36"/>
      <c r="K276" s="36"/>
      <c r="L276" s="36"/>
      <c r="M276" s="36"/>
      <c r="N276" s="36"/>
      <c r="O276" s="36"/>
      <c r="P276" s="36"/>
      <c r="Q276" s="36"/>
      <c r="R276" s="36"/>
      <c r="S276" s="36"/>
    </row>
    <row r="277" spans="5:19" s="61" customFormat="1" ht="23" customHeight="1" x14ac:dyDescent="0.2">
      <c r="E277" s="63"/>
      <c r="I277" s="64"/>
      <c r="J277" s="36"/>
      <c r="K277" s="36"/>
      <c r="L277" s="36"/>
      <c r="M277" s="36"/>
      <c r="N277" s="36"/>
      <c r="O277" s="36"/>
      <c r="P277" s="36"/>
      <c r="Q277" s="36"/>
      <c r="R277" s="36"/>
      <c r="S277" s="36"/>
    </row>
    <row r="278" spans="5:19" s="61" customFormat="1" ht="23" customHeight="1" x14ac:dyDescent="0.2">
      <c r="E278" s="63"/>
      <c r="I278" s="64"/>
      <c r="J278" s="36"/>
      <c r="K278" s="36"/>
      <c r="L278" s="36"/>
      <c r="M278" s="36"/>
      <c r="N278" s="36"/>
      <c r="O278" s="36"/>
      <c r="P278" s="36"/>
      <c r="Q278" s="36"/>
      <c r="R278" s="36"/>
      <c r="S278" s="36"/>
    </row>
    <row r="279" spans="5:19" s="61" customFormat="1" ht="23" customHeight="1" x14ac:dyDescent="0.2">
      <c r="E279" s="63"/>
      <c r="I279" s="64"/>
      <c r="J279" s="36"/>
      <c r="K279" s="36"/>
      <c r="L279" s="36"/>
      <c r="M279" s="36"/>
      <c r="N279" s="36"/>
      <c r="O279" s="36"/>
      <c r="P279" s="36"/>
      <c r="Q279" s="36"/>
      <c r="R279" s="36"/>
      <c r="S279" s="36"/>
    </row>
    <row r="280" spans="5:19" s="61" customFormat="1" ht="23" customHeight="1" x14ac:dyDescent="0.2">
      <c r="E280" s="63"/>
      <c r="I280" s="64"/>
      <c r="J280" s="36"/>
      <c r="K280" s="36"/>
      <c r="L280" s="36"/>
      <c r="M280" s="36"/>
      <c r="N280" s="36"/>
      <c r="O280" s="36"/>
      <c r="P280" s="36"/>
      <c r="Q280" s="36"/>
      <c r="R280" s="36"/>
      <c r="S280" s="36"/>
    </row>
    <row r="281" spans="5:19" s="61" customFormat="1" ht="23" customHeight="1" x14ac:dyDescent="0.2">
      <c r="E281" s="63"/>
      <c r="I281" s="64"/>
      <c r="J281" s="36"/>
      <c r="K281" s="36"/>
      <c r="L281" s="36"/>
      <c r="M281" s="36"/>
      <c r="N281" s="36"/>
      <c r="O281" s="36"/>
      <c r="P281" s="36"/>
      <c r="Q281" s="36"/>
      <c r="R281" s="36"/>
      <c r="S281" s="36"/>
    </row>
    <row r="282" spans="5:19" s="61" customFormat="1" ht="23" customHeight="1" x14ac:dyDescent="0.2">
      <c r="E282" s="63"/>
      <c r="I282" s="64"/>
      <c r="J282" s="36"/>
      <c r="K282" s="36"/>
      <c r="L282" s="36"/>
      <c r="M282" s="36"/>
      <c r="N282" s="36"/>
      <c r="O282" s="36"/>
      <c r="P282" s="36"/>
      <c r="Q282" s="36"/>
      <c r="R282" s="36"/>
      <c r="S282" s="36"/>
    </row>
    <row r="283" spans="5:19" s="61" customFormat="1" ht="23" customHeight="1" x14ac:dyDescent="0.2">
      <c r="E283" s="63"/>
      <c r="I283" s="64"/>
      <c r="J283" s="36"/>
      <c r="K283" s="36"/>
      <c r="L283" s="36"/>
      <c r="M283" s="36"/>
      <c r="N283" s="36"/>
      <c r="O283" s="36"/>
      <c r="P283" s="36"/>
      <c r="Q283" s="36"/>
      <c r="R283" s="36"/>
      <c r="S283" s="36"/>
    </row>
  </sheetData>
  <sheetProtection formatCells="0" formatColumns="0" formatRows="0" insertColumns="0" insertRows="0" deleteRows="0"/>
  <mergeCells count="122">
    <mergeCell ref="A70:B70"/>
    <mergeCell ref="F70:G70"/>
    <mergeCell ref="A56:B56"/>
    <mergeCell ref="C56:E56"/>
    <mergeCell ref="F56:G56"/>
    <mergeCell ref="C70:E70"/>
    <mergeCell ref="A69:B69"/>
    <mergeCell ref="C69:E69"/>
    <mergeCell ref="F69:G69"/>
    <mergeCell ref="F64:G64"/>
    <mergeCell ref="A64:B64"/>
    <mergeCell ref="C64:E64"/>
    <mergeCell ref="C68:E68"/>
    <mergeCell ref="F67:G67"/>
    <mergeCell ref="A92:E92"/>
    <mergeCell ref="A93:E93"/>
    <mergeCell ref="A89:E89"/>
    <mergeCell ref="A94:E94"/>
    <mergeCell ref="F2:G2"/>
    <mergeCell ref="F3:G3"/>
    <mergeCell ref="A41:D41"/>
    <mergeCell ref="F41:I41"/>
    <mergeCell ref="A42:D42"/>
    <mergeCell ref="F42:I42"/>
    <mergeCell ref="F85:G85"/>
    <mergeCell ref="A85:E85"/>
    <mergeCell ref="A86:G86"/>
    <mergeCell ref="A88:G88"/>
    <mergeCell ref="A90:E90"/>
    <mergeCell ref="A91:E91"/>
    <mergeCell ref="F84:G84"/>
    <mergeCell ref="F76:G76"/>
    <mergeCell ref="F77:G77"/>
    <mergeCell ref="F83:G83"/>
    <mergeCell ref="F74:G74"/>
    <mergeCell ref="A62:B62"/>
    <mergeCell ref="C62:E62"/>
    <mergeCell ref="F62:G62"/>
    <mergeCell ref="F75:G75"/>
    <mergeCell ref="A75:E75"/>
    <mergeCell ref="A76:E76"/>
    <mergeCell ref="A77:E77"/>
    <mergeCell ref="A83:E83"/>
    <mergeCell ref="A84:E84"/>
    <mergeCell ref="C49:E49"/>
    <mergeCell ref="C50:E50"/>
    <mergeCell ref="C51:E51"/>
    <mergeCell ref="F49:G49"/>
    <mergeCell ref="A71:E71"/>
    <mergeCell ref="F71:G71"/>
    <mergeCell ref="A74:E74"/>
    <mergeCell ref="A66:G66"/>
    <mergeCell ref="A67:B67"/>
    <mergeCell ref="A68:B68"/>
    <mergeCell ref="A73:G73"/>
    <mergeCell ref="A78:E78"/>
    <mergeCell ref="F78:G78"/>
    <mergeCell ref="A80:G80"/>
    <mergeCell ref="F81:G81"/>
    <mergeCell ref="A81:E81"/>
    <mergeCell ref="C67:E67"/>
    <mergeCell ref="F51:G51"/>
    <mergeCell ref="F55:G55"/>
    <mergeCell ref="C52:E52"/>
    <mergeCell ref="F52:G52"/>
    <mergeCell ref="C53:E53"/>
    <mergeCell ref="F53:G53"/>
    <mergeCell ref="C54:E54"/>
    <mergeCell ref="F54:G54"/>
    <mergeCell ref="F68:G68"/>
    <mergeCell ref="A58:G58"/>
    <mergeCell ref="A63:B63"/>
    <mergeCell ref="C63:E63"/>
    <mergeCell ref="F63:G63"/>
    <mergeCell ref="A55:B55"/>
    <mergeCell ref="C55:E55"/>
    <mergeCell ref="A59:B59"/>
    <mergeCell ref="C59:E59"/>
    <mergeCell ref="F59:G59"/>
    <mergeCell ref="A60:B60"/>
    <mergeCell ref="C60:E60"/>
    <mergeCell ref="F60:G60"/>
    <mergeCell ref="A61:B61"/>
    <mergeCell ref="C61:E61"/>
    <mergeCell ref="F61:G61"/>
    <mergeCell ref="R7:R8"/>
    <mergeCell ref="S7:S8"/>
    <mergeCell ref="A46:G46"/>
    <mergeCell ref="C47:E47"/>
    <mergeCell ref="F47:G47"/>
    <mergeCell ref="H7:H9"/>
    <mergeCell ref="I7:I9"/>
    <mergeCell ref="K7:K8"/>
    <mergeCell ref="M7:M8"/>
    <mergeCell ref="N7:N8"/>
    <mergeCell ref="P7:P8"/>
    <mergeCell ref="L7:L8"/>
    <mergeCell ref="O7:O8"/>
    <mergeCell ref="Q7:Q8"/>
    <mergeCell ref="A39:G39"/>
    <mergeCell ref="A43:D43"/>
    <mergeCell ref="F43:I43"/>
    <mergeCell ref="A40:D40"/>
    <mergeCell ref="F40:I40"/>
    <mergeCell ref="F50:G50"/>
    <mergeCell ref="B1:H1"/>
    <mergeCell ref="A7:A9"/>
    <mergeCell ref="B7:B9"/>
    <mergeCell ref="C7:C9"/>
    <mergeCell ref="D7:D9"/>
    <mergeCell ref="E7:E9"/>
    <mergeCell ref="F7:F9"/>
    <mergeCell ref="G7:G9"/>
    <mergeCell ref="H2:I2"/>
    <mergeCell ref="H3:I3"/>
    <mergeCell ref="B2:E2"/>
    <mergeCell ref="B3:E3"/>
    <mergeCell ref="A4:A6"/>
    <mergeCell ref="B4:I4"/>
    <mergeCell ref="B6:I6"/>
    <mergeCell ref="C48:E48"/>
    <mergeCell ref="F48:G48"/>
  </mergeCells>
  <conditionalFormatting sqref="U8">
    <cfRule type="containsText" dxfId="468" priority="13" operator="containsText" text="erro!">
      <formula>NOT(ISERROR(SEARCH("erro!",U8)))</formula>
    </cfRule>
  </conditionalFormatting>
  <conditionalFormatting sqref="K10:R38 I10:I38">
    <cfRule type="containsText" dxfId="467" priority="12" operator="containsText" text="erro!">
      <formula>NOT(ISERROR(SEARCH("erro!",I10)))</formula>
    </cfRule>
  </conditionalFormatting>
  <conditionalFormatting sqref="B10:B38">
    <cfRule type="containsText" dxfId="466" priority="9" operator="containsText" text="Feriado">
      <formula>NOT(ISERROR(SEARCH("Feriado",B10)))</formula>
    </cfRule>
  </conditionalFormatting>
  <printOptions horizontalCentered="1" verticalCentered="1"/>
  <pageMargins left="0.19685039370078741" right="0.19685039370078741" top="0.78740157480314965" bottom="0.78740157480314965" header="0.19685039370078741" footer="0.19685039370078741"/>
  <pageSetup paperSize="9" scale="90" fitToHeight="21" orientation="portrait" horizontalDpi="4294967292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U328"/>
  <sheetViews>
    <sheetView showGridLines="0" workbookViewId="0">
      <selection activeCell="E10" sqref="E10"/>
    </sheetView>
  </sheetViews>
  <sheetFormatPr baseColWidth="10" defaultColWidth="9.1640625" defaultRowHeight="15" x14ac:dyDescent="0.2"/>
  <cols>
    <col min="1" max="1" width="9.1640625" style="56" customWidth="1"/>
    <col min="2" max="2" width="8.83203125" style="56" customWidth="1"/>
    <col min="3" max="3" width="8.33203125" style="56" customWidth="1"/>
    <col min="4" max="4" width="9.5" style="56" customWidth="1"/>
    <col min="5" max="5" width="38.6640625" style="57" customWidth="1"/>
    <col min="6" max="8" width="5.83203125" style="56" customWidth="1"/>
    <col min="9" max="9" width="19.6640625" style="67" customWidth="1"/>
    <col min="10" max="10" width="5.1640625" style="40" customWidth="1"/>
    <col min="11" max="11" width="12.33203125" style="40" customWidth="1"/>
    <col min="12" max="12" width="13.83203125" style="40" customWidth="1"/>
    <col min="13" max="13" width="13.1640625" style="40" customWidth="1"/>
    <col min="14" max="15" width="13.6640625" style="40" customWidth="1"/>
    <col min="16" max="17" width="15.1640625" style="40" customWidth="1"/>
    <col min="18" max="18" width="10.5" style="40" customWidth="1"/>
    <col min="19" max="19" width="10.1640625" style="40" bestFit="1" customWidth="1"/>
    <col min="20" max="23" width="9.1640625" style="56"/>
    <col min="24" max="24" width="11.5" style="56" bestFit="1" customWidth="1"/>
    <col min="25" max="16384" width="9.1640625" style="56"/>
  </cols>
  <sheetData>
    <row r="1" spans="1:21" ht="16" x14ac:dyDescent="0.2">
      <c r="A1" s="38"/>
      <c r="B1" s="152" t="s">
        <v>27</v>
      </c>
      <c r="C1" s="153"/>
      <c r="D1" s="153"/>
      <c r="E1" s="153"/>
      <c r="F1" s="153"/>
      <c r="G1" s="153"/>
      <c r="H1" s="154"/>
      <c r="I1" s="1">
        <v>41214</v>
      </c>
      <c r="J1" s="39"/>
      <c r="K1" s="77"/>
      <c r="L1" s="77">
        <f t="shared" ref="L1:R1" si="0">K1</f>
        <v>0</v>
      </c>
      <c r="M1" s="77">
        <f t="shared" si="0"/>
        <v>0</v>
      </c>
      <c r="N1" s="77">
        <f t="shared" si="0"/>
        <v>0</v>
      </c>
      <c r="O1" s="77">
        <f t="shared" si="0"/>
        <v>0</v>
      </c>
      <c r="P1" s="77">
        <f t="shared" si="0"/>
        <v>0</v>
      </c>
      <c r="Q1" s="77">
        <f t="shared" si="0"/>
        <v>0</v>
      </c>
      <c r="R1" s="77">
        <f t="shared" si="0"/>
        <v>0</v>
      </c>
      <c r="S1" s="80"/>
    </row>
    <row r="2" spans="1:21" s="57" customFormat="1" x14ac:dyDescent="0.2">
      <c r="A2" s="2" t="s">
        <v>18</v>
      </c>
      <c r="B2" s="155" t="s">
        <v>2</v>
      </c>
      <c r="C2" s="156"/>
      <c r="D2" s="156"/>
      <c r="E2" s="157"/>
      <c r="F2" s="158" t="s">
        <v>20</v>
      </c>
      <c r="G2" s="159"/>
      <c r="H2" s="155"/>
      <c r="I2" s="159"/>
      <c r="J2" s="39"/>
      <c r="K2" s="41"/>
      <c r="L2" s="41"/>
      <c r="M2" s="41"/>
      <c r="N2" s="41"/>
      <c r="O2" s="41"/>
      <c r="P2" s="41"/>
      <c r="Q2" s="41"/>
      <c r="R2" s="40"/>
      <c r="S2" s="40"/>
    </row>
    <row r="3" spans="1:21" s="57" customFormat="1" x14ac:dyDescent="0.2">
      <c r="A3" s="2" t="s">
        <v>19</v>
      </c>
      <c r="B3" s="155" t="s">
        <v>46</v>
      </c>
      <c r="C3" s="156"/>
      <c r="D3" s="156"/>
      <c r="E3" s="157"/>
      <c r="F3" s="158" t="s">
        <v>21</v>
      </c>
      <c r="G3" s="159"/>
      <c r="H3" s="160"/>
      <c r="I3" s="159"/>
      <c r="J3" s="39"/>
      <c r="K3" s="41"/>
      <c r="L3" s="41"/>
      <c r="M3" s="41"/>
      <c r="N3" s="41"/>
      <c r="O3" s="41"/>
      <c r="P3" s="41"/>
      <c r="Q3" s="41"/>
      <c r="R3" s="40"/>
      <c r="S3" s="40"/>
    </row>
    <row r="4" spans="1:21" s="57" customFormat="1" x14ac:dyDescent="0.2">
      <c r="A4" s="138" t="s">
        <v>28</v>
      </c>
      <c r="B4" s="141"/>
      <c r="C4" s="142"/>
      <c r="D4" s="142"/>
      <c r="E4" s="142"/>
      <c r="F4" s="142"/>
      <c r="G4" s="142"/>
      <c r="H4" s="142"/>
      <c r="I4" s="143"/>
      <c r="J4" s="39"/>
      <c r="K4" s="41"/>
      <c r="L4" s="41"/>
      <c r="M4" s="41"/>
      <c r="N4" s="41"/>
      <c r="O4" s="41"/>
      <c r="P4" s="41"/>
      <c r="Q4" s="41"/>
      <c r="R4" s="40"/>
      <c r="S4" s="40"/>
    </row>
    <row r="5" spans="1:21" s="57" customFormat="1" x14ac:dyDescent="0.2">
      <c r="A5" s="139"/>
      <c r="B5" s="3"/>
      <c r="C5" s="3"/>
      <c r="D5" s="3"/>
      <c r="E5" s="3"/>
      <c r="F5" s="3"/>
      <c r="G5" s="3"/>
      <c r="H5" s="3"/>
      <c r="I5" s="4"/>
      <c r="J5" s="39"/>
      <c r="K5" s="41"/>
      <c r="L5" s="41"/>
      <c r="M5" s="41"/>
      <c r="N5" s="41"/>
      <c r="O5" s="41"/>
      <c r="P5" s="41"/>
      <c r="Q5" s="41"/>
      <c r="R5" s="40"/>
      <c r="S5" s="40"/>
    </row>
    <row r="6" spans="1:21" s="57" customFormat="1" x14ac:dyDescent="0.2">
      <c r="A6" s="140"/>
      <c r="B6" s="144"/>
      <c r="C6" s="145"/>
      <c r="D6" s="145"/>
      <c r="E6" s="145"/>
      <c r="F6" s="145"/>
      <c r="G6" s="145"/>
      <c r="H6" s="145"/>
      <c r="I6" s="146"/>
      <c r="J6" s="39"/>
      <c r="K6" s="41"/>
      <c r="L6" s="41"/>
      <c r="M6" s="41"/>
      <c r="N6" s="41"/>
      <c r="O6" s="41"/>
      <c r="P6" s="41"/>
      <c r="Q6" s="41"/>
      <c r="R6" s="40"/>
      <c r="S6" s="40"/>
    </row>
    <row r="7" spans="1:21" s="58" customFormat="1" ht="19" x14ac:dyDescent="0.25">
      <c r="A7" s="168" t="s">
        <v>12</v>
      </c>
      <c r="B7" s="168" t="s">
        <v>13</v>
      </c>
      <c r="C7" s="168" t="s">
        <v>40</v>
      </c>
      <c r="D7" s="168" t="s">
        <v>29</v>
      </c>
      <c r="E7" s="168" t="s">
        <v>14</v>
      </c>
      <c r="F7" s="147" t="s">
        <v>22</v>
      </c>
      <c r="G7" s="147" t="s">
        <v>15</v>
      </c>
      <c r="H7" s="147" t="s">
        <v>16</v>
      </c>
      <c r="I7" s="147" t="s">
        <v>17</v>
      </c>
      <c r="J7" s="42"/>
      <c r="K7" s="148" t="s">
        <v>1</v>
      </c>
      <c r="L7" s="148" t="s">
        <v>31</v>
      </c>
      <c r="M7" s="148" t="s">
        <v>30</v>
      </c>
      <c r="N7" s="148" t="s">
        <v>34</v>
      </c>
      <c r="O7" s="148" t="s">
        <v>32</v>
      </c>
      <c r="P7" s="148" t="s">
        <v>35</v>
      </c>
      <c r="Q7" s="148" t="s">
        <v>33</v>
      </c>
      <c r="R7" s="148" t="s">
        <v>4</v>
      </c>
      <c r="S7" s="150" t="s">
        <v>0</v>
      </c>
    </row>
    <row r="8" spans="1:21" s="59" customFormat="1" ht="19" x14ac:dyDescent="0.25">
      <c r="A8" s="168"/>
      <c r="B8" s="168"/>
      <c r="C8" s="168"/>
      <c r="D8" s="168"/>
      <c r="E8" s="168"/>
      <c r="F8" s="147"/>
      <c r="G8" s="147"/>
      <c r="H8" s="147"/>
      <c r="I8" s="147"/>
      <c r="J8" s="43"/>
      <c r="K8" s="149"/>
      <c r="L8" s="149"/>
      <c r="M8" s="149"/>
      <c r="N8" s="149"/>
      <c r="O8" s="149"/>
      <c r="P8" s="149"/>
      <c r="Q8" s="149"/>
      <c r="R8" s="149"/>
      <c r="S8" s="151"/>
      <c r="U8" s="60"/>
    </row>
    <row r="9" spans="1:21" s="58" customFormat="1" ht="19" x14ac:dyDescent="0.25">
      <c r="A9" s="168"/>
      <c r="B9" s="168"/>
      <c r="C9" s="168"/>
      <c r="D9" s="168"/>
      <c r="E9" s="168"/>
      <c r="F9" s="147"/>
      <c r="G9" s="147"/>
      <c r="H9" s="147"/>
      <c r="I9" s="147"/>
      <c r="J9" s="44"/>
      <c r="K9" s="78">
        <f>K1</f>
        <v>0</v>
      </c>
      <c r="L9" s="78">
        <f t="shared" ref="L9:R9" si="1">L1</f>
        <v>0</v>
      </c>
      <c r="M9" s="78">
        <f t="shared" si="1"/>
        <v>0</v>
      </c>
      <c r="N9" s="78">
        <f t="shared" si="1"/>
        <v>0</v>
      </c>
      <c r="O9" s="78">
        <f t="shared" si="1"/>
        <v>0</v>
      </c>
      <c r="P9" s="78">
        <f t="shared" si="1"/>
        <v>0</v>
      </c>
      <c r="Q9" s="78">
        <f t="shared" si="1"/>
        <v>0</v>
      </c>
      <c r="R9" s="78">
        <f t="shared" si="1"/>
        <v>0</v>
      </c>
      <c r="S9" s="45"/>
    </row>
    <row r="10" spans="1:21" s="12" customFormat="1" ht="26" x14ac:dyDescent="0.2">
      <c r="A10" s="5">
        <v>1</v>
      </c>
      <c r="B10" s="71" t="str">
        <f t="shared" ref="B10:B83" si="2">IF(WEEKDAY($I$1+VALUE(A10-1))=1,"Domingo",IF(WEEKDAY($I$1+VALUE(A10-1))=2,"Segunda",IF(WEEKDAY($I$1+VALUE(A10-1))=3,"Terça",IF(WEEKDAY($I$1+VALUE(A10-1))=4,"Quarta",IF(WEEKDAY($I$1+VALUE(A10-1))=5,"Quinta",IF(WEEKDAY($I$1+VALUE(A10-1))=6,"Sexta",IF(WEEKDAY($I$1+VALUE(A10-1))=7,"Sábado","")))))))</f>
        <v>Quinta</v>
      </c>
      <c r="C10" s="70" t="s">
        <v>47</v>
      </c>
      <c r="D10" s="68" t="s">
        <v>48</v>
      </c>
      <c r="E10" s="69" t="s">
        <v>49</v>
      </c>
      <c r="F10" s="70">
        <v>0.375</v>
      </c>
      <c r="G10" s="70">
        <v>0.41666666666666669</v>
      </c>
      <c r="H10" s="7">
        <f t="shared" ref="H10:H72" si="3">IF(AND(F10&gt;=0,G10&gt;=0),(G10-F10),0)</f>
        <v>4.1666666666666685E-2</v>
      </c>
      <c r="I10" s="8" t="str">
        <f t="shared" ref="I10" si="4">IF(OR(F10="",G10=""),"",IF(LEFT(E10,6)="Viagem",CONCATENATE("Horas de deslocamento / Viagem"," - ",TEXT($R$9,"R$ #.##0,00"),),IF(AND(B10&lt;&gt;"sábado",B10&lt;&gt;"domingo",B10&lt;&gt;"feriado",AND(N(F10)&gt;=VALUE("08:00:00"),N(F10)&lt;=VALUE("18:00:00"),N(G10)&gt;=VALUE("08:00:00"),N(G10)&lt;=VALUE("18:00:00"))),CONCATENATE("Dia de semana - 08h00 às 18h00"," - ",TEXT($K$9,"R$ #.##0,00"),),IF(AND(B10&lt;&gt;"sábado",B10&lt;&gt;"domingo",B10&lt;&gt;"feriado",OR(N(F10)&gt;=VALUE("18:00:00"),N(F10)&lt;=VALUE("08:00:00")),OR(AND(N(G10)&gt;=VALUE("18:00:00"),N(F10)&gt;=VALUE("18:00:00")),N(G10)&lt;=VALUE("08:00:00"))),CONCATENATE("Dia de semana - 00h00 às 08h00 e 18h00 às 24h00"," - ",TEXT($L$9,"R$ #.##0,00"),),IF(AND(B10="sábado",AND(N(F10)&gt;=VALUE("08:00:00"),N(F10)&lt;=VALUE("18:00:00"),N(G10)&gt;=VALUE("08:00:00"),N(G10)&lt;=VALUE("18:00:00"))),CONCATENATE("Sábado - 08h00 às 18h00"," - ",TEXT($M$9,"R$ #.##0,00"),),IF(AND(B10="sábado",OR(N(F10)&gt;=VALUE("18:00:00"),N(F10)&lt;=VALUE("08:00:00")),OR(AND(N(G10)&gt;=VALUE("18:00:00"),N(F10)&gt;=VALUE("18:00:00")),N(G10)&lt;=VALUE("08:00:00"))),CONCATENATE("Sábado - 00h00 às 08h00 e 18h00 às 24h00"," - ",TEXT($N$9,"R$ #.##0,00"),),IF(AND(B10="domingo",AND(N(F10)&gt;=VALUE("08:00:00"),N(F10)&lt;=VALUE("18:00:00"),N(G10)&gt;=VALUE("08:00:00"),N(G10)&lt;=VALUE("18:00:00"))),CONCATENATE("Domingo - 08h00 às 18h00"," - ",TEXT($O$9,"R$ #.##0,00"),),IF(AND(B10="domingo",OR(N(F10)&gt;=VALUE("18:00:00"),N(F10)&lt;=VALUE("08:00:00")),OR(AND(N(G10)&gt;=VALUE("18:00:00"),N(F10)&gt;=VALUE("18:00:00")),N(G10)&lt;=VALUE("08:00:00"))),CONCATENATE("Domingo - 00h00 às 08h00 e 18h00 às 24h00"," - ",TEXT($P$9,"R$ #.##0,00"),),IF(B10="feriado",CONCATENATE("Feriado"," - ",TEXT($Q$9,"R$ #.##0,00"),),"ERRO! informar 'hora início' ou 'hora final' de acordo com o tipo de hora")))))))))</f>
        <v>Dia de semana - 08h00 às 18h00 - R$ 0,00</v>
      </c>
      <c r="J10" s="9"/>
      <c r="K10" s="10">
        <f t="shared" ref="K10:K72" si="5">IF(OR(F10="",G10=""),"",IF(LEFT(E10,6)="Viagem","",IF(AND(B10&lt;&gt;"sábado",B10&lt;&gt;"domingo",B10&lt;&gt;"feriado",AND(N(F10)&gt;=VALUE("08:00:00"),N(F10)&lt;=VALUE("18:00:00"),N(G10)&gt;=VALUE("08:00:00"),N(G10)&lt;=VALUE("18:00:00"))),H10,"")))</f>
        <v>4.1666666666666685E-2</v>
      </c>
      <c r="L10" s="11" t="str">
        <f t="shared" ref="L10:L72" si="6">IF(OR(F10="",G10=""),"",IF(LEFT(E10,6)="Viagem","",IF(AND(B10&lt;&gt;"sábado",B10&lt;&gt;"domingo",B10&lt;&gt;"feriado",OR(N(F10)&gt;=VALUE("18:00:00"),N(F10)&lt;=VALUE("08:00:00")),OR(AND(N(G10)&gt;=VALUE("18:00:00"),N(F10)&gt;=VALUE("18:00:00")),N(G10)&lt;=VALUE("08:00:00"))),H10,"")))</f>
        <v/>
      </c>
      <c r="M10" s="11" t="str">
        <f t="shared" ref="M10:M72" si="7">IF(OR(F10="",G10=""),"",IF(LEFT(E10,6)="Viagem","",IF(AND(B10="sábado",AND(N(F10)&gt;=VALUE("08:00:00"),N(F10)&lt;=VALUE("18:00:00"),N(G10)&gt;=VALUE("08:00:00"),N(G10)&lt;=VALUE("18:00:00"))),H10,"")))</f>
        <v/>
      </c>
      <c r="N10" s="11" t="str">
        <f t="shared" ref="N10:N72" si="8">IF(OR(F10="",G10=""),"",IF(LEFT(E10,6)="Viagem","",IF(AND(B10="sábado",OR(N(F10)&gt;=VALUE("18:00:00"),N(F10)&lt;=VALUE("08:00:00")),OR(AND(N(G10)&gt;=VALUE("18:00:00"),N(F10)&gt;=VALUE("18:00:00")),N(G10)&lt;=VALUE("08:00:00"))),H10," ")))</f>
        <v xml:space="preserve"> </v>
      </c>
      <c r="O10" s="11" t="str">
        <f t="shared" ref="O10:O72" si="9">IF(OR(F10="",G10=""),"",IF(LEFT(E10,6)="Viagem","",IF(AND(B10="domingo",AND(N(F10)&gt;=VALUE("08:00:00"),N(F10)&lt;=VALUE("18:00:00"),N(G10)&gt;=VALUE("08:00:00"),N(G10)&lt;=VALUE("18:00:00"))),H10," ")))</f>
        <v xml:space="preserve"> </v>
      </c>
      <c r="P10" s="11" t="str">
        <f t="shared" ref="P10:P72" si="10">IF(OR(F10="",G10=""),"",IF(LEFT(E10,6)="Viagem","",IF(AND(B10="domingo",OR(N(F10)&gt;=VALUE("18:00:00"),N(F10)&lt;=VALUE("08:00:00"),N(G10)&gt;=VALUE("18:00:00"),N(G10)&lt;=VALUE("08:00:00"))),H10," ")))</f>
        <v xml:space="preserve"> </v>
      </c>
      <c r="Q10" s="11" t="str">
        <f t="shared" ref="Q10:Q72" si="11">IF(OR(F10="",G10=""),"",IF(LEFT(E10,6)="Viagem","",IF(B10="feriado",H10,"")))</f>
        <v/>
      </c>
      <c r="R10" s="10" t="str">
        <f t="shared" ref="R10:R72" si="12">IF(OR(F10="",G10=""),"",IF(LEFT(E10,6)="Viagem",H10,""))</f>
        <v/>
      </c>
      <c r="S10" s="34">
        <f t="shared" ref="S10:S72" si="13">SUM(K10:R10)</f>
        <v>4.1666666666666685E-2</v>
      </c>
    </row>
    <row r="11" spans="1:21" s="12" customFormat="1" ht="26" x14ac:dyDescent="0.2">
      <c r="A11" s="5">
        <v>1</v>
      </c>
      <c r="B11" s="71" t="str">
        <f t="shared" si="2"/>
        <v>Quinta</v>
      </c>
      <c r="C11" s="70" t="s">
        <v>47</v>
      </c>
      <c r="D11" s="68" t="s">
        <v>51</v>
      </c>
      <c r="E11" s="69" t="s">
        <v>50</v>
      </c>
      <c r="F11" s="70">
        <v>0.41666666666666669</v>
      </c>
      <c r="G11" s="70">
        <v>0.45833333333333331</v>
      </c>
      <c r="H11" s="7">
        <f t="shared" si="3"/>
        <v>4.166666666666663E-2</v>
      </c>
      <c r="I11" s="8" t="str">
        <f>IF(OR(F11="",G11=""),"",IF(LEFT(E11,6)="Viagem",CONCATENATE("Horas de deslocamento / Viagem"," - ",TEXT($R$9,"R$ #.##0,00"),),IF(AND(B11&lt;&gt;"sábado",B11&lt;&gt;"domingo",B11&lt;&gt;"feriado",AND(N(F11)&gt;=VALUE("08:00:00"),N(F11)&lt;=VALUE("18:00:00"),N(G11)&gt;=VALUE("08:00:00"),N(G11)&lt;=VALUE("18:00:00"))),CONCATENATE("Dia de semana - 08h00 às 18h00"," - ",TEXT($K$9,"R$ #.##0,00"),),IF(AND(B11&lt;&gt;"sábado",B11&lt;&gt;"domingo",B11&lt;&gt;"feriado",OR(N(F11)&gt;=VALUE("18:00:00"),N(F11)&lt;=VALUE("08:00:00")),OR(AND(N(G11)&gt;=VALUE("18:00:00"),N(F11)&gt;=VALUE("18:00:00")),N(G11)&lt;=VALUE("08:00:00"))),CONCATENATE("Dia de semana - 00h00 às 08h00 e 18h00 às 24h00"," - ",TEXT($L$9,"R$ #.##0,00"),),IF(AND(B11="sábado",AND(N(F11)&gt;=VALUE("08:00:00"),N(F11)&lt;=VALUE("18:00:00"),N(G11)&gt;=VALUE("08:00:00"),N(G11)&lt;=VALUE("18:00:00"))),CONCATENATE("Sábado - 08h00 às 18h00"," - ",TEXT($M$9,"R$ #.##0,00"),),IF(AND(B11="sábado",OR(N(F11)&gt;=VALUE("18:00:00"),N(F11)&lt;=VALUE("08:00:00")),OR(AND(N(G11)&gt;=VALUE("18:00:00"),N(F11)&gt;=VALUE("18:00:00")),N(G11)&lt;=VALUE("08:00:00"))),CONCATENATE("Sábado - 00h00 às 08h00 e 18h00 às 24h00"," - ",TEXT($N$9,"R$ #.##0,00"),),IF(AND(B11="domingo",AND(N(F11)&gt;=VALUE("08:00:00"),N(F11)&lt;=VALUE("18:00:00"),N(G11)&gt;=VALUE("08:00:00"),N(G11)&lt;=VALUE("18:00:00"))),CONCATENATE("Domingo - 08h00 às 18h00"," - ",TEXT($O$9,"R$ #.##0,00"),),IF(AND(B11="domingo",OR(N(F11)&gt;=VALUE("18:00:00"),N(F11)&lt;=VALUE("08:00:00")),OR(AND(N(G11)&gt;=VALUE("18:00:00"),N(F11)&gt;=VALUE("18:00:00")),N(G11)&lt;=VALUE("08:00:00"))),CONCATENATE("Domingo - 00h00 às 08h00 e 18h00 às 24h00"," - ",TEXT($P$9,"R$ #.##0,00"),),IF(B11="feriado",CONCATENATE("Feriado"," - ",TEXT($Q$9,"R$ #.##0,00"),),"ERRO! informar 'hora início' ou 'hora final' de acordo com o tipo de hora")))))))))</f>
        <v>Dia de semana - 08h00 às 18h00 - R$ 0,00</v>
      </c>
      <c r="J11" s="9"/>
      <c r="K11" s="10">
        <f t="shared" si="5"/>
        <v>4.166666666666663E-2</v>
      </c>
      <c r="L11" s="11" t="str">
        <f t="shared" si="6"/>
        <v/>
      </c>
      <c r="M11" s="11" t="str">
        <f t="shared" si="7"/>
        <v/>
      </c>
      <c r="N11" s="11" t="str">
        <f t="shared" si="8"/>
        <v xml:space="preserve"> </v>
      </c>
      <c r="O11" s="11" t="str">
        <f t="shared" si="9"/>
        <v xml:space="preserve"> </v>
      </c>
      <c r="P11" s="11" t="str">
        <f t="shared" si="10"/>
        <v xml:space="preserve"> </v>
      </c>
      <c r="Q11" s="11" t="str">
        <f t="shared" si="11"/>
        <v/>
      </c>
      <c r="R11" s="10" t="str">
        <f t="shared" si="12"/>
        <v/>
      </c>
      <c r="S11" s="34">
        <f t="shared" si="13"/>
        <v>4.166666666666663E-2</v>
      </c>
    </row>
    <row r="12" spans="1:21" s="12" customFormat="1" ht="26" x14ac:dyDescent="0.2">
      <c r="A12" s="5">
        <v>1</v>
      </c>
      <c r="B12" s="71" t="str">
        <f t="shared" si="2"/>
        <v>Quinta</v>
      </c>
      <c r="C12" s="70" t="s">
        <v>47</v>
      </c>
      <c r="D12" s="68" t="s">
        <v>48</v>
      </c>
      <c r="E12" s="69" t="s">
        <v>49</v>
      </c>
      <c r="F12" s="70">
        <v>0.45833333333333331</v>
      </c>
      <c r="G12" s="70">
        <v>0.54166666666666663</v>
      </c>
      <c r="H12" s="7">
        <f t="shared" si="3"/>
        <v>8.3333333333333315E-2</v>
      </c>
      <c r="I12" s="8" t="str">
        <f t="shared" ref="I12:I72" si="14">IF(OR(F12="",G12=""),"",IF(LEFT(E12,6)="Viagem",CONCATENATE("Horas de deslocamento / Viagem"," - ",TEXT($R$9,"R$ #.##0,00"),),IF(AND(B12&lt;&gt;"sábado",B12&lt;&gt;"domingo",B12&lt;&gt;"feriado",AND(N(F12)&gt;=VALUE("08:00:00"),N(F12)&lt;=VALUE("18:00:00"),N(G12)&gt;=VALUE("08:00:00"),N(G12)&lt;=VALUE("18:00:00"))),CONCATENATE("Dia de semana - 08h00 às 18h00"," - ",TEXT($K$9,"R$ #.##0,00"),),IF(AND(B12&lt;&gt;"sábado",B12&lt;&gt;"domingo",B12&lt;&gt;"feriado",OR(N(F12)&gt;=VALUE("18:00:00"),N(F12)&lt;=VALUE("08:00:00")),OR(AND(N(G12)&gt;=VALUE("18:00:00"),N(F12)&gt;=VALUE("18:00:00")),N(G12)&lt;=VALUE("08:00:00"))),CONCATENATE("Dia de semana - 00h00 às 08h00 e 18h00 às 24h00"," - ",TEXT($L$9,"R$ #.##0,00"),),IF(AND(B12="sábado",AND(N(F12)&gt;=VALUE("08:00:00"),N(F12)&lt;=VALUE("18:00:00"),N(G12)&gt;=VALUE("08:00:00"),N(G12)&lt;=VALUE("18:00:00"))),CONCATENATE("Sábado - 08h00 às 18h00"," - ",TEXT($M$9,"R$ #.##0,00"),),IF(AND(B12="sábado",OR(N(F12)&gt;=VALUE("18:00:00"),N(F12)&lt;=VALUE("08:00:00")),OR(AND(N(G12)&gt;=VALUE("18:00:00"),N(F12)&gt;=VALUE("18:00:00")),N(G12)&lt;=VALUE("08:00:00"))),CONCATENATE("Sábado - 00h00 às 08h00 e 18h00 às 24h00"," - ",TEXT($N$9,"R$ #.##0,00"),),IF(AND(B12="domingo",AND(N(F12)&gt;=VALUE("08:00:00"),N(F12)&lt;=VALUE("18:00:00"),N(G12)&gt;=VALUE("08:00:00"),N(G12)&lt;=VALUE("18:00:00"))),CONCATENATE("Domingo - 08h00 às 18h00"," - ",TEXT($O$9,"R$ #.##0,00"),),IF(AND(B12="domingo",OR(N(F12)&gt;=VALUE("18:00:00"),N(F12)&lt;=VALUE("08:00:00")),OR(AND(N(G12)&gt;=VALUE("18:00:00"),N(F12)&gt;=VALUE("18:00:00")),N(G12)&lt;=VALUE("08:00:00"))),CONCATENATE("Domingo - 00h00 às 08h00 e 18h00 às 24h00"," - ",TEXT($P$9,"R$ #.##0,00"),),IF(B12="feriado",CONCATENATE("Feriado"," - ",TEXT($Q$9,"R$ #.##0,00"),),"ERRO! informar 'hora início' ou 'hora final' de acordo com o tipo de hora")))))))))</f>
        <v>Dia de semana - 08h00 às 18h00 - R$ 0,00</v>
      </c>
      <c r="J12" s="9"/>
      <c r="K12" s="10">
        <f t="shared" si="5"/>
        <v>8.3333333333333315E-2</v>
      </c>
      <c r="L12" s="11" t="str">
        <f t="shared" si="6"/>
        <v/>
      </c>
      <c r="M12" s="11" t="str">
        <f t="shared" si="7"/>
        <v/>
      </c>
      <c r="N12" s="11" t="str">
        <f t="shared" si="8"/>
        <v xml:space="preserve"> </v>
      </c>
      <c r="O12" s="11" t="str">
        <f t="shared" si="9"/>
        <v xml:space="preserve"> </v>
      </c>
      <c r="P12" s="11" t="str">
        <f t="shared" si="10"/>
        <v xml:space="preserve"> </v>
      </c>
      <c r="Q12" s="11" t="str">
        <f t="shared" si="11"/>
        <v/>
      </c>
      <c r="R12" s="10" t="str">
        <f t="shared" si="12"/>
        <v/>
      </c>
      <c r="S12" s="34">
        <f t="shared" si="13"/>
        <v>8.3333333333333315E-2</v>
      </c>
    </row>
    <row r="13" spans="1:21" s="12" customFormat="1" ht="26" x14ac:dyDescent="0.2">
      <c r="A13" s="5">
        <v>1</v>
      </c>
      <c r="B13" s="71" t="str">
        <f t="shared" si="2"/>
        <v>Quinta</v>
      </c>
      <c r="C13" s="70" t="s">
        <v>47</v>
      </c>
      <c r="D13" s="68" t="s">
        <v>48</v>
      </c>
      <c r="E13" s="69" t="s">
        <v>49</v>
      </c>
      <c r="F13" s="70">
        <v>0.58333333333333337</v>
      </c>
      <c r="G13" s="70">
        <v>0.625</v>
      </c>
      <c r="H13" s="7">
        <f t="shared" si="3"/>
        <v>4.166666666666663E-2</v>
      </c>
      <c r="I13" s="8" t="str">
        <f t="shared" si="14"/>
        <v>Dia de semana - 08h00 às 18h00 - R$ 0,00</v>
      </c>
      <c r="J13" s="9"/>
      <c r="K13" s="10">
        <f t="shared" si="5"/>
        <v>4.166666666666663E-2</v>
      </c>
      <c r="L13" s="11" t="str">
        <f t="shared" si="6"/>
        <v/>
      </c>
      <c r="M13" s="11" t="str">
        <f t="shared" si="7"/>
        <v/>
      </c>
      <c r="N13" s="11" t="str">
        <f t="shared" si="8"/>
        <v xml:space="preserve"> </v>
      </c>
      <c r="O13" s="11" t="str">
        <f t="shared" si="9"/>
        <v xml:space="preserve"> </v>
      </c>
      <c r="P13" s="11" t="str">
        <f t="shared" si="10"/>
        <v xml:space="preserve"> </v>
      </c>
      <c r="Q13" s="11" t="str">
        <f t="shared" si="11"/>
        <v/>
      </c>
      <c r="R13" s="10" t="str">
        <f t="shared" si="12"/>
        <v/>
      </c>
      <c r="S13" s="34">
        <f t="shared" si="13"/>
        <v>4.166666666666663E-2</v>
      </c>
    </row>
    <row r="14" spans="1:21" s="12" customFormat="1" ht="26" x14ac:dyDescent="0.2">
      <c r="A14" s="5">
        <v>1</v>
      </c>
      <c r="B14" s="71" t="str">
        <f t="shared" si="2"/>
        <v>Quinta</v>
      </c>
      <c r="C14" s="70" t="s">
        <v>47</v>
      </c>
      <c r="D14" s="68" t="s">
        <v>51</v>
      </c>
      <c r="E14" s="69" t="s">
        <v>50</v>
      </c>
      <c r="F14" s="70">
        <v>0.625</v>
      </c>
      <c r="G14" s="70">
        <v>0.75</v>
      </c>
      <c r="H14" s="7">
        <f t="shared" si="3"/>
        <v>0.125</v>
      </c>
      <c r="I14" s="8" t="str">
        <f t="shared" si="14"/>
        <v>Dia de semana - 08h00 às 18h00 - R$ 0,00</v>
      </c>
      <c r="J14" s="9"/>
      <c r="K14" s="10">
        <f t="shared" si="5"/>
        <v>0.125</v>
      </c>
      <c r="L14" s="11" t="str">
        <f t="shared" si="6"/>
        <v/>
      </c>
      <c r="M14" s="11" t="str">
        <f t="shared" si="7"/>
        <v/>
      </c>
      <c r="N14" s="11" t="str">
        <f t="shared" si="8"/>
        <v xml:space="preserve"> </v>
      </c>
      <c r="O14" s="11" t="str">
        <f t="shared" si="9"/>
        <v xml:space="preserve"> </v>
      </c>
      <c r="P14" s="11" t="str">
        <f t="shared" si="10"/>
        <v xml:space="preserve"> </v>
      </c>
      <c r="Q14" s="11" t="str">
        <f t="shared" si="11"/>
        <v/>
      </c>
      <c r="R14" s="10" t="str">
        <f t="shared" si="12"/>
        <v/>
      </c>
      <c r="S14" s="34">
        <f t="shared" si="13"/>
        <v>0.125</v>
      </c>
    </row>
    <row r="15" spans="1:21" s="12" customFormat="1" ht="39" x14ac:dyDescent="0.2">
      <c r="A15" s="5">
        <v>1</v>
      </c>
      <c r="B15" s="71" t="str">
        <f t="shared" ref="B15" si="15">IF(WEEKDAY($I$1+VALUE(A15-1))=1,"Domingo",IF(WEEKDAY($I$1+VALUE(A15-1))=2,"Segunda",IF(WEEKDAY($I$1+VALUE(A15-1))=3,"Terça",IF(WEEKDAY($I$1+VALUE(A15-1))=4,"Quarta",IF(WEEKDAY($I$1+VALUE(A15-1))=5,"Quinta",IF(WEEKDAY($I$1+VALUE(A15-1))=6,"Sexta",IF(WEEKDAY($I$1+VALUE(A15-1))=7,"Sábado","")))))))</f>
        <v>Quinta</v>
      </c>
      <c r="C15" s="70" t="s">
        <v>47</v>
      </c>
      <c r="D15" s="68" t="s">
        <v>51</v>
      </c>
      <c r="E15" s="69" t="s">
        <v>50</v>
      </c>
      <c r="F15" s="70">
        <v>0.75</v>
      </c>
      <c r="G15" s="70">
        <v>0.79166666666666663</v>
      </c>
      <c r="H15" s="7">
        <f t="shared" ref="H15" si="16">IF(AND(F15&gt;=0,G15&gt;=0),(G15-F15),0)</f>
        <v>4.166666666666663E-2</v>
      </c>
      <c r="I15" s="8" t="str">
        <f t="shared" ref="I15" si="17">IF(OR(F15="",G15=""),"",IF(LEFT(E15,6)="Viagem",CONCATENATE("Horas de deslocamento / Viagem"," - ",TEXT($R$9,"R$ #.##0,00"),),IF(AND(B15&lt;&gt;"sábado",B15&lt;&gt;"domingo",B15&lt;&gt;"feriado",AND(N(F15)&gt;=VALUE("08:00:00"),N(F15)&lt;=VALUE("18:00:00"),N(G15)&gt;=VALUE("08:00:00"),N(G15)&lt;=VALUE("18:00:00"))),CONCATENATE("Dia de semana - 08h00 às 18h00"," - ",TEXT($K$9,"R$ #.##0,00"),),IF(AND(B15&lt;&gt;"sábado",B15&lt;&gt;"domingo",B15&lt;&gt;"feriado",OR(N(F15)&gt;=VALUE("18:00:00"),N(F15)&lt;=VALUE("08:00:00")),OR(AND(N(G15)&gt;=VALUE("18:00:00"),N(F15)&gt;=VALUE("18:00:00")),N(G15)&lt;=VALUE("08:00:00"))),CONCATENATE("Dia de semana - 00h00 às 08h00 e 18h00 às 24h00"," - ",TEXT($L$9,"R$ #.##0,00"),),IF(AND(B15="sábado",AND(N(F15)&gt;=VALUE("08:00:00"),N(F15)&lt;=VALUE("18:00:00"),N(G15)&gt;=VALUE("08:00:00"),N(G15)&lt;=VALUE("18:00:00"))),CONCATENATE("Sábado - 08h00 às 18h00"," - ",TEXT($M$9,"R$ #.##0,00"),),IF(AND(B15="sábado",OR(N(F15)&gt;=VALUE("18:00:00"),N(F15)&lt;=VALUE("08:00:00")),OR(AND(N(G15)&gt;=VALUE("18:00:00"),N(F15)&gt;=VALUE("18:00:00")),N(G15)&lt;=VALUE("08:00:00"))),CONCATENATE("Sábado - 00h00 às 08h00 e 18h00 às 24h00"," - ",TEXT($N$9,"R$ #.##0,00"),),IF(AND(B15="domingo",AND(N(F15)&gt;=VALUE("08:00:00"),N(F15)&lt;=VALUE("18:00:00"),N(G15)&gt;=VALUE("08:00:00"),N(G15)&lt;=VALUE("18:00:00"))),CONCATENATE("Domingo - 08h00 às 18h00"," - ",TEXT($O$9,"R$ #.##0,00"),),IF(AND(B15="domingo",OR(N(F15)&gt;=VALUE("18:00:00"),N(F15)&lt;=VALUE("08:00:00")),OR(AND(N(G15)&gt;=VALUE("18:00:00"),N(F15)&gt;=VALUE("18:00:00")),N(G15)&lt;=VALUE("08:00:00"))),CONCATENATE("Domingo - 00h00 às 08h00 e 18h00 às 24h00"," - ",TEXT($P$9,"R$ #.##0,00"),),IF(B15="feriado",CONCATENATE("Feriado"," - ",TEXT($Q$9,"R$ #.##0,00"),),"ERRO! informar 'hora início' ou 'hora final' de acordo com o tipo de hora")))))))))</f>
        <v>Dia de semana - 00h00 às 08h00 e 18h00 às 24h00 - R$ 0,00</v>
      </c>
      <c r="J15" s="9"/>
      <c r="K15" s="10" t="str">
        <f t="shared" ref="K15" si="18">IF(OR(F15="",G15=""),"",IF(LEFT(E15,6)="Viagem","",IF(AND(B15&lt;&gt;"sábado",B15&lt;&gt;"domingo",B15&lt;&gt;"feriado",AND(N(F15)&gt;=VALUE("08:00:00"),N(F15)&lt;=VALUE("18:00:00"),N(G15)&gt;=VALUE("08:00:00"),N(G15)&lt;=VALUE("18:00:00"))),H15,"")))</f>
        <v/>
      </c>
      <c r="L15" s="11">
        <f t="shared" ref="L15" si="19">IF(OR(F15="",G15=""),"",IF(LEFT(E15,6)="Viagem","",IF(AND(B15&lt;&gt;"sábado",B15&lt;&gt;"domingo",B15&lt;&gt;"feriado",OR(N(F15)&gt;=VALUE("18:00:00"),N(F15)&lt;=VALUE("08:00:00")),OR(AND(N(G15)&gt;=VALUE("18:00:00"),N(F15)&gt;=VALUE("18:00:00")),N(G15)&lt;=VALUE("08:00:00"))),H15,"")))</f>
        <v>4.166666666666663E-2</v>
      </c>
      <c r="M15" s="11" t="str">
        <f t="shared" ref="M15" si="20">IF(OR(F15="",G15=""),"",IF(LEFT(E15,6)="Viagem","",IF(AND(B15="sábado",AND(N(F15)&gt;=VALUE("08:00:00"),N(F15)&lt;=VALUE("18:00:00"),N(G15)&gt;=VALUE("08:00:00"),N(G15)&lt;=VALUE("18:00:00"))),H15,"")))</f>
        <v/>
      </c>
      <c r="N15" s="11" t="str">
        <f t="shared" ref="N15" si="21">IF(OR(F15="",G15=""),"",IF(LEFT(E15,6)="Viagem","",IF(AND(B15="sábado",OR(N(F15)&gt;=VALUE("18:00:00"),N(F15)&lt;=VALUE("08:00:00")),OR(AND(N(G15)&gt;=VALUE("18:00:00"),N(F15)&gt;=VALUE("18:00:00")),N(G15)&lt;=VALUE("08:00:00"))),H15," ")))</f>
        <v xml:space="preserve"> </v>
      </c>
      <c r="O15" s="11" t="str">
        <f t="shared" ref="O15" si="22">IF(OR(F15="",G15=""),"",IF(LEFT(E15,6)="Viagem","",IF(AND(B15="domingo",AND(N(F15)&gt;=VALUE("08:00:00"),N(F15)&lt;=VALUE("18:00:00"),N(G15)&gt;=VALUE("08:00:00"),N(G15)&lt;=VALUE("18:00:00"))),H15," ")))</f>
        <v xml:space="preserve"> </v>
      </c>
      <c r="P15" s="11" t="str">
        <f t="shared" ref="P15" si="23">IF(OR(F15="",G15=""),"",IF(LEFT(E15,6)="Viagem","",IF(AND(B15="domingo",OR(N(F15)&gt;=VALUE("18:00:00"),N(F15)&lt;=VALUE("08:00:00"),N(G15)&gt;=VALUE("18:00:00"),N(G15)&lt;=VALUE("08:00:00"))),H15," ")))</f>
        <v xml:space="preserve"> </v>
      </c>
      <c r="Q15" s="11" t="str">
        <f t="shared" ref="Q15" si="24">IF(OR(F15="",G15=""),"",IF(LEFT(E15,6)="Viagem","",IF(B15="feriado",H15,"")))</f>
        <v/>
      </c>
      <c r="R15" s="10" t="str">
        <f t="shared" ref="R15" si="25">IF(OR(F15="",G15=""),"",IF(LEFT(E15,6)="Viagem",H15,""))</f>
        <v/>
      </c>
      <c r="S15" s="34">
        <f t="shared" ref="S15" si="26">SUM(K15:R15)</f>
        <v>4.166666666666663E-2</v>
      </c>
    </row>
    <row r="16" spans="1:21" s="12" customFormat="1" ht="13" x14ac:dyDescent="0.2">
      <c r="A16" s="5">
        <v>2</v>
      </c>
      <c r="B16" s="71" t="str">
        <f t="shared" si="2"/>
        <v>Sexta</v>
      </c>
      <c r="C16" s="70" t="s">
        <v>52</v>
      </c>
      <c r="D16" s="68"/>
      <c r="E16" s="69"/>
      <c r="F16" s="70"/>
      <c r="G16" s="70"/>
      <c r="H16" s="7">
        <f t="shared" si="3"/>
        <v>0</v>
      </c>
      <c r="I16" s="8" t="str">
        <f t="shared" si="14"/>
        <v/>
      </c>
      <c r="J16" s="9"/>
      <c r="K16" s="10" t="str">
        <f t="shared" si="5"/>
        <v/>
      </c>
      <c r="L16" s="11" t="str">
        <f t="shared" si="6"/>
        <v/>
      </c>
      <c r="M16" s="11" t="str">
        <f t="shared" si="7"/>
        <v/>
      </c>
      <c r="N16" s="11" t="str">
        <f t="shared" si="8"/>
        <v/>
      </c>
      <c r="O16" s="11" t="str">
        <f t="shared" si="9"/>
        <v/>
      </c>
      <c r="P16" s="11" t="str">
        <f t="shared" si="10"/>
        <v/>
      </c>
      <c r="Q16" s="11" t="str">
        <f t="shared" si="11"/>
        <v/>
      </c>
      <c r="R16" s="10" t="str">
        <f t="shared" si="12"/>
        <v/>
      </c>
      <c r="S16" s="34">
        <f t="shared" si="13"/>
        <v>0</v>
      </c>
    </row>
    <row r="17" spans="1:19" s="12" customFormat="1" ht="13" x14ac:dyDescent="0.2">
      <c r="A17" s="5">
        <v>3</v>
      </c>
      <c r="B17" s="71" t="str">
        <f t="shared" si="2"/>
        <v>Sábado</v>
      </c>
      <c r="C17" s="70"/>
      <c r="D17" s="68"/>
      <c r="E17" s="69"/>
      <c r="F17" s="70"/>
      <c r="G17" s="70"/>
      <c r="H17" s="7">
        <f t="shared" si="3"/>
        <v>0</v>
      </c>
      <c r="I17" s="8" t="str">
        <f t="shared" si="14"/>
        <v/>
      </c>
      <c r="J17" s="9"/>
      <c r="K17" s="10" t="str">
        <f t="shared" si="5"/>
        <v/>
      </c>
      <c r="L17" s="11" t="str">
        <f t="shared" si="6"/>
        <v/>
      </c>
      <c r="M17" s="11" t="str">
        <f t="shared" si="7"/>
        <v/>
      </c>
      <c r="N17" s="11" t="str">
        <f t="shared" si="8"/>
        <v/>
      </c>
      <c r="O17" s="11" t="str">
        <f t="shared" si="9"/>
        <v/>
      </c>
      <c r="P17" s="11" t="str">
        <f t="shared" si="10"/>
        <v/>
      </c>
      <c r="Q17" s="11" t="str">
        <f t="shared" si="11"/>
        <v/>
      </c>
      <c r="R17" s="10" t="str">
        <f t="shared" si="12"/>
        <v/>
      </c>
      <c r="S17" s="34">
        <f t="shared" si="13"/>
        <v>0</v>
      </c>
    </row>
    <row r="18" spans="1:19" s="12" customFormat="1" ht="13" x14ac:dyDescent="0.2">
      <c r="A18" s="5">
        <v>4</v>
      </c>
      <c r="B18" s="71" t="str">
        <f t="shared" si="2"/>
        <v>Domingo</v>
      </c>
      <c r="C18" s="70"/>
      <c r="D18" s="68"/>
      <c r="E18" s="69"/>
      <c r="F18" s="70"/>
      <c r="G18" s="70"/>
      <c r="H18" s="7">
        <f t="shared" si="3"/>
        <v>0</v>
      </c>
      <c r="I18" s="8" t="str">
        <f t="shared" si="14"/>
        <v/>
      </c>
      <c r="J18" s="9"/>
      <c r="K18" s="10" t="str">
        <f t="shared" si="5"/>
        <v/>
      </c>
      <c r="L18" s="11" t="str">
        <f t="shared" si="6"/>
        <v/>
      </c>
      <c r="M18" s="11" t="str">
        <f t="shared" si="7"/>
        <v/>
      </c>
      <c r="N18" s="11" t="str">
        <f t="shared" si="8"/>
        <v/>
      </c>
      <c r="O18" s="11" t="str">
        <f t="shared" si="9"/>
        <v/>
      </c>
      <c r="P18" s="11" t="str">
        <f t="shared" si="10"/>
        <v/>
      </c>
      <c r="Q18" s="11" t="str">
        <f t="shared" si="11"/>
        <v/>
      </c>
      <c r="R18" s="10" t="str">
        <f t="shared" si="12"/>
        <v/>
      </c>
      <c r="S18" s="34">
        <f t="shared" si="13"/>
        <v>0</v>
      </c>
    </row>
    <row r="19" spans="1:19" s="12" customFormat="1" ht="26" x14ac:dyDescent="0.2">
      <c r="A19" s="5">
        <v>5</v>
      </c>
      <c r="B19" s="71" t="str">
        <f t="shared" si="2"/>
        <v>Segunda</v>
      </c>
      <c r="C19" s="70" t="s">
        <v>47</v>
      </c>
      <c r="D19" s="68" t="s">
        <v>48</v>
      </c>
      <c r="E19" s="69" t="s">
        <v>49</v>
      </c>
      <c r="F19" s="70">
        <v>0.375</v>
      </c>
      <c r="G19" s="70">
        <v>0.54166666666666663</v>
      </c>
      <c r="H19" s="7">
        <f t="shared" si="3"/>
        <v>0.16666666666666663</v>
      </c>
      <c r="I19" s="8" t="str">
        <f t="shared" si="14"/>
        <v>Dia de semana - 08h00 às 18h00 - R$ 0,00</v>
      </c>
      <c r="J19" s="9"/>
      <c r="K19" s="10">
        <f t="shared" si="5"/>
        <v>0.16666666666666663</v>
      </c>
      <c r="L19" s="11" t="str">
        <f t="shared" si="6"/>
        <v/>
      </c>
      <c r="M19" s="11" t="str">
        <f t="shared" si="7"/>
        <v/>
      </c>
      <c r="N19" s="11" t="str">
        <f t="shared" si="8"/>
        <v xml:space="preserve"> </v>
      </c>
      <c r="O19" s="11" t="str">
        <f t="shared" si="9"/>
        <v xml:space="preserve"> </v>
      </c>
      <c r="P19" s="11" t="str">
        <f t="shared" si="10"/>
        <v xml:space="preserve"> </v>
      </c>
      <c r="Q19" s="11" t="str">
        <f t="shared" si="11"/>
        <v/>
      </c>
      <c r="R19" s="10" t="str">
        <f t="shared" si="12"/>
        <v/>
      </c>
      <c r="S19" s="34">
        <f t="shared" si="13"/>
        <v>0.16666666666666663</v>
      </c>
    </row>
    <row r="20" spans="1:19" s="12" customFormat="1" ht="26" x14ac:dyDescent="0.2">
      <c r="A20" s="5">
        <v>5</v>
      </c>
      <c r="B20" s="71" t="str">
        <f t="shared" si="2"/>
        <v>Segunda</v>
      </c>
      <c r="C20" s="70" t="s">
        <v>47</v>
      </c>
      <c r="D20" s="68" t="s">
        <v>48</v>
      </c>
      <c r="E20" s="69" t="s">
        <v>49</v>
      </c>
      <c r="F20" s="70">
        <v>0.58333333333333337</v>
      </c>
      <c r="G20" s="70">
        <v>0.75</v>
      </c>
      <c r="H20" s="7">
        <f t="shared" ref="H20:H22" si="27">IF(AND(F20&gt;=0,G20&gt;=0),(G20-F20),0)</f>
        <v>0.16666666666666663</v>
      </c>
      <c r="I20" s="8" t="str">
        <f t="shared" ref="I20:I22" si="28">IF(OR(F20="",G20=""),"",IF(LEFT(E20,6)="Viagem",CONCATENATE("Horas de deslocamento / Viagem"," - ",TEXT($R$9,"R$ #.##0,00"),),IF(AND(B20&lt;&gt;"sábado",B20&lt;&gt;"domingo",B20&lt;&gt;"feriado",AND(N(F20)&gt;=VALUE("08:00:00"),N(F20)&lt;=VALUE("18:00:00"),N(G20)&gt;=VALUE("08:00:00"),N(G20)&lt;=VALUE("18:00:00"))),CONCATENATE("Dia de semana - 08h00 às 18h00"," - ",TEXT($K$9,"R$ #.##0,00"),),IF(AND(B20&lt;&gt;"sábado",B20&lt;&gt;"domingo",B20&lt;&gt;"feriado",OR(N(F20)&gt;=VALUE("18:00:00"),N(F20)&lt;=VALUE("08:00:00")),OR(AND(N(G20)&gt;=VALUE("18:00:00"),N(F20)&gt;=VALUE("18:00:00")),N(G20)&lt;=VALUE("08:00:00"))),CONCATENATE("Dia de semana - 00h00 às 08h00 e 18h00 às 24h00"," - ",TEXT($L$9,"R$ #.##0,00"),),IF(AND(B20="sábado",AND(N(F20)&gt;=VALUE("08:00:00"),N(F20)&lt;=VALUE("18:00:00"),N(G20)&gt;=VALUE("08:00:00"),N(G20)&lt;=VALUE("18:00:00"))),CONCATENATE("Sábado - 08h00 às 18h00"," - ",TEXT($M$9,"R$ #.##0,00"),),IF(AND(B20="sábado",OR(N(F20)&gt;=VALUE("18:00:00"),N(F20)&lt;=VALUE("08:00:00")),OR(AND(N(G20)&gt;=VALUE("18:00:00"),N(F20)&gt;=VALUE("18:00:00")),N(G20)&lt;=VALUE("08:00:00"))),CONCATENATE("Sábado - 00h00 às 08h00 e 18h00 às 24h00"," - ",TEXT($N$9,"R$ #.##0,00"),),IF(AND(B20="domingo",AND(N(F20)&gt;=VALUE("08:00:00"),N(F20)&lt;=VALUE("18:00:00"),N(G20)&gt;=VALUE("08:00:00"),N(G20)&lt;=VALUE("18:00:00"))),CONCATENATE("Domingo - 08h00 às 18h00"," - ",TEXT($O$9,"R$ #.##0,00"),),IF(AND(B20="domingo",OR(N(F20)&gt;=VALUE("18:00:00"),N(F20)&lt;=VALUE("08:00:00")),OR(AND(N(G20)&gt;=VALUE("18:00:00"),N(F20)&gt;=VALUE("18:00:00")),N(G20)&lt;=VALUE("08:00:00"))),CONCATENATE("Domingo - 00h00 às 08h00 e 18h00 às 24h00"," - ",TEXT($P$9,"R$ #.##0,00"),),IF(B20="feriado",CONCATENATE("Feriado"," - ",TEXT($Q$9,"R$ #.##0,00"),),"ERRO! informar 'hora início' ou 'hora final' de acordo com o tipo de hora")))))))))</f>
        <v>Dia de semana - 08h00 às 18h00 - R$ 0,00</v>
      </c>
      <c r="J20" s="9"/>
      <c r="K20" s="10">
        <f t="shared" ref="K20:K22" si="29">IF(OR(F20="",G20=""),"",IF(LEFT(E20,6)="Viagem","",IF(AND(B20&lt;&gt;"sábado",B20&lt;&gt;"domingo",B20&lt;&gt;"feriado",AND(N(F20)&gt;=VALUE("08:00:00"),N(F20)&lt;=VALUE("18:00:00"),N(G20)&gt;=VALUE("08:00:00"),N(G20)&lt;=VALUE("18:00:00"))),H20,"")))</f>
        <v>0.16666666666666663</v>
      </c>
      <c r="L20" s="11" t="str">
        <f t="shared" ref="L20:L22" si="30">IF(OR(F20="",G20=""),"",IF(LEFT(E20,6)="Viagem","",IF(AND(B20&lt;&gt;"sábado",B20&lt;&gt;"domingo",B20&lt;&gt;"feriado",OR(N(F20)&gt;=VALUE("18:00:00"),N(F20)&lt;=VALUE("08:00:00")),OR(AND(N(G20)&gt;=VALUE("18:00:00"),N(F20)&gt;=VALUE("18:00:00")),N(G20)&lt;=VALUE("08:00:00"))),H20,"")))</f>
        <v/>
      </c>
      <c r="M20" s="11" t="str">
        <f t="shared" ref="M20:M22" si="31">IF(OR(F20="",G20=""),"",IF(LEFT(E20,6)="Viagem","",IF(AND(B20="sábado",AND(N(F20)&gt;=VALUE("08:00:00"),N(F20)&lt;=VALUE("18:00:00"),N(G20)&gt;=VALUE("08:00:00"),N(G20)&lt;=VALUE("18:00:00"))),H20,"")))</f>
        <v/>
      </c>
      <c r="N20" s="11" t="str">
        <f t="shared" ref="N20:N22" si="32">IF(OR(F20="",G20=""),"",IF(LEFT(E20,6)="Viagem","",IF(AND(B20="sábado",OR(N(F20)&gt;=VALUE("18:00:00"),N(F20)&lt;=VALUE("08:00:00")),OR(AND(N(G20)&gt;=VALUE("18:00:00"),N(F20)&gt;=VALUE("18:00:00")),N(G20)&lt;=VALUE("08:00:00"))),H20," ")))</f>
        <v xml:space="preserve"> </v>
      </c>
      <c r="O20" s="11" t="str">
        <f t="shared" ref="O20:O22" si="33">IF(OR(F20="",G20=""),"",IF(LEFT(E20,6)="Viagem","",IF(AND(B20="domingo",AND(N(F20)&gt;=VALUE("08:00:00"),N(F20)&lt;=VALUE("18:00:00"),N(G20)&gt;=VALUE("08:00:00"),N(G20)&lt;=VALUE("18:00:00"))),H20," ")))</f>
        <v xml:space="preserve"> </v>
      </c>
      <c r="P20" s="11" t="str">
        <f t="shared" ref="P20:P22" si="34">IF(OR(F20="",G20=""),"",IF(LEFT(E20,6)="Viagem","",IF(AND(B20="domingo",OR(N(F20)&gt;=VALUE("18:00:00"),N(F20)&lt;=VALUE("08:00:00"),N(G20)&gt;=VALUE("18:00:00"),N(G20)&lt;=VALUE("08:00:00"))),H20," ")))</f>
        <v xml:space="preserve"> </v>
      </c>
      <c r="Q20" s="11" t="str">
        <f t="shared" ref="Q20:Q22" si="35">IF(OR(F20="",G20=""),"",IF(LEFT(E20,6)="Viagem","",IF(B20="feriado",H20,"")))</f>
        <v/>
      </c>
      <c r="R20" s="10" t="str">
        <f t="shared" ref="R20:R22" si="36">IF(OR(F20="",G20=""),"",IF(LEFT(E20,6)="Viagem",H20,""))</f>
        <v/>
      </c>
      <c r="S20" s="34">
        <f t="shared" ref="S20:S22" si="37">SUM(K20:R20)</f>
        <v>0.16666666666666663</v>
      </c>
    </row>
    <row r="21" spans="1:19" s="12" customFormat="1" ht="39" x14ac:dyDescent="0.2">
      <c r="A21" s="5">
        <v>5</v>
      </c>
      <c r="B21" s="71" t="str">
        <f t="shared" si="2"/>
        <v>Segunda</v>
      </c>
      <c r="C21" s="70" t="s">
        <v>47</v>
      </c>
      <c r="D21" s="68" t="s">
        <v>48</v>
      </c>
      <c r="E21" s="69" t="s">
        <v>49</v>
      </c>
      <c r="F21" s="70">
        <v>0.75</v>
      </c>
      <c r="G21" s="70">
        <v>0.79166666666666663</v>
      </c>
      <c r="H21" s="7">
        <f t="shared" si="27"/>
        <v>4.166666666666663E-2</v>
      </c>
      <c r="I21" s="8" t="str">
        <f t="shared" si="28"/>
        <v>Dia de semana - 00h00 às 08h00 e 18h00 às 24h00 - R$ 0,00</v>
      </c>
      <c r="J21" s="9"/>
      <c r="K21" s="10" t="str">
        <f t="shared" si="29"/>
        <v/>
      </c>
      <c r="L21" s="11">
        <f t="shared" si="30"/>
        <v>4.166666666666663E-2</v>
      </c>
      <c r="M21" s="11" t="str">
        <f t="shared" si="31"/>
        <v/>
      </c>
      <c r="N21" s="11" t="str">
        <f t="shared" si="32"/>
        <v xml:space="preserve"> </v>
      </c>
      <c r="O21" s="11" t="str">
        <f t="shared" si="33"/>
        <v xml:space="preserve"> </v>
      </c>
      <c r="P21" s="11" t="str">
        <f t="shared" si="34"/>
        <v xml:space="preserve"> </v>
      </c>
      <c r="Q21" s="11" t="str">
        <f t="shared" si="35"/>
        <v/>
      </c>
      <c r="R21" s="10" t="str">
        <f t="shared" si="36"/>
        <v/>
      </c>
      <c r="S21" s="34">
        <f t="shared" si="37"/>
        <v>4.166666666666663E-2</v>
      </c>
    </row>
    <row r="22" spans="1:19" s="12" customFormat="1" ht="26" x14ac:dyDescent="0.2">
      <c r="A22" s="5">
        <v>6</v>
      </c>
      <c r="B22" s="71" t="str">
        <f t="shared" ref="B22:B24" si="38">IF(WEEKDAY($I$1+VALUE(A22-1))=1,"Domingo",IF(WEEKDAY($I$1+VALUE(A22-1))=2,"Segunda",IF(WEEKDAY($I$1+VALUE(A22-1))=3,"Terça",IF(WEEKDAY($I$1+VALUE(A22-1))=4,"Quarta",IF(WEEKDAY($I$1+VALUE(A22-1))=5,"Quinta",IF(WEEKDAY($I$1+VALUE(A22-1))=6,"Sexta",IF(WEEKDAY($I$1+VALUE(A22-1))=7,"Sábado","")))))))</f>
        <v>Terça</v>
      </c>
      <c r="C22" s="70" t="s">
        <v>47</v>
      </c>
      <c r="D22" s="68" t="s">
        <v>48</v>
      </c>
      <c r="E22" s="69" t="s">
        <v>49</v>
      </c>
      <c r="F22" s="70">
        <v>0.375</v>
      </c>
      <c r="G22" s="70">
        <v>0.54166666666666663</v>
      </c>
      <c r="H22" s="7">
        <f t="shared" si="27"/>
        <v>0.16666666666666663</v>
      </c>
      <c r="I22" s="8" t="str">
        <f t="shared" si="28"/>
        <v>Dia de semana - 08h00 às 18h00 - R$ 0,00</v>
      </c>
      <c r="J22" s="9"/>
      <c r="K22" s="10">
        <f t="shared" si="29"/>
        <v>0.16666666666666663</v>
      </c>
      <c r="L22" s="11" t="str">
        <f t="shared" si="30"/>
        <v/>
      </c>
      <c r="M22" s="11" t="str">
        <f t="shared" si="31"/>
        <v/>
      </c>
      <c r="N22" s="11" t="str">
        <f t="shared" si="32"/>
        <v xml:space="preserve"> </v>
      </c>
      <c r="O22" s="11" t="str">
        <f t="shared" si="33"/>
        <v xml:space="preserve"> </v>
      </c>
      <c r="P22" s="11" t="str">
        <f t="shared" si="34"/>
        <v xml:space="preserve"> </v>
      </c>
      <c r="Q22" s="11" t="str">
        <f t="shared" si="35"/>
        <v/>
      </c>
      <c r="R22" s="10" t="str">
        <f t="shared" si="36"/>
        <v/>
      </c>
      <c r="S22" s="34">
        <f t="shared" si="37"/>
        <v>0.16666666666666663</v>
      </c>
    </row>
    <row r="23" spans="1:19" s="12" customFormat="1" ht="26" x14ac:dyDescent="0.2">
      <c r="A23" s="5">
        <v>6</v>
      </c>
      <c r="B23" s="71" t="str">
        <f t="shared" si="38"/>
        <v>Terça</v>
      </c>
      <c r="C23" s="70" t="s">
        <v>47</v>
      </c>
      <c r="D23" s="68" t="s">
        <v>48</v>
      </c>
      <c r="E23" s="69" t="s">
        <v>49</v>
      </c>
      <c r="F23" s="70">
        <v>0.58333333333333337</v>
      </c>
      <c r="G23" s="70">
        <v>0.75</v>
      </c>
      <c r="H23" s="7">
        <f t="shared" ref="H23:H25" si="39">IF(AND(F23&gt;=0,G23&gt;=0),(G23-F23),0)</f>
        <v>0.16666666666666663</v>
      </c>
      <c r="I23" s="8" t="str">
        <f t="shared" ref="I23:I25" si="40">IF(OR(F23="",G23=""),"",IF(LEFT(E23,6)="Viagem",CONCATENATE("Horas de deslocamento / Viagem"," - ",TEXT($R$9,"R$ #.##0,00"),),IF(AND(B23&lt;&gt;"sábado",B23&lt;&gt;"domingo",B23&lt;&gt;"feriado",AND(N(F23)&gt;=VALUE("08:00:00"),N(F23)&lt;=VALUE("18:00:00"),N(G23)&gt;=VALUE("08:00:00"),N(G23)&lt;=VALUE("18:00:00"))),CONCATENATE("Dia de semana - 08h00 às 18h00"," - ",TEXT($K$9,"R$ #.##0,00"),),IF(AND(B23&lt;&gt;"sábado",B23&lt;&gt;"domingo",B23&lt;&gt;"feriado",OR(N(F23)&gt;=VALUE("18:00:00"),N(F23)&lt;=VALUE("08:00:00")),OR(AND(N(G23)&gt;=VALUE("18:00:00"),N(F23)&gt;=VALUE("18:00:00")),N(G23)&lt;=VALUE("08:00:00"))),CONCATENATE("Dia de semana - 00h00 às 08h00 e 18h00 às 24h00"," - ",TEXT($L$9,"R$ #.##0,00"),),IF(AND(B23="sábado",AND(N(F23)&gt;=VALUE("08:00:00"),N(F23)&lt;=VALUE("18:00:00"),N(G23)&gt;=VALUE("08:00:00"),N(G23)&lt;=VALUE("18:00:00"))),CONCATENATE("Sábado - 08h00 às 18h00"," - ",TEXT($M$9,"R$ #.##0,00"),),IF(AND(B23="sábado",OR(N(F23)&gt;=VALUE("18:00:00"),N(F23)&lt;=VALUE("08:00:00")),OR(AND(N(G23)&gt;=VALUE("18:00:00"),N(F23)&gt;=VALUE("18:00:00")),N(G23)&lt;=VALUE("08:00:00"))),CONCATENATE("Sábado - 00h00 às 08h00 e 18h00 às 24h00"," - ",TEXT($N$9,"R$ #.##0,00"),),IF(AND(B23="domingo",AND(N(F23)&gt;=VALUE("08:00:00"),N(F23)&lt;=VALUE("18:00:00"),N(G23)&gt;=VALUE("08:00:00"),N(G23)&lt;=VALUE("18:00:00"))),CONCATENATE("Domingo - 08h00 às 18h00"," - ",TEXT($O$9,"R$ #.##0,00"),),IF(AND(B23="domingo",OR(N(F23)&gt;=VALUE("18:00:00"),N(F23)&lt;=VALUE("08:00:00")),OR(AND(N(G23)&gt;=VALUE("18:00:00"),N(F23)&gt;=VALUE("18:00:00")),N(G23)&lt;=VALUE("08:00:00"))),CONCATENATE("Domingo - 00h00 às 08h00 e 18h00 às 24h00"," - ",TEXT($P$9,"R$ #.##0,00"),),IF(B23="feriado",CONCATENATE("Feriado"," - ",TEXT($Q$9,"R$ #.##0,00"),),"ERRO! informar 'hora início' ou 'hora final' de acordo com o tipo de hora")))))))))</f>
        <v>Dia de semana - 08h00 às 18h00 - R$ 0,00</v>
      </c>
      <c r="J23" s="9"/>
      <c r="K23" s="10">
        <f t="shared" ref="K23:K25" si="41">IF(OR(F23="",G23=""),"",IF(LEFT(E23,6)="Viagem","",IF(AND(B23&lt;&gt;"sábado",B23&lt;&gt;"domingo",B23&lt;&gt;"feriado",AND(N(F23)&gt;=VALUE("08:00:00"),N(F23)&lt;=VALUE("18:00:00"),N(G23)&gt;=VALUE("08:00:00"),N(G23)&lt;=VALUE("18:00:00"))),H23,"")))</f>
        <v>0.16666666666666663</v>
      </c>
      <c r="L23" s="11" t="str">
        <f t="shared" ref="L23:L25" si="42">IF(OR(F23="",G23=""),"",IF(LEFT(E23,6)="Viagem","",IF(AND(B23&lt;&gt;"sábado",B23&lt;&gt;"domingo",B23&lt;&gt;"feriado",OR(N(F23)&gt;=VALUE("18:00:00"),N(F23)&lt;=VALUE("08:00:00")),OR(AND(N(G23)&gt;=VALUE("18:00:00"),N(F23)&gt;=VALUE("18:00:00")),N(G23)&lt;=VALUE("08:00:00"))),H23,"")))</f>
        <v/>
      </c>
      <c r="M23" s="11" t="str">
        <f t="shared" ref="M23:M25" si="43">IF(OR(F23="",G23=""),"",IF(LEFT(E23,6)="Viagem","",IF(AND(B23="sábado",AND(N(F23)&gt;=VALUE("08:00:00"),N(F23)&lt;=VALUE("18:00:00"),N(G23)&gt;=VALUE("08:00:00"),N(G23)&lt;=VALUE("18:00:00"))),H23,"")))</f>
        <v/>
      </c>
      <c r="N23" s="11" t="str">
        <f t="shared" ref="N23:N25" si="44">IF(OR(F23="",G23=""),"",IF(LEFT(E23,6)="Viagem","",IF(AND(B23="sábado",OR(N(F23)&gt;=VALUE("18:00:00"),N(F23)&lt;=VALUE("08:00:00")),OR(AND(N(G23)&gt;=VALUE("18:00:00"),N(F23)&gt;=VALUE("18:00:00")),N(G23)&lt;=VALUE("08:00:00"))),H23," ")))</f>
        <v xml:space="preserve"> </v>
      </c>
      <c r="O23" s="11" t="str">
        <f t="shared" ref="O23:O25" si="45">IF(OR(F23="",G23=""),"",IF(LEFT(E23,6)="Viagem","",IF(AND(B23="domingo",AND(N(F23)&gt;=VALUE("08:00:00"),N(F23)&lt;=VALUE("18:00:00"),N(G23)&gt;=VALUE("08:00:00"),N(G23)&lt;=VALUE("18:00:00"))),H23," ")))</f>
        <v xml:space="preserve"> </v>
      </c>
      <c r="P23" s="11" t="str">
        <f t="shared" ref="P23:P25" si="46">IF(OR(F23="",G23=""),"",IF(LEFT(E23,6)="Viagem","",IF(AND(B23="domingo",OR(N(F23)&gt;=VALUE("18:00:00"),N(F23)&lt;=VALUE("08:00:00"),N(G23)&gt;=VALUE("18:00:00"),N(G23)&lt;=VALUE("08:00:00"))),H23," ")))</f>
        <v xml:space="preserve"> </v>
      </c>
      <c r="Q23" s="11" t="str">
        <f t="shared" ref="Q23:Q25" si="47">IF(OR(F23="",G23=""),"",IF(LEFT(E23,6)="Viagem","",IF(B23="feriado",H23,"")))</f>
        <v/>
      </c>
      <c r="R23" s="10" t="str">
        <f t="shared" ref="R23:R25" si="48">IF(OR(F23="",G23=""),"",IF(LEFT(E23,6)="Viagem",H23,""))</f>
        <v/>
      </c>
      <c r="S23" s="34">
        <f t="shared" ref="S23:S25" si="49">SUM(K23:R23)</f>
        <v>0.16666666666666663</v>
      </c>
    </row>
    <row r="24" spans="1:19" s="12" customFormat="1" ht="39" x14ac:dyDescent="0.2">
      <c r="A24" s="5">
        <v>6</v>
      </c>
      <c r="B24" s="71" t="str">
        <f t="shared" si="38"/>
        <v>Terça</v>
      </c>
      <c r="C24" s="70" t="s">
        <v>47</v>
      </c>
      <c r="D24" s="68" t="s">
        <v>48</v>
      </c>
      <c r="E24" s="69" t="s">
        <v>49</v>
      </c>
      <c r="F24" s="70">
        <v>0.75</v>
      </c>
      <c r="G24" s="70">
        <v>0.83333333333333337</v>
      </c>
      <c r="H24" s="7">
        <f t="shared" si="39"/>
        <v>8.333333333333337E-2</v>
      </c>
      <c r="I24" s="8" t="str">
        <f t="shared" si="40"/>
        <v>Dia de semana - 00h00 às 08h00 e 18h00 às 24h00 - R$ 0,00</v>
      </c>
      <c r="J24" s="9"/>
      <c r="K24" s="10" t="str">
        <f t="shared" si="41"/>
        <v/>
      </c>
      <c r="L24" s="11">
        <f t="shared" si="42"/>
        <v>8.333333333333337E-2</v>
      </c>
      <c r="M24" s="11" t="str">
        <f t="shared" si="43"/>
        <v/>
      </c>
      <c r="N24" s="11" t="str">
        <f t="shared" si="44"/>
        <v xml:space="preserve"> </v>
      </c>
      <c r="O24" s="11" t="str">
        <f t="shared" si="45"/>
        <v xml:space="preserve"> </v>
      </c>
      <c r="P24" s="11" t="str">
        <f t="shared" si="46"/>
        <v xml:space="preserve"> </v>
      </c>
      <c r="Q24" s="11" t="str">
        <f t="shared" si="47"/>
        <v/>
      </c>
      <c r="R24" s="10" t="str">
        <f t="shared" si="48"/>
        <v/>
      </c>
      <c r="S24" s="34">
        <f t="shared" si="49"/>
        <v>8.333333333333337E-2</v>
      </c>
    </row>
    <row r="25" spans="1:19" s="12" customFormat="1" ht="26" x14ac:dyDescent="0.2">
      <c r="A25" s="5">
        <v>7</v>
      </c>
      <c r="B25" s="71" t="str">
        <f t="shared" si="2"/>
        <v>Quarta</v>
      </c>
      <c r="C25" s="70" t="s">
        <v>47</v>
      </c>
      <c r="D25" s="68" t="s">
        <v>48</v>
      </c>
      <c r="E25" s="69" t="s">
        <v>49</v>
      </c>
      <c r="F25" s="70">
        <v>0.375</v>
      </c>
      <c r="G25" s="70">
        <v>0.54166666666666663</v>
      </c>
      <c r="H25" s="7">
        <f t="shared" si="39"/>
        <v>0.16666666666666663</v>
      </c>
      <c r="I25" s="8" t="str">
        <f t="shared" si="40"/>
        <v>Dia de semana - 08h00 às 18h00 - R$ 0,00</v>
      </c>
      <c r="J25" s="9"/>
      <c r="K25" s="10">
        <f t="shared" si="41"/>
        <v>0.16666666666666663</v>
      </c>
      <c r="L25" s="11" t="str">
        <f t="shared" si="42"/>
        <v/>
      </c>
      <c r="M25" s="11" t="str">
        <f t="shared" si="43"/>
        <v/>
      </c>
      <c r="N25" s="11" t="str">
        <f t="shared" si="44"/>
        <v xml:space="preserve"> </v>
      </c>
      <c r="O25" s="11" t="str">
        <f t="shared" si="45"/>
        <v xml:space="preserve"> </v>
      </c>
      <c r="P25" s="11" t="str">
        <f t="shared" si="46"/>
        <v xml:space="preserve"> </v>
      </c>
      <c r="Q25" s="11" t="str">
        <f t="shared" si="47"/>
        <v/>
      </c>
      <c r="R25" s="10" t="str">
        <f t="shared" si="48"/>
        <v/>
      </c>
      <c r="S25" s="34">
        <f t="shared" si="49"/>
        <v>0.16666666666666663</v>
      </c>
    </row>
    <row r="26" spans="1:19" s="12" customFormat="1" ht="26" x14ac:dyDescent="0.2">
      <c r="A26" s="5">
        <v>7</v>
      </c>
      <c r="B26" s="71" t="str">
        <f t="shared" si="2"/>
        <v>Quarta</v>
      </c>
      <c r="C26" s="70" t="s">
        <v>47</v>
      </c>
      <c r="D26" s="68" t="s">
        <v>48</v>
      </c>
      <c r="E26" s="69" t="s">
        <v>49</v>
      </c>
      <c r="F26" s="70">
        <v>0.58333333333333337</v>
      </c>
      <c r="G26" s="70">
        <v>0.75</v>
      </c>
      <c r="H26" s="7">
        <f t="shared" ref="H26:H28" si="50">IF(AND(F26&gt;=0,G26&gt;=0),(G26-F26),0)</f>
        <v>0.16666666666666663</v>
      </c>
      <c r="I26" s="8" t="str">
        <f t="shared" ref="I26:I28" si="51">IF(OR(F26="",G26=""),"",IF(LEFT(E26,6)="Viagem",CONCATENATE("Horas de deslocamento / Viagem"," - ",TEXT($R$9,"R$ #.##0,00"),),IF(AND(B26&lt;&gt;"sábado",B26&lt;&gt;"domingo",B26&lt;&gt;"feriado",AND(N(F26)&gt;=VALUE("08:00:00"),N(F26)&lt;=VALUE("18:00:00"),N(G26)&gt;=VALUE("08:00:00"),N(G26)&lt;=VALUE("18:00:00"))),CONCATENATE("Dia de semana - 08h00 às 18h00"," - ",TEXT($K$9,"R$ #.##0,00"),),IF(AND(B26&lt;&gt;"sábado",B26&lt;&gt;"domingo",B26&lt;&gt;"feriado",OR(N(F26)&gt;=VALUE("18:00:00"),N(F26)&lt;=VALUE("08:00:00")),OR(AND(N(G26)&gt;=VALUE("18:00:00"),N(F26)&gt;=VALUE("18:00:00")),N(G26)&lt;=VALUE("08:00:00"))),CONCATENATE("Dia de semana - 00h00 às 08h00 e 18h00 às 24h00"," - ",TEXT($L$9,"R$ #.##0,00"),),IF(AND(B26="sábado",AND(N(F26)&gt;=VALUE("08:00:00"),N(F26)&lt;=VALUE("18:00:00"),N(G26)&gt;=VALUE("08:00:00"),N(G26)&lt;=VALUE("18:00:00"))),CONCATENATE("Sábado - 08h00 às 18h00"," - ",TEXT($M$9,"R$ #.##0,00"),),IF(AND(B26="sábado",OR(N(F26)&gt;=VALUE("18:00:00"),N(F26)&lt;=VALUE("08:00:00")),OR(AND(N(G26)&gt;=VALUE("18:00:00"),N(F26)&gt;=VALUE("18:00:00")),N(G26)&lt;=VALUE("08:00:00"))),CONCATENATE("Sábado - 00h00 às 08h00 e 18h00 às 24h00"," - ",TEXT($N$9,"R$ #.##0,00"),),IF(AND(B26="domingo",AND(N(F26)&gt;=VALUE("08:00:00"),N(F26)&lt;=VALUE("18:00:00"),N(G26)&gt;=VALUE("08:00:00"),N(G26)&lt;=VALUE("18:00:00"))),CONCATENATE("Domingo - 08h00 às 18h00"," - ",TEXT($O$9,"R$ #.##0,00"),),IF(AND(B26="domingo",OR(N(F26)&gt;=VALUE("18:00:00"),N(F26)&lt;=VALUE("08:00:00")),OR(AND(N(G26)&gt;=VALUE("18:00:00"),N(F26)&gt;=VALUE("18:00:00")),N(G26)&lt;=VALUE("08:00:00"))),CONCATENATE("Domingo - 00h00 às 08h00 e 18h00 às 24h00"," - ",TEXT($P$9,"R$ #.##0,00"),),IF(B26="feriado",CONCATENATE("Feriado"," - ",TEXT($Q$9,"R$ #.##0,00"),),"ERRO! informar 'hora início' ou 'hora final' de acordo com o tipo de hora")))))))))</f>
        <v>Dia de semana - 08h00 às 18h00 - R$ 0,00</v>
      </c>
      <c r="J26" s="9"/>
      <c r="K26" s="10">
        <f t="shared" ref="K26:K28" si="52">IF(OR(F26="",G26=""),"",IF(LEFT(E26,6)="Viagem","",IF(AND(B26&lt;&gt;"sábado",B26&lt;&gt;"domingo",B26&lt;&gt;"feriado",AND(N(F26)&gt;=VALUE("08:00:00"),N(F26)&lt;=VALUE("18:00:00"),N(G26)&gt;=VALUE("08:00:00"),N(G26)&lt;=VALUE("18:00:00"))),H26,"")))</f>
        <v>0.16666666666666663</v>
      </c>
      <c r="L26" s="11" t="str">
        <f t="shared" ref="L26:L28" si="53">IF(OR(F26="",G26=""),"",IF(LEFT(E26,6)="Viagem","",IF(AND(B26&lt;&gt;"sábado",B26&lt;&gt;"domingo",B26&lt;&gt;"feriado",OR(N(F26)&gt;=VALUE("18:00:00"),N(F26)&lt;=VALUE("08:00:00")),OR(AND(N(G26)&gt;=VALUE("18:00:00"),N(F26)&gt;=VALUE("18:00:00")),N(G26)&lt;=VALUE("08:00:00"))),H26,"")))</f>
        <v/>
      </c>
      <c r="M26" s="11" t="str">
        <f t="shared" ref="M26:M28" si="54">IF(OR(F26="",G26=""),"",IF(LEFT(E26,6)="Viagem","",IF(AND(B26="sábado",AND(N(F26)&gt;=VALUE("08:00:00"),N(F26)&lt;=VALUE("18:00:00"),N(G26)&gt;=VALUE("08:00:00"),N(G26)&lt;=VALUE("18:00:00"))),H26,"")))</f>
        <v/>
      </c>
      <c r="N26" s="11" t="str">
        <f t="shared" ref="N26:N28" si="55">IF(OR(F26="",G26=""),"",IF(LEFT(E26,6)="Viagem","",IF(AND(B26="sábado",OR(N(F26)&gt;=VALUE("18:00:00"),N(F26)&lt;=VALUE("08:00:00")),OR(AND(N(G26)&gt;=VALUE("18:00:00"),N(F26)&gt;=VALUE("18:00:00")),N(G26)&lt;=VALUE("08:00:00"))),H26," ")))</f>
        <v xml:space="preserve"> </v>
      </c>
      <c r="O26" s="11" t="str">
        <f t="shared" ref="O26:O28" si="56">IF(OR(F26="",G26=""),"",IF(LEFT(E26,6)="Viagem","",IF(AND(B26="domingo",AND(N(F26)&gt;=VALUE("08:00:00"),N(F26)&lt;=VALUE("18:00:00"),N(G26)&gt;=VALUE("08:00:00"),N(G26)&lt;=VALUE("18:00:00"))),H26," ")))</f>
        <v xml:space="preserve"> </v>
      </c>
      <c r="P26" s="11" t="str">
        <f t="shared" ref="P26:P28" si="57">IF(OR(F26="",G26=""),"",IF(LEFT(E26,6)="Viagem","",IF(AND(B26="domingo",OR(N(F26)&gt;=VALUE("18:00:00"),N(F26)&lt;=VALUE("08:00:00"),N(G26)&gt;=VALUE("18:00:00"),N(G26)&lt;=VALUE("08:00:00"))),H26," ")))</f>
        <v xml:space="preserve"> </v>
      </c>
      <c r="Q26" s="11" t="str">
        <f t="shared" ref="Q26:Q28" si="58">IF(OR(F26="",G26=""),"",IF(LEFT(E26,6)="Viagem","",IF(B26="feriado",H26,"")))</f>
        <v/>
      </c>
      <c r="R26" s="10" t="str">
        <f t="shared" ref="R26:R28" si="59">IF(OR(F26="",G26=""),"",IF(LEFT(E26,6)="Viagem",H26,""))</f>
        <v/>
      </c>
      <c r="S26" s="34">
        <f t="shared" ref="S26:S28" si="60">SUM(K26:R26)</f>
        <v>0.16666666666666663</v>
      </c>
    </row>
    <row r="27" spans="1:19" s="12" customFormat="1" ht="39" x14ac:dyDescent="0.2">
      <c r="A27" s="5">
        <v>7</v>
      </c>
      <c r="B27" s="71" t="str">
        <f t="shared" si="2"/>
        <v>Quarta</v>
      </c>
      <c r="C27" s="70" t="s">
        <v>47</v>
      </c>
      <c r="D27" s="68" t="s">
        <v>48</v>
      </c>
      <c r="E27" s="69" t="s">
        <v>49</v>
      </c>
      <c r="F27" s="70">
        <v>0.75</v>
      </c>
      <c r="G27" s="70">
        <v>0.83333333333333337</v>
      </c>
      <c r="H27" s="7">
        <f t="shared" si="50"/>
        <v>8.333333333333337E-2</v>
      </c>
      <c r="I27" s="8" t="str">
        <f t="shared" si="51"/>
        <v>Dia de semana - 00h00 às 08h00 e 18h00 às 24h00 - R$ 0,00</v>
      </c>
      <c r="J27" s="9"/>
      <c r="K27" s="10" t="str">
        <f t="shared" si="52"/>
        <v/>
      </c>
      <c r="L27" s="11">
        <f t="shared" si="53"/>
        <v>8.333333333333337E-2</v>
      </c>
      <c r="M27" s="11" t="str">
        <f t="shared" si="54"/>
        <v/>
      </c>
      <c r="N27" s="11" t="str">
        <f t="shared" si="55"/>
        <v xml:space="preserve"> </v>
      </c>
      <c r="O27" s="11" t="str">
        <f t="shared" si="56"/>
        <v xml:space="preserve"> </v>
      </c>
      <c r="P27" s="11" t="str">
        <f t="shared" si="57"/>
        <v xml:space="preserve"> </v>
      </c>
      <c r="Q27" s="11" t="str">
        <f t="shared" si="58"/>
        <v/>
      </c>
      <c r="R27" s="10" t="str">
        <f t="shared" si="59"/>
        <v/>
      </c>
      <c r="S27" s="34">
        <f t="shared" si="60"/>
        <v>8.333333333333337E-2</v>
      </c>
    </row>
    <row r="28" spans="1:19" s="12" customFormat="1" ht="26" x14ac:dyDescent="0.2">
      <c r="A28" s="5">
        <v>8</v>
      </c>
      <c r="B28" s="71" t="str">
        <f t="shared" si="2"/>
        <v>Quinta</v>
      </c>
      <c r="C28" s="70" t="s">
        <v>47</v>
      </c>
      <c r="D28" s="68" t="s">
        <v>48</v>
      </c>
      <c r="E28" s="69" t="s">
        <v>49</v>
      </c>
      <c r="F28" s="70">
        <v>0.375</v>
      </c>
      <c r="G28" s="70">
        <v>0.54166666666666663</v>
      </c>
      <c r="H28" s="7">
        <f t="shared" si="50"/>
        <v>0.16666666666666663</v>
      </c>
      <c r="I28" s="8" t="str">
        <f t="shared" si="51"/>
        <v>Dia de semana - 08h00 às 18h00 - R$ 0,00</v>
      </c>
      <c r="J28" s="9"/>
      <c r="K28" s="10">
        <f t="shared" si="52"/>
        <v>0.16666666666666663</v>
      </c>
      <c r="L28" s="11" t="str">
        <f t="shared" si="53"/>
        <v/>
      </c>
      <c r="M28" s="11" t="str">
        <f t="shared" si="54"/>
        <v/>
      </c>
      <c r="N28" s="11" t="str">
        <f t="shared" si="55"/>
        <v xml:space="preserve"> </v>
      </c>
      <c r="O28" s="11" t="str">
        <f t="shared" si="56"/>
        <v xml:space="preserve"> </v>
      </c>
      <c r="P28" s="11" t="str">
        <f t="shared" si="57"/>
        <v xml:space="preserve"> </v>
      </c>
      <c r="Q28" s="11" t="str">
        <f t="shared" si="58"/>
        <v/>
      </c>
      <c r="R28" s="10" t="str">
        <f t="shared" si="59"/>
        <v/>
      </c>
      <c r="S28" s="34">
        <f t="shared" si="60"/>
        <v>0.16666666666666663</v>
      </c>
    </row>
    <row r="29" spans="1:19" s="12" customFormat="1" ht="26" x14ac:dyDescent="0.2">
      <c r="A29" s="5">
        <v>8</v>
      </c>
      <c r="B29" s="71" t="str">
        <f t="shared" si="2"/>
        <v>Quinta</v>
      </c>
      <c r="C29" s="70" t="s">
        <v>47</v>
      </c>
      <c r="D29" s="68" t="s">
        <v>48</v>
      </c>
      <c r="E29" s="69" t="s">
        <v>49</v>
      </c>
      <c r="F29" s="70">
        <v>0.58333333333333337</v>
      </c>
      <c r="G29" s="70">
        <v>0.75</v>
      </c>
      <c r="H29" s="7">
        <f t="shared" ref="H29:H32" si="61">IF(AND(F29&gt;=0,G29&gt;=0),(G29-F29),0)</f>
        <v>0.16666666666666663</v>
      </c>
      <c r="I29" s="8" t="str">
        <f t="shared" ref="I29:I32" si="62">IF(OR(F29="",G29=""),"",IF(LEFT(E29,6)="Viagem",CONCATENATE("Horas de deslocamento / Viagem"," - ",TEXT($R$9,"R$ #.##0,00"),),IF(AND(B29&lt;&gt;"sábado",B29&lt;&gt;"domingo",B29&lt;&gt;"feriado",AND(N(F29)&gt;=VALUE("08:00:00"),N(F29)&lt;=VALUE("18:00:00"),N(G29)&gt;=VALUE("08:00:00"),N(G29)&lt;=VALUE("18:00:00"))),CONCATENATE("Dia de semana - 08h00 às 18h00"," - ",TEXT($K$9,"R$ #.##0,00"),),IF(AND(B29&lt;&gt;"sábado",B29&lt;&gt;"domingo",B29&lt;&gt;"feriado",OR(N(F29)&gt;=VALUE("18:00:00"),N(F29)&lt;=VALUE("08:00:00")),OR(AND(N(G29)&gt;=VALUE("18:00:00"),N(F29)&gt;=VALUE("18:00:00")),N(G29)&lt;=VALUE("08:00:00"))),CONCATENATE("Dia de semana - 00h00 às 08h00 e 18h00 às 24h00"," - ",TEXT($L$9,"R$ #.##0,00"),),IF(AND(B29="sábado",AND(N(F29)&gt;=VALUE("08:00:00"),N(F29)&lt;=VALUE("18:00:00"),N(G29)&gt;=VALUE("08:00:00"),N(G29)&lt;=VALUE("18:00:00"))),CONCATENATE("Sábado - 08h00 às 18h00"," - ",TEXT($M$9,"R$ #.##0,00"),),IF(AND(B29="sábado",OR(N(F29)&gt;=VALUE("18:00:00"),N(F29)&lt;=VALUE("08:00:00")),OR(AND(N(G29)&gt;=VALUE("18:00:00"),N(F29)&gt;=VALUE("18:00:00")),N(G29)&lt;=VALUE("08:00:00"))),CONCATENATE("Sábado - 00h00 às 08h00 e 18h00 às 24h00"," - ",TEXT($N$9,"R$ #.##0,00"),),IF(AND(B29="domingo",AND(N(F29)&gt;=VALUE("08:00:00"),N(F29)&lt;=VALUE("18:00:00"),N(G29)&gt;=VALUE("08:00:00"),N(G29)&lt;=VALUE("18:00:00"))),CONCATENATE("Domingo - 08h00 às 18h00"," - ",TEXT($O$9,"R$ #.##0,00"),),IF(AND(B29="domingo",OR(N(F29)&gt;=VALUE("18:00:00"),N(F29)&lt;=VALUE("08:00:00")),OR(AND(N(G29)&gt;=VALUE("18:00:00"),N(F29)&gt;=VALUE("18:00:00")),N(G29)&lt;=VALUE("08:00:00"))),CONCATENATE("Domingo - 00h00 às 08h00 e 18h00 às 24h00"," - ",TEXT($P$9,"R$ #.##0,00"),),IF(B29="feriado",CONCATENATE("Feriado"," - ",TEXT($Q$9,"R$ #.##0,00"),),"ERRO! informar 'hora início' ou 'hora final' de acordo com o tipo de hora")))))))))</f>
        <v>Dia de semana - 08h00 às 18h00 - R$ 0,00</v>
      </c>
      <c r="J29" s="9"/>
      <c r="K29" s="10">
        <f t="shared" ref="K29:K32" si="63">IF(OR(F29="",G29=""),"",IF(LEFT(E29,6)="Viagem","",IF(AND(B29&lt;&gt;"sábado",B29&lt;&gt;"domingo",B29&lt;&gt;"feriado",AND(N(F29)&gt;=VALUE("08:00:00"),N(F29)&lt;=VALUE("18:00:00"),N(G29)&gt;=VALUE("08:00:00"),N(G29)&lt;=VALUE("18:00:00"))),H29,"")))</f>
        <v>0.16666666666666663</v>
      </c>
      <c r="L29" s="11" t="str">
        <f t="shared" ref="L29:L32" si="64">IF(OR(F29="",G29=""),"",IF(LEFT(E29,6)="Viagem","",IF(AND(B29&lt;&gt;"sábado",B29&lt;&gt;"domingo",B29&lt;&gt;"feriado",OR(N(F29)&gt;=VALUE("18:00:00"),N(F29)&lt;=VALUE("08:00:00")),OR(AND(N(G29)&gt;=VALUE("18:00:00"),N(F29)&gt;=VALUE("18:00:00")),N(G29)&lt;=VALUE("08:00:00"))),H29,"")))</f>
        <v/>
      </c>
      <c r="M29" s="11" t="str">
        <f t="shared" ref="M29:M32" si="65">IF(OR(F29="",G29=""),"",IF(LEFT(E29,6)="Viagem","",IF(AND(B29="sábado",AND(N(F29)&gt;=VALUE("08:00:00"),N(F29)&lt;=VALUE("18:00:00"),N(G29)&gt;=VALUE("08:00:00"),N(G29)&lt;=VALUE("18:00:00"))),H29,"")))</f>
        <v/>
      </c>
      <c r="N29" s="11" t="str">
        <f t="shared" ref="N29:N32" si="66">IF(OR(F29="",G29=""),"",IF(LEFT(E29,6)="Viagem","",IF(AND(B29="sábado",OR(N(F29)&gt;=VALUE("18:00:00"),N(F29)&lt;=VALUE("08:00:00")),OR(AND(N(G29)&gt;=VALUE("18:00:00"),N(F29)&gt;=VALUE("18:00:00")),N(G29)&lt;=VALUE("08:00:00"))),H29," ")))</f>
        <v xml:space="preserve"> </v>
      </c>
      <c r="O29" s="11" t="str">
        <f t="shared" ref="O29:O32" si="67">IF(OR(F29="",G29=""),"",IF(LEFT(E29,6)="Viagem","",IF(AND(B29="domingo",AND(N(F29)&gt;=VALUE("08:00:00"),N(F29)&lt;=VALUE("18:00:00"),N(G29)&gt;=VALUE("08:00:00"),N(G29)&lt;=VALUE("18:00:00"))),H29," ")))</f>
        <v xml:space="preserve"> </v>
      </c>
      <c r="P29" s="11" t="str">
        <f t="shared" ref="P29:P32" si="68">IF(OR(F29="",G29=""),"",IF(LEFT(E29,6)="Viagem","",IF(AND(B29="domingo",OR(N(F29)&gt;=VALUE("18:00:00"),N(F29)&lt;=VALUE("08:00:00"),N(G29)&gt;=VALUE("18:00:00"),N(G29)&lt;=VALUE("08:00:00"))),H29," ")))</f>
        <v xml:space="preserve"> </v>
      </c>
      <c r="Q29" s="11" t="str">
        <f t="shared" ref="Q29:Q32" si="69">IF(OR(F29="",G29=""),"",IF(LEFT(E29,6)="Viagem","",IF(B29="feriado",H29,"")))</f>
        <v/>
      </c>
      <c r="R29" s="10" t="str">
        <f t="shared" ref="R29:R32" si="70">IF(OR(F29="",G29=""),"",IF(LEFT(E29,6)="Viagem",H29,""))</f>
        <v/>
      </c>
      <c r="S29" s="34">
        <f t="shared" ref="S29:S32" si="71">SUM(K29:R29)</f>
        <v>0.16666666666666663</v>
      </c>
    </row>
    <row r="30" spans="1:19" s="12" customFormat="1" ht="39" x14ac:dyDescent="0.2">
      <c r="A30" s="5">
        <v>8</v>
      </c>
      <c r="B30" s="71" t="str">
        <f t="shared" si="2"/>
        <v>Quinta</v>
      </c>
      <c r="C30" s="70" t="s">
        <v>47</v>
      </c>
      <c r="D30" s="68" t="s">
        <v>48</v>
      </c>
      <c r="E30" s="69" t="s">
        <v>49</v>
      </c>
      <c r="F30" s="70">
        <v>0.75</v>
      </c>
      <c r="G30" s="70">
        <v>0.83333333333333337</v>
      </c>
      <c r="H30" s="7">
        <f t="shared" si="61"/>
        <v>8.333333333333337E-2</v>
      </c>
      <c r="I30" s="8" t="str">
        <f t="shared" si="62"/>
        <v>Dia de semana - 00h00 às 08h00 e 18h00 às 24h00 - R$ 0,00</v>
      </c>
      <c r="J30" s="9"/>
      <c r="K30" s="10" t="str">
        <f t="shared" si="63"/>
        <v/>
      </c>
      <c r="L30" s="11">
        <f t="shared" si="64"/>
        <v>8.333333333333337E-2</v>
      </c>
      <c r="M30" s="11" t="str">
        <f t="shared" si="65"/>
        <v/>
      </c>
      <c r="N30" s="11" t="str">
        <f t="shared" si="66"/>
        <v xml:space="preserve"> </v>
      </c>
      <c r="O30" s="11" t="str">
        <f t="shared" si="67"/>
        <v xml:space="preserve"> </v>
      </c>
      <c r="P30" s="11" t="str">
        <f t="shared" si="68"/>
        <v xml:space="preserve"> </v>
      </c>
      <c r="Q30" s="11" t="str">
        <f t="shared" si="69"/>
        <v/>
      </c>
      <c r="R30" s="10" t="str">
        <f t="shared" si="70"/>
        <v/>
      </c>
      <c r="S30" s="34">
        <f t="shared" si="71"/>
        <v>8.333333333333337E-2</v>
      </c>
    </row>
    <row r="31" spans="1:19" s="12" customFormat="1" ht="39" x14ac:dyDescent="0.2">
      <c r="A31" s="5">
        <v>9</v>
      </c>
      <c r="B31" s="71" t="str">
        <f t="shared" si="2"/>
        <v>Sexta</v>
      </c>
      <c r="C31" s="70" t="s">
        <v>47</v>
      </c>
      <c r="D31" s="68" t="s">
        <v>48</v>
      </c>
      <c r="E31" s="69" t="s">
        <v>49</v>
      </c>
      <c r="F31" s="70">
        <v>0.28125</v>
      </c>
      <c r="G31" s="70">
        <v>0.29166666666666669</v>
      </c>
      <c r="H31" s="7">
        <f t="shared" ref="H31" si="72">IF(AND(F31&gt;=0,G31&gt;=0),(G31-F31),0)</f>
        <v>1.0416666666666685E-2</v>
      </c>
      <c r="I31" s="8" t="str">
        <f t="shared" ref="I31" si="73">IF(OR(F31="",G31=""),"",IF(LEFT(E31,6)="Viagem",CONCATENATE("Horas de deslocamento / Viagem"," - ",TEXT($R$9,"R$ #.##0,00"),),IF(AND(B31&lt;&gt;"sábado",B31&lt;&gt;"domingo",B31&lt;&gt;"feriado",AND(N(F31)&gt;=VALUE("08:00:00"),N(F31)&lt;=VALUE("18:00:00"),N(G31)&gt;=VALUE("08:00:00"),N(G31)&lt;=VALUE("18:00:00"))),CONCATENATE("Dia de semana - 08h00 às 18h00"," - ",TEXT($K$9,"R$ #.##0,00"),),IF(AND(B31&lt;&gt;"sábado",B31&lt;&gt;"domingo",B31&lt;&gt;"feriado",OR(N(F31)&gt;=VALUE("18:00:00"),N(F31)&lt;=VALUE("08:00:00")),OR(AND(N(G31)&gt;=VALUE("18:00:00"),N(F31)&gt;=VALUE("18:00:00")),N(G31)&lt;=VALUE("08:00:00"))),CONCATENATE("Dia de semana - 00h00 às 08h00 e 18h00 às 24h00"," - ",TEXT($L$9,"R$ #.##0,00"),),IF(AND(B31="sábado",AND(N(F31)&gt;=VALUE("08:00:00"),N(F31)&lt;=VALUE("18:00:00"),N(G31)&gt;=VALUE("08:00:00"),N(G31)&lt;=VALUE("18:00:00"))),CONCATENATE("Sábado - 08h00 às 18h00"," - ",TEXT($M$9,"R$ #.##0,00"),),IF(AND(B31="sábado",OR(N(F31)&gt;=VALUE("18:00:00"),N(F31)&lt;=VALUE("08:00:00")),OR(AND(N(G31)&gt;=VALUE("18:00:00"),N(F31)&gt;=VALUE("18:00:00")),N(G31)&lt;=VALUE("08:00:00"))),CONCATENATE("Sábado - 00h00 às 08h00 e 18h00 às 24h00"," - ",TEXT($N$9,"R$ #.##0,00"),),IF(AND(B31="domingo",AND(N(F31)&gt;=VALUE("08:00:00"),N(F31)&lt;=VALUE("18:00:00"),N(G31)&gt;=VALUE("08:00:00"),N(G31)&lt;=VALUE("18:00:00"))),CONCATENATE("Domingo - 08h00 às 18h00"," - ",TEXT($O$9,"R$ #.##0,00"),),IF(AND(B31="domingo",OR(N(F31)&gt;=VALUE("18:00:00"),N(F31)&lt;=VALUE("08:00:00")),OR(AND(N(G31)&gt;=VALUE("18:00:00"),N(F31)&gt;=VALUE("18:00:00")),N(G31)&lt;=VALUE("08:00:00"))),CONCATENATE("Domingo - 00h00 às 08h00 e 18h00 às 24h00"," - ",TEXT($P$9,"R$ #.##0,00"),),IF(B31="feriado",CONCATENATE("Feriado"," - ",TEXT($Q$9,"R$ #.##0,00"),),"ERRO! informar 'hora início' ou 'hora final' de acordo com o tipo de hora")))))))))</f>
        <v>Dia de semana - 00h00 às 08h00 e 18h00 às 24h00 - R$ 0,00</v>
      </c>
      <c r="J31" s="9"/>
      <c r="K31" s="10" t="str">
        <f t="shared" ref="K31" si="74">IF(OR(F31="",G31=""),"",IF(LEFT(E31,6)="Viagem","",IF(AND(B31&lt;&gt;"sábado",B31&lt;&gt;"domingo",B31&lt;&gt;"feriado",AND(N(F31)&gt;=VALUE("08:00:00"),N(F31)&lt;=VALUE("18:00:00"),N(G31)&gt;=VALUE("08:00:00"),N(G31)&lt;=VALUE("18:00:00"))),H31,"")))</f>
        <v/>
      </c>
      <c r="L31" s="11">
        <f t="shared" ref="L31" si="75">IF(OR(F31="",G31=""),"",IF(LEFT(E31,6)="Viagem","",IF(AND(B31&lt;&gt;"sábado",B31&lt;&gt;"domingo",B31&lt;&gt;"feriado",OR(N(F31)&gt;=VALUE("18:00:00"),N(F31)&lt;=VALUE("08:00:00")),OR(AND(N(G31)&gt;=VALUE("18:00:00"),N(F31)&gt;=VALUE("18:00:00")),N(G31)&lt;=VALUE("08:00:00"))),H31,"")))</f>
        <v>1.0416666666666685E-2</v>
      </c>
      <c r="M31" s="11" t="str">
        <f t="shared" ref="M31" si="76">IF(OR(F31="",G31=""),"",IF(LEFT(E31,6)="Viagem","",IF(AND(B31="sábado",AND(N(F31)&gt;=VALUE("08:00:00"),N(F31)&lt;=VALUE("18:00:00"),N(G31)&gt;=VALUE("08:00:00"),N(G31)&lt;=VALUE("18:00:00"))),H31,"")))</f>
        <v/>
      </c>
      <c r="N31" s="11" t="str">
        <f t="shared" ref="N31" si="77">IF(OR(F31="",G31=""),"",IF(LEFT(E31,6)="Viagem","",IF(AND(B31="sábado",OR(N(F31)&gt;=VALUE("18:00:00"),N(F31)&lt;=VALUE("08:00:00")),OR(AND(N(G31)&gt;=VALUE("18:00:00"),N(F31)&gt;=VALUE("18:00:00")),N(G31)&lt;=VALUE("08:00:00"))),H31," ")))</f>
        <v xml:space="preserve"> </v>
      </c>
      <c r="O31" s="11" t="str">
        <f t="shared" ref="O31" si="78">IF(OR(F31="",G31=""),"",IF(LEFT(E31,6)="Viagem","",IF(AND(B31="domingo",AND(N(F31)&gt;=VALUE("08:00:00"),N(F31)&lt;=VALUE("18:00:00"),N(G31)&gt;=VALUE("08:00:00"),N(G31)&lt;=VALUE("18:00:00"))),H31," ")))</f>
        <v xml:space="preserve"> </v>
      </c>
      <c r="P31" s="11" t="str">
        <f t="shared" ref="P31" si="79">IF(OR(F31="",G31=""),"",IF(LEFT(E31,6)="Viagem","",IF(AND(B31="domingo",OR(N(F31)&gt;=VALUE("18:00:00"),N(F31)&lt;=VALUE("08:00:00"),N(G31)&gt;=VALUE("18:00:00"),N(G31)&lt;=VALUE("08:00:00"))),H31," ")))</f>
        <v xml:space="preserve"> </v>
      </c>
      <c r="Q31" s="11" t="str">
        <f t="shared" ref="Q31" si="80">IF(OR(F31="",G31=""),"",IF(LEFT(E31,6)="Viagem","",IF(B31="feriado",H31,"")))</f>
        <v/>
      </c>
      <c r="R31" s="10" t="str">
        <f t="shared" ref="R31" si="81">IF(OR(F31="",G31=""),"",IF(LEFT(E31,6)="Viagem",H31,""))</f>
        <v/>
      </c>
      <c r="S31" s="34">
        <f t="shared" ref="S31" si="82">SUM(K31:R31)</f>
        <v>1.0416666666666685E-2</v>
      </c>
    </row>
    <row r="32" spans="1:19" s="12" customFormat="1" ht="39" x14ac:dyDescent="0.2">
      <c r="A32" s="5">
        <v>9</v>
      </c>
      <c r="B32" s="71" t="str">
        <f t="shared" si="2"/>
        <v>Sexta</v>
      </c>
      <c r="C32" s="70" t="s">
        <v>47</v>
      </c>
      <c r="D32" s="68" t="s">
        <v>48</v>
      </c>
      <c r="E32" s="69" t="s">
        <v>49</v>
      </c>
      <c r="F32" s="70">
        <v>0.29166666666666669</v>
      </c>
      <c r="G32" s="70">
        <v>0.33333333333333331</v>
      </c>
      <c r="H32" s="7">
        <f t="shared" si="61"/>
        <v>4.166666666666663E-2</v>
      </c>
      <c r="I32" s="8" t="str">
        <f t="shared" si="62"/>
        <v>Dia de semana - 00h00 às 08h00 e 18h00 às 24h00 - R$ 0,00</v>
      </c>
      <c r="J32" s="9"/>
      <c r="K32" s="10" t="str">
        <f t="shared" si="63"/>
        <v/>
      </c>
      <c r="L32" s="11">
        <f t="shared" si="64"/>
        <v>4.166666666666663E-2</v>
      </c>
      <c r="M32" s="11" t="str">
        <f t="shared" si="65"/>
        <v/>
      </c>
      <c r="N32" s="11" t="str">
        <f t="shared" si="66"/>
        <v xml:space="preserve"> </v>
      </c>
      <c r="O32" s="11" t="str">
        <f t="shared" si="67"/>
        <v xml:space="preserve"> </v>
      </c>
      <c r="P32" s="11" t="str">
        <f t="shared" si="68"/>
        <v xml:space="preserve"> </v>
      </c>
      <c r="Q32" s="11" t="str">
        <f t="shared" si="69"/>
        <v/>
      </c>
      <c r="R32" s="10" t="str">
        <f t="shared" si="70"/>
        <v/>
      </c>
      <c r="S32" s="34">
        <f t="shared" si="71"/>
        <v>4.166666666666663E-2</v>
      </c>
    </row>
    <row r="33" spans="1:19" s="12" customFormat="1" ht="26" x14ac:dyDescent="0.2">
      <c r="A33" s="5">
        <v>9</v>
      </c>
      <c r="B33" s="71" t="str">
        <f t="shared" si="2"/>
        <v>Sexta</v>
      </c>
      <c r="C33" s="70" t="s">
        <v>47</v>
      </c>
      <c r="D33" s="68" t="s">
        <v>48</v>
      </c>
      <c r="E33" s="69" t="s">
        <v>49</v>
      </c>
      <c r="F33" s="70">
        <v>0.33333333333333331</v>
      </c>
      <c r="G33" s="70">
        <v>0.54166666666666663</v>
      </c>
      <c r="H33" s="7">
        <f t="shared" ref="H33:H34" si="83">IF(AND(F33&gt;=0,G33&gt;=0),(G33-F33),0)</f>
        <v>0.20833333333333331</v>
      </c>
      <c r="I33" s="8" t="str">
        <f t="shared" ref="I33:I34" si="84">IF(OR(F33="",G33=""),"",IF(LEFT(E33,6)="Viagem",CONCATENATE("Horas de deslocamento / Viagem"," - ",TEXT($R$9,"R$ #.##0,00"),),IF(AND(B33&lt;&gt;"sábado",B33&lt;&gt;"domingo",B33&lt;&gt;"feriado",AND(N(F33)&gt;=VALUE("08:00:00"),N(F33)&lt;=VALUE("18:00:00"),N(G33)&gt;=VALUE("08:00:00"),N(G33)&lt;=VALUE("18:00:00"))),CONCATENATE("Dia de semana - 08h00 às 18h00"," - ",TEXT($K$9,"R$ #.##0,00"),),IF(AND(B33&lt;&gt;"sábado",B33&lt;&gt;"domingo",B33&lt;&gt;"feriado",OR(N(F33)&gt;=VALUE("18:00:00"),N(F33)&lt;=VALUE("08:00:00")),OR(AND(N(G33)&gt;=VALUE("18:00:00"),N(F33)&gt;=VALUE("18:00:00")),N(G33)&lt;=VALUE("08:00:00"))),CONCATENATE("Dia de semana - 00h00 às 08h00 e 18h00 às 24h00"," - ",TEXT($L$9,"R$ #.##0,00"),),IF(AND(B33="sábado",AND(N(F33)&gt;=VALUE("08:00:00"),N(F33)&lt;=VALUE("18:00:00"),N(G33)&gt;=VALUE("08:00:00"),N(G33)&lt;=VALUE("18:00:00"))),CONCATENATE("Sábado - 08h00 às 18h00"," - ",TEXT($M$9,"R$ #.##0,00"),),IF(AND(B33="sábado",OR(N(F33)&gt;=VALUE("18:00:00"),N(F33)&lt;=VALUE("08:00:00")),OR(AND(N(G33)&gt;=VALUE("18:00:00"),N(F33)&gt;=VALUE("18:00:00")),N(G33)&lt;=VALUE("08:00:00"))),CONCATENATE("Sábado - 00h00 às 08h00 e 18h00 às 24h00"," - ",TEXT($N$9,"R$ #.##0,00"),),IF(AND(B33="domingo",AND(N(F33)&gt;=VALUE("08:00:00"),N(F33)&lt;=VALUE("18:00:00"),N(G33)&gt;=VALUE("08:00:00"),N(G33)&lt;=VALUE("18:00:00"))),CONCATENATE("Domingo - 08h00 às 18h00"," - ",TEXT($O$9,"R$ #.##0,00"),),IF(AND(B33="domingo",OR(N(F33)&gt;=VALUE("18:00:00"),N(F33)&lt;=VALUE("08:00:00")),OR(AND(N(G33)&gt;=VALUE("18:00:00"),N(F33)&gt;=VALUE("18:00:00")),N(G33)&lt;=VALUE("08:00:00"))),CONCATENATE("Domingo - 00h00 às 08h00 e 18h00 às 24h00"," - ",TEXT($P$9,"R$ #.##0,00"),),IF(B33="feriado",CONCATENATE("Feriado"," - ",TEXT($Q$9,"R$ #.##0,00"),),"ERRO! informar 'hora início' ou 'hora final' de acordo com o tipo de hora")))))))))</f>
        <v>Dia de semana - 08h00 às 18h00 - R$ 0,00</v>
      </c>
      <c r="J33" s="9"/>
      <c r="K33" s="10">
        <f t="shared" ref="K33:K34" si="85">IF(OR(F33="",G33=""),"",IF(LEFT(E33,6)="Viagem","",IF(AND(B33&lt;&gt;"sábado",B33&lt;&gt;"domingo",B33&lt;&gt;"feriado",AND(N(F33)&gt;=VALUE("08:00:00"),N(F33)&lt;=VALUE("18:00:00"),N(G33)&gt;=VALUE("08:00:00"),N(G33)&lt;=VALUE("18:00:00"))),H33,"")))</f>
        <v>0.20833333333333331</v>
      </c>
      <c r="L33" s="11" t="str">
        <f t="shared" ref="L33:L34" si="86">IF(OR(F33="",G33=""),"",IF(LEFT(E33,6)="Viagem","",IF(AND(B33&lt;&gt;"sábado",B33&lt;&gt;"domingo",B33&lt;&gt;"feriado",OR(N(F33)&gt;=VALUE("18:00:00"),N(F33)&lt;=VALUE("08:00:00")),OR(AND(N(G33)&gt;=VALUE("18:00:00"),N(F33)&gt;=VALUE("18:00:00")),N(G33)&lt;=VALUE("08:00:00"))),H33,"")))</f>
        <v/>
      </c>
      <c r="M33" s="11" t="str">
        <f t="shared" ref="M33:M34" si="87">IF(OR(F33="",G33=""),"",IF(LEFT(E33,6)="Viagem","",IF(AND(B33="sábado",AND(N(F33)&gt;=VALUE("08:00:00"),N(F33)&lt;=VALUE("18:00:00"),N(G33)&gt;=VALUE("08:00:00"),N(G33)&lt;=VALUE("18:00:00"))),H33,"")))</f>
        <v/>
      </c>
      <c r="N33" s="11" t="str">
        <f t="shared" ref="N33:N34" si="88">IF(OR(F33="",G33=""),"",IF(LEFT(E33,6)="Viagem","",IF(AND(B33="sábado",OR(N(F33)&gt;=VALUE("18:00:00"),N(F33)&lt;=VALUE("08:00:00")),OR(AND(N(G33)&gt;=VALUE("18:00:00"),N(F33)&gt;=VALUE("18:00:00")),N(G33)&lt;=VALUE("08:00:00"))),H33," ")))</f>
        <v xml:space="preserve"> </v>
      </c>
      <c r="O33" s="11" t="str">
        <f t="shared" ref="O33:O34" si="89">IF(OR(F33="",G33=""),"",IF(LEFT(E33,6)="Viagem","",IF(AND(B33="domingo",AND(N(F33)&gt;=VALUE("08:00:00"),N(F33)&lt;=VALUE("18:00:00"),N(G33)&gt;=VALUE("08:00:00"),N(G33)&lt;=VALUE("18:00:00"))),H33," ")))</f>
        <v xml:space="preserve"> </v>
      </c>
      <c r="P33" s="11" t="str">
        <f t="shared" ref="P33:P34" si="90">IF(OR(F33="",G33=""),"",IF(LEFT(E33,6)="Viagem","",IF(AND(B33="domingo",OR(N(F33)&gt;=VALUE("18:00:00"),N(F33)&lt;=VALUE("08:00:00"),N(G33)&gt;=VALUE("18:00:00"),N(G33)&lt;=VALUE("08:00:00"))),H33," ")))</f>
        <v xml:space="preserve"> </v>
      </c>
      <c r="Q33" s="11" t="str">
        <f t="shared" ref="Q33:Q34" si="91">IF(OR(F33="",G33=""),"",IF(LEFT(E33,6)="Viagem","",IF(B33="feriado",H33,"")))</f>
        <v/>
      </c>
      <c r="R33" s="10" t="str">
        <f t="shared" ref="R33:R34" si="92">IF(OR(F33="",G33=""),"",IF(LEFT(E33,6)="Viagem",H33,""))</f>
        <v/>
      </c>
      <c r="S33" s="34">
        <f t="shared" ref="S33:S34" si="93">SUM(K33:R33)</f>
        <v>0.20833333333333331</v>
      </c>
    </row>
    <row r="34" spans="1:19" s="12" customFormat="1" ht="26" x14ac:dyDescent="0.2">
      <c r="A34" s="5">
        <v>9</v>
      </c>
      <c r="B34" s="71" t="str">
        <f t="shared" si="2"/>
        <v>Sexta</v>
      </c>
      <c r="C34" s="70" t="s">
        <v>47</v>
      </c>
      <c r="D34" s="68" t="s">
        <v>48</v>
      </c>
      <c r="E34" s="69" t="s">
        <v>49</v>
      </c>
      <c r="F34" s="70">
        <v>0.58333333333333337</v>
      </c>
      <c r="G34" s="70">
        <v>0.67708333333333337</v>
      </c>
      <c r="H34" s="7">
        <f t="shared" si="83"/>
        <v>9.375E-2</v>
      </c>
      <c r="I34" s="8" t="str">
        <f t="shared" si="84"/>
        <v>Dia de semana - 08h00 às 18h00 - R$ 0,00</v>
      </c>
      <c r="J34" s="9"/>
      <c r="K34" s="10">
        <f t="shared" si="85"/>
        <v>9.375E-2</v>
      </c>
      <c r="L34" s="11" t="str">
        <f t="shared" si="86"/>
        <v/>
      </c>
      <c r="M34" s="11" t="str">
        <f t="shared" si="87"/>
        <v/>
      </c>
      <c r="N34" s="11" t="str">
        <f t="shared" si="88"/>
        <v xml:space="preserve"> </v>
      </c>
      <c r="O34" s="11" t="str">
        <f t="shared" si="89"/>
        <v xml:space="preserve"> </v>
      </c>
      <c r="P34" s="11" t="str">
        <f t="shared" si="90"/>
        <v xml:space="preserve"> </v>
      </c>
      <c r="Q34" s="11" t="str">
        <f t="shared" si="91"/>
        <v/>
      </c>
      <c r="R34" s="10" t="str">
        <f t="shared" si="92"/>
        <v/>
      </c>
      <c r="S34" s="34">
        <f t="shared" si="93"/>
        <v>9.375E-2</v>
      </c>
    </row>
    <row r="35" spans="1:19" s="12" customFormat="1" ht="13" x14ac:dyDescent="0.2">
      <c r="A35" s="5">
        <v>10</v>
      </c>
      <c r="B35" s="71" t="str">
        <f t="shared" si="2"/>
        <v>Sábado</v>
      </c>
      <c r="C35" s="70"/>
      <c r="D35" s="68"/>
      <c r="E35" s="69"/>
      <c r="F35" s="70"/>
      <c r="G35" s="70"/>
      <c r="H35" s="7">
        <f t="shared" si="3"/>
        <v>0</v>
      </c>
      <c r="I35" s="8" t="str">
        <f t="shared" si="14"/>
        <v/>
      </c>
      <c r="J35" s="9"/>
      <c r="K35" s="10" t="str">
        <f t="shared" si="5"/>
        <v/>
      </c>
      <c r="L35" s="11" t="str">
        <f t="shared" si="6"/>
        <v/>
      </c>
      <c r="M35" s="11" t="str">
        <f t="shared" si="7"/>
        <v/>
      </c>
      <c r="N35" s="11" t="str">
        <f t="shared" si="8"/>
        <v/>
      </c>
      <c r="O35" s="11" t="str">
        <f t="shared" si="9"/>
        <v/>
      </c>
      <c r="P35" s="11" t="str">
        <f t="shared" si="10"/>
        <v/>
      </c>
      <c r="Q35" s="11" t="str">
        <f t="shared" si="11"/>
        <v/>
      </c>
      <c r="R35" s="10" t="str">
        <f t="shared" si="12"/>
        <v/>
      </c>
      <c r="S35" s="34">
        <f t="shared" si="13"/>
        <v>0</v>
      </c>
    </row>
    <row r="36" spans="1:19" s="12" customFormat="1" ht="13" x14ac:dyDescent="0.2">
      <c r="A36" s="5">
        <v>11</v>
      </c>
      <c r="B36" s="71" t="str">
        <f t="shared" si="2"/>
        <v>Domingo</v>
      </c>
      <c r="C36" s="70"/>
      <c r="D36" s="68"/>
      <c r="E36" s="69"/>
      <c r="F36" s="70"/>
      <c r="G36" s="70"/>
      <c r="H36" s="7">
        <f t="shared" si="3"/>
        <v>0</v>
      </c>
      <c r="I36" s="8" t="str">
        <f t="shared" si="14"/>
        <v/>
      </c>
      <c r="J36" s="9"/>
      <c r="K36" s="10" t="str">
        <f t="shared" si="5"/>
        <v/>
      </c>
      <c r="L36" s="11" t="str">
        <f t="shared" si="6"/>
        <v/>
      </c>
      <c r="M36" s="11" t="str">
        <f t="shared" si="7"/>
        <v/>
      </c>
      <c r="N36" s="11" t="str">
        <f t="shared" si="8"/>
        <v/>
      </c>
      <c r="O36" s="11" t="str">
        <f t="shared" si="9"/>
        <v/>
      </c>
      <c r="P36" s="11" t="str">
        <f t="shared" si="10"/>
        <v/>
      </c>
      <c r="Q36" s="11" t="str">
        <f t="shared" si="11"/>
        <v/>
      </c>
      <c r="R36" s="10" t="str">
        <f t="shared" si="12"/>
        <v/>
      </c>
      <c r="S36" s="34">
        <f t="shared" si="13"/>
        <v>0</v>
      </c>
    </row>
    <row r="37" spans="1:19" s="12" customFormat="1" ht="26" x14ac:dyDescent="0.2">
      <c r="A37" s="5">
        <v>12</v>
      </c>
      <c r="B37" s="71" t="str">
        <f t="shared" si="2"/>
        <v>Segunda</v>
      </c>
      <c r="C37" s="70" t="s">
        <v>47</v>
      </c>
      <c r="D37" s="68" t="s">
        <v>48</v>
      </c>
      <c r="E37" s="69" t="s">
        <v>49</v>
      </c>
      <c r="F37" s="70">
        <v>0.375</v>
      </c>
      <c r="G37" s="70">
        <v>0.54166666666666663</v>
      </c>
      <c r="H37" s="7">
        <f t="shared" si="3"/>
        <v>0.16666666666666663</v>
      </c>
      <c r="I37" s="8" t="str">
        <f t="shared" si="14"/>
        <v>Dia de semana - 08h00 às 18h00 - R$ 0,00</v>
      </c>
      <c r="J37" s="9"/>
      <c r="K37" s="10">
        <f t="shared" si="5"/>
        <v>0.16666666666666663</v>
      </c>
      <c r="L37" s="11" t="str">
        <f t="shared" si="6"/>
        <v/>
      </c>
      <c r="M37" s="11" t="str">
        <f t="shared" si="7"/>
        <v/>
      </c>
      <c r="N37" s="11" t="str">
        <f t="shared" si="8"/>
        <v xml:space="preserve"> </v>
      </c>
      <c r="O37" s="11" t="str">
        <f t="shared" si="9"/>
        <v xml:space="preserve"> </v>
      </c>
      <c r="P37" s="11" t="str">
        <f t="shared" si="10"/>
        <v xml:space="preserve"> </v>
      </c>
      <c r="Q37" s="11" t="str">
        <f t="shared" si="11"/>
        <v/>
      </c>
      <c r="R37" s="10" t="str">
        <f t="shared" si="12"/>
        <v/>
      </c>
      <c r="S37" s="34">
        <f t="shared" si="13"/>
        <v>0.16666666666666663</v>
      </c>
    </row>
    <row r="38" spans="1:19" s="12" customFormat="1" ht="26" x14ac:dyDescent="0.2">
      <c r="A38" s="5">
        <v>12</v>
      </c>
      <c r="B38" s="71" t="str">
        <f t="shared" si="2"/>
        <v>Segunda</v>
      </c>
      <c r="C38" s="70" t="s">
        <v>47</v>
      </c>
      <c r="D38" s="68" t="s">
        <v>48</v>
      </c>
      <c r="E38" s="69" t="s">
        <v>49</v>
      </c>
      <c r="F38" s="70">
        <v>0.58333333333333337</v>
      </c>
      <c r="G38" s="70">
        <v>0.75</v>
      </c>
      <c r="H38" s="7">
        <f t="shared" si="3"/>
        <v>0.16666666666666663</v>
      </c>
      <c r="I38" s="8" t="str">
        <f t="shared" si="14"/>
        <v>Dia de semana - 08h00 às 18h00 - R$ 0,00</v>
      </c>
      <c r="J38" s="9"/>
      <c r="K38" s="10">
        <f t="shared" si="5"/>
        <v>0.16666666666666663</v>
      </c>
      <c r="L38" s="11" t="str">
        <f t="shared" si="6"/>
        <v/>
      </c>
      <c r="M38" s="11" t="str">
        <f t="shared" si="7"/>
        <v/>
      </c>
      <c r="N38" s="11" t="str">
        <f t="shared" si="8"/>
        <v xml:space="preserve"> </v>
      </c>
      <c r="O38" s="11" t="str">
        <f t="shared" si="9"/>
        <v xml:space="preserve"> </v>
      </c>
      <c r="P38" s="11" t="str">
        <f t="shared" si="10"/>
        <v xml:space="preserve"> </v>
      </c>
      <c r="Q38" s="11" t="str">
        <f t="shared" si="11"/>
        <v/>
      </c>
      <c r="R38" s="10" t="str">
        <f t="shared" si="12"/>
        <v/>
      </c>
      <c r="S38" s="34">
        <f t="shared" si="13"/>
        <v>0.16666666666666663</v>
      </c>
    </row>
    <row r="39" spans="1:19" s="12" customFormat="1" ht="39" x14ac:dyDescent="0.2">
      <c r="A39" s="5">
        <v>12</v>
      </c>
      <c r="B39" s="71" t="str">
        <f t="shared" si="2"/>
        <v>Segunda</v>
      </c>
      <c r="C39" s="70" t="s">
        <v>47</v>
      </c>
      <c r="D39" s="68" t="s">
        <v>48</v>
      </c>
      <c r="E39" s="69" t="s">
        <v>49</v>
      </c>
      <c r="F39" s="70">
        <v>0.75</v>
      </c>
      <c r="G39" s="70">
        <v>0.83333333333333337</v>
      </c>
      <c r="H39" s="7">
        <f t="shared" si="3"/>
        <v>8.333333333333337E-2</v>
      </c>
      <c r="I39" s="8" t="str">
        <f t="shared" si="14"/>
        <v>Dia de semana - 00h00 às 08h00 e 18h00 às 24h00 - R$ 0,00</v>
      </c>
      <c r="J39" s="9"/>
      <c r="K39" s="10" t="str">
        <f t="shared" si="5"/>
        <v/>
      </c>
      <c r="L39" s="11">
        <f t="shared" si="6"/>
        <v>8.333333333333337E-2</v>
      </c>
      <c r="M39" s="11" t="str">
        <f t="shared" si="7"/>
        <v/>
      </c>
      <c r="N39" s="11" t="str">
        <f t="shared" si="8"/>
        <v xml:space="preserve"> </v>
      </c>
      <c r="O39" s="11" t="str">
        <f t="shared" si="9"/>
        <v xml:space="preserve"> </v>
      </c>
      <c r="P39" s="11" t="str">
        <f t="shared" si="10"/>
        <v xml:space="preserve"> </v>
      </c>
      <c r="Q39" s="11" t="str">
        <f t="shared" si="11"/>
        <v/>
      </c>
      <c r="R39" s="10" t="str">
        <f t="shared" si="12"/>
        <v/>
      </c>
      <c r="S39" s="34">
        <f t="shared" si="13"/>
        <v>8.333333333333337E-2</v>
      </c>
    </row>
    <row r="40" spans="1:19" s="12" customFormat="1" ht="26" x14ac:dyDescent="0.2">
      <c r="A40" s="5">
        <v>13</v>
      </c>
      <c r="B40" s="71" t="str">
        <f t="shared" si="2"/>
        <v>Terça</v>
      </c>
      <c r="C40" s="70" t="s">
        <v>47</v>
      </c>
      <c r="D40" s="68" t="s">
        <v>48</v>
      </c>
      <c r="E40" s="69" t="s">
        <v>49</v>
      </c>
      <c r="F40" s="70">
        <v>0.34375</v>
      </c>
      <c r="G40" s="70">
        <v>0.54166666666666663</v>
      </c>
      <c r="H40" s="7">
        <f t="shared" ref="H40:H41" si="94">IF(AND(F40&gt;=0,G40&gt;=0),(G40-F40),0)</f>
        <v>0.19791666666666663</v>
      </c>
      <c r="I40" s="8" t="str">
        <f t="shared" ref="I40:I41" si="95">IF(OR(F40="",G40=""),"",IF(LEFT(E40,6)="Viagem",CONCATENATE("Horas de deslocamento / Viagem"," - ",TEXT($R$9,"R$ #.##0,00"),),IF(AND(B40&lt;&gt;"sábado",B40&lt;&gt;"domingo",B40&lt;&gt;"feriado",AND(N(F40)&gt;=VALUE("08:00:00"),N(F40)&lt;=VALUE("18:00:00"),N(G40)&gt;=VALUE("08:00:00"),N(G40)&lt;=VALUE("18:00:00"))),CONCATENATE("Dia de semana - 08h00 às 18h00"," - ",TEXT($K$9,"R$ #.##0,00"),),IF(AND(B40&lt;&gt;"sábado",B40&lt;&gt;"domingo",B40&lt;&gt;"feriado",OR(N(F40)&gt;=VALUE("18:00:00"),N(F40)&lt;=VALUE("08:00:00")),OR(AND(N(G40)&gt;=VALUE("18:00:00"),N(F40)&gt;=VALUE("18:00:00")),N(G40)&lt;=VALUE("08:00:00"))),CONCATENATE("Dia de semana - 00h00 às 08h00 e 18h00 às 24h00"," - ",TEXT($L$9,"R$ #.##0,00"),),IF(AND(B40="sábado",AND(N(F40)&gt;=VALUE("08:00:00"),N(F40)&lt;=VALUE("18:00:00"),N(G40)&gt;=VALUE("08:00:00"),N(G40)&lt;=VALUE("18:00:00"))),CONCATENATE("Sábado - 08h00 às 18h00"," - ",TEXT($M$9,"R$ #.##0,00"),),IF(AND(B40="sábado",OR(N(F40)&gt;=VALUE("18:00:00"),N(F40)&lt;=VALUE("08:00:00")),OR(AND(N(G40)&gt;=VALUE("18:00:00"),N(F40)&gt;=VALUE("18:00:00")),N(G40)&lt;=VALUE("08:00:00"))),CONCATENATE("Sábado - 00h00 às 08h00 e 18h00 às 24h00"," - ",TEXT($N$9,"R$ #.##0,00"),),IF(AND(B40="domingo",AND(N(F40)&gt;=VALUE("08:00:00"),N(F40)&lt;=VALUE("18:00:00"),N(G40)&gt;=VALUE("08:00:00"),N(G40)&lt;=VALUE("18:00:00"))),CONCATENATE("Domingo - 08h00 às 18h00"," - ",TEXT($O$9,"R$ #.##0,00"),),IF(AND(B40="domingo",OR(N(F40)&gt;=VALUE("18:00:00"),N(F40)&lt;=VALUE("08:00:00")),OR(AND(N(G40)&gt;=VALUE("18:00:00"),N(F40)&gt;=VALUE("18:00:00")),N(G40)&lt;=VALUE("08:00:00"))),CONCATENATE("Domingo - 00h00 às 08h00 e 18h00 às 24h00"," - ",TEXT($P$9,"R$ #.##0,00"),),IF(B40="feriado",CONCATENATE("Feriado"," - ",TEXT($Q$9,"R$ #.##0,00"),),"ERRO! informar 'hora início' ou 'hora final' de acordo com o tipo de hora")))))))))</f>
        <v>Dia de semana - 08h00 às 18h00 - R$ 0,00</v>
      </c>
      <c r="J40" s="9"/>
      <c r="K40" s="10">
        <f t="shared" ref="K40:K41" si="96">IF(OR(F40="",G40=""),"",IF(LEFT(E40,6)="Viagem","",IF(AND(B40&lt;&gt;"sábado",B40&lt;&gt;"domingo",B40&lt;&gt;"feriado",AND(N(F40)&gt;=VALUE("08:00:00"),N(F40)&lt;=VALUE("18:00:00"),N(G40)&gt;=VALUE("08:00:00"),N(G40)&lt;=VALUE("18:00:00"))),H40,"")))</f>
        <v>0.19791666666666663</v>
      </c>
      <c r="L40" s="11" t="str">
        <f t="shared" ref="L40:L41" si="97">IF(OR(F40="",G40=""),"",IF(LEFT(E40,6)="Viagem","",IF(AND(B40&lt;&gt;"sábado",B40&lt;&gt;"domingo",B40&lt;&gt;"feriado",OR(N(F40)&gt;=VALUE("18:00:00"),N(F40)&lt;=VALUE("08:00:00")),OR(AND(N(G40)&gt;=VALUE("18:00:00"),N(F40)&gt;=VALUE("18:00:00")),N(G40)&lt;=VALUE("08:00:00"))),H40,"")))</f>
        <v/>
      </c>
      <c r="M40" s="11" t="str">
        <f t="shared" ref="M40:M41" si="98">IF(OR(F40="",G40=""),"",IF(LEFT(E40,6)="Viagem","",IF(AND(B40="sábado",AND(N(F40)&gt;=VALUE("08:00:00"),N(F40)&lt;=VALUE("18:00:00"),N(G40)&gt;=VALUE("08:00:00"),N(G40)&lt;=VALUE("18:00:00"))),H40,"")))</f>
        <v/>
      </c>
      <c r="N40" s="11" t="str">
        <f t="shared" ref="N40:N41" si="99">IF(OR(F40="",G40=""),"",IF(LEFT(E40,6)="Viagem","",IF(AND(B40="sábado",OR(N(F40)&gt;=VALUE("18:00:00"),N(F40)&lt;=VALUE("08:00:00")),OR(AND(N(G40)&gt;=VALUE("18:00:00"),N(F40)&gt;=VALUE("18:00:00")),N(G40)&lt;=VALUE("08:00:00"))),H40," ")))</f>
        <v xml:space="preserve"> </v>
      </c>
      <c r="O40" s="11" t="str">
        <f t="shared" ref="O40:O41" si="100">IF(OR(F40="",G40=""),"",IF(LEFT(E40,6)="Viagem","",IF(AND(B40="domingo",AND(N(F40)&gt;=VALUE("08:00:00"),N(F40)&lt;=VALUE("18:00:00"),N(G40)&gt;=VALUE("08:00:00"),N(G40)&lt;=VALUE("18:00:00"))),H40," ")))</f>
        <v xml:space="preserve"> </v>
      </c>
      <c r="P40" s="11" t="str">
        <f t="shared" ref="P40:P41" si="101">IF(OR(F40="",G40=""),"",IF(LEFT(E40,6)="Viagem","",IF(AND(B40="domingo",OR(N(F40)&gt;=VALUE("18:00:00"),N(F40)&lt;=VALUE("08:00:00"),N(G40)&gt;=VALUE("18:00:00"),N(G40)&lt;=VALUE("08:00:00"))),H40," ")))</f>
        <v xml:space="preserve"> </v>
      </c>
      <c r="Q40" s="11" t="str">
        <f t="shared" ref="Q40:Q41" si="102">IF(OR(F40="",G40=""),"",IF(LEFT(E40,6)="Viagem","",IF(B40="feriado",H40,"")))</f>
        <v/>
      </c>
      <c r="R40" s="10" t="str">
        <f t="shared" ref="R40:R41" si="103">IF(OR(F40="",G40=""),"",IF(LEFT(E40,6)="Viagem",H40,""))</f>
        <v/>
      </c>
      <c r="S40" s="34">
        <f t="shared" ref="S40:S41" si="104">SUM(K40:R40)</f>
        <v>0.19791666666666663</v>
      </c>
    </row>
    <row r="41" spans="1:19" s="12" customFormat="1" ht="26" x14ac:dyDescent="0.2">
      <c r="A41" s="5">
        <v>13</v>
      </c>
      <c r="B41" s="71" t="str">
        <f t="shared" si="2"/>
        <v>Terça</v>
      </c>
      <c r="C41" s="70" t="s">
        <v>47</v>
      </c>
      <c r="D41" s="68" t="s">
        <v>48</v>
      </c>
      <c r="E41" s="69" t="s">
        <v>49</v>
      </c>
      <c r="F41" s="70">
        <v>0.58333333333333337</v>
      </c>
      <c r="G41" s="70">
        <v>0.72916666666666663</v>
      </c>
      <c r="H41" s="7">
        <f t="shared" si="94"/>
        <v>0.14583333333333326</v>
      </c>
      <c r="I41" s="8" t="str">
        <f t="shared" si="95"/>
        <v>Dia de semana - 08h00 às 18h00 - R$ 0,00</v>
      </c>
      <c r="J41" s="9"/>
      <c r="K41" s="10">
        <f t="shared" si="96"/>
        <v>0.14583333333333326</v>
      </c>
      <c r="L41" s="11" t="str">
        <f t="shared" si="97"/>
        <v/>
      </c>
      <c r="M41" s="11" t="str">
        <f t="shared" si="98"/>
        <v/>
      </c>
      <c r="N41" s="11" t="str">
        <f t="shared" si="99"/>
        <v xml:space="preserve"> </v>
      </c>
      <c r="O41" s="11" t="str">
        <f t="shared" si="100"/>
        <v xml:space="preserve"> </v>
      </c>
      <c r="P41" s="11" t="str">
        <f t="shared" si="101"/>
        <v xml:space="preserve"> </v>
      </c>
      <c r="Q41" s="11" t="str">
        <f t="shared" si="102"/>
        <v/>
      </c>
      <c r="R41" s="10" t="str">
        <f t="shared" si="103"/>
        <v/>
      </c>
      <c r="S41" s="34">
        <f t="shared" si="104"/>
        <v>0.14583333333333326</v>
      </c>
    </row>
    <row r="42" spans="1:19" s="12" customFormat="1" ht="13" x14ac:dyDescent="0.2">
      <c r="A42" s="5">
        <v>14</v>
      </c>
      <c r="B42" s="71" t="str">
        <f t="shared" si="2"/>
        <v>Quarta</v>
      </c>
      <c r="C42" s="70"/>
      <c r="D42" s="68"/>
      <c r="E42" s="69"/>
      <c r="F42" s="70"/>
      <c r="G42" s="70"/>
      <c r="H42" s="7">
        <f t="shared" si="3"/>
        <v>0</v>
      </c>
      <c r="I42" s="8" t="str">
        <f t="shared" si="14"/>
        <v/>
      </c>
      <c r="J42" s="9"/>
      <c r="K42" s="10" t="str">
        <f t="shared" si="5"/>
        <v/>
      </c>
      <c r="L42" s="11" t="str">
        <f t="shared" si="6"/>
        <v/>
      </c>
      <c r="M42" s="11" t="str">
        <f t="shared" si="7"/>
        <v/>
      </c>
      <c r="N42" s="11" t="str">
        <f t="shared" si="8"/>
        <v/>
      </c>
      <c r="O42" s="11" t="str">
        <f t="shared" si="9"/>
        <v/>
      </c>
      <c r="P42" s="11" t="str">
        <f t="shared" si="10"/>
        <v/>
      </c>
      <c r="Q42" s="11" t="str">
        <f t="shared" si="11"/>
        <v/>
      </c>
      <c r="R42" s="10" t="str">
        <f t="shared" si="12"/>
        <v/>
      </c>
      <c r="S42" s="34">
        <f t="shared" si="13"/>
        <v>0</v>
      </c>
    </row>
    <row r="43" spans="1:19" s="12" customFormat="1" ht="13" x14ac:dyDescent="0.2">
      <c r="A43" s="5">
        <v>15</v>
      </c>
      <c r="B43" s="71" t="str">
        <f t="shared" si="2"/>
        <v>Quinta</v>
      </c>
      <c r="C43" s="70"/>
      <c r="D43" s="68"/>
      <c r="E43" s="69"/>
      <c r="F43" s="70"/>
      <c r="G43" s="70"/>
      <c r="H43" s="7">
        <f t="shared" si="3"/>
        <v>0</v>
      </c>
      <c r="I43" s="8" t="str">
        <f t="shared" si="14"/>
        <v/>
      </c>
      <c r="J43" s="9"/>
      <c r="K43" s="10" t="str">
        <f t="shared" si="5"/>
        <v/>
      </c>
      <c r="L43" s="11" t="str">
        <f t="shared" si="6"/>
        <v/>
      </c>
      <c r="M43" s="11" t="str">
        <f t="shared" si="7"/>
        <v/>
      </c>
      <c r="N43" s="11" t="str">
        <f t="shared" si="8"/>
        <v/>
      </c>
      <c r="O43" s="11" t="str">
        <f t="shared" si="9"/>
        <v/>
      </c>
      <c r="P43" s="11" t="str">
        <f t="shared" si="10"/>
        <v/>
      </c>
      <c r="Q43" s="11" t="str">
        <f t="shared" si="11"/>
        <v/>
      </c>
      <c r="R43" s="10" t="str">
        <f t="shared" si="12"/>
        <v/>
      </c>
      <c r="S43" s="34">
        <f t="shared" si="13"/>
        <v>0</v>
      </c>
    </row>
    <row r="44" spans="1:19" s="12" customFormat="1" ht="13" x14ac:dyDescent="0.2">
      <c r="A44" s="5">
        <v>16</v>
      </c>
      <c r="B44" s="71" t="str">
        <f t="shared" ref="B44:B55" si="105">IF(WEEKDAY($I$1+VALUE(A44-1))=1,"Domingo",IF(WEEKDAY($I$1+VALUE(A44-1))=2,"Segunda",IF(WEEKDAY($I$1+VALUE(A44-1))=3,"Terça",IF(WEEKDAY($I$1+VALUE(A44-1))=4,"Quarta",IF(WEEKDAY($I$1+VALUE(A44-1))=5,"Quinta",IF(WEEKDAY($I$1+VALUE(A44-1))=6,"Sexta",IF(WEEKDAY($I$1+VALUE(A44-1))=7,"Sábado","")))))))</f>
        <v>Sexta</v>
      </c>
      <c r="C44" s="70"/>
      <c r="D44" s="68"/>
      <c r="E44" s="69"/>
      <c r="F44" s="70"/>
      <c r="G44" s="70"/>
      <c r="H44" s="7">
        <f t="shared" ref="H44:H49" si="106">IF(AND(F44&gt;=0,G44&gt;=0),(G44-F44),0)</f>
        <v>0</v>
      </c>
      <c r="I44" s="8" t="str">
        <f t="shared" ref="I44:I49" si="107">IF(OR(F44="",G44=""),"",IF(LEFT(E44,6)="Viagem",CONCATENATE("Horas de deslocamento / Viagem"," - ",TEXT($R$9,"R$ #.##0,00"),),IF(AND(B44&lt;&gt;"sábado",B44&lt;&gt;"domingo",B44&lt;&gt;"feriado",AND(N(F44)&gt;=VALUE("08:00:00"),N(F44)&lt;=VALUE("18:00:00"),N(G44)&gt;=VALUE("08:00:00"),N(G44)&lt;=VALUE("18:00:00"))),CONCATENATE("Dia de semana - 08h00 às 18h00"," - ",TEXT($K$9,"R$ #.##0,00"),),IF(AND(B44&lt;&gt;"sábado",B44&lt;&gt;"domingo",B44&lt;&gt;"feriado",OR(N(F44)&gt;=VALUE("18:00:00"),N(F44)&lt;=VALUE("08:00:00")),OR(AND(N(G44)&gt;=VALUE("18:00:00"),N(F44)&gt;=VALUE("18:00:00")),N(G44)&lt;=VALUE("08:00:00"))),CONCATENATE("Dia de semana - 00h00 às 08h00 e 18h00 às 24h00"," - ",TEXT($L$9,"R$ #.##0,00"),),IF(AND(B44="sábado",AND(N(F44)&gt;=VALUE("08:00:00"),N(F44)&lt;=VALUE("18:00:00"),N(G44)&gt;=VALUE("08:00:00"),N(G44)&lt;=VALUE("18:00:00"))),CONCATENATE("Sábado - 08h00 às 18h00"," - ",TEXT($M$9,"R$ #.##0,00"),),IF(AND(B44="sábado",OR(N(F44)&gt;=VALUE("18:00:00"),N(F44)&lt;=VALUE("08:00:00")),OR(AND(N(G44)&gt;=VALUE("18:00:00"),N(F44)&gt;=VALUE("18:00:00")),N(G44)&lt;=VALUE("08:00:00"))),CONCATENATE("Sábado - 00h00 às 08h00 e 18h00 às 24h00"," - ",TEXT($N$9,"R$ #.##0,00"),),IF(AND(B44="domingo",AND(N(F44)&gt;=VALUE("08:00:00"),N(F44)&lt;=VALUE("18:00:00"),N(G44)&gt;=VALUE("08:00:00"),N(G44)&lt;=VALUE("18:00:00"))),CONCATENATE("Domingo - 08h00 às 18h00"," - ",TEXT($O$9,"R$ #.##0,00"),),IF(AND(B44="domingo",OR(N(F44)&gt;=VALUE("18:00:00"),N(F44)&lt;=VALUE("08:00:00")),OR(AND(N(G44)&gt;=VALUE("18:00:00"),N(F44)&gt;=VALUE("18:00:00")),N(G44)&lt;=VALUE("08:00:00"))),CONCATENATE("Domingo - 00h00 às 08h00 e 18h00 às 24h00"," - ",TEXT($P$9,"R$ #.##0,00"),),IF(B44="feriado",CONCATENATE("Feriado"," - ",TEXT($Q$9,"R$ #.##0,00"),),"ERRO! informar 'hora início' ou 'hora final' de acordo com o tipo de hora")))))))))</f>
        <v/>
      </c>
      <c r="J44" s="9"/>
      <c r="K44" s="10" t="str">
        <f t="shared" ref="K44:K49" si="108">IF(OR(F44="",G44=""),"",IF(LEFT(E44,6)="Viagem","",IF(AND(B44&lt;&gt;"sábado",B44&lt;&gt;"domingo",B44&lt;&gt;"feriado",AND(N(F44)&gt;=VALUE("08:00:00"),N(F44)&lt;=VALUE("18:00:00"),N(G44)&gt;=VALUE("08:00:00"),N(G44)&lt;=VALUE("18:00:00"))),H44,"")))</f>
        <v/>
      </c>
      <c r="L44" s="11" t="str">
        <f t="shared" ref="L44:L49" si="109">IF(OR(F44="",G44=""),"",IF(LEFT(E44,6)="Viagem","",IF(AND(B44&lt;&gt;"sábado",B44&lt;&gt;"domingo",B44&lt;&gt;"feriado",OR(N(F44)&gt;=VALUE("18:00:00"),N(F44)&lt;=VALUE("08:00:00")),OR(AND(N(G44)&gt;=VALUE("18:00:00"),N(F44)&gt;=VALUE("18:00:00")),N(G44)&lt;=VALUE("08:00:00"))),H44,"")))</f>
        <v/>
      </c>
      <c r="M44" s="11" t="str">
        <f t="shared" ref="M44:M49" si="110">IF(OR(F44="",G44=""),"",IF(LEFT(E44,6)="Viagem","",IF(AND(B44="sábado",AND(N(F44)&gt;=VALUE("08:00:00"),N(F44)&lt;=VALUE("18:00:00"),N(G44)&gt;=VALUE("08:00:00"),N(G44)&lt;=VALUE("18:00:00"))),H44,"")))</f>
        <v/>
      </c>
      <c r="N44" s="11" t="str">
        <f t="shared" ref="N44:N49" si="111">IF(OR(F44="",G44=""),"",IF(LEFT(E44,6)="Viagem","",IF(AND(B44="sábado",OR(N(F44)&gt;=VALUE("18:00:00"),N(F44)&lt;=VALUE("08:00:00")),OR(AND(N(G44)&gt;=VALUE("18:00:00"),N(F44)&gt;=VALUE("18:00:00")),N(G44)&lt;=VALUE("08:00:00"))),H44," ")))</f>
        <v/>
      </c>
      <c r="O44" s="11" t="str">
        <f t="shared" ref="O44:O49" si="112">IF(OR(F44="",G44=""),"",IF(LEFT(E44,6)="Viagem","",IF(AND(B44="domingo",AND(N(F44)&gt;=VALUE("08:00:00"),N(F44)&lt;=VALUE("18:00:00"),N(G44)&gt;=VALUE("08:00:00"),N(G44)&lt;=VALUE("18:00:00"))),H44," ")))</f>
        <v/>
      </c>
      <c r="P44" s="11" t="str">
        <f t="shared" ref="P44:P49" si="113">IF(OR(F44="",G44=""),"",IF(LEFT(E44,6)="Viagem","",IF(AND(B44="domingo",OR(N(F44)&gt;=VALUE("18:00:00"),N(F44)&lt;=VALUE("08:00:00"),N(G44)&gt;=VALUE("18:00:00"),N(G44)&lt;=VALUE("08:00:00"))),H44," ")))</f>
        <v/>
      </c>
      <c r="Q44" s="11" t="str">
        <f t="shared" ref="Q44:Q49" si="114">IF(OR(F44="",G44=""),"",IF(LEFT(E44,6)="Viagem","",IF(B44="feriado",H44,"")))</f>
        <v/>
      </c>
      <c r="R44" s="10" t="str">
        <f t="shared" ref="R44:R49" si="115">IF(OR(F44="",G44=""),"",IF(LEFT(E44,6)="Viagem",H44,""))</f>
        <v/>
      </c>
      <c r="S44" s="34">
        <f t="shared" ref="S44:S49" si="116">SUM(K44:R44)</f>
        <v>0</v>
      </c>
    </row>
    <row r="45" spans="1:19" s="12" customFormat="1" ht="13" x14ac:dyDescent="0.2">
      <c r="A45" s="5">
        <v>17</v>
      </c>
      <c r="B45" s="71" t="str">
        <f t="shared" si="105"/>
        <v>Sábado</v>
      </c>
      <c r="C45" s="70"/>
      <c r="D45" s="68"/>
      <c r="E45" s="69"/>
      <c r="F45" s="70"/>
      <c r="G45" s="70"/>
      <c r="H45" s="7">
        <f t="shared" si="106"/>
        <v>0</v>
      </c>
      <c r="I45" s="8" t="str">
        <f t="shared" si="107"/>
        <v/>
      </c>
      <c r="J45" s="9"/>
      <c r="K45" s="10" t="str">
        <f t="shared" si="108"/>
        <v/>
      </c>
      <c r="L45" s="11" t="str">
        <f t="shared" si="109"/>
        <v/>
      </c>
      <c r="M45" s="11" t="str">
        <f t="shared" si="110"/>
        <v/>
      </c>
      <c r="N45" s="11" t="str">
        <f t="shared" si="111"/>
        <v/>
      </c>
      <c r="O45" s="11" t="str">
        <f t="shared" si="112"/>
        <v/>
      </c>
      <c r="P45" s="11" t="str">
        <f t="shared" si="113"/>
        <v/>
      </c>
      <c r="Q45" s="11" t="str">
        <f t="shared" si="114"/>
        <v/>
      </c>
      <c r="R45" s="10" t="str">
        <f t="shared" si="115"/>
        <v/>
      </c>
      <c r="S45" s="34">
        <f t="shared" si="116"/>
        <v>0</v>
      </c>
    </row>
    <row r="46" spans="1:19" s="12" customFormat="1" ht="13" x14ac:dyDescent="0.2">
      <c r="A46" s="5">
        <v>18</v>
      </c>
      <c r="B46" s="71" t="str">
        <f t="shared" si="105"/>
        <v>Domingo</v>
      </c>
      <c r="C46" s="70"/>
      <c r="D46" s="68"/>
      <c r="E46" s="69"/>
      <c r="F46" s="70"/>
      <c r="G46" s="70"/>
      <c r="H46" s="7">
        <f t="shared" si="106"/>
        <v>0</v>
      </c>
      <c r="I46" s="8" t="str">
        <f t="shared" si="107"/>
        <v/>
      </c>
      <c r="J46" s="9"/>
      <c r="K46" s="10" t="str">
        <f t="shared" si="108"/>
        <v/>
      </c>
      <c r="L46" s="11" t="str">
        <f t="shared" si="109"/>
        <v/>
      </c>
      <c r="M46" s="11" t="str">
        <f t="shared" si="110"/>
        <v/>
      </c>
      <c r="N46" s="11" t="str">
        <f t="shared" si="111"/>
        <v/>
      </c>
      <c r="O46" s="11" t="str">
        <f t="shared" si="112"/>
        <v/>
      </c>
      <c r="P46" s="11" t="str">
        <f t="shared" si="113"/>
        <v/>
      </c>
      <c r="Q46" s="11" t="str">
        <f t="shared" si="114"/>
        <v/>
      </c>
      <c r="R46" s="10" t="str">
        <f t="shared" si="115"/>
        <v/>
      </c>
      <c r="S46" s="34">
        <f t="shared" si="116"/>
        <v>0</v>
      </c>
    </row>
    <row r="47" spans="1:19" s="12" customFormat="1" ht="26" x14ac:dyDescent="0.2">
      <c r="A47" s="5">
        <v>19</v>
      </c>
      <c r="B47" s="71" t="str">
        <f t="shared" si="105"/>
        <v>Segunda</v>
      </c>
      <c r="C47" s="70" t="s">
        <v>47</v>
      </c>
      <c r="D47" s="68" t="s">
        <v>48</v>
      </c>
      <c r="E47" s="69" t="s">
        <v>49</v>
      </c>
      <c r="F47" s="70">
        <v>0.41666666666666669</v>
      </c>
      <c r="G47" s="70">
        <v>0.45833333333333331</v>
      </c>
      <c r="H47" s="7">
        <f t="shared" si="106"/>
        <v>4.166666666666663E-2</v>
      </c>
      <c r="I47" s="8" t="str">
        <f t="shared" si="107"/>
        <v>Dia de semana - 08h00 às 18h00 - R$ 0,00</v>
      </c>
      <c r="J47" s="9"/>
      <c r="K47" s="10">
        <f t="shared" si="108"/>
        <v>4.166666666666663E-2</v>
      </c>
      <c r="L47" s="11" t="str">
        <f t="shared" si="109"/>
        <v/>
      </c>
      <c r="M47" s="11" t="str">
        <f t="shared" si="110"/>
        <v/>
      </c>
      <c r="N47" s="11" t="str">
        <f t="shared" si="111"/>
        <v xml:space="preserve"> </v>
      </c>
      <c r="O47" s="11" t="str">
        <f t="shared" si="112"/>
        <v xml:space="preserve"> </v>
      </c>
      <c r="P47" s="11" t="str">
        <f t="shared" si="113"/>
        <v xml:space="preserve"> </v>
      </c>
      <c r="Q47" s="11" t="str">
        <f t="shared" si="114"/>
        <v/>
      </c>
      <c r="R47" s="10" t="str">
        <f t="shared" si="115"/>
        <v/>
      </c>
      <c r="S47" s="34">
        <f t="shared" si="116"/>
        <v>4.166666666666663E-2</v>
      </c>
    </row>
    <row r="48" spans="1:19" s="12" customFormat="1" ht="26" x14ac:dyDescent="0.2">
      <c r="A48" s="5">
        <v>19</v>
      </c>
      <c r="B48" s="71" t="str">
        <f t="shared" si="105"/>
        <v>Segunda</v>
      </c>
      <c r="C48" s="70" t="s">
        <v>47</v>
      </c>
      <c r="D48" s="68" t="s">
        <v>48</v>
      </c>
      <c r="E48" s="69" t="s">
        <v>49</v>
      </c>
      <c r="F48" s="70">
        <v>0.5</v>
      </c>
      <c r="G48" s="70">
        <v>0.54166666666666663</v>
      </c>
      <c r="H48" s="7">
        <f t="shared" si="106"/>
        <v>4.166666666666663E-2</v>
      </c>
      <c r="I48" s="8" t="str">
        <f t="shared" si="107"/>
        <v>Dia de semana - 08h00 às 18h00 - R$ 0,00</v>
      </c>
      <c r="J48" s="9"/>
      <c r="K48" s="10">
        <f t="shared" si="108"/>
        <v>4.166666666666663E-2</v>
      </c>
      <c r="L48" s="11" t="str">
        <f t="shared" si="109"/>
        <v/>
      </c>
      <c r="M48" s="11" t="str">
        <f t="shared" si="110"/>
        <v/>
      </c>
      <c r="N48" s="11" t="str">
        <f t="shared" si="111"/>
        <v xml:space="preserve"> </v>
      </c>
      <c r="O48" s="11" t="str">
        <f t="shared" si="112"/>
        <v xml:space="preserve"> </v>
      </c>
      <c r="P48" s="11" t="str">
        <f t="shared" si="113"/>
        <v xml:space="preserve"> </v>
      </c>
      <c r="Q48" s="11" t="str">
        <f t="shared" si="114"/>
        <v/>
      </c>
      <c r="R48" s="10" t="str">
        <f t="shared" si="115"/>
        <v/>
      </c>
      <c r="S48" s="34">
        <f t="shared" si="116"/>
        <v>4.166666666666663E-2</v>
      </c>
    </row>
    <row r="49" spans="1:19" s="12" customFormat="1" ht="26" x14ac:dyDescent="0.2">
      <c r="A49" s="5">
        <v>19</v>
      </c>
      <c r="B49" s="71" t="str">
        <f t="shared" si="105"/>
        <v>Segunda</v>
      </c>
      <c r="C49" s="70" t="s">
        <v>47</v>
      </c>
      <c r="D49" s="68" t="s">
        <v>48</v>
      </c>
      <c r="E49" s="69" t="s">
        <v>49</v>
      </c>
      <c r="F49" s="70">
        <v>0.58333333333333337</v>
      </c>
      <c r="G49" s="70">
        <v>0.75</v>
      </c>
      <c r="H49" s="7">
        <f t="shared" si="106"/>
        <v>0.16666666666666663</v>
      </c>
      <c r="I49" s="8" t="str">
        <f t="shared" si="107"/>
        <v>Dia de semana - 08h00 às 18h00 - R$ 0,00</v>
      </c>
      <c r="J49" s="9"/>
      <c r="K49" s="10">
        <f t="shared" si="108"/>
        <v>0.16666666666666663</v>
      </c>
      <c r="L49" s="11" t="str">
        <f t="shared" si="109"/>
        <v/>
      </c>
      <c r="M49" s="11" t="str">
        <f t="shared" si="110"/>
        <v/>
      </c>
      <c r="N49" s="11" t="str">
        <f t="shared" si="111"/>
        <v xml:space="preserve"> </v>
      </c>
      <c r="O49" s="11" t="str">
        <f t="shared" si="112"/>
        <v xml:space="preserve"> </v>
      </c>
      <c r="P49" s="11" t="str">
        <f t="shared" si="113"/>
        <v xml:space="preserve"> </v>
      </c>
      <c r="Q49" s="11" t="str">
        <f t="shared" si="114"/>
        <v/>
      </c>
      <c r="R49" s="10" t="str">
        <f t="shared" si="115"/>
        <v/>
      </c>
      <c r="S49" s="34">
        <f t="shared" si="116"/>
        <v>0.16666666666666663</v>
      </c>
    </row>
    <row r="50" spans="1:19" s="12" customFormat="1" ht="39" x14ac:dyDescent="0.2">
      <c r="A50" s="5">
        <v>19</v>
      </c>
      <c r="B50" s="71" t="str">
        <f t="shared" si="105"/>
        <v>Segunda</v>
      </c>
      <c r="C50" s="70" t="s">
        <v>47</v>
      </c>
      <c r="D50" s="68" t="s">
        <v>48</v>
      </c>
      <c r="E50" s="69" t="s">
        <v>49</v>
      </c>
      <c r="F50" s="70">
        <v>0.75</v>
      </c>
      <c r="G50" s="70">
        <v>0.79166666666666663</v>
      </c>
      <c r="H50" s="7">
        <f t="shared" ref="H50:H55" si="117">IF(AND(F50&gt;=0,G50&gt;=0),(G50-F50),0)</f>
        <v>4.166666666666663E-2</v>
      </c>
      <c r="I50" s="8" t="str">
        <f t="shared" ref="I50:I55" si="118">IF(OR(F50="",G50=""),"",IF(LEFT(E50,6)="Viagem",CONCATENATE("Horas de deslocamento / Viagem"," - ",TEXT($R$9,"R$ #.##0,00"),),IF(AND(B50&lt;&gt;"sábado",B50&lt;&gt;"domingo",B50&lt;&gt;"feriado",AND(N(F50)&gt;=VALUE("08:00:00"),N(F50)&lt;=VALUE("18:00:00"),N(G50)&gt;=VALUE("08:00:00"),N(G50)&lt;=VALUE("18:00:00"))),CONCATENATE("Dia de semana - 08h00 às 18h00"," - ",TEXT($K$9,"R$ #.##0,00"),),IF(AND(B50&lt;&gt;"sábado",B50&lt;&gt;"domingo",B50&lt;&gt;"feriado",OR(N(F50)&gt;=VALUE("18:00:00"),N(F50)&lt;=VALUE("08:00:00")),OR(AND(N(G50)&gt;=VALUE("18:00:00"),N(F50)&gt;=VALUE("18:00:00")),N(G50)&lt;=VALUE("08:00:00"))),CONCATENATE("Dia de semana - 00h00 às 08h00 e 18h00 às 24h00"," - ",TEXT($L$9,"R$ #.##0,00"),),IF(AND(B50="sábado",AND(N(F50)&gt;=VALUE("08:00:00"),N(F50)&lt;=VALUE("18:00:00"),N(G50)&gt;=VALUE("08:00:00"),N(G50)&lt;=VALUE("18:00:00"))),CONCATENATE("Sábado - 08h00 às 18h00"," - ",TEXT($M$9,"R$ #.##0,00"),),IF(AND(B50="sábado",OR(N(F50)&gt;=VALUE("18:00:00"),N(F50)&lt;=VALUE("08:00:00")),OR(AND(N(G50)&gt;=VALUE("18:00:00"),N(F50)&gt;=VALUE("18:00:00")),N(G50)&lt;=VALUE("08:00:00"))),CONCATENATE("Sábado - 00h00 às 08h00 e 18h00 às 24h00"," - ",TEXT($N$9,"R$ #.##0,00"),),IF(AND(B50="domingo",AND(N(F50)&gt;=VALUE("08:00:00"),N(F50)&lt;=VALUE("18:00:00"),N(G50)&gt;=VALUE("08:00:00"),N(G50)&lt;=VALUE("18:00:00"))),CONCATENATE("Domingo - 08h00 às 18h00"," - ",TEXT($O$9,"R$ #.##0,00"),),IF(AND(B50="domingo",OR(N(F50)&gt;=VALUE("18:00:00"),N(F50)&lt;=VALUE("08:00:00")),OR(AND(N(G50)&gt;=VALUE("18:00:00"),N(F50)&gt;=VALUE("18:00:00")),N(G50)&lt;=VALUE("08:00:00"))),CONCATENATE("Domingo - 00h00 às 08h00 e 18h00 às 24h00"," - ",TEXT($P$9,"R$ #.##0,00"),),IF(B50="feriado",CONCATENATE("Feriado"," - ",TEXT($Q$9,"R$ #.##0,00"),),"ERRO! informar 'hora início' ou 'hora final' de acordo com o tipo de hora")))))))))</f>
        <v>Dia de semana - 00h00 às 08h00 e 18h00 às 24h00 - R$ 0,00</v>
      </c>
      <c r="J50" s="9"/>
      <c r="K50" s="10" t="str">
        <f t="shared" ref="K50:K55" si="119">IF(OR(F50="",G50=""),"",IF(LEFT(E50,6)="Viagem","",IF(AND(B50&lt;&gt;"sábado",B50&lt;&gt;"domingo",B50&lt;&gt;"feriado",AND(N(F50)&gt;=VALUE("08:00:00"),N(F50)&lt;=VALUE("18:00:00"),N(G50)&gt;=VALUE("08:00:00"),N(G50)&lt;=VALUE("18:00:00"))),H50,"")))</f>
        <v/>
      </c>
      <c r="L50" s="11">
        <f t="shared" ref="L50:L55" si="120">IF(OR(F50="",G50=""),"",IF(LEFT(E50,6)="Viagem","",IF(AND(B50&lt;&gt;"sábado",B50&lt;&gt;"domingo",B50&lt;&gt;"feriado",OR(N(F50)&gt;=VALUE("18:00:00"),N(F50)&lt;=VALUE("08:00:00")),OR(AND(N(G50)&gt;=VALUE("18:00:00"),N(F50)&gt;=VALUE("18:00:00")),N(G50)&lt;=VALUE("08:00:00"))),H50,"")))</f>
        <v>4.166666666666663E-2</v>
      </c>
      <c r="M50" s="11" t="str">
        <f t="shared" ref="M50:M55" si="121">IF(OR(F50="",G50=""),"",IF(LEFT(E50,6)="Viagem","",IF(AND(B50="sábado",AND(N(F50)&gt;=VALUE("08:00:00"),N(F50)&lt;=VALUE("18:00:00"),N(G50)&gt;=VALUE("08:00:00"),N(G50)&lt;=VALUE("18:00:00"))),H50,"")))</f>
        <v/>
      </c>
      <c r="N50" s="11" t="str">
        <f t="shared" ref="N50:N55" si="122">IF(OR(F50="",G50=""),"",IF(LEFT(E50,6)="Viagem","",IF(AND(B50="sábado",OR(N(F50)&gt;=VALUE("18:00:00"),N(F50)&lt;=VALUE("08:00:00")),OR(AND(N(G50)&gt;=VALUE("18:00:00"),N(F50)&gt;=VALUE("18:00:00")),N(G50)&lt;=VALUE("08:00:00"))),H50," ")))</f>
        <v xml:space="preserve"> </v>
      </c>
      <c r="O50" s="11" t="str">
        <f t="shared" ref="O50:O55" si="123">IF(OR(F50="",G50=""),"",IF(LEFT(E50,6)="Viagem","",IF(AND(B50="domingo",AND(N(F50)&gt;=VALUE("08:00:00"),N(F50)&lt;=VALUE("18:00:00"),N(G50)&gt;=VALUE("08:00:00"),N(G50)&lt;=VALUE("18:00:00"))),H50," ")))</f>
        <v xml:space="preserve"> </v>
      </c>
      <c r="P50" s="11" t="str">
        <f t="shared" ref="P50:P55" si="124">IF(OR(F50="",G50=""),"",IF(LEFT(E50,6)="Viagem","",IF(AND(B50="domingo",OR(N(F50)&gt;=VALUE("18:00:00"),N(F50)&lt;=VALUE("08:00:00"),N(G50)&gt;=VALUE("18:00:00"),N(G50)&lt;=VALUE("08:00:00"))),H50," ")))</f>
        <v xml:space="preserve"> </v>
      </c>
      <c r="Q50" s="11" t="str">
        <f t="shared" ref="Q50:Q55" si="125">IF(OR(F50="",G50=""),"",IF(LEFT(E50,6)="Viagem","",IF(B50="feriado",H50,"")))</f>
        <v/>
      </c>
      <c r="R50" s="10" t="str">
        <f t="shared" ref="R50:R55" si="126">IF(OR(F50="",G50=""),"",IF(LEFT(E50,6)="Viagem",H50,""))</f>
        <v/>
      </c>
      <c r="S50" s="34">
        <f t="shared" ref="S50:S55" si="127">SUM(K50:R50)</f>
        <v>4.166666666666663E-2</v>
      </c>
    </row>
    <row r="51" spans="1:19" s="12" customFormat="1" ht="26" x14ac:dyDescent="0.2">
      <c r="A51" s="5">
        <v>20</v>
      </c>
      <c r="B51" s="71" t="str">
        <f t="shared" si="105"/>
        <v>Terça</v>
      </c>
      <c r="C51" s="70" t="s">
        <v>47</v>
      </c>
      <c r="D51" s="68" t="s">
        <v>48</v>
      </c>
      <c r="E51" s="69" t="s">
        <v>49</v>
      </c>
      <c r="F51" s="70">
        <v>0.375</v>
      </c>
      <c r="G51" s="70">
        <v>0.5</v>
      </c>
      <c r="H51" s="7">
        <f t="shared" si="117"/>
        <v>0.125</v>
      </c>
      <c r="I51" s="8" t="str">
        <f t="shared" si="118"/>
        <v>Dia de semana - 08h00 às 18h00 - R$ 0,00</v>
      </c>
      <c r="J51" s="9"/>
      <c r="K51" s="10">
        <f t="shared" si="119"/>
        <v>0.125</v>
      </c>
      <c r="L51" s="11" t="str">
        <f t="shared" si="120"/>
        <v/>
      </c>
      <c r="M51" s="11" t="str">
        <f t="shared" si="121"/>
        <v/>
      </c>
      <c r="N51" s="11" t="str">
        <f t="shared" si="122"/>
        <v xml:space="preserve"> </v>
      </c>
      <c r="O51" s="11" t="str">
        <f t="shared" si="123"/>
        <v xml:space="preserve"> </v>
      </c>
      <c r="P51" s="11" t="str">
        <f t="shared" si="124"/>
        <v xml:space="preserve"> </v>
      </c>
      <c r="Q51" s="11" t="str">
        <f t="shared" si="125"/>
        <v/>
      </c>
      <c r="R51" s="10" t="str">
        <f t="shared" si="126"/>
        <v/>
      </c>
      <c r="S51" s="34">
        <f t="shared" si="127"/>
        <v>0.125</v>
      </c>
    </row>
    <row r="52" spans="1:19" s="12" customFormat="1" ht="26" x14ac:dyDescent="0.2">
      <c r="A52" s="5">
        <v>20</v>
      </c>
      <c r="B52" s="71" t="str">
        <f t="shared" si="105"/>
        <v>Terça</v>
      </c>
      <c r="C52" s="70" t="s">
        <v>47</v>
      </c>
      <c r="D52" s="68" t="s">
        <v>48</v>
      </c>
      <c r="E52" s="69" t="s">
        <v>49</v>
      </c>
      <c r="F52" s="70">
        <v>0.54166666666666663</v>
      </c>
      <c r="G52" s="70">
        <v>0.75</v>
      </c>
      <c r="H52" s="7">
        <f t="shared" si="117"/>
        <v>0.20833333333333337</v>
      </c>
      <c r="I52" s="8" t="str">
        <f t="shared" si="118"/>
        <v>Dia de semana - 08h00 às 18h00 - R$ 0,00</v>
      </c>
      <c r="J52" s="9"/>
      <c r="K52" s="10">
        <f t="shared" si="119"/>
        <v>0.20833333333333337</v>
      </c>
      <c r="L52" s="11" t="str">
        <f t="shared" si="120"/>
        <v/>
      </c>
      <c r="M52" s="11" t="str">
        <f t="shared" si="121"/>
        <v/>
      </c>
      <c r="N52" s="11" t="str">
        <f t="shared" si="122"/>
        <v xml:space="preserve"> </v>
      </c>
      <c r="O52" s="11" t="str">
        <f t="shared" si="123"/>
        <v xml:space="preserve"> </v>
      </c>
      <c r="P52" s="11" t="str">
        <f t="shared" si="124"/>
        <v xml:space="preserve"> </v>
      </c>
      <c r="Q52" s="11" t="str">
        <f t="shared" si="125"/>
        <v/>
      </c>
      <c r="R52" s="10" t="str">
        <f t="shared" si="126"/>
        <v/>
      </c>
      <c r="S52" s="34">
        <f t="shared" si="127"/>
        <v>0.20833333333333337</v>
      </c>
    </row>
    <row r="53" spans="1:19" s="12" customFormat="1" ht="26" x14ac:dyDescent="0.2">
      <c r="A53" s="5">
        <v>21</v>
      </c>
      <c r="B53" s="71" t="str">
        <f t="shared" si="105"/>
        <v>Quarta</v>
      </c>
      <c r="C53" s="70" t="s">
        <v>47</v>
      </c>
      <c r="D53" s="68" t="s">
        <v>48</v>
      </c>
      <c r="E53" s="69" t="s">
        <v>49</v>
      </c>
      <c r="F53" s="70">
        <v>0.375</v>
      </c>
      <c r="G53" s="70">
        <v>0.54166666666666663</v>
      </c>
      <c r="H53" s="7">
        <f t="shared" si="117"/>
        <v>0.16666666666666663</v>
      </c>
      <c r="I53" s="8" t="str">
        <f t="shared" si="118"/>
        <v>Dia de semana - 08h00 às 18h00 - R$ 0,00</v>
      </c>
      <c r="J53" s="9"/>
      <c r="K53" s="10">
        <f t="shared" si="119"/>
        <v>0.16666666666666663</v>
      </c>
      <c r="L53" s="11" t="str">
        <f t="shared" si="120"/>
        <v/>
      </c>
      <c r="M53" s="11" t="str">
        <f t="shared" si="121"/>
        <v/>
      </c>
      <c r="N53" s="11" t="str">
        <f t="shared" si="122"/>
        <v xml:space="preserve"> </v>
      </c>
      <c r="O53" s="11" t="str">
        <f t="shared" si="123"/>
        <v xml:space="preserve"> </v>
      </c>
      <c r="P53" s="11" t="str">
        <f t="shared" si="124"/>
        <v xml:space="preserve"> </v>
      </c>
      <c r="Q53" s="11" t="str">
        <f t="shared" si="125"/>
        <v/>
      </c>
      <c r="R53" s="10" t="str">
        <f t="shared" si="126"/>
        <v/>
      </c>
      <c r="S53" s="34">
        <f t="shared" si="127"/>
        <v>0.16666666666666663</v>
      </c>
    </row>
    <row r="54" spans="1:19" s="12" customFormat="1" ht="26" x14ac:dyDescent="0.2">
      <c r="A54" s="5">
        <v>21</v>
      </c>
      <c r="B54" s="71" t="str">
        <f t="shared" si="105"/>
        <v>Quarta</v>
      </c>
      <c r="C54" s="70" t="s">
        <v>47</v>
      </c>
      <c r="D54" s="68" t="s">
        <v>48</v>
      </c>
      <c r="E54" s="69" t="s">
        <v>49</v>
      </c>
      <c r="F54" s="70">
        <v>0.58333333333333337</v>
      </c>
      <c r="G54" s="70">
        <v>0.75</v>
      </c>
      <c r="H54" s="7">
        <f t="shared" si="117"/>
        <v>0.16666666666666663</v>
      </c>
      <c r="I54" s="8" t="str">
        <f t="shared" si="118"/>
        <v>Dia de semana - 08h00 às 18h00 - R$ 0,00</v>
      </c>
      <c r="J54" s="9"/>
      <c r="K54" s="10">
        <f t="shared" si="119"/>
        <v>0.16666666666666663</v>
      </c>
      <c r="L54" s="11" t="str">
        <f t="shared" si="120"/>
        <v/>
      </c>
      <c r="M54" s="11" t="str">
        <f t="shared" si="121"/>
        <v/>
      </c>
      <c r="N54" s="11" t="str">
        <f t="shared" si="122"/>
        <v xml:space="preserve"> </v>
      </c>
      <c r="O54" s="11" t="str">
        <f t="shared" si="123"/>
        <v xml:space="preserve"> </v>
      </c>
      <c r="P54" s="11" t="str">
        <f t="shared" si="124"/>
        <v xml:space="preserve"> </v>
      </c>
      <c r="Q54" s="11" t="str">
        <f t="shared" si="125"/>
        <v/>
      </c>
      <c r="R54" s="10" t="str">
        <f t="shared" si="126"/>
        <v/>
      </c>
      <c r="S54" s="34">
        <f t="shared" si="127"/>
        <v>0.16666666666666663</v>
      </c>
    </row>
    <row r="55" spans="1:19" s="12" customFormat="1" ht="39" x14ac:dyDescent="0.2">
      <c r="A55" s="5">
        <v>21</v>
      </c>
      <c r="B55" s="71" t="str">
        <f t="shared" si="105"/>
        <v>Quarta</v>
      </c>
      <c r="C55" s="70" t="s">
        <v>47</v>
      </c>
      <c r="D55" s="68" t="s">
        <v>48</v>
      </c>
      <c r="E55" s="69" t="s">
        <v>49</v>
      </c>
      <c r="F55" s="70">
        <v>0.75</v>
      </c>
      <c r="G55" s="70">
        <v>0.83333333333333337</v>
      </c>
      <c r="H55" s="7">
        <f t="shared" si="117"/>
        <v>8.333333333333337E-2</v>
      </c>
      <c r="I55" s="8" t="str">
        <f t="shared" si="118"/>
        <v>Dia de semana - 00h00 às 08h00 e 18h00 às 24h00 - R$ 0,00</v>
      </c>
      <c r="J55" s="9"/>
      <c r="K55" s="10" t="str">
        <f t="shared" si="119"/>
        <v/>
      </c>
      <c r="L55" s="11">
        <f t="shared" si="120"/>
        <v>8.333333333333337E-2</v>
      </c>
      <c r="M55" s="11" t="str">
        <f t="shared" si="121"/>
        <v/>
      </c>
      <c r="N55" s="11" t="str">
        <f t="shared" si="122"/>
        <v xml:space="preserve"> </v>
      </c>
      <c r="O55" s="11" t="str">
        <f t="shared" si="123"/>
        <v xml:space="preserve"> </v>
      </c>
      <c r="P55" s="11" t="str">
        <f t="shared" si="124"/>
        <v xml:space="preserve"> </v>
      </c>
      <c r="Q55" s="11" t="str">
        <f t="shared" si="125"/>
        <v/>
      </c>
      <c r="R55" s="10" t="str">
        <f t="shared" si="126"/>
        <v/>
      </c>
      <c r="S55" s="34">
        <f t="shared" si="127"/>
        <v>8.333333333333337E-2</v>
      </c>
    </row>
    <row r="56" spans="1:19" s="12" customFormat="1" ht="26" x14ac:dyDescent="0.2">
      <c r="A56" s="5">
        <v>22</v>
      </c>
      <c r="B56" s="71" t="str">
        <f t="shared" si="2"/>
        <v>Quinta</v>
      </c>
      <c r="C56" s="70" t="s">
        <v>47</v>
      </c>
      <c r="D56" s="68" t="s">
        <v>48</v>
      </c>
      <c r="E56" s="69" t="s">
        <v>49</v>
      </c>
      <c r="F56" s="70">
        <v>0.375</v>
      </c>
      <c r="G56" s="70">
        <v>0.54166666666666663</v>
      </c>
      <c r="H56" s="7">
        <f t="shared" ref="H56:H65" si="128">IF(AND(F56&gt;=0,G56&gt;=0),(G56-F56),0)</f>
        <v>0.16666666666666663</v>
      </c>
      <c r="I56" s="8" t="str">
        <f t="shared" ref="I56:I65" si="129">IF(OR(F56="",G56=""),"",IF(LEFT(E56,6)="Viagem",CONCATENATE("Horas de deslocamento / Viagem"," - ",TEXT($R$9,"R$ #.##0,00"),),IF(AND(B56&lt;&gt;"sábado",B56&lt;&gt;"domingo",B56&lt;&gt;"feriado",AND(N(F56)&gt;=VALUE("08:00:00"),N(F56)&lt;=VALUE("18:00:00"),N(G56)&gt;=VALUE("08:00:00"),N(G56)&lt;=VALUE("18:00:00"))),CONCATENATE("Dia de semana - 08h00 às 18h00"," - ",TEXT($K$9,"R$ #.##0,00"),),IF(AND(B56&lt;&gt;"sábado",B56&lt;&gt;"domingo",B56&lt;&gt;"feriado",OR(N(F56)&gt;=VALUE("18:00:00"),N(F56)&lt;=VALUE("08:00:00")),OR(AND(N(G56)&gt;=VALUE("18:00:00"),N(F56)&gt;=VALUE("18:00:00")),N(G56)&lt;=VALUE("08:00:00"))),CONCATENATE("Dia de semana - 00h00 às 08h00 e 18h00 às 24h00"," - ",TEXT($L$9,"R$ #.##0,00"),),IF(AND(B56="sábado",AND(N(F56)&gt;=VALUE("08:00:00"),N(F56)&lt;=VALUE("18:00:00"),N(G56)&gt;=VALUE("08:00:00"),N(G56)&lt;=VALUE("18:00:00"))),CONCATENATE("Sábado - 08h00 às 18h00"," - ",TEXT($M$9,"R$ #.##0,00"),),IF(AND(B56="sábado",OR(N(F56)&gt;=VALUE("18:00:00"),N(F56)&lt;=VALUE("08:00:00")),OR(AND(N(G56)&gt;=VALUE("18:00:00"),N(F56)&gt;=VALUE("18:00:00")),N(G56)&lt;=VALUE("08:00:00"))),CONCATENATE("Sábado - 00h00 às 08h00 e 18h00 às 24h00"," - ",TEXT($N$9,"R$ #.##0,00"),),IF(AND(B56="domingo",AND(N(F56)&gt;=VALUE("08:00:00"),N(F56)&lt;=VALUE("18:00:00"),N(G56)&gt;=VALUE("08:00:00"),N(G56)&lt;=VALUE("18:00:00"))),CONCATENATE("Domingo - 08h00 às 18h00"," - ",TEXT($O$9,"R$ #.##0,00"),),IF(AND(B56="domingo",OR(N(F56)&gt;=VALUE("18:00:00"),N(F56)&lt;=VALUE("08:00:00")),OR(AND(N(G56)&gt;=VALUE("18:00:00"),N(F56)&gt;=VALUE("18:00:00")),N(G56)&lt;=VALUE("08:00:00"))),CONCATENATE("Domingo - 00h00 às 08h00 e 18h00 às 24h00"," - ",TEXT($P$9,"R$ #.##0,00"),),IF(B56="feriado",CONCATENATE("Feriado"," - ",TEXT($Q$9,"R$ #.##0,00"),),"ERRO! informar 'hora início' ou 'hora final' de acordo com o tipo de hora")))))))))</f>
        <v>Dia de semana - 08h00 às 18h00 - R$ 0,00</v>
      </c>
      <c r="J56" s="9"/>
      <c r="K56" s="10">
        <f t="shared" ref="K56:K65" si="130">IF(OR(F56="",G56=""),"",IF(LEFT(E56,6)="Viagem","",IF(AND(B56&lt;&gt;"sábado",B56&lt;&gt;"domingo",B56&lt;&gt;"feriado",AND(N(F56)&gt;=VALUE("08:00:00"),N(F56)&lt;=VALUE("18:00:00"),N(G56)&gt;=VALUE("08:00:00"),N(G56)&lt;=VALUE("18:00:00"))),H56,"")))</f>
        <v>0.16666666666666663</v>
      </c>
      <c r="L56" s="11" t="str">
        <f t="shared" ref="L56:L65" si="131">IF(OR(F56="",G56=""),"",IF(LEFT(E56,6)="Viagem","",IF(AND(B56&lt;&gt;"sábado",B56&lt;&gt;"domingo",B56&lt;&gt;"feriado",OR(N(F56)&gt;=VALUE("18:00:00"),N(F56)&lt;=VALUE("08:00:00")),OR(AND(N(G56)&gt;=VALUE("18:00:00"),N(F56)&gt;=VALUE("18:00:00")),N(G56)&lt;=VALUE("08:00:00"))),H56,"")))</f>
        <v/>
      </c>
      <c r="M56" s="11" t="str">
        <f t="shared" ref="M56:M65" si="132">IF(OR(F56="",G56=""),"",IF(LEFT(E56,6)="Viagem","",IF(AND(B56="sábado",AND(N(F56)&gt;=VALUE("08:00:00"),N(F56)&lt;=VALUE("18:00:00"),N(G56)&gt;=VALUE("08:00:00"),N(G56)&lt;=VALUE("18:00:00"))),H56,"")))</f>
        <v/>
      </c>
      <c r="N56" s="11" t="str">
        <f t="shared" ref="N56:N65" si="133">IF(OR(F56="",G56=""),"",IF(LEFT(E56,6)="Viagem","",IF(AND(B56="sábado",OR(N(F56)&gt;=VALUE("18:00:00"),N(F56)&lt;=VALUE("08:00:00")),OR(AND(N(G56)&gt;=VALUE("18:00:00"),N(F56)&gt;=VALUE("18:00:00")),N(G56)&lt;=VALUE("08:00:00"))),H56," ")))</f>
        <v xml:space="preserve"> </v>
      </c>
      <c r="O56" s="11" t="str">
        <f t="shared" ref="O56:O65" si="134">IF(OR(F56="",G56=""),"",IF(LEFT(E56,6)="Viagem","",IF(AND(B56="domingo",AND(N(F56)&gt;=VALUE("08:00:00"),N(F56)&lt;=VALUE("18:00:00"),N(G56)&gt;=VALUE("08:00:00"),N(G56)&lt;=VALUE("18:00:00"))),H56," ")))</f>
        <v xml:space="preserve"> </v>
      </c>
      <c r="P56" s="11" t="str">
        <f t="shared" ref="P56:P65" si="135">IF(OR(F56="",G56=""),"",IF(LEFT(E56,6)="Viagem","",IF(AND(B56="domingo",OR(N(F56)&gt;=VALUE("18:00:00"),N(F56)&lt;=VALUE("08:00:00"),N(G56)&gt;=VALUE("18:00:00"),N(G56)&lt;=VALUE("08:00:00"))),H56," ")))</f>
        <v xml:space="preserve"> </v>
      </c>
      <c r="Q56" s="11" t="str">
        <f t="shared" ref="Q56:Q65" si="136">IF(OR(F56="",G56=""),"",IF(LEFT(E56,6)="Viagem","",IF(B56="feriado",H56,"")))</f>
        <v/>
      </c>
      <c r="R56" s="10" t="str">
        <f t="shared" ref="R56:R65" si="137">IF(OR(F56="",G56=""),"",IF(LEFT(E56,6)="Viagem",H56,""))</f>
        <v/>
      </c>
      <c r="S56" s="34">
        <f t="shared" ref="S56:S65" si="138">SUM(K56:R56)</f>
        <v>0.16666666666666663</v>
      </c>
    </row>
    <row r="57" spans="1:19" s="12" customFormat="1" ht="26" x14ac:dyDescent="0.2">
      <c r="A57" s="5">
        <v>22</v>
      </c>
      <c r="B57" s="71" t="str">
        <f t="shared" si="2"/>
        <v>Quinta</v>
      </c>
      <c r="C57" s="70" t="s">
        <v>47</v>
      </c>
      <c r="D57" s="68" t="s">
        <v>48</v>
      </c>
      <c r="E57" s="69" t="s">
        <v>49</v>
      </c>
      <c r="F57" s="70">
        <v>0.58333333333333337</v>
      </c>
      <c r="G57" s="70">
        <v>0.75</v>
      </c>
      <c r="H57" s="7">
        <f t="shared" si="128"/>
        <v>0.16666666666666663</v>
      </c>
      <c r="I57" s="8" t="str">
        <f t="shared" si="129"/>
        <v>Dia de semana - 08h00 às 18h00 - R$ 0,00</v>
      </c>
      <c r="J57" s="9"/>
      <c r="K57" s="10">
        <f t="shared" si="130"/>
        <v>0.16666666666666663</v>
      </c>
      <c r="L57" s="11" t="str">
        <f t="shared" si="131"/>
        <v/>
      </c>
      <c r="M57" s="11" t="str">
        <f t="shared" si="132"/>
        <v/>
      </c>
      <c r="N57" s="11" t="str">
        <f t="shared" si="133"/>
        <v xml:space="preserve"> </v>
      </c>
      <c r="O57" s="11" t="str">
        <f t="shared" si="134"/>
        <v xml:space="preserve"> </v>
      </c>
      <c r="P57" s="11" t="str">
        <f t="shared" si="135"/>
        <v xml:space="preserve"> </v>
      </c>
      <c r="Q57" s="11" t="str">
        <f t="shared" si="136"/>
        <v/>
      </c>
      <c r="R57" s="10" t="str">
        <f t="shared" si="137"/>
        <v/>
      </c>
      <c r="S57" s="34">
        <f t="shared" si="138"/>
        <v>0.16666666666666663</v>
      </c>
    </row>
    <row r="58" spans="1:19" s="12" customFormat="1" ht="39" x14ac:dyDescent="0.2">
      <c r="A58" s="5">
        <v>22</v>
      </c>
      <c r="B58" s="71" t="str">
        <f t="shared" si="2"/>
        <v>Quinta</v>
      </c>
      <c r="C58" s="70" t="s">
        <v>47</v>
      </c>
      <c r="D58" s="68" t="s">
        <v>48</v>
      </c>
      <c r="E58" s="69" t="s">
        <v>49</v>
      </c>
      <c r="F58" s="70">
        <v>0.75</v>
      </c>
      <c r="G58" s="70">
        <v>0.79166666666666663</v>
      </c>
      <c r="H58" s="7">
        <f t="shared" si="128"/>
        <v>4.166666666666663E-2</v>
      </c>
      <c r="I58" s="8" t="str">
        <f t="shared" si="129"/>
        <v>Dia de semana - 00h00 às 08h00 e 18h00 às 24h00 - R$ 0,00</v>
      </c>
      <c r="J58" s="9"/>
      <c r="K58" s="10" t="str">
        <f t="shared" si="130"/>
        <v/>
      </c>
      <c r="L58" s="11">
        <f t="shared" si="131"/>
        <v>4.166666666666663E-2</v>
      </c>
      <c r="M58" s="11" t="str">
        <f t="shared" si="132"/>
        <v/>
      </c>
      <c r="N58" s="11" t="str">
        <f t="shared" si="133"/>
        <v xml:space="preserve"> </v>
      </c>
      <c r="O58" s="11" t="str">
        <f t="shared" si="134"/>
        <v xml:space="preserve"> </v>
      </c>
      <c r="P58" s="11" t="str">
        <f t="shared" si="135"/>
        <v xml:space="preserve"> </v>
      </c>
      <c r="Q58" s="11" t="str">
        <f t="shared" si="136"/>
        <v/>
      </c>
      <c r="R58" s="10" t="str">
        <f t="shared" si="137"/>
        <v/>
      </c>
      <c r="S58" s="34">
        <f t="shared" si="138"/>
        <v>4.166666666666663E-2</v>
      </c>
    </row>
    <row r="59" spans="1:19" s="12" customFormat="1" ht="39" x14ac:dyDescent="0.2">
      <c r="A59" s="5">
        <v>23</v>
      </c>
      <c r="B59" s="71" t="str">
        <f t="shared" si="2"/>
        <v>Sexta</v>
      </c>
      <c r="C59" s="70" t="s">
        <v>47</v>
      </c>
      <c r="D59" s="68" t="s">
        <v>51</v>
      </c>
      <c r="E59" s="69" t="s">
        <v>50</v>
      </c>
      <c r="F59" s="70">
        <v>0.28125</v>
      </c>
      <c r="G59" s="70">
        <v>0.33333333333333331</v>
      </c>
      <c r="H59" s="7">
        <f t="shared" si="128"/>
        <v>5.2083333333333315E-2</v>
      </c>
      <c r="I59" s="8" t="str">
        <f t="shared" si="129"/>
        <v>Dia de semana - 00h00 às 08h00 e 18h00 às 24h00 - R$ 0,00</v>
      </c>
      <c r="J59" s="9"/>
      <c r="K59" s="10" t="str">
        <f t="shared" si="130"/>
        <v/>
      </c>
      <c r="L59" s="11">
        <f t="shared" si="131"/>
        <v>5.2083333333333315E-2</v>
      </c>
      <c r="M59" s="11" t="str">
        <f t="shared" si="132"/>
        <v/>
      </c>
      <c r="N59" s="11" t="str">
        <f t="shared" si="133"/>
        <v xml:space="preserve"> </v>
      </c>
      <c r="O59" s="11" t="str">
        <f t="shared" si="134"/>
        <v xml:space="preserve"> </v>
      </c>
      <c r="P59" s="11" t="str">
        <f t="shared" si="135"/>
        <v xml:space="preserve"> </v>
      </c>
      <c r="Q59" s="11" t="str">
        <f t="shared" si="136"/>
        <v/>
      </c>
      <c r="R59" s="10" t="str">
        <f t="shared" si="137"/>
        <v/>
      </c>
      <c r="S59" s="34">
        <f t="shared" si="138"/>
        <v>5.2083333333333315E-2</v>
      </c>
    </row>
    <row r="60" spans="1:19" s="12" customFormat="1" ht="26" x14ac:dyDescent="0.2">
      <c r="A60" s="5">
        <v>23</v>
      </c>
      <c r="B60" s="71" t="str">
        <f t="shared" si="2"/>
        <v>Sexta</v>
      </c>
      <c r="C60" s="70" t="s">
        <v>47</v>
      </c>
      <c r="D60" s="68" t="s">
        <v>51</v>
      </c>
      <c r="E60" s="69" t="s">
        <v>50</v>
      </c>
      <c r="F60" s="70">
        <v>0.33333333333333331</v>
      </c>
      <c r="G60" s="70">
        <v>0.47916666666666669</v>
      </c>
      <c r="H60" s="7">
        <f t="shared" si="128"/>
        <v>0.14583333333333337</v>
      </c>
      <c r="I60" s="8" t="str">
        <f t="shared" si="129"/>
        <v>Dia de semana - 08h00 às 18h00 - R$ 0,00</v>
      </c>
      <c r="J60" s="9"/>
      <c r="K60" s="10">
        <f t="shared" si="130"/>
        <v>0.14583333333333337</v>
      </c>
      <c r="L60" s="11" t="str">
        <f t="shared" si="131"/>
        <v/>
      </c>
      <c r="M60" s="11" t="str">
        <f t="shared" si="132"/>
        <v/>
      </c>
      <c r="N60" s="11" t="str">
        <f t="shared" si="133"/>
        <v xml:space="preserve"> </v>
      </c>
      <c r="O60" s="11" t="str">
        <f t="shared" si="134"/>
        <v xml:space="preserve"> </v>
      </c>
      <c r="P60" s="11" t="str">
        <f t="shared" si="135"/>
        <v xml:space="preserve"> </v>
      </c>
      <c r="Q60" s="11" t="str">
        <f t="shared" si="136"/>
        <v/>
      </c>
      <c r="R60" s="10" t="str">
        <f t="shared" si="137"/>
        <v/>
      </c>
      <c r="S60" s="34">
        <f t="shared" si="138"/>
        <v>0.14583333333333337</v>
      </c>
    </row>
    <row r="61" spans="1:19" s="12" customFormat="1" ht="26" x14ac:dyDescent="0.2">
      <c r="A61" s="5">
        <v>23</v>
      </c>
      <c r="B61" s="71" t="str">
        <f t="shared" si="2"/>
        <v>Sexta</v>
      </c>
      <c r="C61" s="70" t="s">
        <v>47</v>
      </c>
      <c r="D61" s="68" t="s">
        <v>51</v>
      </c>
      <c r="E61" s="69" t="s">
        <v>50</v>
      </c>
      <c r="F61" s="70">
        <v>0.52083333333333337</v>
      </c>
      <c r="G61" s="70">
        <v>0.66666666666666663</v>
      </c>
      <c r="H61" s="7">
        <f t="shared" si="128"/>
        <v>0.14583333333333326</v>
      </c>
      <c r="I61" s="8" t="str">
        <f t="shared" si="129"/>
        <v>Dia de semana - 08h00 às 18h00 - R$ 0,00</v>
      </c>
      <c r="J61" s="9"/>
      <c r="K61" s="10">
        <f t="shared" si="130"/>
        <v>0.14583333333333326</v>
      </c>
      <c r="L61" s="11" t="str">
        <f t="shared" si="131"/>
        <v/>
      </c>
      <c r="M61" s="11" t="str">
        <f t="shared" si="132"/>
        <v/>
      </c>
      <c r="N61" s="11" t="str">
        <f t="shared" si="133"/>
        <v xml:space="preserve"> </v>
      </c>
      <c r="O61" s="11" t="str">
        <f t="shared" si="134"/>
        <v xml:space="preserve"> </v>
      </c>
      <c r="P61" s="11" t="str">
        <f t="shared" si="135"/>
        <v xml:space="preserve"> </v>
      </c>
      <c r="Q61" s="11" t="str">
        <f t="shared" si="136"/>
        <v/>
      </c>
      <c r="R61" s="10" t="str">
        <f t="shared" si="137"/>
        <v/>
      </c>
      <c r="S61" s="34">
        <f t="shared" si="138"/>
        <v>0.14583333333333326</v>
      </c>
    </row>
    <row r="62" spans="1:19" s="12" customFormat="1" ht="26" x14ac:dyDescent="0.2">
      <c r="A62" s="5">
        <v>23</v>
      </c>
      <c r="B62" s="71" t="str">
        <f t="shared" si="2"/>
        <v>Sexta</v>
      </c>
      <c r="C62" s="70" t="s">
        <v>47</v>
      </c>
      <c r="D62" s="68" t="s">
        <v>51</v>
      </c>
      <c r="E62" s="69" t="s">
        <v>50</v>
      </c>
      <c r="F62" s="70">
        <v>0.70833333333333337</v>
      </c>
      <c r="G62" s="70">
        <v>0.75</v>
      </c>
      <c r="H62" s="7">
        <f t="shared" ref="H62" si="139">IF(AND(F62&gt;=0,G62&gt;=0),(G62-F62),0)</f>
        <v>4.166666666666663E-2</v>
      </c>
      <c r="I62" s="8" t="str">
        <f t="shared" ref="I62" si="140">IF(OR(F62="",G62=""),"",IF(LEFT(E62,6)="Viagem",CONCATENATE("Horas de deslocamento / Viagem"," - ",TEXT($R$9,"R$ #.##0,00"),),IF(AND(B62&lt;&gt;"sábado",B62&lt;&gt;"domingo",B62&lt;&gt;"feriado",AND(N(F62)&gt;=VALUE("08:00:00"),N(F62)&lt;=VALUE("18:00:00"),N(G62)&gt;=VALUE("08:00:00"),N(G62)&lt;=VALUE("18:00:00"))),CONCATENATE("Dia de semana - 08h00 às 18h00"," - ",TEXT($K$9,"R$ #.##0,00"),),IF(AND(B62&lt;&gt;"sábado",B62&lt;&gt;"domingo",B62&lt;&gt;"feriado",OR(N(F62)&gt;=VALUE("18:00:00"),N(F62)&lt;=VALUE("08:00:00")),OR(AND(N(G62)&gt;=VALUE("18:00:00"),N(F62)&gt;=VALUE("18:00:00")),N(G62)&lt;=VALUE("08:00:00"))),CONCATENATE("Dia de semana - 00h00 às 08h00 e 18h00 às 24h00"," - ",TEXT($L$9,"R$ #.##0,00"),),IF(AND(B62="sábado",AND(N(F62)&gt;=VALUE("08:00:00"),N(F62)&lt;=VALUE("18:00:00"),N(G62)&gt;=VALUE("08:00:00"),N(G62)&lt;=VALUE("18:00:00"))),CONCATENATE("Sábado - 08h00 às 18h00"," - ",TEXT($M$9,"R$ #.##0,00"),),IF(AND(B62="sábado",OR(N(F62)&gt;=VALUE("18:00:00"),N(F62)&lt;=VALUE("08:00:00")),OR(AND(N(G62)&gt;=VALUE("18:00:00"),N(F62)&gt;=VALUE("18:00:00")),N(G62)&lt;=VALUE("08:00:00"))),CONCATENATE("Sábado - 00h00 às 08h00 e 18h00 às 24h00"," - ",TEXT($N$9,"R$ #.##0,00"),),IF(AND(B62="domingo",AND(N(F62)&gt;=VALUE("08:00:00"),N(F62)&lt;=VALUE("18:00:00"),N(G62)&gt;=VALUE("08:00:00"),N(G62)&lt;=VALUE("18:00:00"))),CONCATENATE("Domingo - 08h00 às 18h00"," - ",TEXT($O$9,"R$ #.##0,00"),),IF(AND(B62="domingo",OR(N(F62)&gt;=VALUE("18:00:00"),N(F62)&lt;=VALUE("08:00:00")),OR(AND(N(G62)&gt;=VALUE("18:00:00"),N(F62)&gt;=VALUE("18:00:00")),N(G62)&lt;=VALUE("08:00:00"))),CONCATENATE("Domingo - 00h00 às 08h00 e 18h00 às 24h00"," - ",TEXT($P$9,"R$ #.##0,00"),),IF(B62="feriado",CONCATENATE("Feriado"," - ",TEXT($Q$9,"R$ #.##0,00"),),"ERRO! informar 'hora início' ou 'hora final' de acordo com o tipo de hora")))))))))</f>
        <v>Dia de semana - 08h00 às 18h00 - R$ 0,00</v>
      </c>
      <c r="J62" s="9"/>
      <c r="K62" s="10">
        <f t="shared" ref="K62" si="141">IF(OR(F62="",G62=""),"",IF(LEFT(E62,6)="Viagem","",IF(AND(B62&lt;&gt;"sábado",B62&lt;&gt;"domingo",B62&lt;&gt;"feriado",AND(N(F62)&gt;=VALUE("08:00:00"),N(F62)&lt;=VALUE("18:00:00"),N(G62)&gt;=VALUE("08:00:00"),N(G62)&lt;=VALUE("18:00:00"))),H62,"")))</f>
        <v>4.166666666666663E-2</v>
      </c>
      <c r="L62" s="11" t="str">
        <f t="shared" ref="L62" si="142">IF(OR(F62="",G62=""),"",IF(LEFT(E62,6)="Viagem","",IF(AND(B62&lt;&gt;"sábado",B62&lt;&gt;"domingo",B62&lt;&gt;"feriado",OR(N(F62)&gt;=VALUE("18:00:00"),N(F62)&lt;=VALUE("08:00:00")),OR(AND(N(G62)&gt;=VALUE("18:00:00"),N(F62)&gt;=VALUE("18:00:00")),N(G62)&lt;=VALUE("08:00:00"))),H62,"")))</f>
        <v/>
      </c>
      <c r="M62" s="11" t="str">
        <f t="shared" ref="M62" si="143">IF(OR(F62="",G62=""),"",IF(LEFT(E62,6)="Viagem","",IF(AND(B62="sábado",AND(N(F62)&gt;=VALUE("08:00:00"),N(F62)&lt;=VALUE("18:00:00"),N(G62)&gt;=VALUE("08:00:00"),N(G62)&lt;=VALUE("18:00:00"))),H62,"")))</f>
        <v/>
      </c>
      <c r="N62" s="11" t="str">
        <f t="shared" ref="N62" si="144">IF(OR(F62="",G62=""),"",IF(LEFT(E62,6)="Viagem","",IF(AND(B62="sábado",OR(N(F62)&gt;=VALUE("18:00:00"),N(F62)&lt;=VALUE("08:00:00")),OR(AND(N(G62)&gt;=VALUE("18:00:00"),N(F62)&gt;=VALUE("18:00:00")),N(G62)&lt;=VALUE("08:00:00"))),H62," ")))</f>
        <v xml:space="preserve"> </v>
      </c>
      <c r="O62" s="11" t="str">
        <f t="shared" ref="O62" si="145">IF(OR(F62="",G62=""),"",IF(LEFT(E62,6)="Viagem","",IF(AND(B62="domingo",AND(N(F62)&gt;=VALUE("08:00:00"),N(F62)&lt;=VALUE("18:00:00"),N(G62)&gt;=VALUE("08:00:00"),N(G62)&lt;=VALUE("18:00:00"))),H62," ")))</f>
        <v xml:space="preserve"> </v>
      </c>
      <c r="P62" s="11" t="str">
        <f t="shared" ref="P62" si="146">IF(OR(F62="",G62=""),"",IF(LEFT(E62,6)="Viagem","",IF(AND(B62="domingo",OR(N(F62)&gt;=VALUE("18:00:00"),N(F62)&lt;=VALUE("08:00:00"),N(G62)&gt;=VALUE("18:00:00"),N(G62)&lt;=VALUE("08:00:00"))),H62," ")))</f>
        <v xml:space="preserve"> </v>
      </c>
      <c r="Q62" s="11" t="str">
        <f t="shared" ref="Q62" si="147">IF(OR(F62="",G62=""),"",IF(LEFT(E62,6)="Viagem","",IF(B62="feriado",H62,"")))</f>
        <v/>
      </c>
      <c r="R62" s="10" t="str">
        <f t="shared" ref="R62" si="148">IF(OR(F62="",G62=""),"",IF(LEFT(E62,6)="Viagem",H62,""))</f>
        <v/>
      </c>
      <c r="S62" s="34">
        <f t="shared" ref="S62" si="149">SUM(K62:R62)</f>
        <v>4.166666666666663E-2</v>
      </c>
    </row>
    <row r="63" spans="1:19" s="12" customFormat="1" ht="39" x14ac:dyDescent="0.2">
      <c r="A63" s="5">
        <v>23</v>
      </c>
      <c r="B63" s="71" t="str">
        <f t="shared" si="2"/>
        <v>Sexta</v>
      </c>
      <c r="C63" s="70" t="s">
        <v>47</v>
      </c>
      <c r="D63" s="68" t="s">
        <v>51</v>
      </c>
      <c r="E63" s="69" t="s">
        <v>50</v>
      </c>
      <c r="F63" s="70">
        <v>0.75</v>
      </c>
      <c r="G63" s="70">
        <v>0.82291666666666663</v>
      </c>
      <c r="H63" s="7">
        <f t="shared" ref="H63" si="150">IF(AND(F63&gt;=0,G63&gt;=0),(G63-F63),0)</f>
        <v>7.291666666666663E-2</v>
      </c>
      <c r="I63" s="8" t="str">
        <f t="shared" ref="I63" si="151">IF(OR(F63="",G63=""),"",IF(LEFT(E63,6)="Viagem",CONCATENATE("Horas de deslocamento / Viagem"," - ",TEXT($R$9,"R$ #.##0,00"),),IF(AND(B63&lt;&gt;"sábado",B63&lt;&gt;"domingo",B63&lt;&gt;"feriado",AND(N(F63)&gt;=VALUE("08:00:00"),N(F63)&lt;=VALUE("18:00:00"),N(G63)&gt;=VALUE("08:00:00"),N(G63)&lt;=VALUE("18:00:00"))),CONCATENATE("Dia de semana - 08h00 às 18h00"," - ",TEXT($K$9,"R$ #.##0,00"),),IF(AND(B63&lt;&gt;"sábado",B63&lt;&gt;"domingo",B63&lt;&gt;"feriado",OR(N(F63)&gt;=VALUE("18:00:00"),N(F63)&lt;=VALUE("08:00:00")),OR(AND(N(G63)&gt;=VALUE("18:00:00"),N(F63)&gt;=VALUE("18:00:00")),N(G63)&lt;=VALUE("08:00:00"))),CONCATENATE("Dia de semana - 00h00 às 08h00 e 18h00 às 24h00"," - ",TEXT($L$9,"R$ #.##0,00"),),IF(AND(B63="sábado",AND(N(F63)&gt;=VALUE("08:00:00"),N(F63)&lt;=VALUE("18:00:00"),N(G63)&gt;=VALUE("08:00:00"),N(G63)&lt;=VALUE("18:00:00"))),CONCATENATE("Sábado - 08h00 às 18h00"," - ",TEXT($M$9,"R$ #.##0,00"),),IF(AND(B63="sábado",OR(N(F63)&gt;=VALUE("18:00:00"),N(F63)&lt;=VALUE("08:00:00")),OR(AND(N(G63)&gt;=VALUE("18:00:00"),N(F63)&gt;=VALUE("18:00:00")),N(G63)&lt;=VALUE("08:00:00"))),CONCATENATE("Sábado - 00h00 às 08h00 e 18h00 às 24h00"," - ",TEXT($N$9,"R$ #.##0,00"),),IF(AND(B63="domingo",AND(N(F63)&gt;=VALUE("08:00:00"),N(F63)&lt;=VALUE("18:00:00"),N(G63)&gt;=VALUE("08:00:00"),N(G63)&lt;=VALUE("18:00:00"))),CONCATENATE("Domingo - 08h00 às 18h00"," - ",TEXT($O$9,"R$ #.##0,00"),),IF(AND(B63="domingo",OR(N(F63)&gt;=VALUE("18:00:00"),N(F63)&lt;=VALUE("08:00:00")),OR(AND(N(G63)&gt;=VALUE("18:00:00"),N(F63)&gt;=VALUE("18:00:00")),N(G63)&lt;=VALUE("08:00:00"))),CONCATENATE("Domingo - 00h00 às 08h00 e 18h00 às 24h00"," - ",TEXT($P$9,"R$ #.##0,00"),),IF(B63="feriado",CONCATENATE("Feriado"," - ",TEXT($Q$9,"R$ #.##0,00"),),"ERRO! informar 'hora início' ou 'hora final' de acordo com o tipo de hora")))))))))</f>
        <v>Dia de semana - 00h00 às 08h00 e 18h00 às 24h00 - R$ 0,00</v>
      </c>
      <c r="J63" s="9"/>
      <c r="K63" s="10" t="str">
        <f t="shared" ref="K63" si="152">IF(OR(F63="",G63=""),"",IF(LEFT(E63,6)="Viagem","",IF(AND(B63&lt;&gt;"sábado",B63&lt;&gt;"domingo",B63&lt;&gt;"feriado",AND(N(F63)&gt;=VALUE("08:00:00"),N(F63)&lt;=VALUE("18:00:00"),N(G63)&gt;=VALUE("08:00:00"),N(G63)&lt;=VALUE("18:00:00"))),H63,"")))</f>
        <v/>
      </c>
      <c r="L63" s="11">
        <f t="shared" ref="L63" si="153">IF(OR(F63="",G63=""),"",IF(LEFT(E63,6)="Viagem","",IF(AND(B63&lt;&gt;"sábado",B63&lt;&gt;"domingo",B63&lt;&gt;"feriado",OR(N(F63)&gt;=VALUE("18:00:00"),N(F63)&lt;=VALUE("08:00:00")),OR(AND(N(G63)&gt;=VALUE("18:00:00"),N(F63)&gt;=VALUE("18:00:00")),N(G63)&lt;=VALUE("08:00:00"))),H63,"")))</f>
        <v>7.291666666666663E-2</v>
      </c>
      <c r="M63" s="11" t="str">
        <f t="shared" ref="M63" si="154">IF(OR(F63="",G63=""),"",IF(LEFT(E63,6)="Viagem","",IF(AND(B63="sábado",AND(N(F63)&gt;=VALUE("08:00:00"),N(F63)&lt;=VALUE("18:00:00"),N(G63)&gt;=VALUE("08:00:00"),N(G63)&lt;=VALUE("18:00:00"))),H63,"")))</f>
        <v/>
      </c>
      <c r="N63" s="11" t="str">
        <f t="shared" ref="N63" si="155">IF(OR(F63="",G63=""),"",IF(LEFT(E63,6)="Viagem","",IF(AND(B63="sábado",OR(N(F63)&gt;=VALUE("18:00:00"),N(F63)&lt;=VALUE("08:00:00")),OR(AND(N(G63)&gt;=VALUE("18:00:00"),N(F63)&gt;=VALUE("18:00:00")),N(G63)&lt;=VALUE("08:00:00"))),H63," ")))</f>
        <v xml:space="preserve"> </v>
      </c>
      <c r="O63" s="11" t="str">
        <f t="shared" ref="O63" si="156">IF(OR(F63="",G63=""),"",IF(LEFT(E63,6)="Viagem","",IF(AND(B63="domingo",AND(N(F63)&gt;=VALUE("08:00:00"),N(F63)&lt;=VALUE("18:00:00"),N(G63)&gt;=VALUE("08:00:00"),N(G63)&lt;=VALUE("18:00:00"))),H63," ")))</f>
        <v xml:space="preserve"> </v>
      </c>
      <c r="P63" s="11" t="str">
        <f t="shared" ref="P63" si="157">IF(OR(F63="",G63=""),"",IF(LEFT(E63,6)="Viagem","",IF(AND(B63="domingo",OR(N(F63)&gt;=VALUE("18:00:00"),N(F63)&lt;=VALUE("08:00:00"),N(G63)&gt;=VALUE("18:00:00"),N(G63)&lt;=VALUE("08:00:00"))),H63," ")))</f>
        <v xml:space="preserve"> </v>
      </c>
      <c r="Q63" s="11" t="str">
        <f t="shared" ref="Q63" si="158">IF(OR(F63="",G63=""),"",IF(LEFT(E63,6)="Viagem","",IF(B63="feriado",H63,"")))</f>
        <v/>
      </c>
      <c r="R63" s="10" t="str">
        <f t="shared" ref="R63" si="159">IF(OR(F63="",G63=""),"",IF(LEFT(E63,6)="Viagem",H63,""))</f>
        <v/>
      </c>
      <c r="S63" s="34">
        <f t="shared" ref="S63" si="160">SUM(K63:R63)</f>
        <v>7.291666666666663E-2</v>
      </c>
    </row>
    <row r="64" spans="1:19" s="12" customFormat="1" ht="26" x14ac:dyDescent="0.2">
      <c r="A64" s="5">
        <v>24</v>
      </c>
      <c r="B64" s="71" t="str">
        <f t="shared" si="2"/>
        <v>Sábado</v>
      </c>
      <c r="C64" s="70" t="s">
        <v>47</v>
      </c>
      <c r="D64" s="68" t="s">
        <v>51</v>
      </c>
      <c r="E64" s="69" t="s">
        <v>50</v>
      </c>
      <c r="F64" s="70">
        <v>0.36458333333333331</v>
      </c>
      <c r="G64" s="70">
        <v>0.54166666666666663</v>
      </c>
      <c r="H64" s="7">
        <f t="shared" si="128"/>
        <v>0.17708333333333331</v>
      </c>
      <c r="I64" s="8" t="str">
        <f t="shared" si="129"/>
        <v>Sábado - 08h00 às 18h00 - R$ 0,00</v>
      </c>
      <c r="J64" s="9"/>
      <c r="K64" s="10" t="str">
        <f t="shared" si="130"/>
        <v/>
      </c>
      <c r="L64" s="11" t="str">
        <f t="shared" si="131"/>
        <v/>
      </c>
      <c r="M64" s="11">
        <f t="shared" si="132"/>
        <v>0.17708333333333331</v>
      </c>
      <c r="N64" s="11" t="str">
        <f t="shared" si="133"/>
        <v xml:space="preserve"> </v>
      </c>
      <c r="O64" s="11" t="str">
        <f t="shared" si="134"/>
        <v xml:space="preserve"> </v>
      </c>
      <c r="P64" s="11" t="str">
        <f t="shared" si="135"/>
        <v xml:space="preserve"> </v>
      </c>
      <c r="Q64" s="11" t="str">
        <f t="shared" si="136"/>
        <v/>
      </c>
      <c r="R64" s="10" t="str">
        <f t="shared" si="137"/>
        <v/>
      </c>
      <c r="S64" s="34">
        <f t="shared" si="138"/>
        <v>0.17708333333333331</v>
      </c>
    </row>
    <row r="65" spans="1:19" s="12" customFormat="1" ht="26" x14ac:dyDescent="0.2">
      <c r="A65" s="5">
        <v>24</v>
      </c>
      <c r="B65" s="71" t="str">
        <f t="shared" si="2"/>
        <v>Sábado</v>
      </c>
      <c r="C65" s="70" t="s">
        <v>47</v>
      </c>
      <c r="D65" s="68" t="s">
        <v>51</v>
      </c>
      <c r="E65" s="69" t="s">
        <v>50</v>
      </c>
      <c r="F65" s="70">
        <v>0.58333333333333337</v>
      </c>
      <c r="G65" s="70">
        <v>0.75</v>
      </c>
      <c r="H65" s="7">
        <f t="shared" si="128"/>
        <v>0.16666666666666663</v>
      </c>
      <c r="I65" s="8" t="str">
        <f t="shared" si="129"/>
        <v>Sábado - 08h00 às 18h00 - R$ 0,00</v>
      </c>
      <c r="J65" s="9"/>
      <c r="K65" s="10" t="str">
        <f t="shared" si="130"/>
        <v/>
      </c>
      <c r="L65" s="11" t="str">
        <f t="shared" si="131"/>
        <v/>
      </c>
      <c r="M65" s="11">
        <f t="shared" si="132"/>
        <v>0.16666666666666663</v>
      </c>
      <c r="N65" s="11" t="str">
        <f t="shared" si="133"/>
        <v xml:space="preserve"> </v>
      </c>
      <c r="O65" s="11" t="str">
        <f t="shared" si="134"/>
        <v xml:space="preserve"> </v>
      </c>
      <c r="P65" s="11" t="str">
        <f t="shared" si="135"/>
        <v xml:space="preserve"> </v>
      </c>
      <c r="Q65" s="11" t="str">
        <f t="shared" si="136"/>
        <v/>
      </c>
      <c r="R65" s="10" t="str">
        <f t="shared" si="137"/>
        <v/>
      </c>
      <c r="S65" s="34">
        <f t="shared" si="138"/>
        <v>0.16666666666666663</v>
      </c>
    </row>
    <row r="66" spans="1:19" s="12" customFormat="1" ht="26" x14ac:dyDescent="0.2">
      <c r="A66" s="5">
        <v>24</v>
      </c>
      <c r="B66" s="71" t="str">
        <f t="shared" si="2"/>
        <v>Sábado</v>
      </c>
      <c r="C66" s="70" t="s">
        <v>47</v>
      </c>
      <c r="D66" s="68" t="s">
        <v>51</v>
      </c>
      <c r="E66" s="69" t="s">
        <v>50</v>
      </c>
      <c r="F66" s="70">
        <v>0.75</v>
      </c>
      <c r="G66" s="70">
        <v>0.83333333333333337</v>
      </c>
      <c r="H66" s="7">
        <f t="shared" ref="H66" si="161">IF(AND(F66&gt;=0,G66&gt;=0),(G66-F66),0)</f>
        <v>8.333333333333337E-2</v>
      </c>
      <c r="I66" s="8" t="str">
        <f t="shared" ref="I66" si="162">IF(OR(F66="",G66=""),"",IF(LEFT(E66,6)="Viagem",CONCATENATE("Horas de deslocamento / Viagem"," - ",TEXT($R$9,"R$ #.##0,00"),),IF(AND(B66&lt;&gt;"sábado",B66&lt;&gt;"domingo",B66&lt;&gt;"feriado",AND(N(F66)&gt;=VALUE("08:00:00"),N(F66)&lt;=VALUE("18:00:00"),N(G66)&gt;=VALUE("08:00:00"),N(G66)&lt;=VALUE("18:00:00"))),CONCATENATE("Dia de semana - 08h00 às 18h00"," - ",TEXT($K$9,"R$ #.##0,00"),),IF(AND(B66&lt;&gt;"sábado",B66&lt;&gt;"domingo",B66&lt;&gt;"feriado",OR(N(F66)&gt;=VALUE("18:00:00"),N(F66)&lt;=VALUE("08:00:00")),OR(AND(N(G66)&gt;=VALUE("18:00:00"),N(F66)&gt;=VALUE("18:00:00")),N(G66)&lt;=VALUE("08:00:00"))),CONCATENATE("Dia de semana - 00h00 às 08h00 e 18h00 às 24h00"," - ",TEXT($L$9,"R$ #.##0,00"),),IF(AND(B66="sábado",AND(N(F66)&gt;=VALUE("08:00:00"),N(F66)&lt;=VALUE("18:00:00"),N(G66)&gt;=VALUE("08:00:00"),N(G66)&lt;=VALUE("18:00:00"))),CONCATENATE("Sábado - 08h00 às 18h00"," - ",TEXT($M$9,"R$ #.##0,00"),),IF(AND(B66="sábado",OR(N(F66)&gt;=VALUE("18:00:00"),N(F66)&lt;=VALUE("08:00:00")),OR(AND(N(G66)&gt;=VALUE("18:00:00"),N(F66)&gt;=VALUE("18:00:00")),N(G66)&lt;=VALUE("08:00:00"))),CONCATENATE("Sábado - 00h00 às 08h00 e 18h00 às 24h00"," - ",TEXT($N$9,"R$ #.##0,00"),),IF(AND(B66="domingo",AND(N(F66)&gt;=VALUE("08:00:00"),N(F66)&lt;=VALUE("18:00:00"),N(G66)&gt;=VALUE("08:00:00"),N(G66)&lt;=VALUE("18:00:00"))),CONCATENATE("Domingo - 08h00 às 18h00"," - ",TEXT($O$9,"R$ #.##0,00"),),IF(AND(B66="domingo",OR(N(F66)&gt;=VALUE("18:00:00"),N(F66)&lt;=VALUE("08:00:00")),OR(AND(N(G66)&gt;=VALUE("18:00:00"),N(F66)&gt;=VALUE("18:00:00")),N(G66)&lt;=VALUE("08:00:00"))),CONCATENATE("Domingo - 00h00 às 08h00 e 18h00 às 24h00"," - ",TEXT($P$9,"R$ #.##0,00"),),IF(B66="feriado",CONCATENATE("Feriado"," - ",TEXT($Q$9,"R$ #.##0,00"),),"ERRO! informar 'hora início' ou 'hora final' de acordo com o tipo de hora")))))))))</f>
        <v>Sábado - 00h00 às 08h00 e 18h00 às 24h00 - R$ 0,00</v>
      </c>
      <c r="J66" s="9"/>
      <c r="K66" s="10" t="str">
        <f t="shared" ref="K66" si="163">IF(OR(F66="",G66=""),"",IF(LEFT(E66,6)="Viagem","",IF(AND(B66&lt;&gt;"sábado",B66&lt;&gt;"domingo",B66&lt;&gt;"feriado",AND(N(F66)&gt;=VALUE("08:00:00"),N(F66)&lt;=VALUE("18:00:00"),N(G66)&gt;=VALUE("08:00:00"),N(G66)&lt;=VALUE("18:00:00"))),H66,"")))</f>
        <v/>
      </c>
      <c r="L66" s="11" t="str">
        <f t="shared" ref="L66" si="164">IF(OR(F66="",G66=""),"",IF(LEFT(E66,6)="Viagem","",IF(AND(B66&lt;&gt;"sábado",B66&lt;&gt;"domingo",B66&lt;&gt;"feriado",OR(N(F66)&gt;=VALUE("18:00:00"),N(F66)&lt;=VALUE("08:00:00")),OR(AND(N(G66)&gt;=VALUE("18:00:00"),N(F66)&gt;=VALUE("18:00:00")),N(G66)&lt;=VALUE("08:00:00"))),H66,"")))</f>
        <v/>
      </c>
      <c r="M66" s="11" t="str">
        <f t="shared" ref="M66" si="165">IF(OR(F66="",G66=""),"",IF(LEFT(E66,6)="Viagem","",IF(AND(B66="sábado",AND(N(F66)&gt;=VALUE("08:00:00"),N(F66)&lt;=VALUE("18:00:00"),N(G66)&gt;=VALUE("08:00:00"),N(G66)&lt;=VALUE("18:00:00"))),H66,"")))</f>
        <v/>
      </c>
      <c r="N66" s="11">
        <f t="shared" ref="N66" si="166">IF(OR(F66="",G66=""),"",IF(LEFT(E66,6)="Viagem","",IF(AND(B66="sábado",OR(N(F66)&gt;=VALUE("18:00:00"),N(F66)&lt;=VALUE("08:00:00")),OR(AND(N(G66)&gt;=VALUE("18:00:00"),N(F66)&gt;=VALUE("18:00:00")),N(G66)&lt;=VALUE("08:00:00"))),H66," ")))</f>
        <v>8.333333333333337E-2</v>
      </c>
      <c r="O66" s="11" t="str">
        <f t="shared" ref="O66" si="167">IF(OR(F66="",G66=""),"",IF(LEFT(E66,6)="Viagem","",IF(AND(B66="domingo",AND(N(F66)&gt;=VALUE("08:00:00"),N(F66)&lt;=VALUE("18:00:00"),N(G66)&gt;=VALUE("08:00:00"),N(G66)&lt;=VALUE("18:00:00"))),H66," ")))</f>
        <v xml:space="preserve"> </v>
      </c>
      <c r="P66" s="11" t="str">
        <f t="shared" ref="P66" si="168">IF(OR(F66="",G66=""),"",IF(LEFT(E66,6)="Viagem","",IF(AND(B66="domingo",OR(N(F66)&gt;=VALUE("18:00:00"),N(F66)&lt;=VALUE("08:00:00"),N(G66)&gt;=VALUE("18:00:00"),N(G66)&lt;=VALUE("08:00:00"))),H66," ")))</f>
        <v xml:space="preserve"> </v>
      </c>
      <c r="Q66" s="11" t="str">
        <f t="shared" ref="Q66" si="169">IF(OR(F66="",G66=""),"",IF(LEFT(E66,6)="Viagem","",IF(B66="feriado",H66,"")))</f>
        <v/>
      </c>
      <c r="R66" s="10" t="str">
        <f t="shared" ref="R66" si="170">IF(OR(F66="",G66=""),"",IF(LEFT(E66,6)="Viagem",H66,""))</f>
        <v/>
      </c>
      <c r="S66" s="34">
        <f t="shared" ref="S66" si="171">SUM(K66:R66)</f>
        <v>8.333333333333337E-2</v>
      </c>
    </row>
    <row r="67" spans="1:19" s="12" customFormat="1" ht="26" x14ac:dyDescent="0.2">
      <c r="A67" s="5">
        <v>26</v>
      </c>
      <c r="B67" s="71" t="str">
        <f t="shared" si="2"/>
        <v>Segunda</v>
      </c>
      <c r="C67" s="70" t="s">
        <v>47</v>
      </c>
      <c r="D67" s="68" t="s">
        <v>48</v>
      </c>
      <c r="E67" s="69" t="s">
        <v>50</v>
      </c>
      <c r="F67" s="70">
        <v>0.375</v>
      </c>
      <c r="G67" s="70">
        <v>0.54166666666666663</v>
      </c>
      <c r="H67" s="7">
        <f t="shared" si="3"/>
        <v>0.16666666666666663</v>
      </c>
      <c r="I67" s="8" t="str">
        <f t="shared" si="14"/>
        <v>Dia de semana - 08h00 às 18h00 - R$ 0,00</v>
      </c>
      <c r="J67" s="9"/>
      <c r="K67" s="10">
        <f t="shared" si="5"/>
        <v>0.16666666666666663</v>
      </c>
      <c r="L67" s="11" t="str">
        <f t="shared" si="6"/>
        <v/>
      </c>
      <c r="M67" s="11" t="str">
        <f t="shared" si="7"/>
        <v/>
      </c>
      <c r="N67" s="11" t="str">
        <f t="shared" si="8"/>
        <v xml:space="preserve"> </v>
      </c>
      <c r="O67" s="11" t="str">
        <f t="shared" si="9"/>
        <v xml:space="preserve"> </v>
      </c>
      <c r="P67" s="11" t="str">
        <f t="shared" si="10"/>
        <v xml:space="preserve"> </v>
      </c>
      <c r="Q67" s="11" t="str">
        <f t="shared" si="11"/>
        <v/>
      </c>
      <c r="R67" s="10" t="str">
        <f t="shared" si="12"/>
        <v/>
      </c>
      <c r="S67" s="34">
        <f t="shared" si="13"/>
        <v>0.16666666666666663</v>
      </c>
    </row>
    <row r="68" spans="1:19" s="12" customFormat="1" ht="26" x14ac:dyDescent="0.2">
      <c r="A68" s="5">
        <v>26</v>
      </c>
      <c r="B68" s="71" t="str">
        <f t="shared" si="2"/>
        <v>Segunda</v>
      </c>
      <c r="C68" s="70" t="s">
        <v>47</v>
      </c>
      <c r="D68" s="68" t="s">
        <v>48</v>
      </c>
      <c r="E68" s="69" t="s">
        <v>50</v>
      </c>
      <c r="F68" s="70">
        <v>0.58333333333333337</v>
      </c>
      <c r="G68" s="70">
        <v>0.75</v>
      </c>
      <c r="H68" s="7">
        <f t="shared" si="3"/>
        <v>0.16666666666666663</v>
      </c>
      <c r="I68" s="8" t="str">
        <f t="shared" si="14"/>
        <v>Dia de semana - 08h00 às 18h00 - R$ 0,00</v>
      </c>
      <c r="J68" s="9"/>
      <c r="K68" s="10">
        <f t="shared" si="5"/>
        <v>0.16666666666666663</v>
      </c>
      <c r="L68" s="11" t="str">
        <f t="shared" si="6"/>
        <v/>
      </c>
      <c r="M68" s="11" t="str">
        <f t="shared" si="7"/>
        <v/>
      </c>
      <c r="N68" s="11" t="str">
        <f t="shared" si="8"/>
        <v xml:space="preserve"> </v>
      </c>
      <c r="O68" s="11" t="str">
        <f t="shared" si="9"/>
        <v xml:space="preserve"> </v>
      </c>
      <c r="P68" s="11" t="str">
        <f t="shared" si="10"/>
        <v xml:space="preserve"> </v>
      </c>
      <c r="Q68" s="11" t="str">
        <f t="shared" si="11"/>
        <v/>
      </c>
      <c r="R68" s="10" t="str">
        <f t="shared" si="12"/>
        <v/>
      </c>
      <c r="S68" s="34">
        <f t="shared" si="13"/>
        <v>0.16666666666666663</v>
      </c>
    </row>
    <row r="69" spans="1:19" s="12" customFormat="1" ht="39" x14ac:dyDescent="0.2">
      <c r="A69" s="5">
        <v>26</v>
      </c>
      <c r="B69" s="71" t="str">
        <f t="shared" si="2"/>
        <v>Segunda</v>
      </c>
      <c r="C69" s="70" t="s">
        <v>47</v>
      </c>
      <c r="D69" s="68" t="s">
        <v>48</v>
      </c>
      <c r="E69" s="69" t="s">
        <v>50</v>
      </c>
      <c r="F69" s="70">
        <v>0.75</v>
      </c>
      <c r="G69" s="70">
        <v>0.85416666666666663</v>
      </c>
      <c r="H69" s="7">
        <f t="shared" si="3"/>
        <v>0.10416666666666663</v>
      </c>
      <c r="I69" s="8" t="str">
        <f t="shared" si="14"/>
        <v>Dia de semana - 00h00 às 08h00 e 18h00 às 24h00 - R$ 0,00</v>
      </c>
      <c r="J69" s="9"/>
      <c r="K69" s="10" t="str">
        <f t="shared" si="5"/>
        <v/>
      </c>
      <c r="L69" s="11">
        <f t="shared" si="6"/>
        <v>0.10416666666666663</v>
      </c>
      <c r="M69" s="11" t="str">
        <f t="shared" si="7"/>
        <v/>
      </c>
      <c r="N69" s="11" t="str">
        <f t="shared" si="8"/>
        <v xml:space="preserve"> </v>
      </c>
      <c r="O69" s="11" t="str">
        <f t="shared" si="9"/>
        <v xml:space="preserve"> </v>
      </c>
      <c r="P69" s="11" t="str">
        <f t="shared" si="10"/>
        <v xml:space="preserve"> </v>
      </c>
      <c r="Q69" s="11" t="str">
        <f t="shared" si="11"/>
        <v/>
      </c>
      <c r="R69" s="10" t="str">
        <f t="shared" si="12"/>
        <v/>
      </c>
      <c r="S69" s="34">
        <f t="shared" si="13"/>
        <v>0.10416666666666663</v>
      </c>
    </row>
    <row r="70" spans="1:19" s="12" customFormat="1" ht="26" x14ac:dyDescent="0.2">
      <c r="A70" s="5">
        <v>27</v>
      </c>
      <c r="B70" s="71" t="str">
        <f t="shared" si="2"/>
        <v>Terça</v>
      </c>
      <c r="C70" s="70" t="s">
        <v>47</v>
      </c>
      <c r="D70" s="68" t="s">
        <v>48</v>
      </c>
      <c r="E70" s="69" t="s">
        <v>50</v>
      </c>
      <c r="F70" s="70">
        <v>0.38541666666666669</v>
      </c>
      <c r="G70" s="70">
        <v>0.54166666666666663</v>
      </c>
      <c r="H70" s="7">
        <f t="shared" si="3"/>
        <v>0.15624999999999994</v>
      </c>
      <c r="I70" s="8" t="str">
        <f t="shared" si="14"/>
        <v>Dia de semana - 08h00 às 18h00 - R$ 0,00</v>
      </c>
      <c r="J70" s="9"/>
      <c r="K70" s="10">
        <f t="shared" si="5"/>
        <v>0.15624999999999994</v>
      </c>
      <c r="L70" s="11" t="str">
        <f t="shared" si="6"/>
        <v/>
      </c>
      <c r="M70" s="11" t="str">
        <f t="shared" si="7"/>
        <v/>
      </c>
      <c r="N70" s="11" t="str">
        <f t="shared" si="8"/>
        <v xml:space="preserve"> </v>
      </c>
      <c r="O70" s="11" t="str">
        <f t="shared" si="9"/>
        <v xml:space="preserve"> </v>
      </c>
      <c r="P70" s="11" t="str">
        <f t="shared" si="10"/>
        <v xml:space="preserve"> </v>
      </c>
      <c r="Q70" s="11" t="str">
        <f t="shared" si="11"/>
        <v/>
      </c>
      <c r="R70" s="10" t="str">
        <f t="shared" si="12"/>
        <v/>
      </c>
      <c r="S70" s="34">
        <f t="shared" si="13"/>
        <v>0.15624999999999994</v>
      </c>
    </row>
    <row r="71" spans="1:19" s="12" customFormat="1" ht="26" x14ac:dyDescent="0.2">
      <c r="A71" s="5">
        <v>27</v>
      </c>
      <c r="B71" s="71" t="str">
        <f t="shared" si="2"/>
        <v>Terça</v>
      </c>
      <c r="C71" s="70" t="s">
        <v>47</v>
      </c>
      <c r="D71" s="68" t="s">
        <v>48</v>
      </c>
      <c r="E71" s="69" t="s">
        <v>50</v>
      </c>
      <c r="F71" s="70">
        <v>0.58333333333333337</v>
      </c>
      <c r="G71" s="70">
        <v>0.75</v>
      </c>
      <c r="H71" s="7">
        <f t="shared" si="3"/>
        <v>0.16666666666666663</v>
      </c>
      <c r="I71" s="8" t="str">
        <f t="shared" si="14"/>
        <v>Dia de semana - 08h00 às 18h00 - R$ 0,00</v>
      </c>
      <c r="J71" s="9"/>
      <c r="K71" s="10">
        <f t="shared" si="5"/>
        <v>0.16666666666666663</v>
      </c>
      <c r="L71" s="11" t="str">
        <f t="shared" si="6"/>
        <v/>
      </c>
      <c r="M71" s="11" t="str">
        <f t="shared" si="7"/>
        <v/>
      </c>
      <c r="N71" s="11" t="str">
        <f t="shared" si="8"/>
        <v xml:space="preserve"> </v>
      </c>
      <c r="O71" s="11" t="str">
        <f t="shared" si="9"/>
        <v xml:space="preserve"> </v>
      </c>
      <c r="P71" s="11" t="str">
        <f t="shared" si="10"/>
        <v xml:space="preserve"> </v>
      </c>
      <c r="Q71" s="11" t="str">
        <f t="shared" si="11"/>
        <v/>
      </c>
      <c r="R71" s="10" t="str">
        <f t="shared" si="12"/>
        <v/>
      </c>
      <c r="S71" s="34">
        <f t="shared" si="13"/>
        <v>0.16666666666666663</v>
      </c>
    </row>
    <row r="72" spans="1:19" s="12" customFormat="1" ht="39" x14ac:dyDescent="0.2">
      <c r="A72" s="5">
        <v>27</v>
      </c>
      <c r="B72" s="71" t="str">
        <f t="shared" si="2"/>
        <v>Terça</v>
      </c>
      <c r="C72" s="70" t="s">
        <v>47</v>
      </c>
      <c r="D72" s="68" t="s">
        <v>48</v>
      </c>
      <c r="E72" s="69" t="s">
        <v>49</v>
      </c>
      <c r="F72" s="70">
        <v>0.75</v>
      </c>
      <c r="G72" s="70">
        <v>0.8125</v>
      </c>
      <c r="H72" s="7">
        <f t="shared" si="3"/>
        <v>6.25E-2</v>
      </c>
      <c r="I72" s="8" t="str">
        <f t="shared" si="14"/>
        <v>Dia de semana - 00h00 às 08h00 e 18h00 às 24h00 - R$ 0,00</v>
      </c>
      <c r="J72" s="9"/>
      <c r="K72" s="10" t="str">
        <f t="shared" si="5"/>
        <v/>
      </c>
      <c r="L72" s="11">
        <f t="shared" si="6"/>
        <v>6.25E-2</v>
      </c>
      <c r="M72" s="11" t="str">
        <f t="shared" si="7"/>
        <v/>
      </c>
      <c r="N72" s="11" t="str">
        <f t="shared" si="8"/>
        <v xml:space="preserve"> </v>
      </c>
      <c r="O72" s="11" t="str">
        <f t="shared" si="9"/>
        <v xml:space="preserve"> </v>
      </c>
      <c r="P72" s="11" t="str">
        <f t="shared" si="10"/>
        <v xml:space="preserve"> </v>
      </c>
      <c r="Q72" s="11" t="str">
        <f t="shared" si="11"/>
        <v/>
      </c>
      <c r="R72" s="10" t="str">
        <f t="shared" si="12"/>
        <v/>
      </c>
      <c r="S72" s="34">
        <f t="shared" si="13"/>
        <v>6.25E-2</v>
      </c>
    </row>
    <row r="73" spans="1:19" s="12" customFormat="1" ht="26" x14ac:dyDescent="0.2">
      <c r="A73" s="5">
        <v>28</v>
      </c>
      <c r="B73" s="71" t="str">
        <f t="shared" si="2"/>
        <v>Quarta</v>
      </c>
      <c r="C73" s="70" t="s">
        <v>47</v>
      </c>
      <c r="D73" s="68" t="s">
        <v>48</v>
      </c>
      <c r="E73" s="69" t="s">
        <v>50</v>
      </c>
      <c r="F73" s="70">
        <v>0.36458333333333331</v>
      </c>
      <c r="G73" s="70">
        <v>0.45833333333333331</v>
      </c>
      <c r="H73" s="7">
        <f t="shared" ref="H73:H83" si="172">IF(AND(F73&gt;=0,G73&gt;=0),(G73-F73),0)</f>
        <v>9.375E-2</v>
      </c>
      <c r="I73" s="8" t="str">
        <f t="shared" ref="I73:I83" si="173">IF(OR(F73="",G73=""),"",IF(LEFT(E73,6)="Viagem",CONCATENATE("Horas de deslocamento / Viagem"," - ",TEXT($R$9,"R$ #.##0,00"),),IF(AND(B73&lt;&gt;"sábado",B73&lt;&gt;"domingo",B73&lt;&gt;"feriado",AND(N(F73)&gt;=VALUE("08:00:00"),N(F73)&lt;=VALUE("18:00:00"),N(G73)&gt;=VALUE("08:00:00"),N(G73)&lt;=VALUE("18:00:00"))),CONCATENATE("Dia de semana - 08h00 às 18h00"," - ",TEXT($K$9,"R$ #.##0,00"),),IF(AND(B73&lt;&gt;"sábado",B73&lt;&gt;"domingo",B73&lt;&gt;"feriado",OR(N(F73)&gt;=VALUE("18:00:00"),N(F73)&lt;=VALUE("08:00:00")),OR(AND(N(G73)&gt;=VALUE("18:00:00"),N(F73)&gt;=VALUE("18:00:00")),N(G73)&lt;=VALUE("08:00:00"))),CONCATENATE("Dia de semana - 00h00 às 08h00 e 18h00 às 24h00"," - ",TEXT($L$9,"R$ #.##0,00"),),IF(AND(B73="sábado",AND(N(F73)&gt;=VALUE("08:00:00"),N(F73)&lt;=VALUE("18:00:00"),N(G73)&gt;=VALUE("08:00:00"),N(G73)&lt;=VALUE("18:00:00"))),CONCATENATE("Sábado - 08h00 às 18h00"," - ",TEXT($M$9,"R$ #.##0,00"),),IF(AND(B73="sábado",OR(N(F73)&gt;=VALUE("18:00:00"),N(F73)&lt;=VALUE("08:00:00")),OR(AND(N(G73)&gt;=VALUE("18:00:00"),N(F73)&gt;=VALUE("18:00:00")),N(G73)&lt;=VALUE("08:00:00"))),CONCATENATE("Sábado - 00h00 às 08h00 e 18h00 às 24h00"," - ",TEXT($N$9,"R$ #.##0,00"),),IF(AND(B73="domingo",AND(N(F73)&gt;=VALUE("08:00:00"),N(F73)&lt;=VALUE("18:00:00"),N(G73)&gt;=VALUE("08:00:00"),N(G73)&lt;=VALUE("18:00:00"))),CONCATENATE("Domingo - 08h00 às 18h00"," - ",TEXT($O$9,"R$ #.##0,00"),),IF(AND(B73="domingo",OR(N(F73)&gt;=VALUE("18:00:00"),N(F73)&lt;=VALUE("08:00:00")),OR(AND(N(G73)&gt;=VALUE("18:00:00"),N(F73)&gt;=VALUE("18:00:00")),N(G73)&lt;=VALUE("08:00:00"))),CONCATENATE("Domingo - 00h00 às 08h00 e 18h00 às 24h00"," - ",TEXT($P$9,"R$ #.##0,00"),),IF(B73="feriado",CONCATENATE("Feriado"," - ",TEXT($Q$9,"R$ #.##0,00"),),"ERRO! informar 'hora início' ou 'hora final' de acordo com o tipo de hora")))))))))</f>
        <v>Dia de semana - 08h00 às 18h00 - R$ 0,00</v>
      </c>
      <c r="J73" s="9"/>
      <c r="K73" s="10">
        <f t="shared" ref="K73:K83" si="174">IF(OR(F73="",G73=""),"",IF(LEFT(E73,6)="Viagem","",IF(AND(B73&lt;&gt;"sábado",B73&lt;&gt;"domingo",B73&lt;&gt;"feriado",AND(N(F73)&gt;=VALUE("08:00:00"),N(F73)&lt;=VALUE("18:00:00"),N(G73)&gt;=VALUE("08:00:00"),N(G73)&lt;=VALUE("18:00:00"))),H73,"")))</f>
        <v>9.375E-2</v>
      </c>
      <c r="L73" s="11" t="str">
        <f t="shared" ref="L73:L83" si="175">IF(OR(F73="",G73=""),"",IF(LEFT(E73,6)="Viagem","",IF(AND(B73&lt;&gt;"sábado",B73&lt;&gt;"domingo",B73&lt;&gt;"feriado",OR(N(F73)&gt;=VALUE("18:00:00"),N(F73)&lt;=VALUE("08:00:00")),OR(AND(N(G73)&gt;=VALUE("18:00:00"),N(F73)&gt;=VALUE("18:00:00")),N(G73)&lt;=VALUE("08:00:00"))),H73,"")))</f>
        <v/>
      </c>
      <c r="M73" s="11" t="str">
        <f t="shared" ref="M73:M83" si="176">IF(OR(F73="",G73=""),"",IF(LEFT(E73,6)="Viagem","",IF(AND(B73="sábado",AND(N(F73)&gt;=VALUE("08:00:00"),N(F73)&lt;=VALUE("18:00:00"),N(G73)&gt;=VALUE("08:00:00"),N(G73)&lt;=VALUE("18:00:00"))),H73,"")))</f>
        <v/>
      </c>
      <c r="N73" s="11" t="str">
        <f t="shared" ref="N73:N83" si="177">IF(OR(F73="",G73=""),"",IF(LEFT(E73,6)="Viagem","",IF(AND(B73="sábado",OR(N(F73)&gt;=VALUE("18:00:00"),N(F73)&lt;=VALUE("08:00:00")),OR(AND(N(G73)&gt;=VALUE("18:00:00"),N(F73)&gt;=VALUE("18:00:00")),N(G73)&lt;=VALUE("08:00:00"))),H73," ")))</f>
        <v xml:space="preserve"> </v>
      </c>
      <c r="O73" s="11" t="str">
        <f t="shared" ref="O73:O83" si="178">IF(OR(F73="",G73=""),"",IF(LEFT(E73,6)="Viagem","",IF(AND(B73="domingo",AND(N(F73)&gt;=VALUE("08:00:00"),N(F73)&lt;=VALUE("18:00:00"),N(G73)&gt;=VALUE("08:00:00"),N(G73)&lt;=VALUE("18:00:00"))),H73," ")))</f>
        <v xml:space="preserve"> </v>
      </c>
      <c r="P73" s="11" t="str">
        <f t="shared" ref="P73:P83" si="179">IF(OR(F73="",G73=""),"",IF(LEFT(E73,6)="Viagem","",IF(AND(B73="domingo",OR(N(F73)&gt;=VALUE("18:00:00"),N(F73)&lt;=VALUE("08:00:00"),N(G73)&gt;=VALUE("18:00:00"),N(G73)&lt;=VALUE("08:00:00"))),H73," ")))</f>
        <v xml:space="preserve"> </v>
      </c>
      <c r="Q73" s="11" t="str">
        <f t="shared" ref="Q73:Q83" si="180">IF(OR(F73="",G73=""),"",IF(LEFT(E73,6)="Viagem","",IF(B73="feriado",H73,"")))</f>
        <v/>
      </c>
      <c r="R73" s="10" t="str">
        <f t="shared" ref="R73:R83" si="181">IF(OR(F73="",G73=""),"",IF(LEFT(E73,6)="Viagem",H73,""))</f>
        <v/>
      </c>
      <c r="S73" s="34">
        <f t="shared" ref="S73:S83" si="182">SUM(K73:R73)</f>
        <v>9.375E-2</v>
      </c>
    </row>
    <row r="74" spans="1:19" s="12" customFormat="1" ht="26" x14ac:dyDescent="0.2">
      <c r="A74" s="5">
        <v>28</v>
      </c>
      <c r="B74" s="71" t="str">
        <f t="shared" si="2"/>
        <v>Quarta</v>
      </c>
      <c r="C74" s="70" t="s">
        <v>47</v>
      </c>
      <c r="D74" s="68" t="s">
        <v>48</v>
      </c>
      <c r="E74" s="69" t="s">
        <v>49</v>
      </c>
      <c r="F74" s="70">
        <v>0.45833333333333331</v>
      </c>
      <c r="G74" s="70">
        <v>0.54166666666666663</v>
      </c>
      <c r="H74" s="7">
        <f t="shared" ref="H74" si="183">IF(AND(F74&gt;=0,G74&gt;=0),(G74-F74),0)</f>
        <v>8.3333333333333315E-2</v>
      </c>
      <c r="I74" s="8" t="str">
        <f t="shared" ref="I74" si="184">IF(OR(F74="",G74=""),"",IF(LEFT(E74,6)="Viagem",CONCATENATE("Horas de deslocamento / Viagem"," - ",TEXT($R$9,"R$ #.##0,00"),),IF(AND(B74&lt;&gt;"sábado",B74&lt;&gt;"domingo",B74&lt;&gt;"feriado",AND(N(F74)&gt;=VALUE("08:00:00"),N(F74)&lt;=VALUE("18:00:00"),N(G74)&gt;=VALUE("08:00:00"),N(G74)&lt;=VALUE("18:00:00"))),CONCATENATE("Dia de semana - 08h00 às 18h00"," - ",TEXT($K$9,"R$ #.##0,00"),),IF(AND(B74&lt;&gt;"sábado",B74&lt;&gt;"domingo",B74&lt;&gt;"feriado",OR(N(F74)&gt;=VALUE("18:00:00"),N(F74)&lt;=VALUE("08:00:00")),OR(AND(N(G74)&gt;=VALUE("18:00:00"),N(F74)&gt;=VALUE("18:00:00")),N(G74)&lt;=VALUE("08:00:00"))),CONCATENATE("Dia de semana - 00h00 às 08h00 e 18h00 às 24h00"," - ",TEXT($L$9,"R$ #.##0,00"),),IF(AND(B74="sábado",AND(N(F74)&gt;=VALUE("08:00:00"),N(F74)&lt;=VALUE("18:00:00"),N(G74)&gt;=VALUE("08:00:00"),N(G74)&lt;=VALUE("18:00:00"))),CONCATENATE("Sábado - 08h00 às 18h00"," - ",TEXT($M$9,"R$ #.##0,00"),),IF(AND(B74="sábado",OR(N(F74)&gt;=VALUE("18:00:00"),N(F74)&lt;=VALUE("08:00:00")),OR(AND(N(G74)&gt;=VALUE("18:00:00"),N(F74)&gt;=VALUE("18:00:00")),N(G74)&lt;=VALUE("08:00:00"))),CONCATENATE("Sábado - 00h00 às 08h00 e 18h00 às 24h00"," - ",TEXT($N$9,"R$ #.##0,00"),),IF(AND(B74="domingo",AND(N(F74)&gt;=VALUE("08:00:00"),N(F74)&lt;=VALUE("18:00:00"),N(G74)&gt;=VALUE("08:00:00"),N(G74)&lt;=VALUE("18:00:00"))),CONCATENATE("Domingo - 08h00 às 18h00"," - ",TEXT($O$9,"R$ #.##0,00"),),IF(AND(B74="domingo",OR(N(F74)&gt;=VALUE("18:00:00"),N(F74)&lt;=VALUE("08:00:00")),OR(AND(N(G74)&gt;=VALUE("18:00:00"),N(F74)&gt;=VALUE("18:00:00")),N(G74)&lt;=VALUE("08:00:00"))),CONCATENATE("Domingo - 00h00 às 08h00 e 18h00 às 24h00"," - ",TEXT($P$9,"R$ #.##0,00"),),IF(B74="feriado",CONCATENATE("Feriado"," - ",TEXT($Q$9,"R$ #.##0,00"),),"ERRO! informar 'hora início' ou 'hora final' de acordo com o tipo de hora")))))))))</f>
        <v>Dia de semana - 08h00 às 18h00 - R$ 0,00</v>
      </c>
      <c r="J74" s="9"/>
      <c r="K74" s="10">
        <f t="shared" ref="K74" si="185">IF(OR(F74="",G74=""),"",IF(LEFT(E74,6)="Viagem","",IF(AND(B74&lt;&gt;"sábado",B74&lt;&gt;"domingo",B74&lt;&gt;"feriado",AND(N(F74)&gt;=VALUE("08:00:00"),N(F74)&lt;=VALUE("18:00:00"),N(G74)&gt;=VALUE("08:00:00"),N(G74)&lt;=VALUE("18:00:00"))),H74,"")))</f>
        <v>8.3333333333333315E-2</v>
      </c>
      <c r="L74" s="11" t="str">
        <f t="shared" ref="L74" si="186">IF(OR(F74="",G74=""),"",IF(LEFT(E74,6)="Viagem","",IF(AND(B74&lt;&gt;"sábado",B74&lt;&gt;"domingo",B74&lt;&gt;"feriado",OR(N(F74)&gt;=VALUE("18:00:00"),N(F74)&lt;=VALUE("08:00:00")),OR(AND(N(G74)&gt;=VALUE("18:00:00"),N(F74)&gt;=VALUE("18:00:00")),N(G74)&lt;=VALUE("08:00:00"))),H74,"")))</f>
        <v/>
      </c>
      <c r="M74" s="11" t="str">
        <f t="shared" ref="M74" si="187">IF(OR(F74="",G74=""),"",IF(LEFT(E74,6)="Viagem","",IF(AND(B74="sábado",AND(N(F74)&gt;=VALUE("08:00:00"),N(F74)&lt;=VALUE("18:00:00"),N(G74)&gt;=VALUE("08:00:00"),N(G74)&lt;=VALUE("18:00:00"))),H74,"")))</f>
        <v/>
      </c>
      <c r="N74" s="11" t="str">
        <f t="shared" ref="N74" si="188">IF(OR(F74="",G74=""),"",IF(LEFT(E74,6)="Viagem","",IF(AND(B74="sábado",OR(N(F74)&gt;=VALUE("18:00:00"),N(F74)&lt;=VALUE("08:00:00")),OR(AND(N(G74)&gt;=VALUE("18:00:00"),N(F74)&gt;=VALUE("18:00:00")),N(G74)&lt;=VALUE("08:00:00"))),H74," ")))</f>
        <v xml:space="preserve"> </v>
      </c>
      <c r="O74" s="11" t="str">
        <f t="shared" ref="O74" si="189">IF(OR(F74="",G74=""),"",IF(LEFT(E74,6)="Viagem","",IF(AND(B74="domingo",AND(N(F74)&gt;=VALUE("08:00:00"),N(F74)&lt;=VALUE("18:00:00"),N(G74)&gt;=VALUE("08:00:00"),N(G74)&lt;=VALUE("18:00:00"))),H74," ")))</f>
        <v xml:space="preserve"> </v>
      </c>
      <c r="P74" s="11" t="str">
        <f t="shared" ref="P74" si="190">IF(OR(F74="",G74=""),"",IF(LEFT(E74,6)="Viagem","",IF(AND(B74="domingo",OR(N(F74)&gt;=VALUE("18:00:00"),N(F74)&lt;=VALUE("08:00:00"),N(G74)&gt;=VALUE("18:00:00"),N(G74)&lt;=VALUE("08:00:00"))),H74," ")))</f>
        <v xml:space="preserve"> </v>
      </c>
      <c r="Q74" s="11" t="str">
        <f t="shared" ref="Q74" si="191">IF(OR(F74="",G74=""),"",IF(LEFT(E74,6)="Viagem","",IF(B74="feriado",H74,"")))</f>
        <v/>
      </c>
      <c r="R74" s="10" t="str">
        <f t="shared" ref="R74" si="192">IF(OR(F74="",G74=""),"",IF(LEFT(E74,6)="Viagem",H74,""))</f>
        <v/>
      </c>
      <c r="S74" s="34">
        <f t="shared" ref="S74" si="193">SUM(K74:R74)</f>
        <v>8.3333333333333315E-2</v>
      </c>
    </row>
    <row r="75" spans="1:19" s="12" customFormat="1" ht="26" x14ac:dyDescent="0.2">
      <c r="A75" s="5">
        <v>28</v>
      </c>
      <c r="B75" s="71" t="str">
        <f t="shared" si="2"/>
        <v>Quarta</v>
      </c>
      <c r="C75" s="70" t="s">
        <v>47</v>
      </c>
      <c r="D75" s="68" t="s">
        <v>48</v>
      </c>
      <c r="E75" s="69" t="s">
        <v>49</v>
      </c>
      <c r="F75" s="70">
        <v>0.58333333333333337</v>
      </c>
      <c r="G75" s="70">
        <v>0.75</v>
      </c>
      <c r="H75" s="7">
        <f t="shared" si="172"/>
        <v>0.16666666666666663</v>
      </c>
      <c r="I75" s="8" t="str">
        <f t="shared" si="173"/>
        <v>Dia de semana - 08h00 às 18h00 - R$ 0,00</v>
      </c>
      <c r="J75" s="9"/>
      <c r="K75" s="10">
        <f t="shared" si="174"/>
        <v>0.16666666666666663</v>
      </c>
      <c r="L75" s="11" t="str">
        <f t="shared" si="175"/>
        <v/>
      </c>
      <c r="M75" s="11" t="str">
        <f t="shared" si="176"/>
        <v/>
      </c>
      <c r="N75" s="11" t="str">
        <f t="shared" si="177"/>
        <v xml:space="preserve"> </v>
      </c>
      <c r="O75" s="11" t="str">
        <f t="shared" si="178"/>
        <v xml:space="preserve"> </v>
      </c>
      <c r="P75" s="11" t="str">
        <f t="shared" si="179"/>
        <v xml:space="preserve"> </v>
      </c>
      <c r="Q75" s="11" t="str">
        <f t="shared" si="180"/>
        <v/>
      </c>
      <c r="R75" s="10" t="str">
        <f t="shared" si="181"/>
        <v/>
      </c>
      <c r="S75" s="34">
        <f t="shared" si="182"/>
        <v>0.16666666666666663</v>
      </c>
    </row>
    <row r="76" spans="1:19" s="12" customFormat="1" ht="39" x14ac:dyDescent="0.2">
      <c r="A76" s="5">
        <v>28</v>
      </c>
      <c r="B76" s="71" t="str">
        <f t="shared" si="2"/>
        <v>Quarta</v>
      </c>
      <c r="C76" s="70" t="s">
        <v>47</v>
      </c>
      <c r="D76" s="68" t="s">
        <v>48</v>
      </c>
      <c r="E76" s="69" t="s">
        <v>49</v>
      </c>
      <c r="F76" s="70">
        <v>0.75</v>
      </c>
      <c r="G76" s="70">
        <v>0.8125</v>
      </c>
      <c r="H76" s="7">
        <f t="shared" si="172"/>
        <v>6.25E-2</v>
      </c>
      <c r="I76" s="8" t="str">
        <f t="shared" si="173"/>
        <v>Dia de semana - 00h00 às 08h00 e 18h00 às 24h00 - R$ 0,00</v>
      </c>
      <c r="J76" s="9"/>
      <c r="K76" s="10" t="str">
        <f t="shared" si="174"/>
        <v/>
      </c>
      <c r="L76" s="11">
        <f t="shared" si="175"/>
        <v>6.25E-2</v>
      </c>
      <c r="M76" s="11" t="str">
        <f t="shared" si="176"/>
        <v/>
      </c>
      <c r="N76" s="11" t="str">
        <f t="shared" si="177"/>
        <v xml:space="preserve"> </v>
      </c>
      <c r="O76" s="11" t="str">
        <f t="shared" si="178"/>
        <v xml:space="preserve"> </v>
      </c>
      <c r="P76" s="11" t="str">
        <f t="shared" si="179"/>
        <v xml:space="preserve"> </v>
      </c>
      <c r="Q76" s="11" t="str">
        <f t="shared" si="180"/>
        <v/>
      </c>
      <c r="R76" s="10" t="str">
        <f t="shared" si="181"/>
        <v/>
      </c>
      <c r="S76" s="34">
        <f t="shared" si="182"/>
        <v>6.25E-2</v>
      </c>
    </row>
    <row r="77" spans="1:19" s="12" customFormat="1" ht="26" x14ac:dyDescent="0.2">
      <c r="A77" s="5">
        <v>29</v>
      </c>
      <c r="B77" s="71" t="str">
        <f t="shared" si="2"/>
        <v>Quinta</v>
      </c>
      <c r="C77" s="70" t="s">
        <v>47</v>
      </c>
      <c r="D77" s="68" t="s">
        <v>48</v>
      </c>
      <c r="E77" s="69" t="s">
        <v>50</v>
      </c>
      <c r="F77" s="70">
        <v>0.375</v>
      </c>
      <c r="G77" s="70">
        <v>0.54166666666666663</v>
      </c>
      <c r="H77" s="7">
        <f t="shared" si="172"/>
        <v>0.16666666666666663</v>
      </c>
      <c r="I77" s="8" t="str">
        <f t="shared" si="173"/>
        <v>Dia de semana - 08h00 às 18h00 - R$ 0,00</v>
      </c>
      <c r="J77" s="9"/>
      <c r="K77" s="10">
        <f t="shared" si="174"/>
        <v>0.16666666666666663</v>
      </c>
      <c r="L77" s="11" t="str">
        <f t="shared" si="175"/>
        <v/>
      </c>
      <c r="M77" s="11" t="str">
        <f t="shared" si="176"/>
        <v/>
      </c>
      <c r="N77" s="11" t="str">
        <f t="shared" si="177"/>
        <v xml:space="preserve"> </v>
      </c>
      <c r="O77" s="11" t="str">
        <f t="shared" si="178"/>
        <v xml:space="preserve"> </v>
      </c>
      <c r="P77" s="11" t="str">
        <f t="shared" si="179"/>
        <v xml:space="preserve"> </v>
      </c>
      <c r="Q77" s="11" t="str">
        <f t="shared" si="180"/>
        <v/>
      </c>
      <c r="R77" s="10" t="str">
        <f t="shared" si="181"/>
        <v/>
      </c>
      <c r="S77" s="34">
        <f t="shared" si="182"/>
        <v>0.16666666666666663</v>
      </c>
    </row>
    <row r="78" spans="1:19" s="12" customFormat="1" ht="26" x14ac:dyDescent="0.2">
      <c r="A78" s="5">
        <v>29</v>
      </c>
      <c r="B78" s="71" t="str">
        <f t="shared" si="2"/>
        <v>Quinta</v>
      </c>
      <c r="C78" s="70" t="s">
        <v>47</v>
      </c>
      <c r="D78" s="68" t="s">
        <v>48</v>
      </c>
      <c r="E78" s="69" t="s">
        <v>50</v>
      </c>
      <c r="F78" s="70">
        <v>0.58333333333333337</v>
      </c>
      <c r="G78" s="70">
        <v>0.75</v>
      </c>
      <c r="H78" s="7">
        <f t="shared" si="172"/>
        <v>0.16666666666666663</v>
      </c>
      <c r="I78" s="8" t="str">
        <f t="shared" si="173"/>
        <v>Dia de semana - 08h00 às 18h00 - R$ 0,00</v>
      </c>
      <c r="J78" s="9"/>
      <c r="K78" s="10">
        <f t="shared" si="174"/>
        <v>0.16666666666666663</v>
      </c>
      <c r="L78" s="11" t="str">
        <f t="shared" si="175"/>
        <v/>
      </c>
      <c r="M78" s="11" t="str">
        <f t="shared" si="176"/>
        <v/>
      </c>
      <c r="N78" s="11" t="str">
        <f t="shared" si="177"/>
        <v xml:space="preserve"> </v>
      </c>
      <c r="O78" s="11" t="str">
        <f t="shared" si="178"/>
        <v xml:space="preserve"> </v>
      </c>
      <c r="P78" s="11" t="str">
        <f t="shared" si="179"/>
        <v xml:space="preserve"> </v>
      </c>
      <c r="Q78" s="11" t="str">
        <f t="shared" si="180"/>
        <v/>
      </c>
      <c r="R78" s="10" t="str">
        <f t="shared" si="181"/>
        <v/>
      </c>
      <c r="S78" s="34">
        <f t="shared" si="182"/>
        <v>0.16666666666666663</v>
      </c>
    </row>
    <row r="79" spans="1:19" s="12" customFormat="1" ht="39" x14ac:dyDescent="0.2">
      <c r="A79" s="5">
        <v>29</v>
      </c>
      <c r="B79" s="71" t="str">
        <f t="shared" si="2"/>
        <v>Quinta</v>
      </c>
      <c r="C79" s="70" t="s">
        <v>47</v>
      </c>
      <c r="D79" s="68" t="s">
        <v>48</v>
      </c>
      <c r="E79" s="69" t="s">
        <v>50</v>
      </c>
      <c r="F79" s="70">
        <v>0.75</v>
      </c>
      <c r="G79" s="70">
        <v>0.79166666666666663</v>
      </c>
      <c r="H79" s="7">
        <f t="shared" si="172"/>
        <v>4.166666666666663E-2</v>
      </c>
      <c r="I79" s="8" t="str">
        <f t="shared" si="173"/>
        <v>Dia de semana - 00h00 às 08h00 e 18h00 às 24h00 - R$ 0,00</v>
      </c>
      <c r="J79" s="9"/>
      <c r="K79" s="10" t="str">
        <f t="shared" si="174"/>
        <v/>
      </c>
      <c r="L79" s="11">
        <f t="shared" si="175"/>
        <v>4.166666666666663E-2</v>
      </c>
      <c r="M79" s="11" t="str">
        <f t="shared" si="176"/>
        <v/>
      </c>
      <c r="N79" s="11" t="str">
        <f t="shared" si="177"/>
        <v xml:space="preserve"> </v>
      </c>
      <c r="O79" s="11" t="str">
        <f t="shared" si="178"/>
        <v xml:space="preserve"> </v>
      </c>
      <c r="P79" s="11" t="str">
        <f t="shared" si="179"/>
        <v xml:space="preserve"> </v>
      </c>
      <c r="Q79" s="11" t="str">
        <f t="shared" si="180"/>
        <v/>
      </c>
      <c r="R79" s="10" t="str">
        <f t="shared" si="181"/>
        <v/>
      </c>
      <c r="S79" s="34">
        <f t="shared" si="182"/>
        <v>4.166666666666663E-2</v>
      </c>
    </row>
    <row r="80" spans="1:19" s="12" customFormat="1" ht="39" x14ac:dyDescent="0.2">
      <c r="A80" s="5">
        <v>30</v>
      </c>
      <c r="B80" s="71" t="str">
        <f t="shared" si="2"/>
        <v>Sexta</v>
      </c>
      <c r="C80" s="70" t="s">
        <v>47</v>
      </c>
      <c r="D80" s="68" t="s">
        <v>48</v>
      </c>
      <c r="E80" s="69" t="s">
        <v>50</v>
      </c>
      <c r="F80" s="70">
        <v>0.29166666666666669</v>
      </c>
      <c r="G80" s="70">
        <v>0.33333333333333331</v>
      </c>
      <c r="H80" s="7">
        <f t="shared" ref="H80" si="194">IF(AND(F80&gt;=0,G80&gt;=0),(G80-F80),0)</f>
        <v>4.166666666666663E-2</v>
      </c>
      <c r="I80" s="8" t="str">
        <f t="shared" ref="I80" si="195">IF(OR(F80="",G80=""),"",IF(LEFT(E80,6)="Viagem",CONCATENATE("Horas de deslocamento / Viagem"," - ",TEXT($R$9,"R$ #.##0,00"),),IF(AND(B80&lt;&gt;"sábado",B80&lt;&gt;"domingo",B80&lt;&gt;"feriado",AND(N(F80)&gt;=VALUE("08:00:00"),N(F80)&lt;=VALUE("18:00:00"),N(G80)&gt;=VALUE("08:00:00"),N(G80)&lt;=VALUE("18:00:00"))),CONCATENATE("Dia de semana - 08h00 às 18h00"," - ",TEXT($K$9,"R$ #.##0,00"),),IF(AND(B80&lt;&gt;"sábado",B80&lt;&gt;"domingo",B80&lt;&gt;"feriado",OR(N(F80)&gt;=VALUE("18:00:00"),N(F80)&lt;=VALUE("08:00:00")),OR(AND(N(G80)&gt;=VALUE("18:00:00"),N(F80)&gt;=VALUE("18:00:00")),N(G80)&lt;=VALUE("08:00:00"))),CONCATENATE("Dia de semana - 00h00 às 08h00 e 18h00 às 24h00"," - ",TEXT($L$9,"R$ #.##0,00"),),IF(AND(B80="sábado",AND(N(F80)&gt;=VALUE("08:00:00"),N(F80)&lt;=VALUE("18:00:00"),N(G80)&gt;=VALUE("08:00:00"),N(G80)&lt;=VALUE("18:00:00"))),CONCATENATE("Sábado - 08h00 às 18h00"," - ",TEXT($M$9,"R$ #.##0,00"),),IF(AND(B80="sábado",OR(N(F80)&gt;=VALUE("18:00:00"),N(F80)&lt;=VALUE("08:00:00")),OR(AND(N(G80)&gt;=VALUE("18:00:00"),N(F80)&gt;=VALUE("18:00:00")),N(G80)&lt;=VALUE("08:00:00"))),CONCATENATE("Sábado - 00h00 às 08h00 e 18h00 às 24h00"," - ",TEXT($N$9,"R$ #.##0,00"),),IF(AND(B80="domingo",AND(N(F80)&gt;=VALUE("08:00:00"),N(F80)&lt;=VALUE("18:00:00"),N(G80)&gt;=VALUE("08:00:00"),N(G80)&lt;=VALUE("18:00:00"))),CONCATENATE("Domingo - 08h00 às 18h00"," - ",TEXT($O$9,"R$ #.##0,00"),),IF(AND(B80="domingo",OR(N(F80)&gt;=VALUE("18:00:00"),N(F80)&lt;=VALUE("08:00:00")),OR(AND(N(G80)&gt;=VALUE("18:00:00"),N(F80)&gt;=VALUE("18:00:00")),N(G80)&lt;=VALUE("08:00:00"))),CONCATENATE("Domingo - 00h00 às 08h00 e 18h00 às 24h00"," - ",TEXT($P$9,"R$ #.##0,00"),),IF(B80="feriado",CONCATENATE("Feriado"," - ",TEXT($Q$9,"R$ #.##0,00"),),"ERRO! informar 'hora início' ou 'hora final' de acordo com o tipo de hora")))))))))</f>
        <v>Dia de semana - 00h00 às 08h00 e 18h00 às 24h00 - R$ 0,00</v>
      </c>
      <c r="J80" s="9"/>
      <c r="K80" s="10" t="str">
        <f t="shared" ref="K80" si="196">IF(OR(F80="",G80=""),"",IF(LEFT(E80,6)="Viagem","",IF(AND(B80&lt;&gt;"sábado",B80&lt;&gt;"domingo",B80&lt;&gt;"feriado",AND(N(F80)&gt;=VALUE("08:00:00"),N(F80)&lt;=VALUE("18:00:00"),N(G80)&gt;=VALUE("08:00:00"),N(G80)&lt;=VALUE("18:00:00"))),H80,"")))</f>
        <v/>
      </c>
      <c r="L80" s="11">
        <f t="shared" ref="L80" si="197">IF(OR(F80="",G80=""),"",IF(LEFT(E80,6)="Viagem","",IF(AND(B80&lt;&gt;"sábado",B80&lt;&gt;"domingo",B80&lt;&gt;"feriado",OR(N(F80)&gt;=VALUE("18:00:00"),N(F80)&lt;=VALUE("08:00:00")),OR(AND(N(G80)&gt;=VALUE("18:00:00"),N(F80)&gt;=VALUE("18:00:00")),N(G80)&lt;=VALUE("08:00:00"))),H80,"")))</f>
        <v>4.166666666666663E-2</v>
      </c>
      <c r="M80" s="11" t="str">
        <f t="shared" ref="M80" si="198">IF(OR(F80="",G80=""),"",IF(LEFT(E80,6)="Viagem","",IF(AND(B80="sábado",AND(N(F80)&gt;=VALUE("08:00:00"),N(F80)&lt;=VALUE("18:00:00"),N(G80)&gt;=VALUE("08:00:00"),N(G80)&lt;=VALUE("18:00:00"))),H80,"")))</f>
        <v/>
      </c>
      <c r="N80" s="11" t="str">
        <f t="shared" ref="N80" si="199">IF(OR(F80="",G80=""),"",IF(LEFT(E80,6)="Viagem","",IF(AND(B80="sábado",OR(N(F80)&gt;=VALUE("18:00:00"),N(F80)&lt;=VALUE("08:00:00")),OR(AND(N(G80)&gt;=VALUE("18:00:00"),N(F80)&gt;=VALUE("18:00:00")),N(G80)&lt;=VALUE("08:00:00"))),H80," ")))</f>
        <v xml:space="preserve"> </v>
      </c>
      <c r="O80" s="11" t="str">
        <f t="shared" ref="O80" si="200">IF(OR(F80="",G80=""),"",IF(LEFT(E80,6)="Viagem","",IF(AND(B80="domingo",AND(N(F80)&gt;=VALUE("08:00:00"),N(F80)&lt;=VALUE("18:00:00"),N(G80)&gt;=VALUE("08:00:00"),N(G80)&lt;=VALUE("18:00:00"))),H80," ")))</f>
        <v xml:space="preserve"> </v>
      </c>
      <c r="P80" s="11" t="str">
        <f t="shared" ref="P80" si="201">IF(OR(F80="",G80=""),"",IF(LEFT(E80,6)="Viagem","",IF(AND(B80="domingo",OR(N(F80)&gt;=VALUE("18:00:00"),N(F80)&lt;=VALUE("08:00:00"),N(G80)&gt;=VALUE("18:00:00"),N(G80)&lt;=VALUE("08:00:00"))),H80," ")))</f>
        <v xml:space="preserve"> </v>
      </c>
      <c r="Q80" s="11" t="str">
        <f t="shared" ref="Q80" si="202">IF(OR(F80="",G80=""),"",IF(LEFT(E80,6)="Viagem","",IF(B80="feriado",H80,"")))</f>
        <v/>
      </c>
      <c r="R80" s="10" t="str">
        <f t="shared" ref="R80" si="203">IF(OR(F80="",G80=""),"",IF(LEFT(E80,6)="Viagem",H80,""))</f>
        <v/>
      </c>
      <c r="S80" s="34">
        <f t="shared" ref="S80" si="204">SUM(K80:R80)</f>
        <v>4.166666666666663E-2</v>
      </c>
    </row>
    <row r="81" spans="1:19" s="12" customFormat="1" ht="26" x14ac:dyDescent="0.2">
      <c r="A81" s="5">
        <v>30</v>
      </c>
      <c r="B81" s="71" t="str">
        <f t="shared" si="2"/>
        <v>Sexta</v>
      </c>
      <c r="C81" s="70" t="s">
        <v>47</v>
      </c>
      <c r="D81" s="68" t="s">
        <v>48</v>
      </c>
      <c r="E81" s="69" t="s">
        <v>50</v>
      </c>
      <c r="F81" s="70">
        <v>0.33333333333333331</v>
      </c>
      <c r="G81" s="70">
        <v>0.54166666666666663</v>
      </c>
      <c r="H81" s="7">
        <f t="shared" si="172"/>
        <v>0.20833333333333331</v>
      </c>
      <c r="I81" s="8" t="str">
        <f t="shared" si="173"/>
        <v>Dia de semana - 08h00 às 18h00 - R$ 0,00</v>
      </c>
      <c r="J81" s="9"/>
      <c r="K81" s="10">
        <f t="shared" si="174"/>
        <v>0.20833333333333331</v>
      </c>
      <c r="L81" s="11" t="str">
        <f t="shared" si="175"/>
        <v/>
      </c>
      <c r="M81" s="11" t="str">
        <f t="shared" si="176"/>
        <v/>
      </c>
      <c r="N81" s="11" t="str">
        <f t="shared" si="177"/>
        <v xml:space="preserve"> </v>
      </c>
      <c r="O81" s="11" t="str">
        <f t="shared" si="178"/>
        <v xml:space="preserve"> </v>
      </c>
      <c r="P81" s="11" t="str">
        <f t="shared" si="179"/>
        <v xml:space="preserve"> </v>
      </c>
      <c r="Q81" s="11" t="str">
        <f t="shared" si="180"/>
        <v/>
      </c>
      <c r="R81" s="10" t="str">
        <f t="shared" si="181"/>
        <v/>
      </c>
      <c r="S81" s="34">
        <f t="shared" si="182"/>
        <v>0.20833333333333331</v>
      </c>
    </row>
    <row r="82" spans="1:19" s="12" customFormat="1" ht="26" x14ac:dyDescent="0.2">
      <c r="A82" s="5">
        <v>30</v>
      </c>
      <c r="B82" s="71" t="str">
        <f t="shared" si="2"/>
        <v>Sexta</v>
      </c>
      <c r="C82" s="70" t="s">
        <v>47</v>
      </c>
      <c r="D82" s="68" t="s">
        <v>48</v>
      </c>
      <c r="E82" s="69" t="s">
        <v>50</v>
      </c>
      <c r="F82" s="70">
        <v>0.58333333333333337</v>
      </c>
      <c r="G82" s="70">
        <v>0.75</v>
      </c>
      <c r="H82" s="7">
        <f t="shared" si="172"/>
        <v>0.16666666666666663</v>
      </c>
      <c r="I82" s="8" t="str">
        <f t="shared" si="173"/>
        <v>Dia de semana - 08h00 às 18h00 - R$ 0,00</v>
      </c>
      <c r="J82" s="9"/>
      <c r="K82" s="10">
        <f t="shared" si="174"/>
        <v>0.16666666666666663</v>
      </c>
      <c r="L82" s="11" t="str">
        <f t="shared" si="175"/>
        <v/>
      </c>
      <c r="M82" s="11" t="str">
        <f t="shared" si="176"/>
        <v/>
      </c>
      <c r="N82" s="11" t="str">
        <f t="shared" si="177"/>
        <v xml:space="preserve"> </v>
      </c>
      <c r="O82" s="11" t="str">
        <f t="shared" si="178"/>
        <v xml:space="preserve"> </v>
      </c>
      <c r="P82" s="11" t="str">
        <f t="shared" si="179"/>
        <v xml:space="preserve"> </v>
      </c>
      <c r="Q82" s="11" t="str">
        <f t="shared" si="180"/>
        <v/>
      </c>
      <c r="R82" s="10" t="str">
        <f t="shared" si="181"/>
        <v/>
      </c>
      <c r="S82" s="34">
        <f t="shared" si="182"/>
        <v>0.16666666666666663</v>
      </c>
    </row>
    <row r="83" spans="1:19" s="12" customFormat="1" ht="39" x14ac:dyDescent="0.2">
      <c r="A83" s="5">
        <v>30</v>
      </c>
      <c r="B83" s="71" t="str">
        <f t="shared" si="2"/>
        <v>Sexta</v>
      </c>
      <c r="C83" s="70" t="s">
        <v>47</v>
      </c>
      <c r="D83" s="68" t="s">
        <v>48</v>
      </c>
      <c r="E83" s="69" t="s">
        <v>50</v>
      </c>
      <c r="F83" s="70">
        <v>0.75</v>
      </c>
      <c r="G83" s="70">
        <v>0.83333333333333337</v>
      </c>
      <c r="H83" s="7">
        <f t="shared" si="172"/>
        <v>8.333333333333337E-2</v>
      </c>
      <c r="I83" s="8" t="str">
        <f t="shared" si="173"/>
        <v>Dia de semana - 00h00 às 08h00 e 18h00 às 24h00 - R$ 0,00</v>
      </c>
      <c r="J83" s="9"/>
      <c r="K83" s="10" t="str">
        <f t="shared" si="174"/>
        <v/>
      </c>
      <c r="L83" s="11">
        <f t="shared" si="175"/>
        <v>8.333333333333337E-2</v>
      </c>
      <c r="M83" s="11" t="str">
        <f t="shared" si="176"/>
        <v/>
      </c>
      <c r="N83" s="11" t="str">
        <f t="shared" si="177"/>
        <v xml:space="preserve"> </v>
      </c>
      <c r="O83" s="11" t="str">
        <f t="shared" si="178"/>
        <v xml:space="preserve"> </v>
      </c>
      <c r="P83" s="11" t="str">
        <f t="shared" si="179"/>
        <v xml:space="preserve"> </v>
      </c>
      <c r="Q83" s="11" t="str">
        <f t="shared" si="180"/>
        <v/>
      </c>
      <c r="R83" s="10" t="str">
        <f t="shared" si="181"/>
        <v/>
      </c>
      <c r="S83" s="34">
        <f t="shared" si="182"/>
        <v>8.333333333333337E-2</v>
      </c>
    </row>
    <row r="84" spans="1:19" s="13" customFormat="1" ht="12" x14ac:dyDescent="0.15">
      <c r="A84" s="167" t="s">
        <v>16</v>
      </c>
      <c r="B84" s="167"/>
      <c r="C84" s="167"/>
      <c r="D84" s="167"/>
      <c r="E84" s="167"/>
      <c r="F84" s="167"/>
      <c r="G84" s="167"/>
      <c r="H84" s="32">
        <f>SUM(H10:H83)</f>
        <v>7.5208333333333339</v>
      </c>
      <c r="I84" s="31"/>
      <c r="K84" s="34">
        <f t="shared" ref="K84:S84" si="205">SUM(K10:K83)</f>
        <v>5.9374999999999991</v>
      </c>
      <c r="L84" s="34">
        <f t="shared" si="205"/>
        <v>1.15625</v>
      </c>
      <c r="M84" s="34">
        <f t="shared" si="205"/>
        <v>0.34374999999999994</v>
      </c>
      <c r="N84" s="34">
        <f t="shared" si="205"/>
        <v>8.333333333333337E-2</v>
      </c>
      <c r="O84" s="34">
        <f t="shared" si="205"/>
        <v>0</v>
      </c>
      <c r="P84" s="34">
        <f t="shared" si="205"/>
        <v>0</v>
      </c>
      <c r="Q84" s="34">
        <f t="shared" si="205"/>
        <v>0</v>
      </c>
      <c r="R84" s="34">
        <f t="shared" si="205"/>
        <v>0</v>
      </c>
      <c r="S84" s="34">
        <f t="shared" si="205"/>
        <v>7.5208333333333339</v>
      </c>
    </row>
    <row r="85" spans="1:19" s="13" customFormat="1" ht="12" x14ac:dyDescent="0.15">
      <c r="A85" s="162" t="s">
        <v>26</v>
      </c>
      <c r="B85" s="162"/>
      <c r="C85" s="162"/>
      <c r="D85" s="162"/>
      <c r="E85" s="16" t="s">
        <v>24</v>
      </c>
      <c r="F85" s="162" t="s">
        <v>25</v>
      </c>
      <c r="G85" s="162"/>
      <c r="H85" s="162"/>
      <c r="I85" s="162"/>
      <c r="K85" s="35">
        <f>TEXT(K84,"[h]")+MINUTE(K84)/60</f>
        <v>142.5</v>
      </c>
      <c r="L85" s="35">
        <f t="shared" ref="L85:S85" si="206">TEXT(L84,"[h]")+MINUTE(L84)/60</f>
        <v>27.75</v>
      </c>
      <c r="M85" s="35">
        <f t="shared" si="206"/>
        <v>8.25</v>
      </c>
      <c r="N85" s="35">
        <f t="shared" si="206"/>
        <v>2</v>
      </c>
      <c r="O85" s="35">
        <f t="shared" si="206"/>
        <v>0</v>
      </c>
      <c r="P85" s="35">
        <f t="shared" si="206"/>
        <v>0</v>
      </c>
      <c r="Q85" s="35">
        <f t="shared" si="206"/>
        <v>0</v>
      </c>
      <c r="R85" s="35">
        <f t="shared" si="206"/>
        <v>0</v>
      </c>
      <c r="S85" s="35">
        <f t="shared" si="206"/>
        <v>180.5</v>
      </c>
    </row>
    <row r="86" spans="1:19" s="13" customFormat="1" ht="12" x14ac:dyDescent="0.15">
      <c r="A86" s="161"/>
      <c r="B86" s="161"/>
      <c r="C86" s="161"/>
      <c r="D86" s="161"/>
      <c r="E86" s="75"/>
      <c r="F86" s="161"/>
      <c r="G86" s="161"/>
      <c r="H86" s="161"/>
      <c r="I86" s="161"/>
      <c r="K86" s="33">
        <f t="shared" ref="K86:R86" si="207">K85*K9</f>
        <v>0</v>
      </c>
      <c r="L86" s="33">
        <f t="shared" si="207"/>
        <v>0</v>
      </c>
      <c r="M86" s="33">
        <f t="shared" si="207"/>
        <v>0</v>
      </c>
      <c r="N86" s="33">
        <f t="shared" si="207"/>
        <v>0</v>
      </c>
      <c r="O86" s="33">
        <f t="shared" si="207"/>
        <v>0</v>
      </c>
      <c r="P86" s="33">
        <f t="shared" si="207"/>
        <v>0</v>
      </c>
      <c r="Q86" s="33">
        <f t="shared" si="207"/>
        <v>0</v>
      </c>
      <c r="R86" s="33">
        <f t="shared" si="207"/>
        <v>0</v>
      </c>
      <c r="S86" s="33">
        <f>SUM(K86:R86)</f>
        <v>0</v>
      </c>
    </row>
    <row r="87" spans="1:19" s="61" customFormat="1" ht="14" x14ac:dyDescent="0.2">
      <c r="A87" s="162" t="s">
        <v>23</v>
      </c>
      <c r="B87" s="162"/>
      <c r="C87" s="162"/>
      <c r="D87" s="162"/>
      <c r="E87" s="16" t="s">
        <v>24</v>
      </c>
      <c r="F87" s="162" t="s">
        <v>25</v>
      </c>
      <c r="G87" s="162"/>
      <c r="H87" s="162"/>
      <c r="I87" s="162"/>
      <c r="J87" s="36"/>
      <c r="K87" s="46"/>
      <c r="L87" s="46"/>
      <c r="M87" s="46"/>
      <c r="N87" s="46"/>
      <c r="O87" s="46"/>
      <c r="P87" s="46"/>
      <c r="Q87" s="46"/>
      <c r="R87" s="46"/>
      <c r="S87" s="47"/>
    </row>
    <row r="88" spans="1:19" s="61" customFormat="1" ht="14" x14ac:dyDescent="0.2">
      <c r="A88" s="161"/>
      <c r="B88" s="161"/>
      <c r="C88" s="161"/>
      <c r="D88" s="161"/>
      <c r="E88" s="75"/>
      <c r="F88" s="161"/>
      <c r="G88" s="161"/>
      <c r="H88" s="161"/>
      <c r="I88" s="161"/>
      <c r="J88" s="36"/>
      <c r="K88" s="34" t="s">
        <v>53</v>
      </c>
      <c r="L88" s="34">
        <f>S84</f>
        <v>7.5208333333333339</v>
      </c>
      <c r="M88" s="46"/>
      <c r="N88" s="46"/>
      <c r="O88" s="46"/>
      <c r="P88" s="46"/>
      <c r="Q88" s="46"/>
      <c r="R88" s="46"/>
      <c r="S88" s="47"/>
    </row>
    <row r="89" spans="1:19" s="61" customFormat="1" x14ac:dyDescent="0.2">
      <c r="A89" s="62"/>
      <c r="E89" s="63"/>
      <c r="I89" s="64"/>
      <c r="J89" s="36"/>
      <c r="K89" s="34" t="s">
        <v>54</v>
      </c>
      <c r="L89" s="34">
        <v>7.5</v>
      </c>
      <c r="M89" s="46"/>
      <c r="N89" s="46"/>
      <c r="O89" s="46"/>
      <c r="P89" s="46"/>
      <c r="Q89" s="46"/>
      <c r="R89" s="46"/>
      <c r="S89" s="47"/>
    </row>
    <row r="90" spans="1:19" s="61" customFormat="1" ht="14" x14ac:dyDescent="0.2">
      <c r="A90" s="48"/>
      <c r="B90" s="49"/>
      <c r="C90" s="49"/>
      <c r="D90" s="49"/>
      <c r="E90" s="50"/>
      <c r="F90" s="36"/>
      <c r="G90" s="65"/>
      <c r="I90" s="64"/>
      <c r="J90" s="36"/>
      <c r="K90" s="34" t="s">
        <v>55</v>
      </c>
      <c r="L90" s="34">
        <f>IF(L88&gt;L89,L88-L89,L89-L88)</f>
        <v>2.0833333333333925E-2</v>
      </c>
      <c r="M90" s="47"/>
      <c r="N90" s="47"/>
      <c r="O90" s="47"/>
      <c r="P90" s="47"/>
      <c r="Q90" s="47"/>
      <c r="R90" s="52"/>
      <c r="S90" s="47"/>
    </row>
    <row r="91" spans="1:19" s="63" customFormat="1" x14ac:dyDescent="0.2">
      <c r="A91" s="169" t="str">
        <f>CONCATENATE($B$1," - ",$B$2," - ",$B$3," - ",TEXT($I$1,"mmmm / aaaa"))</f>
        <v>APONTAMENTO DE HORAS MENSAL - Império Tecnologia - Marcus Cezar Rabello - novembro / 2012</v>
      </c>
      <c r="B91" s="170"/>
      <c r="C91" s="170"/>
      <c r="D91" s="170"/>
      <c r="E91" s="170"/>
      <c r="F91" s="170"/>
      <c r="G91" s="171"/>
      <c r="I91" s="66"/>
      <c r="J91" s="36"/>
      <c r="K91" s="53"/>
      <c r="L91" s="53"/>
      <c r="M91" s="53"/>
      <c r="N91" s="53"/>
      <c r="O91" s="53"/>
      <c r="P91" s="53"/>
      <c r="Q91" s="53"/>
      <c r="R91" s="53"/>
      <c r="S91" s="53"/>
    </row>
    <row r="92" spans="1:19" s="61" customFormat="1" ht="14" x14ac:dyDescent="0.2">
      <c r="A92" s="72" t="s">
        <v>3</v>
      </c>
      <c r="B92" s="23">
        <f>K9</f>
        <v>0</v>
      </c>
      <c r="C92" s="163">
        <f>K84</f>
        <v>5.9374999999999991</v>
      </c>
      <c r="D92" s="164"/>
      <c r="E92" s="165"/>
      <c r="F92" s="166">
        <f>K86</f>
        <v>0</v>
      </c>
      <c r="G92" s="166"/>
      <c r="I92" s="64"/>
      <c r="J92" s="36"/>
      <c r="K92" s="36"/>
      <c r="L92" s="36"/>
      <c r="M92" s="36"/>
      <c r="N92" s="36"/>
      <c r="O92" s="36"/>
      <c r="P92" s="36"/>
      <c r="Q92" s="36"/>
      <c r="R92" s="36"/>
      <c r="S92" s="36"/>
    </row>
    <row r="93" spans="1:19" s="61" customFormat="1" ht="14" x14ac:dyDescent="0.2">
      <c r="A93" s="72" t="s">
        <v>3</v>
      </c>
      <c r="B93" s="23">
        <f>L9</f>
        <v>0</v>
      </c>
      <c r="C93" s="163">
        <f>L84</f>
        <v>1.15625</v>
      </c>
      <c r="D93" s="164"/>
      <c r="E93" s="165"/>
      <c r="F93" s="166">
        <f>L86</f>
        <v>0</v>
      </c>
      <c r="G93" s="166"/>
      <c r="I93" s="64"/>
      <c r="J93" s="36"/>
      <c r="K93" s="54"/>
      <c r="L93" s="54"/>
      <c r="M93" s="36"/>
      <c r="N93" s="36"/>
      <c r="O93" s="36"/>
      <c r="P93" s="36"/>
      <c r="Q93" s="36"/>
      <c r="R93" s="36"/>
      <c r="S93" s="36"/>
    </row>
    <row r="94" spans="1:19" s="61" customFormat="1" ht="14" x14ac:dyDescent="0.2">
      <c r="A94" s="72" t="s">
        <v>3</v>
      </c>
      <c r="B94" s="23">
        <f>M9</f>
        <v>0</v>
      </c>
      <c r="C94" s="163">
        <f>M84</f>
        <v>0.34374999999999994</v>
      </c>
      <c r="D94" s="164"/>
      <c r="E94" s="165"/>
      <c r="F94" s="166">
        <f>M86</f>
        <v>0</v>
      </c>
      <c r="G94" s="166"/>
      <c r="I94" s="64"/>
      <c r="J94" s="36"/>
      <c r="K94" s="54"/>
      <c r="L94" s="54"/>
      <c r="M94" s="36"/>
      <c r="N94" s="36"/>
      <c r="O94" s="36"/>
      <c r="P94" s="36"/>
      <c r="Q94" s="36"/>
      <c r="R94" s="36"/>
      <c r="S94" s="36"/>
    </row>
    <row r="95" spans="1:19" s="61" customFormat="1" ht="14" x14ac:dyDescent="0.2">
      <c r="A95" s="72" t="s">
        <v>3</v>
      </c>
      <c r="B95" s="23">
        <f>N9</f>
        <v>0</v>
      </c>
      <c r="C95" s="163">
        <f>N84</f>
        <v>8.333333333333337E-2</v>
      </c>
      <c r="D95" s="164"/>
      <c r="E95" s="165"/>
      <c r="F95" s="166">
        <f>N86</f>
        <v>0</v>
      </c>
      <c r="G95" s="166"/>
      <c r="I95" s="64"/>
      <c r="J95" s="36"/>
      <c r="K95" s="54"/>
      <c r="L95" s="54"/>
      <c r="M95" s="36"/>
      <c r="N95" s="36"/>
      <c r="O95" s="36"/>
      <c r="P95" s="36"/>
      <c r="Q95" s="36"/>
      <c r="R95" s="36"/>
      <c r="S95" s="36"/>
    </row>
    <row r="96" spans="1:19" s="61" customFormat="1" ht="14" x14ac:dyDescent="0.2">
      <c r="A96" s="72" t="s">
        <v>3</v>
      </c>
      <c r="B96" s="23">
        <f>O9</f>
        <v>0</v>
      </c>
      <c r="C96" s="163">
        <f>O84</f>
        <v>0</v>
      </c>
      <c r="D96" s="164"/>
      <c r="E96" s="165"/>
      <c r="F96" s="166">
        <f>O86</f>
        <v>0</v>
      </c>
      <c r="G96" s="166"/>
      <c r="I96" s="64"/>
      <c r="J96" s="36"/>
      <c r="K96" s="54"/>
      <c r="L96" s="54"/>
      <c r="M96" s="36"/>
      <c r="N96" s="36"/>
      <c r="O96" s="36"/>
      <c r="P96" s="36"/>
      <c r="Q96" s="36"/>
      <c r="R96" s="36"/>
      <c r="S96" s="36"/>
    </row>
    <row r="97" spans="1:19" s="61" customFormat="1" ht="14" x14ac:dyDescent="0.2">
      <c r="A97" s="72" t="s">
        <v>3</v>
      </c>
      <c r="B97" s="23">
        <f>P9</f>
        <v>0</v>
      </c>
      <c r="C97" s="163">
        <f>P84</f>
        <v>0</v>
      </c>
      <c r="D97" s="164"/>
      <c r="E97" s="165"/>
      <c r="F97" s="166">
        <f>P86</f>
        <v>0</v>
      </c>
      <c r="G97" s="166"/>
      <c r="I97" s="64"/>
      <c r="J97" s="36"/>
      <c r="K97" s="54"/>
      <c r="L97" s="54"/>
      <c r="M97" s="36"/>
      <c r="N97" s="36"/>
      <c r="O97" s="36"/>
      <c r="P97" s="36"/>
      <c r="Q97" s="36"/>
      <c r="R97" s="36"/>
      <c r="S97" s="36"/>
    </row>
    <row r="98" spans="1:19" s="61" customFormat="1" ht="14" x14ac:dyDescent="0.2">
      <c r="A98" s="72" t="s">
        <v>3</v>
      </c>
      <c r="B98" s="23">
        <f>Q9</f>
        <v>0</v>
      </c>
      <c r="C98" s="163">
        <f>Q84</f>
        <v>0</v>
      </c>
      <c r="D98" s="164"/>
      <c r="E98" s="165"/>
      <c r="F98" s="166">
        <f>Q86</f>
        <v>0</v>
      </c>
      <c r="G98" s="166"/>
      <c r="I98" s="64"/>
      <c r="J98" s="36"/>
      <c r="K98" s="55"/>
      <c r="L98" s="55"/>
      <c r="M98" s="36"/>
      <c r="N98" s="36"/>
      <c r="O98" s="36"/>
      <c r="P98" s="36"/>
      <c r="Q98" s="36"/>
      <c r="R98" s="36"/>
      <c r="S98" s="36"/>
    </row>
    <row r="99" spans="1:19" s="61" customFormat="1" ht="14" x14ac:dyDescent="0.2">
      <c r="A99" s="72" t="s">
        <v>3</v>
      </c>
      <c r="B99" s="23">
        <f>R9</f>
        <v>0</v>
      </c>
      <c r="C99" s="163">
        <f>R84</f>
        <v>0</v>
      </c>
      <c r="D99" s="164"/>
      <c r="E99" s="165"/>
      <c r="F99" s="166">
        <f>R86</f>
        <v>0</v>
      </c>
      <c r="G99" s="166"/>
      <c r="I99" s="64"/>
      <c r="J99" s="36"/>
      <c r="K99" s="55"/>
      <c r="L99" s="55"/>
      <c r="M99" s="36"/>
      <c r="N99" s="36"/>
      <c r="O99" s="36"/>
      <c r="P99" s="36"/>
      <c r="Q99" s="36"/>
      <c r="R99" s="36"/>
      <c r="S99" s="36"/>
    </row>
    <row r="100" spans="1:19" s="61" customFormat="1" ht="14" x14ac:dyDescent="0.2">
      <c r="A100" s="172" t="s">
        <v>0</v>
      </c>
      <c r="B100" s="173"/>
      <c r="C100" s="174">
        <f>SUM(C92:C99)</f>
        <v>7.5208333333333321</v>
      </c>
      <c r="D100" s="175"/>
      <c r="E100" s="176"/>
      <c r="F100" s="177">
        <f>SUM(F92:G99)</f>
        <v>0</v>
      </c>
      <c r="G100" s="177"/>
      <c r="I100" s="64"/>
      <c r="J100" s="36"/>
      <c r="K100" s="36"/>
      <c r="L100" s="36"/>
      <c r="M100" s="36"/>
      <c r="N100" s="36"/>
      <c r="O100" s="36"/>
      <c r="P100" s="36"/>
      <c r="Q100" s="36"/>
      <c r="R100" s="36"/>
      <c r="S100" s="36"/>
    </row>
    <row r="101" spans="1:19" s="61" customFormat="1" ht="14" x14ac:dyDescent="0.2">
      <c r="A101" s="172" t="s">
        <v>44</v>
      </c>
      <c r="B101" s="173"/>
      <c r="C101" s="178">
        <f>TEXT($C$100,"[h]")+MINUTE($C$100)/60</f>
        <v>180.5</v>
      </c>
      <c r="D101" s="179"/>
      <c r="E101" s="180"/>
      <c r="F101" s="181">
        <f>C101-190</f>
        <v>-9.5</v>
      </c>
      <c r="G101" s="181"/>
      <c r="I101" s="64"/>
      <c r="J101" s="36"/>
      <c r="K101" s="36"/>
      <c r="L101" s="36"/>
      <c r="M101" s="36"/>
      <c r="N101" s="36"/>
      <c r="O101" s="36"/>
      <c r="P101" s="36"/>
      <c r="Q101" s="36"/>
      <c r="R101" s="36"/>
      <c r="S101" s="36"/>
    </row>
    <row r="102" spans="1:19" s="61" customFormat="1" ht="14" x14ac:dyDescent="0.2">
      <c r="A102" s="13"/>
      <c r="B102" s="13"/>
      <c r="C102" s="13"/>
      <c r="D102" s="13"/>
      <c r="E102" s="13"/>
      <c r="F102" s="13"/>
      <c r="G102" s="13"/>
      <c r="J102" s="36"/>
      <c r="K102" s="36"/>
      <c r="L102" s="36"/>
      <c r="M102" s="36"/>
      <c r="N102" s="36"/>
      <c r="O102" s="36"/>
      <c r="P102" s="36"/>
      <c r="Q102" s="36"/>
      <c r="R102" s="36"/>
      <c r="S102" s="36"/>
    </row>
    <row r="103" spans="1:19" s="61" customFormat="1" ht="14" x14ac:dyDescent="0.2">
      <c r="A103" s="182" t="s">
        <v>41</v>
      </c>
      <c r="B103" s="183"/>
      <c r="C103" s="183"/>
      <c r="D103" s="183"/>
      <c r="E103" s="183"/>
      <c r="F103" s="183"/>
      <c r="G103" s="184"/>
      <c r="I103" s="64"/>
      <c r="J103" s="36"/>
      <c r="K103" s="36"/>
      <c r="L103" s="36"/>
      <c r="M103" s="36"/>
      <c r="N103" s="36"/>
      <c r="O103" s="36"/>
      <c r="P103" s="36"/>
      <c r="Q103" s="36"/>
      <c r="R103" s="36"/>
      <c r="S103" s="36"/>
    </row>
    <row r="104" spans="1:19" s="61" customFormat="1" ht="14" x14ac:dyDescent="0.2">
      <c r="A104" s="172"/>
      <c r="B104" s="173"/>
      <c r="C104" s="174"/>
      <c r="D104" s="175"/>
      <c r="E104" s="176"/>
      <c r="F104" s="177"/>
      <c r="G104" s="177"/>
      <c r="I104" s="64"/>
      <c r="J104" s="36"/>
      <c r="K104" s="36"/>
      <c r="L104" s="36"/>
      <c r="M104" s="36"/>
      <c r="N104" s="36"/>
      <c r="O104" s="36"/>
      <c r="P104" s="36"/>
      <c r="Q104" s="36"/>
      <c r="R104" s="36"/>
      <c r="S104" s="36"/>
    </row>
    <row r="105" spans="1:19" s="61" customFormat="1" ht="14" x14ac:dyDescent="0.2">
      <c r="A105" s="172"/>
      <c r="B105" s="173"/>
      <c r="C105" s="174"/>
      <c r="D105" s="175"/>
      <c r="E105" s="176"/>
      <c r="F105" s="177"/>
      <c r="G105" s="177"/>
      <c r="I105" s="64"/>
      <c r="J105" s="36"/>
      <c r="K105" s="36"/>
      <c r="L105" s="36"/>
      <c r="M105" s="36"/>
      <c r="N105" s="36"/>
      <c r="O105" s="36"/>
      <c r="P105" s="36"/>
      <c r="Q105" s="36"/>
      <c r="R105" s="36"/>
      <c r="S105" s="36"/>
    </row>
    <row r="106" spans="1:19" s="61" customFormat="1" ht="14" x14ac:dyDescent="0.2">
      <c r="A106" s="172"/>
      <c r="B106" s="173"/>
      <c r="C106" s="174"/>
      <c r="D106" s="175"/>
      <c r="E106" s="176"/>
      <c r="F106" s="177"/>
      <c r="G106" s="177"/>
      <c r="I106" s="64"/>
      <c r="J106" s="36"/>
      <c r="K106" s="36"/>
      <c r="L106" s="36"/>
      <c r="M106" s="36"/>
      <c r="N106" s="36"/>
      <c r="O106" s="36"/>
      <c r="P106" s="36"/>
      <c r="Q106" s="36"/>
      <c r="R106" s="36"/>
      <c r="S106" s="36"/>
    </row>
    <row r="107" spans="1:19" s="61" customFormat="1" ht="14" x14ac:dyDescent="0.2">
      <c r="A107" s="172"/>
      <c r="B107" s="173"/>
      <c r="C107" s="174"/>
      <c r="D107" s="175"/>
      <c r="E107" s="176"/>
      <c r="F107" s="177"/>
      <c r="G107" s="177"/>
      <c r="I107" s="64"/>
      <c r="J107" s="36"/>
      <c r="K107" s="36"/>
      <c r="L107" s="36"/>
      <c r="M107" s="36"/>
      <c r="N107" s="36"/>
      <c r="O107" s="36"/>
      <c r="P107" s="36"/>
      <c r="Q107" s="36"/>
      <c r="R107" s="36"/>
      <c r="S107" s="36"/>
    </row>
    <row r="108" spans="1:19" s="61" customFormat="1" ht="14" x14ac:dyDescent="0.2">
      <c r="A108" s="172" t="s">
        <v>0</v>
      </c>
      <c r="B108" s="173"/>
      <c r="C108" s="174">
        <f>SUM(C104:E107)</f>
        <v>0</v>
      </c>
      <c r="D108" s="175"/>
      <c r="E108" s="176"/>
      <c r="F108" s="177">
        <f>SUM(F104:G107)</f>
        <v>0</v>
      </c>
      <c r="G108" s="177"/>
      <c r="I108" s="64"/>
      <c r="J108" s="36"/>
      <c r="K108" s="36"/>
      <c r="L108" s="36"/>
      <c r="M108" s="36"/>
      <c r="N108" s="36"/>
      <c r="O108" s="36"/>
      <c r="P108" s="36"/>
      <c r="Q108" s="36"/>
      <c r="R108" s="36"/>
      <c r="S108" s="36"/>
    </row>
    <row r="109" spans="1:19" s="61" customFormat="1" ht="14" x14ac:dyDescent="0.2">
      <c r="A109" s="187" t="s">
        <v>45</v>
      </c>
      <c r="B109" s="187"/>
      <c r="C109" s="188">
        <f>TEXT($C$108,"[h]")+MINUTE($C$108)/60</f>
        <v>0</v>
      </c>
      <c r="D109" s="188"/>
      <c r="E109" s="188"/>
      <c r="F109" s="189">
        <f>C109*K1*2</f>
        <v>0</v>
      </c>
      <c r="G109" s="188"/>
      <c r="I109" s="64"/>
      <c r="J109" s="36"/>
      <c r="K109" s="36"/>
      <c r="L109" s="36"/>
      <c r="M109" s="36"/>
      <c r="N109" s="36"/>
      <c r="O109" s="36"/>
      <c r="P109" s="36"/>
      <c r="Q109" s="36"/>
      <c r="R109" s="36"/>
      <c r="S109" s="36"/>
    </row>
    <row r="110" spans="1:19" s="61" customFormat="1" ht="14" x14ac:dyDescent="0.2">
      <c r="A110" s="24"/>
      <c r="B110" s="24"/>
      <c r="C110" s="25"/>
      <c r="D110" s="25"/>
      <c r="E110" s="25"/>
      <c r="F110" s="26"/>
      <c r="G110" s="26"/>
      <c r="I110" s="64"/>
      <c r="J110" s="36"/>
      <c r="K110" s="36"/>
      <c r="L110" s="36"/>
      <c r="M110" s="36"/>
      <c r="N110" s="36"/>
      <c r="O110" s="36"/>
      <c r="P110" s="36"/>
      <c r="Q110" s="36"/>
      <c r="R110" s="36"/>
      <c r="S110" s="36"/>
    </row>
    <row r="111" spans="1:19" s="61" customFormat="1" ht="14" x14ac:dyDescent="0.2">
      <c r="A111" s="169" t="str">
        <f>CONCATENATE("REAL"," - ",,$B$2," - ",$B$3," - ",TEXT($I$1,"mmmm / aaaa"))</f>
        <v>REAL - Império Tecnologia - Marcus Cezar Rabello - novembro / 2012</v>
      </c>
      <c r="B111" s="170"/>
      <c r="C111" s="170"/>
      <c r="D111" s="170"/>
      <c r="E111" s="170"/>
      <c r="F111" s="170"/>
      <c r="G111" s="171"/>
      <c r="I111" s="64"/>
      <c r="J111" s="36"/>
      <c r="K111" s="36"/>
      <c r="L111" s="36"/>
      <c r="M111" s="36"/>
      <c r="N111" s="36"/>
      <c r="O111" s="36"/>
      <c r="P111" s="36"/>
      <c r="Q111" s="36"/>
      <c r="R111" s="36"/>
      <c r="S111" s="36"/>
    </row>
    <row r="112" spans="1:19" s="61" customFormat="1" ht="14" x14ac:dyDescent="0.2">
      <c r="A112" s="185" t="s">
        <v>37</v>
      </c>
      <c r="B112" s="185"/>
      <c r="C112" s="186">
        <f>-F100</f>
        <v>0</v>
      </c>
      <c r="D112" s="186"/>
      <c r="E112" s="186"/>
      <c r="F112" s="186">
        <f>-C112</f>
        <v>0</v>
      </c>
      <c r="G112" s="186"/>
      <c r="I112" s="64"/>
      <c r="J112" s="36"/>
      <c r="K112" s="36"/>
      <c r="L112" s="36"/>
      <c r="M112" s="36"/>
      <c r="N112" s="36"/>
      <c r="O112" s="36"/>
      <c r="P112" s="36"/>
      <c r="Q112" s="36"/>
      <c r="R112" s="36"/>
      <c r="S112" s="36"/>
    </row>
    <row r="113" spans="1:19" s="61" customFormat="1" ht="14" x14ac:dyDescent="0.2">
      <c r="A113" s="185" t="s">
        <v>36</v>
      </c>
      <c r="B113" s="185"/>
      <c r="C113" s="186">
        <v>0</v>
      </c>
      <c r="D113" s="186"/>
      <c r="E113" s="186"/>
      <c r="F113" s="186">
        <f>C113</f>
        <v>0</v>
      </c>
      <c r="G113" s="186"/>
      <c r="I113" s="64"/>
      <c r="J113" s="36"/>
      <c r="K113" s="36"/>
      <c r="L113" s="36"/>
      <c r="M113" s="36"/>
      <c r="N113" s="36"/>
      <c r="O113" s="36"/>
      <c r="P113" s="36"/>
      <c r="Q113" s="36"/>
      <c r="R113" s="36"/>
      <c r="S113" s="36"/>
    </row>
    <row r="114" spans="1:19" s="61" customFormat="1" ht="14" x14ac:dyDescent="0.2">
      <c r="A114" s="195" t="s">
        <v>42</v>
      </c>
      <c r="B114" s="196"/>
      <c r="C114" s="197">
        <v>0</v>
      </c>
      <c r="D114" s="198"/>
      <c r="E114" s="199"/>
      <c r="F114" s="197">
        <f>C114</f>
        <v>0</v>
      </c>
      <c r="G114" s="199"/>
      <c r="I114" s="64"/>
      <c r="J114" s="36"/>
      <c r="K114" s="36"/>
      <c r="L114" s="36"/>
      <c r="M114" s="36"/>
      <c r="N114" s="36"/>
      <c r="O114" s="36"/>
      <c r="P114" s="36"/>
      <c r="Q114" s="36"/>
      <c r="R114" s="36"/>
      <c r="S114" s="36"/>
    </row>
    <row r="115" spans="1:19" s="61" customFormat="1" ht="14" x14ac:dyDescent="0.2">
      <c r="A115" s="195" t="s">
        <v>43</v>
      </c>
      <c r="B115" s="196"/>
      <c r="C115" s="197">
        <f>C109</f>
        <v>0</v>
      </c>
      <c r="D115" s="198"/>
      <c r="E115" s="199"/>
      <c r="F115" s="197">
        <f>C115*K1*2</f>
        <v>0</v>
      </c>
      <c r="G115" s="199"/>
      <c r="I115" s="64"/>
      <c r="J115" s="36"/>
      <c r="K115" s="36"/>
      <c r="L115" s="36"/>
      <c r="M115" s="36"/>
      <c r="N115" s="36"/>
      <c r="O115" s="36"/>
      <c r="P115" s="36"/>
      <c r="Q115" s="36"/>
      <c r="R115" s="36"/>
      <c r="S115" s="36"/>
    </row>
    <row r="116" spans="1:19" s="61" customFormat="1" ht="14" x14ac:dyDescent="0.2">
      <c r="A116" s="190" t="s">
        <v>10</v>
      </c>
      <c r="B116" s="190"/>
      <c r="C116" s="190"/>
      <c r="D116" s="190"/>
      <c r="E116" s="190"/>
      <c r="F116" s="191">
        <f>SUM(F112:G115)</f>
        <v>0</v>
      </c>
      <c r="G116" s="190"/>
      <c r="I116" s="64"/>
      <c r="J116" s="36"/>
      <c r="K116" s="36"/>
      <c r="L116" s="36"/>
      <c r="M116" s="36"/>
      <c r="N116" s="36"/>
      <c r="O116" s="36"/>
      <c r="P116" s="36"/>
      <c r="Q116" s="36"/>
      <c r="R116" s="36"/>
      <c r="S116" s="36"/>
    </row>
    <row r="117" spans="1:19" s="61" customFormat="1" ht="14" x14ac:dyDescent="0.2">
      <c r="A117" s="27"/>
      <c r="B117" s="27"/>
      <c r="C117" s="27"/>
      <c r="D117" s="27"/>
      <c r="E117" s="27"/>
      <c r="F117" s="28"/>
      <c r="G117" s="27"/>
      <c r="I117" s="64"/>
      <c r="J117" s="36"/>
      <c r="K117" s="36"/>
      <c r="L117" s="36"/>
      <c r="M117" s="36"/>
      <c r="N117" s="36"/>
      <c r="O117" s="36"/>
      <c r="P117" s="36"/>
      <c r="Q117" s="36"/>
      <c r="R117" s="36"/>
      <c r="S117" s="36"/>
    </row>
    <row r="118" spans="1:19" s="61" customFormat="1" ht="14" x14ac:dyDescent="0.2">
      <c r="A118" s="169" t="s">
        <v>38</v>
      </c>
      <c r="B118" s="170"/>
      <c r="C118" s="170"/>
      <c r="D118" s="170"/>
      <c r="E118" s="170"/>
      <c r="F118" s="170"/>
      <c r="G118" s="171"/>
      <c r="I118" s="64"/>
      <c r="J118" s="36"/>
      <c r="K118" s="36"/>
      <c r="L118" s="36"/>
      <c r="M118" s="36"/>
      <c r="N118" s="36"/>
      <c r="O118" s="36"/>
      <c r="P118" s="36"/>
      <c r="Q118" s="36"/>
      <c r="R118" s="36"/>
      <c r="S118" s="36"/>
    </row>
    <row r="119" spans="1:19" s="36" customFormat="1" ht="12" x14ac:dyDescent="0.15">
      <c r="A119" s="192" t="s">
        <v>5</v>
      </c>
      <c r="B119" s="192"/>
      <c r="C119" s="192"/>
      <c r="D119" s="192"/>
      <c r="E119" s="192"/>
      <c r="F119" s="193">
        <f>-IF((F116*0.015)&gt;10,F116*0.015,0)</f>
        <v>0</v>
      </c>
      <c r="G119" s="193"/>
      <c r="I119" s="37"/>
    </row>
    <row r="120" spans="1:19" s="36" customFormat="1" ht="12" x14ac:dyDescent="0.15">
      <c r="A120" s="194" t="s">
        <v>6</v>
      </c>
      <c r="B120" s="194"/>
      <c r="C120" s="194"/>
      <c r="D120" s="194"/>
      <c r="E120" s="194"/>
      <c r="F120" s="166">
        <f>-IF($F$116&gt;5000,($F$116*0.65%),0)</f>
        <v>0</v>
      </c>
      <c r="G120" s="166"/>
      <c r="I120" s="37"/>
    </row>
    <row r="121" spans="1:19" s="36" customFormat="1" ht="12" x14ac:dyDescent="0.15">
      <c r="A121" s="194" t="s">
        <v>7</v>
      </c>
      <c r="B121" s="194"/>
      <c r="C121" s="194"/>
      <c r="D121" s="194"/>
      <c r="E121" s="194"/>
      <c r="F121" s="166">
        <f>-IF($F$116&gt;5000,($F$116*3%),0)</f>
        <v>0</v>
      </c>
      <c r="G121" s="166"/>
      <c r="I121" s="37"/>
    </row>
    <row r="122" spans="1:19" s="36" customFormat="1" ht="12" x14ac:dyDescent="0.15">
      <c r="A122" s="194" t="s">
        <v>8</v>
      </c>
      <c r="B122" s="194"/>
      <c r="C122" s="194"/>
      <c r="D122" s="194"/>
      <c r="E122" s="194"/>
      <c r="F122" s="166">
        <f>-IF($F$116&gt;5000,($F$116*1%),0)</f>
        <v>0</v>
      </c>
      <c r="G122" s="166"/>
      <c r="I122" s="37"/>
    </row>
    <row r="123" spans="1:19" s="36" customFormat="1" ht="12" x14ac:dyDescent="0.15">
      <c r="A123" s="190" t="s">
        <v>39</v>
      </c>
      <c r="B123" s="190"/>
      <c r="C123" s="190"/>
      <c r="D123" s="190"/>
      <c r="E123" s="190"/>
      <c r="F123" s="191">
        <f>SUM(F119:G122)</f>
        <v>0</v>
      </c>
      <c r="G123" s="190"/>
      <c r="I123" s="37"/>
    </row>
    <row r="124" spans="1:19" s="36" customFormat="1" ht="12" x14ac:dyDescent="0.15">
      <c r="A124" s="29"/>
      <c r="B124" s="29"/>
      <c r="C124" s="29"/>
      <c r="D124" s="29"/>
      <c r="E124" s="29"/>
      <c r="F124" s="30"/>
      <c r="G124" s="30"/>
      <c r="I124" s="37"/>
    </row>
    <row r="125" spans="1:19" s="36" customFormat="1" ht="12" x14ac:dyDescent="0.15">
      <c r="A125" s="169" t="str">
        <f>CONCATENATE("Reembolso de Despesas"," - ",,$B$2," - ",$B$3," - ",TEXT($I$1,"mmmm / aaaa"))</f>
        <v>Reembolso de Despesas - Império Tecnologia - Marcus Cezar Rabello - novembro / 2012</v>
      </c>
      <c r="B125" s="170"/>
      <c r="C125" s="170"/>
      <c r="D125" s="170"/>
      <c r="E125" s="170"/>
      <c r="F125" s="170"/>
      <c r="G125" s="171"/>
      <c r="I125" s="37"/>
    </row>
    <row r="126" spans="1:19" s="36" customFormat="1" ht="12" x14ac:dyDescent="0.15">
      <c r="A126" s="172" t="s">
        <v>0</v>
      </c>
      <c r="B126" s="200"/>
      <c r="C126" s="200"/>
      <c r="D126" s="200"/>
      <c r="E126" s="173"/>
      <c r="F126" s="177"/>
      <c r="G126" s="177"/>
      <c r="I126" s="37"/>
    </row>
    <row r="127" spans="1:19" s="36" customFormat="1" ht="12" x14ac:dyDescent="0.15">
      <c r="A127" s="29"/>
      <c r="B127" s="29"/>
      <c r="C127" s="29"/>
      <c r="D127" s="29"/>
      <c r="E127" s="29"/>
      <c r="F127" s="30"/>
      <c r="G127" s="30"/>
      <c r="I127" s="37"/>
    </row>
    <row r="128" spans="1:19" s="36" customFormat="1" ht="12" x14ac:dyDescent="0.15">
      <c r="A128" s="190" t="s">
        <v>9</v>
      </c>
      <c r="B128" s="190"/>
      <c r="C128" s="190"/>
      <c r="D128" s="190"/>
      <c r="E128" s="190"/>
      <c r="F128" s="201">
        <f>F116+F126</f>
        <v>0</v>
      </c>
      <c r="G128" s="201"/>
      <c r="I128" s="37"/>
    </row>
    <row r="129" spans="1:9" s="14" customFormat="1" ht="16" x14ac:dyDescent="0.2">
      <c r="A129" s="202"/>
      <c r="B129" s="202"/>
      <c r="C129" s="202"/>
      <c r="D129" s="202"/>
      <c r="E129" s="202"/>
      <c r="F129" s="202"/>
      <c r="G129" s="202"/>
      <c r="I129" s="15"/>
    </row>
    <row r="130" spans="1:9" s="14" customFormat="1" ht="16" x14ac:dyDescent="0.2">
      <c r="A130" s="202"/>
      <c r="B130" s="202"/>
      <c r="C130" s="202"/>
      <c r="D130" s="202"/>
      <c r="E130" s="202"/>
      <c r="F130" s="202"/>
      <c r="G130" s="202"/>
      <c r="I130" s="15"/>
    </row>
    <row r="131" spans="1:9" s="14" customFormat="1" ht="16" x14ac:dyDescent="0.2">
      <c r="A131" s="204" t="s">
        <v>11</v>
      </c>
      <c r="B131" s="204"/>
      <c r="C131" s="204"/>
      <c r="D131" s="204"/>
      <c r="E131" s="204"/>
      <c r="F131" s="204"/>
      <c r="G131" s="204"/>
      <c r="I131" s="15"/>
    </row>
    <row r="132" spans="1:9" s="14" customFormat="1" ht="16" x14ac:dyDescent="0.2">
      <c r="A132" s="73"/>
      <c r="B132" s="73"/>
      <c r="C132" s="73"/>
      <c r="D132" s="73"/>
      <c r="E132" s="73"/>
      <c r="F132" s="73"/>
      <c r="G132" s="73"/>
      <c r="I132" s="15"/>
    </row>
    <row r="133" spans="1:9" s="14" customFormat="1" ht="16" x14ac:dyDescent="0.2">
      <c r="A133" s="203" t="str">
        <f>CONCATENATE("Prestação de serviços de desenvolvimento referente a ",TEXT(I1,"mmmm / aaaa"))</f>
        <v>Prestação de serviços de desenvolvimento referente a novembro / 2012</v>
      </c>
      <c r="B133" s="203"/>
      <c r="C133" s="203"/>
      <c r="D133" s="203"/>
      <c r="E133" s="203"/>
      <c r="F133" s="203"/>
      <c r="G133" s="203"/>
      <c r="I133" s="15"/>
    </row>
    <row r="134" spans="1:9" s="74" customFormat="1" ht="16" x14ac:dyDescent="0.2">
      <c r="A134" s="205" t="str">
        <f>CONCATENATE("Total: "," - ",TEXT(F116,"R$ #.##0,00"))</f>
        <v>Total:  - R$ 0,00</v>
      </c>
      <c r="B134" s="205"/>
      <c r="C134" s="205"/>
      <c r="D134" s="205"/>
      <c r="E134" s="205"/>
    </row>
    <row r="135" spans="1:9" s="14" customFormat="1" ht="16" x14ac:dyDescent="0.2">
      <c r="A135" s="203" t="str">
        <f>IF(F116*1.5%&gt;10,CONCATENATE(A119," ",TEXT(F119,"R$ #.##0,00"),""),"")</f>
        <v/>
      </c>
      <c r="B135" s="203"/>
      <c r="C135" s="203"/>
      <c r="D135" s="203"/>
      <c r="E135" s="203"/>
      <c r="F135" s="76"/>
      <c r="G135" s="76"/>
      <c r="I135" s="15"/>
    </row>
    <row r="136" spans="1:9" s="14" customFormat="1" ht="16" x14ac:dyDescent="0.2">
      <c r="A136" s="203" t="str">
        <f>IF($F$116&gt;5000,CONCATENATE(A120," ",TEXT(F120,"R$ #.##0,00")," * "),"")</f>
        <v/>
      </c>
      <c r="B136" s="203"/>
      <c r="C136" s="203"/>
      <c r="D136" s="203"/>
      <c r="E136" s="203"/>
      <c r="I136" s="15"/>
    </row>
    <row r="137" spans="1:9" s="14" customFormat="1" ht="16" x14ac:dyDescent="0.2">
      <c r="A137" s="203" t="str">
        <f>IF($F$116&gt;5000,CONCATENATE(A121," ",TEXT(F121,"R$ #.##0,00")," * "),"")</f>
        <v/>
      </c>
      <c r="B137" s="203"/>
      <c r="C137" s="203"/>
      <c r="D137" s="203"/>
      <c r="E137" s="203"/>
      <c r="I137" s="15"/>
    </row>
    <row r="138" spans="1:9" s="14" customFormat="1" ht="16" x14ac:dyDescent="0.2">
      <c r="A138" s="203" t="str">
        <f>IF($F$116&gt;5000,CONCATENATE(A122," ",TEXT(F122,"R$ #.##0,00")," * "),"")</f>
        <v/>
      </c>
      <c r="B138" s="203"/>
      <c r="C138" s="203"/>
      <c r="D138" s="203"/>
      <c r="E138" s="203"/>
      <c r="I138" s="15"/>
    </row>
    <row r="139" spans="1:9" s="14" customFormat="1" ht="16" x14ac:dyDescent="0.2">
      <c r="A139" s="203" t="str">
        <f>IF(F116&gt;5000,"* (Conforme Lei 10.833/03 - 29/12/2003)","")</f>
        <v/>
      </c>
      <c r="B139" s="203"/>
      <c r="C139" s="203"/>
      <c r="D139" s="203"/>
      <c r="E139" s="203"/>
      <c r="I139" s="15"/>
    </row>
    <row r="140" spans="1:9" s="14" customFormat="1" ht="16" x14ac:dyDescent="0.2">
      <c r="I140" s="15"/>
    </row>
    <row r="141" spans="1:9" s="14" customFormat="1" ht="16" x14ac:dyDescent="0.2">
      <c r="I141" s="15"/>
    </row>
    <row r="142" spans="1:9" s="14" customFormat="1" ht="16" x14ac:dyDescent="0.2">
      <c r="I142" s="15"/>
    </row>
    <row r="143" spans="1:9" s="14" customFormat="1" ht="16" x14ac:dyDescent="0.2">
      <c r="I143" s="15"/>
    </row>
    <row r="144" spans="1:9" s="14" customFormat="1" ht="16" x14ac:dyDescent="0.2">
      <c r="I144" s="15"/>
    </row>
    <row r="145" spans="5:19" s="14" customFormat="1" ht="16" x14ac:dyDescent="0.2">
      <c r="I145" s="15"/>
    </row>
    <row r="146" spans="5:19" s="14" customFormat="1" ht="16" x14ac:dyDescent="0.2">
      <c r="I146" s="15"/>
    </row>
    <row r="147" spans="5:19" s="14" customFormat="1" ht="16" x14ac:dyDescent="0.2">
      <c r="I147" s="15"/>
    </row>
    <row r="148" spans="5:19" s="14" customFormat="1" ht="16" x14ac:dyDescent="0.2">
      <c r="I148" s="15"/>
    </row>
    <row r="149" spans="5:19" s="14" customFormat="1" ht="16" x14ac:dyDescent="0.2">
      <c r="I149" s="15"/>
    </row>
    <row r="150" spans="5:19" s="14" customFormat="1" ht="16" x14ac:dyDescent="0.2">
      <c r="I150" s="15"/>
    </row>
    <row r="151" spans="5:19" s="14" customFormat="1" ht="16" x14ac:dyDescent="0.2">
      <c r="I151" s="15"/>
    </row>
    <row r="152" spans="5:19" s="14" customFormat="1" ht="16" x14ac:dyDescent="0.2">
      <c r="I152" s="15"/>
    </row>
    <row r="153" spans="5:19" s="14" customFormat="1" ht="16" x14ac:dyDescent="0.2">
      <c r="I153" s="15"/>
    </row>
    <row r="154" spans="5:19" s="14" customFormat="1" ht="16" x14ac:dyDescent="0.2">
      <c r="I154" s="15"/>
    </row>
    <row r="155" spans="5:19" s="61" customFormat="1" x14ac:dyDescent="0.2">
      <c r="E155" s="63"/>
      <c r="I155" s="64"/>
      <c r="J155" s="36"/>
      <c r="K155" s="36"/>
      <c r="L155" s="36"/>
      <c r="M155" s="36"/>
      <c r="N155" s="36"/>
      <c r="O155" s="36"/>
      <c r="P155" s="36"/>
      <c r="Q155" s="36"/>
      <c r="R155" s="36"/>
      <c r="S155" s="36"/>
    </row>
    <row r="156" spans="5:19" s="61" customFormat="1" x14ac:dyDescent="0.2">
      <c r="E156" s="63"/>
      <c r="I156" s="64"/>
      <c r="J156" s="36"/>
      <c r="K156" s="36"/>
      <c r="L156" s="36"/>
      <c r="M156" s="36"/>
      <c r="N156" s="36"/>
      <c r="O156" s="36"/>
      <c r="P156" s="36"/>
      <c r="Q156" s="36"/>
      <c r="R156" s="36"/>
      <c r="S156" s="36"/>
    </row>
    <row r="157" spans="5:19" s="61" customFormat="1" x14ac:dyDescent="0.2">
      <c r="E157" s="63"/>
      <c r="I157" s="64"/>
      <c r="J157" s="36"/>
      <c r="K157" s="36"/>
      <c r="L157" s="36"/>
      <c r="M157" s="36"/>
      <c r="N157" s="36"/>
      <c r="O157" s="36"/>
      <c r="P157" s="36"/>
      <c r="Q157" s="36"/>
      <c r="R157" s="36"/>
      <c r="S157" s="36"/>
    </row>
    <row r="158" spans="5:19" s="61" customFormat="1" x14ac:dyDescent="0.2">
      <c r="E158" s="63"/>
      <c r="I158" s="64"/>
      <c r="J158" s="36"/>
      <c r="K158" s="36"/>
      <c r="L158" s="36"/>
      <c r="M158" s="36"/>
      <c r="N158" s="36"/>
      <c r="O158" s="36"/>
      <c r="P158" s="36"/>
      <c r="Q158" s="36"/>
      <c r="R158" s="36"/>
      <c r="S158" s="36"/>
    </row>
    <row r="159" spans="5:19" s="61" customFormat="1" x14ac:dyDescent="0.2">
      <c r="E159" s="63"/>
      <c r="I159" s="64"/>
      <c r="J159" s="36"/>
      <c r="K159" s="36"/>
      <c r="L159" s="36"/>
      <c r="M159" s="36"/>
      <c r="N159" s="36"/>
      <c r="O159" s="36"/>
      <c r="P159" s="36"/>
      <c r="Q159" s="36"/>
      <c r="R159" s="36"/>
      <c r="S159" s="36"/>
    </row>
    <row r="160" spans="5:19" s="61" customFormat="1" x14ac:dyDescent="0.2">
      <c r="E160" s="63"/>
      <c r="I160" s="64"/>
      <c r="J160" s="36"/>
      <c r="K160" s="36"/>
      <c r="L160" s="36"/>
      <c r="M160" s="36"/>
      <c r="N160" s="36"/>
      <c r="O160" s="36"/>
      <c r="P160" s="36"/>
      <c r="Q160" s="36"/>
      <c r="R160" s="36"/>
      <c r="S160" s="36"/>
    </row>
    <row r="161" spans="5:19" s="61" customFormat="1" x14ac:dyDescent="0.2">
      <c r="E161" s="63"/>
      <c r="I161" s="64"/>
      <c r="J161" s="36"/>
      <c r="K161" s="36"/>
      <c r="L161" s="36"/>
      <c r="M161" s="36"/>
      <c r="N161" s="36"/>
      <c r="O161" s="36"/>
      <c r="P161" s="36"/>
      <c r="Q161" s="36"/>
      <c r="R161" s="36"/>
      <c r="S161" s="36"/>
    </row>
    <row r="162" spans="5:19" s="61" customFormat="1" x14ac:dyDescent="0.2">
      <c r="E162" s="63"/>
      <c r="I162" s="64"/>
      <c r="J162" s="36"/>
      <c r="K162" s="36"/>
      <c r="L162" s="36"/>
      <c r="M162" s="36"/>
      <c r="N162" s="36"/>
      <c r="O162" s="36"/>
      <c r="P162" s="36"/>
      <c r="Q162" s="36"/>
      <c r="R162" s="36"/>
      <c r="S162" s="36"/>
    </row>
    <row r="163" spans="5:19" s="61" customFormat="1" x14ac:dyDescent="0.2">
      <c r="E163" s="63"/>
      <c r="I163" s="64"/>
      <c r="J163" s="36"/>
      <c r="K163" s="36"/>
      <c r="L163" s="36"/>
      <c r="M163" s="36"/>
      <c r="N163" s="36"/>
      <c r="O163" s="36"/>
      <c r="P163" s="36"/>
      <c r="Q163" s="36"/>
      <c r="R163" s="36"/>
      <c r="S163" s="36"/>
    </row>
    <row r="164" spans="5:19" s="61" customFormat="1" x14ac:dyDescent="0.2">
      <c r="E164" s="63"/>
      <c r="I164" s="64"/>
      <c r="J164" s="36"/>
      <c r="K164" s="36"/>
      <c r="L164" s="36"/>
      <c r="M164" s="36"/>
      <c r="N164" s="36"/>
      <c r="O164" s="36"/>
      <c r="P164" s="36"/>
      <c r="Q164" s="36"/>
      <c r="R164" s="36"/>
      <c r="S164" s="36"/>
    </row>
    <row r="165" spans="5:19" s="61" customFormat="1" x14ac:dyDescent="0.2">
      <c r="E165" s="63"/>
      <c r="I165" s="64"/>
      <c r="J165" s="36"/>
      <c r="K165" s="36"/>
      <c r="L165" s="36"/>
      <c r="M165" s="36"/>
      <c r="N165" s="36"/>
      <c r="O165" s="36"/>
      <c r="P165" s="36"/>
      <c r="Q165" s="36"/>
      <c r="R165" s="36"/>
      <c r="S165" s="36"/>
    </row>
    <row r="166" spans="5:19" s="61" customFormat="1" x14ac:dyDescent="0.2">
      <c r="E166" s="63"/>
      <c r="I166" s="64"/>
      <c r="J166" s="36"/>
      <c r="K166" s="36"/>
      <c r="L166" s="36"/>
      <c r="M166" s="36"/>
      <c r="N166" s="36"/>
      <c r="O166" s="36"/>
      <c r="P166" s="36"/>
      <c r="Q166" s="36"/>
      <c r="R166" s="36"/>
      <c r="S166" s="36"/>
    </row>
    <row r="167" spans="5:19" s="61" customFormat="1" x14ac:dyDescent="0.2">
      <c r="E167" s="63"/>
      <c r="I167" s="64"/>
      <c r="J167" s="36"/>
      <c r="K167" s="36"/>
      <c r="L167" s="36"/>
      <c r="M167" s="36"/>
      <c r="N167" s="36"/>
      <c r="O167" s="36"/>
      <c r="P167" s="36"/>
      <c r="Q167" s="36"/>
      <c r="R167" s="36"/>
      <c r="S167" s="36"/>
    </row>
    <row r="168" spans="5:19" s="61" customFormat="1" x14ac:dyDescent="0.2">
      <c r="E168" s="63"/>
      <c r="I168" s="64"/>
      <c r="J168" s="36"/>
      <c r="K168" s="36"/>
      <c r="L168" s="36"/>
      <c r="M168" s="36"/>
      <c r="N168" s="36"/>
      <c r="O168" s="36"/>
      <c r="P168" s="36"/>
      <c r="Q168" s="36"/>
      <c r="R168" s="36"/>
      <c r="S168" s="36"/>
    </row>
    <row r="169" spans="5:19" s="61" customFormat="1" x14ac:dyDescent="0.2">
      <c r="E169" s="63"/>
      <c r="I169" s="64"/>
      <c r="J169" s="36"/>
      <c r="K169" s="36"/>
      <c r="L169" s="36"/>
      <c r="M169" s="36"/>
      <c r="N169" s="36"/>
      <c r="O169" s="36"/>
      <c r="P169" s="36"/>
      <c r="Q169" s="36"/>
      <c r="R169" s="36"/>
      <c r="S169" s="36"/>
    </row>
    <row r="170" spans="5:19" s="61" customFormat="1" x14ac:dyDescent="0.2">
      <c r="E170" s="63"/>
      <c r="I170" s="64"/>
      <c r="J170" s="36"/>
      <c r="K170" s="36"/>
      <c r="L170" s="36"/>
      <c r="M170" s="36"/>
      <c r="N170" s="36"/>
      <c r="O170" s="36"/>
      <c r="P170" s="36"/>
      <c r="Q170" s="36"/>
      <c r="R170" s="36"/>
      <c r="S170" s="36"/>
    </row>
    <row r="171" spans="5:19" s="61" customFormat="1" x14ac:dyDescent="0.2">
      <c r="E171" s="63"/>
      <c r="I171" s="64"/>
      <c r="J171" s="36"/>
      <c r="K171" s="36"/>
      <c r="L171" s="36"/>
      <c r="M171" s="36"/>
      <c r="N171" s="36"/>
      <c r="O171" s="36"/>
      <c r="P171" s="36"/>
      <c r="Q171" s="36"/>
      <c r="R171" s="36"/>
      <c r="S171" s="36"/>
    </row>
    <row r="172" spans="5:19" s="61" customFormat="1" x14ac:dyDescent="0.2">
      <c r="E172" s="63"/>
      <c r="I172" s="64"/>
      <c r="J172" s="36"/>
      <c r="K172" s="36"/>
      <c r="L172" s="36"/>
      <c r="M172" s="36"/>
      <c r="N172" s="36"/>
      <c r="O172" s="36"/>
      <c r="P172" s="36"/>
      <c r="Q172" s="36"/>
      <c r="R172" s="36"/>
      <c r="S172" s="36"/>
    </row>
    <row r="173" spans="5:19" s="61" customFormat="1" x14ac:dyDescent="0.2">
      <c r="E173" s="63"/>
      <c r="I173" s="64"/>
      <c r="J173" s="36"/>
      <c r="K173" s="36"/>
      <c r="L173" s="36"/>
      <c r="M173" s="36"/>
      <c r="N173" s="36"/>
      <c r="O173" s="36"/>
      <c r="P173" s="36"/>
      <c r="Q173" s="36"/>
      <c r="R173" s="36"/>
      <c r="S173" s="36"/>
    </row>
    <row r="174" spans="5:19" s="61" customFormat="1" x14ac:dyDescent="0.2">
      <c r="E174" s="63"/>
      <c r="I174" s="64"/>
      <c r="J174" s="36"/>
      <c r="K174" s="36"/>
      <c r="L174" s="36"/>
      <c r="M174" s="36"/>
      <c r="N174" s="36"/>
      <c r="O174" s="36"/>
      <c r="P174" s="36"/>
      <c r="Q174" s="36"/>
      <c r="R174" s="36"/>
      <c r="S174" s="36"/>
    </row>
    <row r="175" spans="5:19" s="61" customFormat="1" x14ac:dyDescent="0.2">
      <c r="E175" s="63"/>
      <c r="I175" s="64"/>
      <c r="J175" s="36"/>
      <c r="K175" s="36"/>
      <c r="L175" s="36"/>
      <c r="M175" s="36"/>
      <c r="N175" s="36"/>
      <c r="O175" s="36"/>
      <c r="P175" s="36"/>
      <c r="Q175" s="36"/>
      <c r="R175" s="36"/>
      <c r="S175" s="36"/>
    </row>
    <row r="176" spans="5:19" s="61" customFormat="1" x14ac:dyDescent="0.2">
      <c r="E176" s="63"/>
      <c r="I176" s="64"/>
      <c r="J176" s="36"/>
      <c r="K176" s="36"/>
      <c r="L176" s="36"/>
      <c r="M176" s="36"/>
      <c r="N176" s="36"/>
      <c r="O176" s="36"/>
      <c r="P176" s="36"/>
      <c r="Q176" s="36"/>
      <c r="R176" s="36"/>
      <c r="S176" s="36"/>
    </row>
    <row r="177" spans="5:19" s="61" customFormat="1" x14ac:dyDescent="0.2">
      <c r="E177" s="63"/>
      <c r="I177" s="64"/>
      <c r="J177" s="36"/>
      <c r="K177" s="36"/>
      <c r="L177" s="36"/>
      <c r="M177" s="36"/>
      <c r="N177" s="36"/>
      <c r="O177" s="36"/>
      <c r="P177" s="36"/>
      <c r="Q177" s="36"/>
      <c r="R177" s="36"/>
      <c r="S177" s="36"/>
    </row>
    <row r="178" spans="5:19" s="61" customFormat="1" x14ac:dyDescent="0.2">
      <c r="E178" s="63"/>
      <c r="I178" s="64"/>
      <c r="J178" s="36"/>
      <c r="K178" s="36"/>
      <c r="L178" s="36"/>
      <c r="M178" s="36"/>
      <c r="N178" s="36"/>
      <c r="O178" s="36"/>
      <c r="P178" s="36"/>
      <c r="Q178" s="36"/>
      <c r="R178" s="36"/>
      <c r="S178" s="36"/>
    </row>
    <row r="179" spans="5:19" s="61" customFormat="1" x14ac:dyDescent="0.2">
      <c r="E179" s="63"/>
      <c r="I179" s="64"/>
      <c r="J179" s="36"/>
      <c r="K179" s="36"/>
      <c r="L179" s="36"/>
      <c r="M179" s="36"/>
      <c r="N179" s="36"/>
      <c r="O179" s="36"/>
      <c r="P179" s="36"/>
      <c r="Q179" s="36"/>
      <c r="R179" s="36"/>
      <c r="S179" s="36"/>
    </row>
    <row r="180" spans="5:19" s="61" customFormat="1" x14ac:dyDescent="0.2">
      <c r="E180" s="63"/>
      <c r="I180" s="64"/>
      <c r="J180" s="36"/>
      <c r="K180" s="36"/>
      <c r="L180" s="36"/>
      <c r="M180" s="36"/>
      <c r="N180" s="36"/>
      <c r="O180" s="36"/>
      <c r="P180" s="36"/>
      <c r="Q180" s="36"/>
      <c r="R180" s="36"/>
      <c r="S180" s="36"/>
    </row>
    <row r="181" spans="5:19" s="61" customFormat="1" x14ac:dyDescent="0.2">
      <c r="E181" s="63"/>
      <c r="I181" s="64"/>
      <c r="J181" s="36"/>
      <c r="K181" s="36"/>
      <c r="L181" s="36"/>
      <c r="M181" s="36"/>
      <c r="N181" s="36"/>
      <c r="O181" s="36"/>
      <c r="P181" s="36"/>
      <c r="Q181" s="36"/>
      <c r="R181" s="36"/>
      <c r="S181" s="36"/>
    </row>
    <row r="182" spans="5:19" s="61" customFormat="1" x14ac:dyDescent="0.2">
      <c r="E182" s="63"/>
      <c r="I182" s="64"/>
      <c r="J182" s="36"/>
      <c r="K182" s="36"/>
      <c r="L182" s="36"/>
      <c r="M182" s="36"/>
      <c r="N182" s="36"/>
      <c r="O182" s="36"/>
      <c r="P182" s="36"/>
      <c r="Q182" s="36"/>
      <c r="R182" s="36"/>
      <c r="S182" s="36"/>
    </row>
    <row r="183" spans="5:19" s="61" customFormat="1" x14ac:dyDescent="0.2">
      <c r="E183" s="63"/>
      <c r="I183" s="64"/>
      <c r="J183" s="36"/>
      <c r="K183" s="36"/>
      <c r="L183" s="36"/>
      <c r="M183" s="36"/>
      <c r="N183" s="36"/>
      <c r="O183" s="36"/>
      <c r="P183" s="36"/>
      <c r="Q183" s="36"/>
      <c r="R183" s="36"/>
      <c r="S183" s="36"/>
    </row>
    <row r="184" spans="5:19" s="61" customFormat="1" x14ac:dyDescent="0.2">
      <c r="E184" s="63"/>
      <c r="I184" s="64"/>
      <c r="J184" s="36"/>
      <c r="K184" s="36"/>
      <c r="L184" s="36"/>
      <c r="M184" s="36"/>
      <c r="N184" s="36"/>
      <c r="O184" s="36"/>
      <c r="P184" s="36"/>
      <c r="Q184" s="36"/>
      <c r="R184" s="36"/>
      <c r="S184" s="36"/>
    </row>
    <row r="185" spans="5:19" s="61" customFormat="1" x14ac:dyDescent="0.2">
      <c r="E185" s="63"/>
      <c r="I185" s="64"/>
      <c r="J185" s="36"/>
      <c r="K185" s="36"/>
      <c r="L185" s="36"/>
      <c r="M185" s="36"/>
      <c r="N185" s="36"/>
      <c r="O185" s="36"/>
      <c r="P185" s="36"/>
      <c r="Q185" s="36"/>
      <c r="R185" s="36"/>
      <c r="S185" s="36"/>
    </row>
    <row r="186" spans="5:19" s="61" customFormat="1" x14ac:dyDescent="0.2">
      <c r="E186" s="63"/>
      <c r="I186" s="64"/>
      <c r="J186" s="36"/>
      <c r="K186" s="36"/>
      <c r="L186" s="36"/>
      <c r="M186" s="36"/>
      <c r="N186" s="36"/>
      <c r="O186" s="36"/>
      <c r="P186" s="36"/>
      <c r="Q186" s="36"/>
      <c r="R186" s="36"/>
      <c r="S186" s="36"/>
    </row>
    <row r="187" spans="5:19" s="61" customFormat="1" x14ac:dyDescent="0.2">
      <c r="E187" s="63"/>
      <c r="I187" s="64"/>
      <c r="J187" s="36"/>
      <c r="K187" s="36"/>
      <c r="L187" s="36"/>
      <c r="M187" s="36"/>
      <c r="N187" s="36"/>
      <c r="O187" s="36"/>
      <c r="P187" s="36"/>
      <c r="Q187" s="36"/>
      <c r="R187" s="36"/>
      <c r="S187" s="36"/>
    </row>
    <row r="188" spans="5:19" s="61" customFormat="1" x14ac:dyDescent="0.2">
      <c r="E188" s="63"/>
      <c r="I188" s="64"/>
      <c r="J188" s="36"/>
      <c r="K188" s="36"/>
      <c r="L188" s="36"/>
      <c r="M188" s="36"/>
      <c r="N188" s="36"/>
      <c r="O188" s="36"/>
      <c r="P188" s="36"/>
      <c r="Q188" s="36"/>
      <c r="R188" s="36"/>
      <c r="S188" s="36"/>
    </row>
    <row r="189" spans="5:19" s="61" customFormat="1" x14ac:dyDescent="0.2">
      <c r="E189" s="63"/>
      <c r="I189" s="64"/>
      <c r="J189" s="36"/>
      <c r="K189" s="36"/>
      <c r="L189" s="36"/>
      <c r="M189" s="36"/>
      <c r="N189" s="36"/>
      <c r="O189" s="36"/>
      <c r="P189" s="36"/>
      <c r="Q189" s="36"/>
      <c r="R189" s="36"/>
      <c r="S189" s="36"/>
    </row>
    <row r="190" spans="5:19" s="61" customFormat="1" x14ac:dyDescent="0.2">
      <c r="E190" s="63"/>
      <c r="I190" s="64"/>
      <c r="J190" s="36"/>
      <c r="K190" s="36"/>
      <c r="L190" s="36"/>
      <c r="M190" s="36"/>
      <c r="N190" s="36"/>
      <c r="O190" s="36"/>
      <c r="P190" s="36"/>
      <c r="Q190" s="36"/>
      <c r="R190" s="36"/>
      <c r="S190" s="36"/>
    </row>
    <row r="191" spans="5:19" s="61" customFormat="1" x14ac:dyDescent="0.2">
      <c r="E191" s="63"/>
      <c r="I191" s="64"/>
      <c r="J191" s="36"/>
      <c r="K191" s="36"/>
      <c r="L191" s="36"/>
      <c r="M191" s="36"/>
      <c r="N191" s="36"/>
      <c r="O191" s="36"/>
      <c r="P191" s="36"/>
      <c r="Q191" s="36"/>
      <c r="R191" s="36"/>
      <c r="S191" s="36"/>
    </row>
    <row r="192" spans="5:19" s="61" customFormat="1" x14ac:dyDescent="0.2">
      <c r="E192" s="63"/>
      <c r="I192" s="64"/>
      <c r="J192" s="36"/>
      <c r="K192" s="36"/>
      <c r="L192" s="36"/>
      <c r="M192" s="36"/>
      <c r="N192" s="36"/>
      <c r="O192" s="36"/>
      <c r="P192" s="36"/>
      <c r="Q192" s="36"/>
      <c r="R192" s="36"/>
      <c r="S192" s="36"/>
    </row>
    <row r="193" spans="5:19" s="61" customFormat="1" x14ac:dyDescent="0.2">
      <c r="E193" s="63"/>
      <c r="I193" s="64"/>
      <c r="J193" s="36"/>
      <c r="K193" s="36"/>
      <c r="L193" s="36"/>
      <c r="M193" s="36"/>
      <c r="N193" s="36"/>
      <c r="O193" s="36"/>
      <c r="P193" s="36"/>
      <c r="Q193" s="36"/>
      <c r="R193" s="36"/>
      <c r="S193" s="36"/>
    </row>
    <row r="194" spans="5:19" s="61" customFormat="1" x14ac:dyDescent="0.2">
      <c r="E194" s="63"/>
      <c r="I194" s="64"/>
      <c r="J194" s="36"/>
      <c r="K194" s="36"/>
      <c r="L194" s="36"/>
      <c r="M194" s="36"/>
      <c r="N194" s="36"/>
      <c r="O194" s="36"/>
      <c r="P194" s="36"/>
      <c r="Q194" s="36"/>
      <c r="R194" s="36"/>
      <c r="S194" s="36"/>
    </row>
    <row r="195" spans="5:19" s="61" customFormat="1" x14ac:dyDescent="0.2">
      <c r="E195" s="63"/>
      <c r="I195" s="64"/>
      <c r="J195" s="36"/>
      <c r="K195" s="36"/>
      <c r="L195" s="36"/>
      <c r="M195" s="36"/>
      <c r="N195" s="36"/>
      <c r="O195" s="36"/>
      <c r="P195" s="36"/>
      <c r="Q195" s="36"/>
      <c r="R195" s="36"/>
      <c r="S195" s="36"/>
    </row>
    <row r="196" spans="5:19" s="61" customFormat="1" x14ac:dyDescent="0.2">
      <c r="E196" s="63"/>
      <c r="I196" s="64"/>
      <c r="J196" s="36"/>
      <c r="K196" s="36"/>
      <c r="L196" s="36"/>
      <c r="M196" s="36"/>
      <c r="N196" s="36"/>
      <c r="O196" s="36"/>
      <c r="P196" s="36"/>
      <c r="Q196" s="36"/>
      <c r="R196" s="36"/>
      <c r="S196" s="36"/>
    </row>
    <row r="197" spans="5:19" s="61" customFormat="1" x14ac:dyDescent="0.2">
      <c r="E197" s="63"/>
      <c r="I197" s="64"/>
      <c r="J197" s="36"/>
      <c r="K197" s="36"/>
      <c r="L197" s="36"/>
      <c r="M197" s="36"/>
      <c r="N197" s="36"/>
      <c r="O197" s="36"/>
      <c r="P197" s="36"/>
      <c r="Q197" s="36"/>
      <c r="R197" s="36"/>
      <c r="S197" s="36"/>
    </row>
    <row r="198" spans="5:19" s="61" customFormat="1" x14ac:dyDescent="0.2">
      <c r="E198" s="63"/>
      <c r="I198" s="64"/>
      <c r="J198" s="36"/>
      <c r="K198" s="36"/>
      <c r="L198" s="36"/>
      <c r="M198" s="36"/>
      <c r="N198" s="36"/>
      <c r="O198" s="36"/>
      <c r="P198" s="36"/>
      <c r="Q198" s="36"/>
      <c r="R198" s="36"/>
      <c r="S198" s="36"/>
    </row>
    <row r="199" spans="5:19" s="61" customFormat="1" x14ac:dyDescent="0.2">
      <c r="E199" s="63"/>
      <c r="I199" s="64"/>
      <c r="J199" s="36"/>
      <c r="K199" s="36"/>
      <c r="L199" s="36"/>
      <c r="M199" s="36"/>
      <c r="N199" s="36"/>
      <c r="O199" s="36"/>
      <c r="P199" s="36"/>
      <c r="Q199" s="36"/>
      <c r="R199" s="36"/>
      <c r="S199" s="36"/>
    </row>
    <row r="200" spans="5:19" s="61" customFormat="1" x14ac:dyDescent="0.2">
      <c r="E200" s="63"/>
      <c r="I200" s="64"/>
      <c r="J200" s="36"/>
      <c r="K200" s="36"/>
      <c r="L200" s="36"/>
      <c r="M200" s="36"/>
      <c r="N200" s="36"/>
      <c r="O200" s="36"/>
      <c r="P200" s="36"/>
      <c r="Q200" s="36"/>
      <c r="R200" s="36"/>
      <c r="S200" s="36"/>
    </row>
    <row r="201" spans="5:19" s="61" customFormat="1" x14ac:dyDescent="0.2">
      <c r="E201" s="63"/>
      <c r="I201" s="64"/>
      <c r="J201" s="36"/>
      <c r="K201" s="36"/>
      <c r="L201" s="36"/>
      <c r="M201" s="36"/>
      <c r="N201" s="36"/>
      <c r="O201" s="36"/>
      <c r="P201" s="36"/>
      <c r="Q201" s="36"/>
      <c r="R201" s="36"/>
      <c r="S201" s="36"/>
    </row>
    <row r="202" spans="5:19" s="61" customFormat="1" x14ac:dyDescent="0.2">
      <c r="E202" s="63"/>
      <c r="I202" s="64"/>
      <c r="J202" s="36"/>
      <c r="K202" s="36"/>
      <c r="L202" s="36"/>
      <c r="M202" s="36"/>
      <c r="N202" s="36"/>
      <c r="O202" s="36"/>
      <c r="P202" s="36"/>
      <c r="Q202" s="36"/>
      <c r="R202" s="36"/>
      <c r="S202" s="36"/>
    </row>
    <row r="203" spans="5:19" s="61" customFormat="1" x14ac:dyDescent="0.2">
      <c r="E203" s="63"/>
      <c r="I203" s="64"/>
      <c r="J203" s="36"/>
      <c r="K203" s="36"/>
      <c r="L203" s="36"/>
      <c r="M203" s="36"/>
      <c r="N203" s="36"/>
      <c r="O203" s="36"/>
      <c r="P203" s="36"/>
      <c r="Q203" s="36"/>
      <c r="R203" s="36"/>
      <c r="S203" s="36"/>
    </row>
    <row r="204" spans="5:19" s="61" customFormat="1" x14ac:dyDescent="0.2">
      <c r="E204" s="63"/>
      <c r="I204" s="64"/>
      <c r="J204" s="36"/>
      <c r="K204" s="36"/>
      <c r="L204" s="36"/>
      <c r="M204" s="36"/>
      <c r="N204" s="36"/>
      <c r="O204" s="36"/>
      <c r="P204" s="36"/>
      <c r="Q204" s="36"/>
      <c r="R204" s="36"/>
      <c r="S204" s="36"/>
    </row>
    <row r="205" spans="5:19" s="61" customFormat="1" x14ac:dyDescent="0.2">
      <c r="E205" s="63"/>
      <c r="I205" s="64"/>
      <c r="J205" s="36"/>
      <c r="K205" s="36"/>
      <c r="L205" s="36"/>
      <c r="M205" s="36"/>
      <c r="N205" s="36"/>
      <c r="O205" s="36"/>
      <c r="P205" s="36"/>
      <c r="Q205" s="36"/>
      <c r="R205" s="36"/>
      <c r="S205" s="36"/>
    </row>
    <row r="206" spans="5:19" s="61" customFormat="1" x14ac:dyDescent="0.2">
      <c r="E206" s="63"/>
      <c r="I206" s="64"/>
      <c r="J206" s="36"/>
      <c r="K206" s="36"/>
      <c r="L206" s="36"/>
      <c r="M206" s="36"/>
      <c r="N206" s="36"/>
      <c r="O206" s="36"/>
      <c r="P206" s="36"/>
      <c r="Q206" s="36"/>
      <c r="R206" s="36"/>
      <c r="S206" s="36"/>
    </row>
    <row r="207" spans="5:19" s="61" customFormat="1" x14ac:dyDescent="0.2">
      <c r="E207" s="63"/>
      <c r="I207" s="64"/>
      <c r="J207" s="36"/>
      <c r="K207" s="36"/>
      <c r="L207" s="36"/>
      <c r="M207" s="36"/>
      <c r="N207" s="36"/>
      <c r="O207" s="36"/>
      <c r="P207" s="36"/>
      <c r="Q207" s="36"/>
      <c r="R207" s="36"/>
      <c r="S207" s="36"/>
    </row>
    <row r="208" spans="5:19" s="61" customFormat="1" x14ac:dyDescent="0.2">
      <c r="E208" s="63"/>
      <c r="I208" s="64"/>
      <c r="J208" s="36"/>
      <c r="K208" s="36"/>
      <c r="L208" s="36"/>
      <c r="M208" s="36"/>
      <c r="N208" s="36"/>
      <c r="O208" s="36"/>
      <c r="P208" s="36"/>
      <c r="Q208" s="36"/>
      <c r="R208" s="36"/>
      <c r="S208" s="36"/>
    </row>
    <row r="209" spans="5:19" s="61" customFormat="1" x14ac:dyDescent="0.2">
      <c r="E209" s="63"/>
      <c r="I209" s="64"/>
      <c r="J209" s="36"/>
      <c r="K209" s="36"/>
      <c r="L209" s="36"/>
      <c r="M209" s="36"/>
      <c r="N209" s="36"/>
      <c r="O209" s="36"/>
      <c r="P209" s="36"/>
      <c r="Q209" s="36"/>
      <c r="R209" s="36"/>
      <c r="S209" s="36"/>
    </row>
    <row r="210" spans="5:19" s="61" customFormat="1" x14ac:dyDescent="0.2">
      <c r="E210" s="63"/>
      <c r="I210" s="64"/>
      <c r="J210" s="36"/>
      <c r="K210" s="36"/>
      <c r="L210" s="36"/>
      <c r="M210" s="36"/>
      <c r="N210" s="36"/>
      <c r="O210" s="36"/>
      <c r="P210" s="36"/>
      <c r="Q210" s="36"/>
      <c r="R210" s="36"/>
      <c r="S210" s="36"/>
    </row>
    <row r="211" spans="5:19" s="61" customFormat="1" x14ac:dyDescent="0.2">
      <c r="E211" s="63"/>
      <c r="I211" s="64"/>
      <c r="J211" s="36"/>
      <c r="K211" s="36"/>
      <c r="L211" s="36"/>
      <c r="M211" s="36"/>
      <c r="N211" s="36"/>
      <c r="O211" s="36"/>
      <c r="P211" s="36"/>
      <c r="Q211" s="36"/>
      <c r="R211" s="36"/>
      <c r="S211" s="36"/>
    </row>
    <row r="212" spans="5:19" s="61" customFormat="1" x14ac:dyDescent="0.2">
      <c r="E212" s="63"/>
      <c r="I212" s="64"/>
      <c r="J212" s="36"/>
      <c r="K212" s="36"/>
      <c r="L212" s="36"/>
      <c r="M212" s="36"/>
      <c r="N212" s="36"/>
      <c r="O212" s="36"/>
      <c r="P212" s="36"/>
      <c r="Q212" s="36"/>
      <c r="R212" s="36"/>
      <c r="S212" s="36"/>
    </row>
    <row r="213" spans="5:19" s="61" customFormat="1" x14ac:dyDescent="0.2">
      <c r="E213" s="63"/>
      <c r="I213" s="64"/>
      <c r="J213" s="36"/>
      <c r="K213" s="36"/>
      <c r="L213" s="36"/>
      <c r="M213" s="36"/>
      <c r="N213" s="36"/>
      <c r="O213" s="36"/>
      <c r="P213" s="36"/>
      <c r="Q213" s="36"/>
      <c r="R213" s="36"/>
      <c r="S213" s="36"/>
    </row>
    <row r="214" spans="5:19" s="61" customFormat="1" x14ac:dyDescent="0.2">
      <c r="E214" s="63"/>
      <c r="I214" s="64"/>
      <c r="J214" s="36"/>
      <c r="K214" s="36"/>
      <c r="L214" s="36"/>
      <c r="M214" s="36"/>
      <c r="N214" s="36"/>
      <c r="O214" s="36"/>
      <c r="P214" s="36"/>
      <c r="Q214" s="36"/>
      <c r="R214" s="36"/>
      <c r="S214" s="36"/>
    </row>
    <row r="215" spans="5:19" s="61" customFormat="1" x14ac:dyDescent="0.2">
      <c r="E215" s="63"/>
      <c r="I215" s="64"/>
      <c r="J215" s="36"/>
      <c r="K215" s="36"/>
      <c r="L215" s="36"/>
      <c r="M215" s="36"/>
      <c r="N215" s="36"/>
      <c r="O215" s="36"/>
      <c r="P215" s="36"/>
      <c r="Q215" s="36"/>
      <c r="R215" s="36"/>
      <c r="S215" s="36"/>
    </row>
    <row r="216" spans="5:19" s="61" customFormat="1" x14ac:dyDescent="0.2">
      <c r="E216" s="63"/>
      <c r="I216" s="64"/>
      <c r="J216" s="36"/>
      <c r="K216" s="36"/>
      <c r="L216" s="36"/>
      <c r="M216" s="36"/>
      <c r="N216" s="36"/>
      <c r="O216" s="36"/>
      <c r="P216" s="36"/>
      <c r="Q216" s="36"/>
      <c r="R216" s="36"/>
      <c r="S216" s="36"/>
    </row>
    <row r="217" spans="5:19" s="61" customFormat="1" x14ac:dyDescent="0.2">
      <c r="E217" s="63"/>
      <c r="I217" s="64"/>
      <c r="J217" s="36"/>
      <c r="K217" s="36"/>
      <c r="L217" s="36"/>
      <c r="M217" s="36"/>
      <c r="N217" s="36"/>
      <c r="O217" s="36"/>
      <c r="P217" s="36"/>
      <c r="Q217" s="36"/>
      <c r="R217" s="36"/>
      <c r="S217" s="36"/>
    </row>
    <row r="218" spans="5:19" s="61" customFormat="1" x14ac:dyDescent="0.2">
      <c r="E218" s="63"/>
      <c r="I218" s="64"/>
      <c r="J218" s="36"/>
      <c r="K218" s="36"/>
      <c r="L218" s="36"/>
      <c r="M218" s="36"/>
      <c r="N218" s="36"/>
      <c r="O218" s="36"/>
      <c r="P218" s="36"/>
      <c r="Q218" s="36"/>
      <c r="R218" s="36"/>
      <c r="S218" s="36"/>
    </row>
    <row r="219" spans="5:19" s="61" customFormat="1" x14ac:dyDescent="0.2">
      <c r="E219" s="63"/>
      <c r="I219" s="64"/>
      <c r="J219" s="36"/>
      <c r="K219" s="36"/>
      <c r="L219" s="36"/>
      <c r="M219" s="36"/>
      <c r="N219" s="36"/>
      <c r="O219" s="36"/>
      <c r="P219" s="36"/>
      <c r="Q219" s="36"/>
      <c r="R219" s="36"/>
      <c r="S219" s="36"/>
    </row>
    <row r="220" spans="5:19" s="61" customFormat="1" x14ac:dyDescent="0.2">
      <c r="E220" s="63"/>
      <c r="I220" s="64"/>
      <c r="J220" s="36"/>
      <c r="K220" s="36"/>
      <c r="L220" s="36"/>
      <c r="M220" s="36"/>
      <c r="N220" s="36"/>
      <c r="O220" s="36"/>
      <c r="P220" s="36"/>
      <c r="Q220" s="36"/>
      <c r="R220" s="36"/>
      <c r="S220" s="36"/>
    </row>
    <row r="221" spans="5:19" s="61" customFormat="1" x14ac:dyDescent="0.2">
      <c r="E221" s="63"/>
      <c r="I221" s="64"/>
      <c r="J221" s="36"/>
      <c r="K221" s="36"/>
      <c r="L221" s="36"/>
      <c r="M221" s="36"/>
      <c r="N221" s="36"/>
      <c r="O221" s="36"/>
      <c r="P221" s="36"/>
      <c r="Q221" s="36"/>
      <c r="R221" s="36"/>
      <c r="S221" s="36"/>
    </row>
    <row r="222" spans="5:19" s="61" customFormat="1" x14ac:dyDescent="0.2">
      <c r="E222" s="63"/>
      <c r="I222" s="64"/>
      <c r="J222" s="36"/>
      <c r="K222" s="36"/>
      <c r="L222" s="36"/>
      <c r="M222" s="36"/>
      <c r="N222" s="36"/>
      <c r="O222" s="36"/>
      <c r="P222" s="36"/>
      <c r="Q222" s="36"/>
      <c r="R222" s="36"/>
      <c r="S222" s="36"/>
    </row>
    <row r="223" spans="5:19" s="61" customFormat="1" x14ac:dyDescent="0.2">
      <c r="E223" s="63"/>
      <c r="I223" s="64"/>
      <c r="J223" s="36"/>
      <c r="K223" s="36"/>
      <c r="L223" s="36"/>
      <c r="M223" s="36"/>
      <c r="N223" s="36"/>
      <c r="O223" s="36"/>
      <c r="P223" s="36"/>
      <c r="Q223" s="36"/>
      <c r="R223" s="36"/>
      <c r="S223" s="36"/>
    </row>
    <row r="224" spans="5:19" s="61" customFormat="1" x14ac:dyDescent="0.2">
      <c r="E224" s="63"/>
      <c r="I224" s="64"/>
      <c r="J224" s="36"/>
      <c r="K224" s="36"/>
      <c r="L224" s="36"/>
      <c r="M224" s="36"/>
      <c r="N224" s="36"/>
      <c r="O224" s="36"/>
      <c r="P224" s="36"/>
      <c r="Q224" s="36"/>
      <c r="R224" s="36"/>
      <c r="S224" s="36"/>
    </row>
    <row r="225" spans="5:19" s="61" customFormat="1" x14ac:dyDescent="0.2">
      <c r="E225" s="63"/>
      <c r="I225" s="64"/>
      <c r="J225" s="36"/>
      <c r="K225" s="36"/>
      <c r="L225" s="36"/>
      <c r="M225" s="36"/>
      <c r="N225" s="36"/>
      <c r="O225" s="36"/>
      <c r="P225" s="36"/>
      <c r="Q225" s="36"/>
      <c r="R225" s="36"/>
      <c r="S225" s="36"/>
    </row>
    <row r="226" spans="5:19" s="61" customFormat="1" x14ac:dyDescent="0.2">
      <c r="E226" s="63"/>
      <c r="I226" s="64"/>
      <c r="J226" s="36"/>
      <c r="K226" s="36"/>
      <c r="L226" s="36"/>
      <c r="M226" s="36"/>
      <c r="N226" s="36"/>
      <c r="O226" s="36"/>
      <c r="P226" s="36"/>
      <c r="Q226" s="36"/>
      <c r="R226" s="36"/>
      <c r="S226" s="36"/>
    </row>
    <row r="227" spans="5:19" s="61" customFormat="1" x14ac:dyDescent="0.2">
      <c r="E227" s="63"/>
      <c r="I227" s="64"/>
      <c r="J227" s="36"/>
      <c r="K227" s="36"/>
      <c r="L227" s="36"/>
      <c r="M227" s="36"/>
      <c r="N227" s="36"/>
      <c r="O227" s="36"/>
      <c r="P227" s="36"/>
      <c r="Q227" s="36"/>
      <c r="R227" s="36"/>
      <c r="S227" s="36"/>
    </row>
    <row r="228" spans="5:19" s="61" customFormat="1" x14ac:dyDescent="0.2">
      <c r="E228" s="63"/>
      <c r="I228" s="64"/>
      <c r="J228" s="36"/>
      <c r="K228" s="36"/>
      <c r="L228" s="36"/>
      <c r="M228" s="36"/>
      <c r="N228" s="36"/>
      <c r="O228" s="36"/>
      <c r="P228" s="36"/>
      <c r="Q228" s="36"/>
      <c r="R228" s="36"/>
      <c r="S228" s="36"/>
    </row>
    <row r="229" spans="5:19" s="61" customFormat="1" x14ac:dyDescent="0.2">
      <c r="E229" s="63"/>
      <c r="I229" s="64"/>
      <c r="J229" s="36"/>
      <c r="K229" s="36"/>
      <c r="L229" s="36"/>
      <c r="M229" s="36"/>
      <c r="N229" s="36"/>
      <c r="O229" s="36"/>
      <c r="P229" s="36"/>
      <c r="Q229" s="36"/>
      <c r="R229" s="36"/>
      <c r="S229" s="36"/>
    </row>
    <row r="230" spans="5:19" s="61" customFormat="1" x14ac:dyDescent="0.2">
      <c r="E230" s="63"/>
      <c r="I230" s="64"/>
      <c r="J230" s="36"/>
      <c r="K230" s="36"/>
      <c r="L230" s="36"/>
      <c r="M230" s="36"/>
      <c r="N230" s="36"/>
      <c r="O230" s="36"/>
      <c r="P230" s="36"/>
      <c r="Q230" s="36"/>
      <c r="R230" s="36"/>
      <c r="S230" s="36"/>
    </row>
    <row r="231" spans="5:19" s="61" customFormat="1" x14ac:dyDescent="0.2">
      <c r="E231" s="63"/>
      <c r="I231" s="64"/>
      <c r="J231" s="36"/>
      <c r="K231" s="36"/>
      <c r="L231" s="36"/>
      <c r="M231" s="36"/>
      <c r="N231" s="36"/>
      <c r="O231" s="36"/>
      <c r="P231" s="36"/>
      <c r="Q231" s="36"/>
      <c r="R231" s="36"/>
      <c r="S231" s="36"/>
    </row>
    <row r="232" spans="5:19" s="61" customFormat="1" x14ac:dyDescent="0.2">
      <c r="E232" s="63"/>
      <c r="I232" s="64"/>
      <c r="J232" s="36"/>
      <c r="K232" s="36"/>
      <c r="L232" s="36"/>
      <c r="M232" s="36"/>
      <c r="N232" s="36"/>
      <c r="O232" s="36"/>
      <c r="P232" s="36"/>
      <c r="Q232" s="36"/>
      <c r="R232" s="36"/>
      <c r="S232" s="36"/>
    </row>
    <row r="233" spans="5:19" s="61" customFormat="1" x14ac:dyDescent="0.2">
      <c r="E233" s="63"/>
      <c r="I233" s="64"/>
      <c r="J233" s="36"/>
      <c r="K233" s="36"/>
      <c r="L233" s="36"/>
      <c r="M233" s="36"/>
      <c r="N233" s="36"/>
      <c r="O233" s="36"/>
      <c r="P233" s="36"/>
      <c r="Q233" s="36"/>
      <c r="R233" s="36"/>
      <c r="S233" s="36"/>
    </row>
    <row r="234" spans="5:19" s="61" customFormat="1" x14ac:dyDescent="0.2">
      <c r="E234" s="63"/>
      <c r="I234" s="64"/>
      <c r="J234" s="36"/>
      <c r="K234" s="36"/>
      <c r="L234" s="36"/>
      <c r="M234" s="36"/>
      <c r="N234" s="36"/>
      <c r="O234" s="36"/>
      <c r="P234" s="36"/>
      <c r="Q234" s="36"/>
      <c r="R234" s="36"/>
      <c r="S234" s="36"/>
    </row>
    <row r="235" spans="5:19" s="61" customFormat="1" x14ac:dyDescent="0.2">
      <c r="E235" s="63"/>
      <c r="I235" s="64"/>
      <c r="J235" s="36"/>
      <c r="K235" s="36"/>
      <c r="L235" s="36"/>
      <c r="M235" s="36"/>
      <c r="N235" s="36"/>
      <c r="O235" s="36"/>
      <c r="P235" s="36"/>
      <c r="Q235" s="36"/>
      <c r="R235" s="36"/>
      <c r="S235" s="36"/>
    </row>
    <row r="236" spans="5:19" s="61" customFormat="1" x14ac:dyDescent="0.2">
      <c r="E236" s="63"/>
      <c r="I236" s="64"/>
      <c r="J236" s="36"/>
      <c r="K236" s="36"/>
      <c r="L236" s="36"/>
      <c r="M236" s="36"/>
      <c r="N236" s="36"/>
      <c r="O236" s="36"/>
      <c r="P236" s="36"/>
      <c r="Q236" s="36"/>
      <c r="R236" s="36"/>
      <c r="S236" s="36"/>
    </row>
    <row r="237" spans="5:19" s="61" customFormat="1" x14ac:dyDescent="0.2">
      <c r="E237" s="63"/>
      <c r="I237" s="64"/>
      <c r="J237" s="36"/>
      <c r="K237" s="36"/>
      <c r="L237" s="36"/>
      <c r="M237" s="36"/>
      <c r="N237" s="36"/>
      <c r="O237" s="36"/>
      <c r="P237" s="36"/>
      <c r="Q237" s="36"/>
      <c r="R237" s="36"/>
      <c r="S237" s="36"/>
    </row>
    <row r="238" spans="5:19" s="61" customFormat="1" x14ac:dyDescent="0.2">
      <c r="E238" s="63"/>
      <c r="I238" s="64"/>
      <c r="J238" s="36"/>
      <c r="K238" s="36"/>
      <c r="L238" s="36"/>
      <c r="M238" s="36"/>
      <c r="N238" s="36"/>
      <c r="O238" s="36"/>
      <c r="P238" s="36"/>
      <c r="Q238" s="36"/>
      <c r="R238" s="36"/>
      <c r="S238" s="36"/>
    </row>
    <row r="239" spans="5:19" s="61" customFormat="1" x14ac:dyDescent="0.2">
      <c r="E239" s="63"/>
      <c r="I239" s="64"/>
      <c r="J239" s="36"/>
      <c r="K239" s="36"/>
      <c r="L239" s="36"/>
      <c r="M239" s="36"/>
      <c r="N239" s="36"/>
      <c r="O239" s="36"/>
      <c r="P239" s="36"/>
      <c r="Q239" s="36"/>
      <c r="R239" s="36"/>
      <c r="S239" s="36"/>
    </row>
    <row r="240" spans="5:19" s="61" customFormat="1" x14ac:dyDescent="0.2">
      <c r="E240" s="63"/>
      <c r="I240" s="64"/>
      <c r="J240" s="36"/>
      <c r="K240" s="36"/>
      <c r="L240" s="36"/>
      <c r="M240" s="36"/>
      <c r="N240" s="36"/>
      <c r="O240" s="36"/>
      <c r="P240" s="36"/>
      <c r="Q240" s="36"/>
      <c r="R240" s="36"/>
      <c r="S240" s="36"/>
    </row>
    <row r="241" spans="5:19" s="61" customFormat="1" x14ac:dyDescent="0.2">
      <c r="E241" s="63"/>
      <c r="I241" s="64"/>
      <c r="J241" s="36"/>
      <c r="K241" s="36"/>
      <c r="L241" s="36"/>
      <c r="M241" s="36"/>
      <c r="N241" s="36"/>
      <c r="O241" s="36"/>
      <c r="P241" s="36"/>
      <c r="Q241" s="36"/>
      <c r="R241" s="36"/>
      <c r="S241" s="36"/>
    </row>
    <row r="242" spans="5:19" s="61" customFormat="1" x14ac:dyDescent="0.2">
      <c r="E242" s="63"/>
      <c r="I242" s="64"/>
      <c r="J242" s="36"/>
      <c r="K242" s="36"/>
      <c r="L242" s="36"/>
      <c r="M242" s="36"/>
      <c r="N242" s="36"/>
      <c r="O242" s="36"/>
      <c r="P242" s="36"/>
      <c r="Q242" s="36"/>
      <c r="R242" s="36"/>
      <c r="S242" s="36"/>
    </row>
    <row r="243" spans="5:19" s="61" customFormat="1" x14ac:dyDescent="0.2">
      <c r="E243" s="63"/>
      <c r="I243" s="64"/>
      <c r="J243" s="36"/>
      <c r="K243" s="36"/>
      <c r="L243" s="36"/>
      <c r="M243" s="36"/>
      <c r="N243" s="36"/>
      <c r="O243" s="36"/>
      <c r="P243" s="36"/>
      <c r="Q243" s="36"/>
      <c r="R243" s="36"/>
      <c r="S243" s="36"/>
    </row>
    <row r="244" spans="5:19" s="61" customFormat="1" x14ac:dyDescent="0.2">
      <c r="E244" s="63"/>
      <c r="I244" s="64"/>
      <c r="J244" s="36"/>
      <c r="K244" s="36"/>
      <c r="L244" s="36"/>
      <c r="M244" s="36"/>
      <c r="N244" s="36"/>
      <c r="O244" s="36"/>
      <c r="P244" s="36"/>
      <c r="Q244" s="36"/>
      <c r="R244" s="36"/>
      <c r="S244" s="36"/>
    </row>
    <row r="245" spans="5:19" s="61" customFormat="1" x14ac:dyDescent="0.2">
      <c r="E245" s="63"/>
      <c r="I245" s="64"/>
      <c r="J245" s="36"/>
      <c r="K245" s="36"/>
      <c r="L245" s="36"/>
      <c r="M245" s="36"/>
      <c r="N245" s="36"/>
      <c r="O245" s="36"/>
      <c r="P245" s="36"/>
      <c r="Q245" s="36"/>
      <c r="R245" s="36"/>
      <c r="S245" s="36"/>
    </row>
    <row r="246" spans="5:19" s="61" customFormat="1" x14ac:dyDescent="0.2">
      <c r="E246" s="63"/>
      <c r="I246" s="64"/>
      <c r="J246" s="36"/>
      <c r="K246" s="36"/>
      <c r="L246" s="36"/>
      <c r="M246" s="36"/>
      <c r="N246" s="36"/>
      <c r="O246" s="36"/>
      <c r="P246" s="36"/>
      <c r="Q246" s="36"/>
      <c r="R246" s="36"/>
      <c r="S246" s="36"/>
    </row>
    <row r="247" spans="5:19" s="61" customFormat="1" x14ac:dyDescent="0.2">
      <c r="E247" s="63"/>
      <c r="I247" s="64"/>
      <c r="J247" s="36"/>
      <c r="K247" s="36"/>
      <c r="L247" s="36"/>
      <c r="M247" s="36"/>
      <c r="N247" s="36"/>
      <c r="O247" s="36"/>
      <c r="P247" s="36"/>
      <c r="Q247" s="36"/>
      <c r="R247" s="36"/>
      <c r="S247" s="36"/>
    </row>
    <row r="248" spans="5:19" s="61" customFormat="1" x14ac:dyDescent="0.2">
      <c r="E248" s="63"/>
      <c r="I248" s="64"/>
      <c r="J248" s="36"/>
      <c r="K248" s="36"/>
      <c r="L248" s="36"/>
      <c r="M248" s="36"/>
      <c r="N248" s="36"/>
      <c r="O248" s="36"/>
      <c r="P248" s="36"/>
      <c r="Q248" s="36"/>
      <c r="R248" s="36"/>
      <c r="S248" s="36"/>
    </row>
    <row r="249" spans="5:19" s="61" customFormat="1" x14ac:dyDescent="0.2">
      <c r="E249" s="63"/>
      <c r="I249" s="64"/>
      <c r="J249" s="36"/>
      <c r="K249" s="36"/>
      <c r="L249" s="36"/>
      <c r="M249" s="36"/>
      <c r="N249" s="36"/>
      <c r="O249" s="36"/>
      <c r="P249" s="36"/>
      <c r="Q249" s="36"/>
      <c r="R249" s="36"/>
      <c r="S249" s="36"/>
    </row>
    <row r="250" spans="5:19" s="61" customFormat="1" x14ac:dyDescent="0.2">
      <c r="E250" s="63"/>
      <c r="I250" s="64"/>
      <c r="J250" s="36"/>
      <c r="K250" s="36"/>
      <c r="L250" s="36"/>
      <c r="M250" s="36"/>
      <c r="N250" s="36"/>
      <c r="O250" s="36"/>
      <c r="P250" s="36"/>
      <c r="Q250" s="36"/>
      <c r="R250" s="36"/>
      <c r="S250" s="36"/>
    </row>
    <row r="251" spans="5:19" s="61" customFormat="1" x14ac:dyDescent="0.2">
      <c r="E251" s="63"/>
      <c r="I251" s="64"/>
      <c r="J251" s="36"/>
      <c r="K251" s="36"/>
      <c r="L251" s="36"/>
      <c r="M251" s="36"/>
      <c r="N251" s="36"/>
      <c r="O251" s="36"/>
      <c r="P251" s="36"/>
      <c r="Q251" s="36"/>
      <c r="R251" s="36"/>
      <c r="S251" s="36"/>
    </row>
    <row r="252" spans="5:19" s="61" customFormat="1" x14ac:dyDescent="0.2">
      <c r="E252" s="63"/>
      <c r="I252" s="64"/>
      <c r="J252" s="36"/>
      <c r="K252" s="36"/>
      <c r="L252" s="36"/>
      <c r="M252" s="36"/>
      <c r="N252" s="36"/>
      <c r="O252" s="36"/>
      <c r="P252" s="36"/>
      <c r="Q252" s="36"/>
      <c r="R252" s="36"/>
      <c r="S252" s="36"/>
    </row>
    <row r="253" spans="5:19" s="61" customFormat="1" x14ac:dyDescent="0.2">
      <c r="E253" s="63"/>
      <c r="I253" s="64"/>
      <c r="J253" s="36"/>
      <c r="K253" s="36"/>
      <c r="L253" s="36"/>
      <c r="M253" s="36"/>
      <c r="N253" s="36"/>
      <c r="O253" s="36"/>
      <c r="P253" s="36"/>
      <c r="Q253" s="36"/>
      <c r="R253" s="36"/>
      <c r="S253" s="36"/>
    </row>
    <row r="254" spans="5:19" s="61" customFormat="1" x14ac:dyDescent="0.2">
      <c r="E254" s="63"/>
      <c r="I254" s="64"/>
      <c r="J254" s="36"/>
      <c r="K254" s="36"/>
      <c r="L254" s="36"/>
      <c r="M254" s="36"/>
      <c r="N254" s="36"/>
      <c r="O254" s="36"/>
      <c r="P254" s="36"/>
      <c r="Q254" s="36"/>
      <c r="R254" s="36"/>
      <c r="S254" s="36"/>
    </row>
    <row r="255" spans="5:19" s="61" customFormat="1" x14ac:dyDescent="0.2">
      <c r="E255" s="63"/>
      <c r="I255" s="64"/>
      <c r="J255" s="36"/>
      <c r="K255" s="36"/>
      <c r="L255" s="36"/>
      <c r="M255" s="36"/>
      <c r="N255" s="36"/>
      <c r="O255" s="36"/>
      <c r="P255" s="36"/>
      <c r="Q255" s="36"/>
      <c r="R255" s="36"/>
      <c r="S255" s="36"/>
    </row>
    <row r="256" spans="5:19" s="61" customFormat="1" x14ac:dyDescent="0.2">
      <c r="E256" s="63"/>
      <c r="I256" s="64"/>
      <c r="J256" s="36"/>
      <c r="K256" s="36"/>
      <c r="L256" s="36"/>
      <c r="M256" s="36"/>
      <c r="N256" s="36"/>
      <c r="O256" s="36"/>
      <c r="P256" s="36"/>
      <c r="Q256" s="36"/>
      <c r="R256" s="36"/>
      <c r="S256" s="36"/>
    </row>
    <row r="257" spans="5:19" s="61" customFormat="1" x14ac:dyDescent="0.2">
      <c r="E257" s="63"/>
      <c r="I257" s="64"/>
      <c r="J257" s="36"/>
      <c r="K257" s="36"/>
      <c r="L257" s="36"/>
      <c r="M257" s="36"/>
      <c r="N257" s="36"/>
      <c r="O257" s="36"/>
      <c r="P257" s="36"/>
      <c r="Q257" s="36"/>
      <c r="R257" s="36"/>
      <c r="S257" s="36"/>
    </row>
    <row r="258" spans="5:19" s="61" customFormat="1" x14ac:dyDescent="0.2">
      <c r="E258" s="63"/>
      <c r="I258" s="64"/>
      <c r="J258" s="36"/>
      <c r="K258" s="36"/>
      <c r="L258" s="36"/>
      <c r="M258" s="36"/>
      <c r="N258" s="36"/>
      <c r="O258" s="36"/>
      <c r="P258" s="36"/>
      <c r="Q258" s="36"/>
      <c r="R258" s="36"/>
      <c r="S258" s="36"/>
    </row>
    <row r="259" spans="5:19" s="61" customFormat="1" x14ac:dyDescent="0.2">
      <c r="E259" s="63"/>
      <c r="I259" s="64"/>
      <c r="J259" s="36"/>
      <c r="K259" s="36"/>
      <c r="L259" s="36"/>
      <c r="M259" s="36"/>
      <c r="N259" s="36"/>
      <c r="O259" s="36"/>
      <c r="P259" s="36"/>
      <c r="Q259" s="36"/>
      <c r="R259" s="36"/>
      <c r="S259" s="36"/>
    </row>
    <row r="260" spans="5:19" s="61" customFormat="1" x14ac:dyDescent="0.2">
      <c r="E260" s="63"/>
      <c r="I260" s="64"/>
      <c r="J260" s="36"/>
      <c r="K260" s="36"/>
      <c r="L260" s="36"/>
      <c r="M260" s="36"/>
      <c r="N260" s="36"/>
      <c r="O260" s="36"/>
      <c r="P260" s="36"/>
      <c r="Q260" s="36"/>
      <c r="R260" s="36"/>
      <c r="S260" s="36"/>
    </row>
    <row r="261" spans="5:19" s="61" customFormat="1" x14ac:dyDescent="0.2">
      <c r="E261" s="63"/>
      <c r="I261" s="64"/>
      <c r="J261" s="36"/>
      <c r="K261" s="36"/>
      <c r="L261" s="36"/>
      <c r="M261" s="36"/>
      <c r="N261" s="36"/>
      <c r="O261" s="36"/>
      <c r="P261" s="36"/>
      <c r="Q261" s="36"/>
      <c r="R261" s="36"/>
      <c r="S261" s="36"/>
    </row>
    <row r="262" spans="5:19" s="61" customFormat="1" x14ac:dyDescent="0.2">
      <c r="E262" s="63"/>
      <c r="I262" s="64"/>
      <c r="J262" s="36"/>
      <c r="K262" s="36"/>
      <c r="L262" s="36"/>
      <c r="M262" s="36"/>
      <c r="N262" s="36"/>
      <c r="O262" s="36"/>
      <c r="P262" s="36"/>
      <c r="Q262" s="36"/>
      <c r="R262" s="36"/>
      <c r="S262" s="36"/>
    </row>
    <row r="263" spans="5:19" s="61" customFormat="1" x14ac:dyDescent="0.2">
      <c r="E263" s="63"/>
      <c r="I263" s="64"/>
      <c r="J263" s="36"/>
      <c r="K263" s="36"/>
      <c r="L263" s="36"/>
      <c r="M263" s="36"/>
      <c r="N263" s="36"/>
      <c r="O263" s="36"/>
      <c r="P263" s="36"/>
      <c r="Q263" s="36"/>
      <c r="R263" s="36"/>
      <c r="S263" s="36"/>
    </row>
    <row r="264" spans="5:19" s="61" customFormat="1" x14ac:dyDescent="0.2">
      <c r="E264" s="63"/>
      <c r="I264" s="64"/>
      <c r="J264" s="36"/>
      <c r="K264" s="36"/>
      <c r="L264" s="36"/>
      <c r="M264" s="36"/>
      <c r="N264" s="36"/>
      <c r="O264" s="36"/>
      <c r="P264" s="36"/>
      <c r="Q264" s="36"/>
      <c r="R264" s="36"/>
      <c r="S264" s="36"/>
    </row>
    <row r="265" spans="5:19" s="61" customFormat="1" x14ac:dyDescent="0.2">
      <c r="E265" s="63"/>
      <c r="I265" s="64"/>
      <c r="J265" s="36"/>
      <c r="K265" s="36"/>
      <c r="L265" s="36"/>
      <c r="M265" s="36"/>
      <c r="N265" s="36"/>
      <c r="O265" s="36"/>
      <c r="P265" s="36"/>
      <c r="Q265" s="36"/>
      <c r="R265" s="36"/>
      <c r="S265" s="36"/>
    </row>
    <row r="266" spans="5:19" s="61" customFormat="1" x14ac:dyDescent="0.2">
      <c r="E266" s="63"/>
      <c r="I266" s="64"/>
      <c r="J266" s="36"/>
      <c r="K266" s="36"/>
      <c r="L266" s="36"/>
      <c r="M266" s="36"/>
      <c r="N266" s="36"/>
      <c r="O266" s="36"/>
      <c r="P266" s="36"/>
      <c r="Q266" s="36"/>
      <c r="R266" s="36"/>
      <c r="S266" s="36"/>
    </row>
    <row r="267" spans="5:19" s="61" customFormat="1" x14ac:dyDescent="0.2">
      <c r="E267" s="63"/>
      <c r="I267" s="64"/>
      <c r="J267" s="36"/>
      <c r="K267" s="36"/>
      <c r="L267" s="36"/>
      <c r="M267" s="36"/>
      <c r="N267" s="36"/>
      <c r="O267" s="36"/>
      <c r="P267" s="36"/>
      <c r="Q267" s="36"/>
      <c r="R267" s="36"/>
      <c r="S267" s="36"/>
    </row>
    <row r="268" spans="5:19" s="61" customFormat="1" x14ac:dyDescent="0.2">
      <c r="E268" s="63"/>
      <c r="I268" s="64"/>
      <c r="J268" s="36"/>
      <c r="K268" s="36"/>
      <c r="L268" s="36"/>
      <c r="M268" s="36"/>
      <c r="N268" s="36"/>
      <c r="O268" s="36"/>
      <c r="P268" s="36"/>
      <c r="Q268" s="36"/>
      <c r="R268" s="36"/>
      <c r="S268" s="36"/>
    </row>
    <row r="269" spans="5:19" s="61" customFormat="1" x14ac:dyDescent="0.2">
      <c r="E269" s="63"/>
      <c r="I269" s="64"/>
      <c r="J269" s="36"/>
      <c r="K269" s="36"/>
      <c r="L269" s="36"/>
      <c r="M269" s="36"/>
      <c r="N269" s="36"/>
      <c r="O269" s="36"/>
      <c r="P269" s="36"/>
      <c r="Q269" s="36"/>
      <c r="R269" s="36"/>
      <c r="S269" s="36"/>
    </row>
    <row r="270" spans="5:19" s="61" customFormat="1" x14ac:dyDescent="0.2">
      <c r="E270" s="63"/>
      <c r="I270" s="64"/>
      <c r="J270" s="36"/>
      <c r="K270" s="36"/>
      <c r="L270" s="36"/>
      <c r="M270" s="36"/>
      <c r="N270" s="36"/>
      <c r="O270" s="36"/>
      <c r="P270" s="36"/>
      <c r="Q270" s="36"/>
      <c r="R270" s="36"/>
      <c r="S270" s="36"/>
    </row>
    <row r="271" spans="5:19" s="61" customFormat="1" x14ac:dyDescent="0.2">
      <c r="E271" s="63"/>
      <c r="I271" s="64"/>
      <c r="J271" s="36"/>
      <c r="K271" s="36"/>
      <c r="L271" s="36"/>
      <c r="M271" s="36"/>
      <c r="N271" s="36"/>
      <c r="O271" s="36"/>
      <c r="P271" s="36"/>
      <c r="Q271" s="36"/>
      <c r="R271" s="36"/>
      <c r="S271" s="36"/>
    </row>
    <row r="272" spans="5:19" s="61" customFormat="1" x14ac:dyDescent="0.2">
      <c r="E272" s="63"/>
      <c r="I272" s="64"/>
      <c r="J272" s="36"/>
      <c r="K272" s="36"/>
      <c r="L272" s="36"/>
      <c r="M272" s="36"/>
      <c r="N272" s="36"/>
      <c r="O272" s="36"/>
      <c r="P272" s="36"/>
      <c r="Q272" s="36"/>
      <c r="R272" s="36"/>
      <c r="S272" s="36"/>
    </row>
    <row r="273" spans="5:19" s="61" customFormat="1" x14ac:dyDescent="0.2">
      <c r="E273" s="63"/>
      <c r="I273" s="64"/>
      <c r="J273" s="36"/>
      <c r="K273" s="36"/>
      <c r="L273" s="36"/>
      <c r="M273" s="36"/>
      <c r="N273" s="36"/>
      <c r="O273" s="36"/>
      <c r="P273" s="36"/>
      <c r="Q273" s="36"/>
      <c r="R273" s="36"/>
      <c r="S273" s="36"/>
    </row>
    <row r="274" spans="5:19" s="61" customFormat="1" x14ac:dyDescent="0.2">
      <c r="E274" s="63"/>
      <c r="I274" s="64"/>
      <c r="J274" s="36"/>
      <c r="K274" s="36"/>
      <c r="L274" s="36"/>
      <c r="M274" s="36"/>
      <c r="N274" s="36"/>
      <c r="O274" s="36"/>
      <c r="P274" s="36"/>
      <c r="Q274" s="36"/>
      <c r="R274" s="36"/>
      <c r="S274" s="36"/>
    </row>
    <row r="275" spans="5:19" s="61" customFormat="1" x14ac:dyDescent="0.2">
      <c r="E275" s="63"/>
      <c r="I275" s="64"/>
      <c r="J275" s="36"/>
      <c r="K275" s="36"/>
      <c r="L275" s="36"/>
      <c r="M275" s="36"/>
      <c r="N275" s="36"/>
      <c r="O275" s="36"/>
      <c r="P275" s="36"/>
      <c r="Q275" s="36"/>
      <c r="R275" s="36"/>
      <c r="S275" s="36"/>
    </row>
    <row r="276" spans="5:19" s="61" customFormat="1" x14ac:dyDescent="0.2">
      <c r="E276" s="63"/>
      <c r="I276" s="64"/>
      <c r="J276" s="36"/>
      <c r="K276" s="36"/>
      <c r="L276" s="36"/>
      <c r="M276" s="36"/>
      <c r="N276" s="36"/>
      <c r="O276" s="36"/>
      <c r="P276" s="36"/>
      <c r="Q276" s="36"/>
      <c r="R276" s="36"/>
      <c r="S276" s="36"/>
    </row>
    <row r="277" spans="5:19" s="61" customFormat="1" x14ac:dyDescent="0.2">
      <c r="E277" s="63"/>
      <c r="I277" s="64"/>
      <c r="J277" s="36"/>
      <c r="K277" s="36"/>
      <c r="L277" s="36"/>
      <c r="M277" s="36"/>
      <c r="N277" s="36"/>
      <c r="O277" s="36"/>
      <c r="P277" s="36"/>
      <c r="Q277" s="36"/>
      <c r="R277" s="36"/>
      <c r="S277" s="36"/>
    </row>
    <row r="278" spans="5:19" s="61" customFormat="1" x14ac:dyDescent="0.2">
      <c r="E278" s="63"/>
      <c r="I278" s="64"/>
      <c r="J278" s="36"/>
      <c r="K278" s="36"/>
      <c r="L278" s="36"/>
      <c r="M278" s="36"/>
      <c r="N278" s="36"/>
      <c r="O278" s="36"/>
      <c r="P278" s="36"/>
      <c r="Q278" s="36"/>
      <c r="R278" s="36"/>
      <c r="S278" s="36"/>
    </row>
    <row r="279" spans="5:19" s="61" customFormat="1" x14ac:dyDescent="0.2">
      <c r="E279" s="63"/>
      <c r="I279" s="64"/>
      <c r="J279" s="36"/>
      <c r="K279" s="36"/>
      <c r="L279" s="36"/>
      <c r="M279" s="36"/>
      <c r="N279" s="36"/>
      <c r="O279" s="36"/>
      <c r="P279" s="36"/>
      <c r="Q279" s="36"/>
      <c r="R279" s="36"/>
      <c r="S279" s="36"/>
    </row>
    <row r="280" spans="5:19" s="61" customFormat="1" x14ac:dyDescent="0.2">
      <c r="E280" s="63"/>
      <c r="I280" s="64"/>
      <c r="J280" s="36"/>
      <c r="K280" s="36"/>
      <c r="L280" s="36"/>
      <c r="M280" s="36"/>
      <c r="N280" s="36"/>
      <c r="O280" s="36"/>
      <c r="P280" s="36"/>
      <c r="Q280" s="36"/>
      <c r="R280" s="36"/>
      <c r="S280" s="36"/>
    </row>
    <row r="281" spans="5:19" s="61" customFormat="1" x14ac:dyDescent="0.2">
      <c r="E281" s="63"/>
      <c r="I281" s="64"/>
      <c r="J281" s="36"/>
      <c r="K281" s="36"/>
      <c r="L281" s="36"/>
      <c r="M281" s="36"/>
      <c r="N281" s="36"/>
      <c r="O281" s="36"/>
      <c r="P281" s="36"/>
      <c r="Q281" s="36"/>
      <c r="R281" s="36"/>
      <c r="S281" s="36"/>
    </row>
    <row r="282" spans="5:19" s="61" customFormat="1" x14ac:dyDescent="0.2">
      <c r="E282" s="63"/>
      <c r="I282" s="64"/>
      <c r="J282" s="36"/>
      <c r="K282" s="36"/>
      <c r="L282" s="36"/>
      <c r="M282" s="36"/>
      <c r="N282" s="36"/>
      <c r="O282" s="36"/>
      <c r="P282" s="36"/>
      <c r="Q282" s="36"/>
      <c r="R282" s="36"/>
      <c r="S282" s="36"/>
    </row>
    <row r="283" spans="5:19" s="61" customFormat="1" x14ac:dyDescent="0.2">
      <c r="E283" s="63"/>
      <c r="I283" s="64"/>
      <c r="J283" s="36"/>
      <c r="K283" s="36"/>
      <c r="L283" s="36"/>
      <c r="M283" s="36"/>
      <c r="N283" s="36"/>
      <c r="O283" s="36"/>
      <c r="P283" s="36"/>
      <c r="Q283" s="36"/>
      <c r="R283" s="36"/>
      <c r="S283" s="36"/>
    </row>
    <row r="284" spans="5:19" s="61" customFormat="1" x14ac:dyDescent="0.2">
      <c r="E284" s="63"/>
      <c r="I284" s="64"/>
      <c r="J284" s="36"/>
      <c r="K284" s="36"/>
      <c r="L284" s="36"/>
      <c r="M284" s="36"/>
      <c r="N284" s="36"/>
      <c r="O284" s="36"/>
      <c r="P284" s="36"/>
      <c r="Q284" s="36"/>
      <c r="R284" s="36"/>
      <c r="S284" s="36"/>
    </row>
    <row r="285" spans="5:19" s="61" customFormat="1" x14ac:dyDescent="0.2">
      <c r="E285" s="63"/>
      <c r="I285" s="64"/>
      <c r="J285" s="36"/>
      <c r="K285" s="36"/>
      <c r="L285" s="36"/>
      <c r="M285" s="36"/>
      <c r="N285" s="36"/>
      <c r="O285" s="36"/>
      <c r="P285" s="36"/>
      <c r="Q285" s="36"/>
      <c r="R285" s="36"/>
      <c r="S285" s="36"/>
    </row>
    <row r="286" spans="5:19" s="61" customFormat="1" x14ac:dyDescent="0.2">
      <c r="E286" s="63"/>
      <c r="I286" s="64"/>
      <c r="J286" s="36"/>
      <c r="K286" s="36"/>
      <c r="L286" s="36"/>
      <c r="M286" s="36"/>
      <c r="N286" s="36"/>
      <c r="O286" s="36"/>
      <c r="P286" s="36"/>
      <c r="Q286" s="36"/>
      <c r="R286" s="36"/>
      <c r="S286" s="36"/>
    </row>
    <row r="287" spans="5:19" s="61" customFormat="1" x14ac:dyDescent="0.2">
      <c r="E287" s="63"/>
      <c r="I287" s="64"/>
      <c r="J287" s="36"/>
      <c r="K287" s="36"/>
      <c r="L287" s="36"/>
      <c r="M287" s="36"/>
      <c r="N287" s="36"/>
      <c r="O287" s="36"/>
      <c r="P287" s="36"/>
      <c r="Q287" s="36"/>
      <c r="R287" s="36"/>
      <c r="S287" s="36"/>
    </row>
    <row r="288" spans="5:19" s="61" customFormat="1" x14ac:dyDescent="0.2">
      <c r="E288" s="63"/>
      <c r="I288" s="64"/>
      <c r="J288" s="36"/>
      <c r="K288" s="36"/>
      <c r="L288" s="36"/>
      <c r="M288" s="36"/>
      <c r="N288" s="36"/>
      <c r="O288" s="36"/>
      <c r="P288" s="36"/>
      <c r="Q288" s="36"/>
      <c r="R288" s="36"/>
      <c r="S288" s="36"/>
    </row>
    <row r="289" spans="5:19" s="61" customFormat="1" x14ac:dyDescent="0.2">
      <c r="E289" s="63"/>
      <c r="I289" s="64"/>
      <c r="J289" s="36"/>
      <c r="K289" s="36"/>
      <c r="L289" s="36"/>
      <c r="M289" s="36"/>
      <c r="N289" s="36"/>
      <c r="O289" s="36"/>
      <c r="P289" s="36"/>
      <c r="Q289" s="36"/>
      <c r="R289" s="36"/>
      <c r="S289" s="36"/>
    </row>
    <row r="290" spans="5:19" s="61" customFormat="1" x14ac:dyDescent="0.2">
      <c r="E290" s="63"/>
      <c r="I290" s="64"/>
      <c r="J290" s="36"/>
      <c r="K290" s="36"/>
      <c r="L290" s="36"/>
      <c r="M290" s="36"/>
      <c r="N290" s="36"/>
      <c r="O290" s="36"/>
      <c r="P290" s="36"/>
      <c r="Q290" s="36"/>
      <c r="R290" s="36"/>
      <c r="S290" s="36"/>
    </row>
    <row r="291" spans="5:19" s="61" customFormat="1" x14ac:dyDescent="0.2">
      <c r="E291" s="63"/>
      <c r="I291" s="64"/>
      <c r="J291" s="36"/>
      <c r="K291" s="36"/>
      <c r="L291" s="36"/>
      <c r="M291" s="36"/>
      <c r="N291" s="36"/>
      <c r="O291" s="36"/>
      <c r="P291" s="36"/>
      <c r="Q291" s="36"/>
      <c r="R291" s="36"/>
      <c r="S291" s="36"/>
    </row>
    <row r="292" spans="5:19" s="61" customFormat="1" x14ac:dyDescent="0.2">
      <c r="E292" s="63"/>
      <c r="I292" s="64"/>
      <c r="J292" s="36"/>
      <c r="K292" s="36"/>
      <c r="L292" s="36"/>
      <c r="M292" s="36"/>
      <c r="N292" s="36"/>
      <c r="O292" s="36"/>
      <c r="P292" s="36"/>
      <c r="Q292" s="36"/>
      <c r="R292" s="36"/>
      <c r="S292" s="36"/>
    </row>
    <row r="293" spans="5:19" s="61" customFormat="1" x14ac:dyDescent="0.2">
      <c r="E293" s="63"/>
      <c r="I293" s="64"/>
      <c r="J293" s="36"/>
      <c r="K293" s="36"/>
      <c r="L293" s="36"/>
      <c r="M293" s="36"/>
      <c r="N293" s="36"/>
      <c r="O293" s="36"/>
      <c r="P293" s="36"/>
      <c r="Q293" s="36"/>
      <c r="R293" s="36"/>
      <c r="S293" s="36"/>
    </row>
    <row r="294" spans="5:19" s="61" customFormat="1" x14ac:dyDescent="0.2">
      <c r="E294" s="63"/>
      <c r="I294" s="64"/>
      <c r="J294" s="36"/>
      <c r="K294" s="36"/>
      <c r="L294" s="36"/>
      <c r="M294" s="36"/>
      <c r="N294" s="36"/>
      <c r="O294" s="36"/>
      <c r="P294" s="36"/>
      <c r="Q294" s="36"/>
      <c r="R294" s="36"/>
      <c r="S294" s="36"/>
    </row>
    <row r="295" spans="5:19" s="61" customFormat="1" x14ac:dyDescent="0.2">
      <c r="E295" s="63"/>
      <c r="I295" s="64"/>
      <c r="J295" s="36"/>
      <c r="K295" s="36"/>
      <c r="L295" s="36"/>
      <c r="M295" s="36"/>
      <c r="N295" s="36"/>
      <c r="O295" s="36"/>
      <c r="P295" s="36"/>
      <c r="Q295" s="36"/>
      <c r="R295" s="36"/>
      <c r="S295" s="36"/>
    </row>
    <row r="296" spans="5:19" s="61" customFormat="1" x14ac:dyDescent="0.2">
      <c r="E296" s="63"/>
      <c r="I296" s="64"/>
      <c r="J296" s="36"/>
      <c r="K296" s="36"/>
      <c r="L296" s="36"/>
      <c r="M296" s="36"/>
      <c r="N296" s="36"/>
      <c r="O296" s="36"/>
      <c r="P296" s="36"/>
      <c r="Q296" s="36"/>
      <c r="R296" s="36"/>
      <c r="S296" s="36"/>
    </row>
    <row r="297" spans="5:19" s="61" customFormat="1" x14ac:dyDescent="0.2">
      <c r="E297" s="63"/>
      <c r="I297" s="64"/>
      <c r="J297" s="36"/>
      <c r="K297" s="36"/>
      <c r="L297" s="36"/>
      <c r="M297" s="36"/>
      <c r="N297" s="36"/>
      <c r="O297" s="36"/>
      <c r="P297" s="36"/>
      <c r="Q297" s="36"/>
      <c r="R297" s="36"/>
      <c r="S297" s="36"/>
    </row>
    <row r="298" spans="5:19" s="61" customFormat="1" x14ac:dyDescent="0.2">
      <c r="E298" s="63"/>
      <c r="I298" s="64"/>
      <c r="J298" s="36"/>
      <c r="K298" s="36"/>
      <c r="L298" s="36"/>
      <c r="M298" s="36"/>
      <c r="N298" s="36"/>
      <c r="O298" s="36"/>
      <c r="P298" s="36"/>
      <c r="Q298" s="36"/>
      <c r="R298" s="36"/>
      <c r="S298" s="36"/>
    </row>
    <row r="299" spans="5:19" s="61" customFormat="1" x14ac:dyDescent="0.2">
      <c r="E299" s="63"/>
      <c r="I299" s="64"/>
      <c r="J299" s="36"/>
      <c r="K299" s="36"/>
      <c r="L299" s="36"/>
      <c r="M299" s="36"/>
      <c r="N299" s="36"/>
      <c r="O299" s="36"/>
      <c r="P299" s="36"/>
      <c r="Q299" s="36"/>
      <c r="R299" s="36"/>
      <c r="S299" s="36"/>
    </row>
    <row r="300" spans="5:19" s="61" customFormat="1" x14ac:dyDescent="0.2">
      <c r="E300" s="63"/>
      <c r="I300" s="64"/>
      <c r="J300" s="36"/>
      <c r="K300" s="36"/>
      <c r="L300" s="36"/>
      <c r="M300" s="36"/>
      <c r="N300" s="36"/>
      <c r="O300" s="36"/>
      <c r="P300" s="36"/>
      <c r="Q300" s="36"/>
      <c r="R300" s="36"/>
      <c r="S300" s="36"/>
    </row>
    <row r="301" spans="5:19" s="61" customFormat="1" x14ac:dyDescent="0.2">
      <c r="E301" s="63"/>
      <c r="I301" s="64"/>
      <c r="J301" s="36"/>
      <c r="K301" s="36"/>
      <c r="L301" s="36"/>
      <c r="M301" s="36"/>
      <c r="N301" s="36"/>
      <c r="O301" s="36"/>
      <c r="P301" s="36"/>
      <c r="Q301" s="36"/>
      <c r="R301" s="36"/>
      <c r="S301" s="36"/>
    </row>
    <row r="302" spans="5:19" s="61" customFormat="1" x14ac:dyDescent="0.2">
      <c r="E302" s="63"/>
      <c r="I302" s="64"/>
      <c r="J302" s="36"/>
      <c r="K302" s="36"/>
      <c r="L302" s="36"/>
      <c r="M302" s="36"/>
      <c r="N302" s="36"/>
      <c r="O302" s="36"/>
      <c r="P302" s="36"/>
      <c r="Q302" s="36"/>
      <c r="R302" s="36"/>
      <c r="S302" s="36"/>
    </row>
    <row r="303" spans="5:19" s="61" customFormat="1" x14ac:dyDescent="0.2">
      <c r="E303" s="63"/>
      <c r="I303" s="64"/>
      <c r="J303" s="36"/>
      <c r="K303" s="36"/>
      <c r="L303" s="36"/>
      <c r="M303" s="36"/>
      <c r="N303" s="36"/>
      <c r="O303" s="36"/>
      <c r="P303" s="36"/>
      <c r="Q303" s="36"/>
      <c r="R303" s="36"/>
      <c r="S303" s="36"/>
    </row>
    <row r="304" spans="5:19" s="61" customFormat="1" x14ac:dyDescent="0.2">
      <c r="E304" s="63"/>
      <c r="I304" s="64"/>
      <c r="J304" s="36"/>
      <c r="K304" s="36"/>
      <c r="L304" s="36"/>
      <c r="M304" s="36"/>
      <c r="N304" s="36"/>
      <c r="O304" s="36"/>
      <c r="P304" s="36"/>
      <c r="Q304" s="36"/>
      <c r="R304" s="36"/>
      <c r="S304" s="36"/>
    </row>
    <row r="305" spans="5:19" s="61" customFormat="1" x14ac:dyDescent="0.2">
      <c r="E305" s="63"/>
      <c r="I305" s="64"/>
      <c r="J305" s="36"/>
      <c r="K305" s="36"/>
      <c r="L305" s="36"/>
      <c r="M305" s="36"/>
      <c r="N305" s="36"/>
      <c r="O305" s="36"/>
      <c r="P305" s="36"/>
      <c r="Q305" s="36"/>
      <c r="R305" s="36"/>
      <c r="S305" s="36"/>
    </row>
    <row r="306" spans="5:19" s="61" customFormat="1" x14ac:dyDescent="0.2">
      <c r="E306" s="63"/>
      <c r="I306" s="64"/>
      <c r="J306" s="36"/>
      <c r="K306" s="36"/>
      <c r="L306" s="36"/>
      <c r="M306" s="36"/>
      <c r="N306" s="36"/>
      <c r="O306" s="36"/>
      <c r="P306" s="36"/>
      <c r="Q306" s="36"/>
      <c r="R306" s="36"/>
      <c r="S306" s="36"/>
    </row>
    <row r="307" spans="5:19" s="61" customFormat="1" x14ac:dyDescent="0.2">
      <c r="E307" s="63"/>
      <c r="I307" s="64"/>
      <c r="J307" s="36"/>
      <c r="K307" s="36"/>
      <c r="L307" s="36"/>
      <c r="M307" s="36"/>
      <c r="N307" s="36"/>
      <c r="O307" s="36"/>
      <c r="P307" s="36"/>
      <c r="Q307" s="36"/>
      <c r="R307" s="36"/>
      <c r="S307" s="36"/>
    </row>
    <row r="308" spans="5:19" s="61" customFormat="1" x14ac:dyDescent="0.2">
      <c r="E308" s="63"/>
      <c r="I308" s="64"/>
      <c r="J308" s="36"/>
      <c r="K308" s="36"/>
      <c r="L308" s="36"/>
      <c r="M308" s="36"/>
      <c r="N308" s="36"/>
      <c r="O308" s="36"/>
      <c r="P308" s="36"/>
      <c r="Q308" s="36"/>
      <c r="R308" s="36"/>
      <c r="S308" s="36"/>
    </row>
    <row r="309" spans="5:19" s="61" customFormat="1" x14ac:dyDescent="0.2">
      <c r="E309" s="63"/>
      <c r="I309" s="64"/>
      <c r="J309" s="36"/>
      <c r="K309" s="36"/>
      <c r="L309" s="36"/>
      <c r="M309" s="36"/>
      <c r="N309" s="36"/>
      <c r="O309" s="36"/>
      <c r="P309" s="36"/>
      <c r="Q309" s="36"/>
      <c r="R309" s="36"/>
      <c r="S309" s="36"/>
    </row>
    <row r="310" spans="5:19" s="61" customFormat="1" x14ac:dyDescent="0.2">
      <c r="E310" s="63"/>
      <c r="I310" s="64"/>
      <c r="J310" s="36"/>
      <c r="K310" s="36"/>
      <c r="L310" s="36"/>
      <c r="M310" s="36"/>
      <c r="N310" s="36"/>
      <c r="O310" s="36"/>
      <c r="P310" s="36"/>
      <c r="Q310" s="36"/>
      <c r="R310" s="36"/>
      <c r="S310" s="36"/>
    </row>
    <row r="311" spans="5:19" s="61" customFormat="1" x14ac:dyDescent="0.2">
      <c r="E311" s="63"/>
      <c r="I311" s="64"/>
      <c r="J311" s="36"/>
      <c r="K311" s="36"/>
      <c r="L311" s="36"/>
      <c r="M311" s="36"/>
      <c r="N311" s="36"/>
      <c r="O311" s="36"/>
      <c r="P311" s="36"/>
      <c r="Q311" s="36"/>
      <c r="R311" s="36"/>
      <c r="S311" s="36"/>
    </row>
    <row r="312" spans="5:19" s="61" customFormat="1" x14ac:dyDescent="0.2">
      <c r="E312" s="63"/>
      <c r="I312" s="64"/>
      <c r="J312" s="36"/>
      <c r="K312" s="36"/>
      <c r="L312" s="36"/>
      <c r="M312" s="36"/>
      <c r="N312" s="36"/>
      <c r="O312" s="36"/>
      <c r="P312" s="36"/>
      <c r="Q312" s="36"/>
      <c r="R312" s="36"/>
      <c r="S312" s="36"/>
    </row>
    <row r="313" spans="5:19" s="61" customFormat="1" x14ac:dyDescent="0.2">
      <c r="E313" s="63"/>
      <c r="I313" s="64"/>
      <c r="J313" s="36"/>
      <c r="K313" s="36"/>
      <c r="L313" s="36"/>
      <c r="M313" s="36"/>
      <c r="N313" s="36"/>
      <c r="O313" s="36"/>
      <c r="P313" s="36"/>
      <c r="Q313" s="36"/>
      <c r="R313" s="36"/>
      <c r="S313" s="36"/>
    </row>
    <row r="314" spans="5:19" s="61" customFormat="1" x14ac:dyDescent="0.2">
      <c r="E314" s="63"/>
      <c r="I314" s="64"/>
      <c r="J314" s="36"/>
      <c r="K314" s="36"/>
      <c r="L314" s="36"/>
      <c r="M314" s="36"/>
      <c r="N314" s="36"/>
      <c r="O314" s="36"/>
      <c r="P314" s="36"/>
      <c r="Q314" s="36"/>
      <c r="R314" s="36"/>
      <c r="S314" s="36"/>
    </row>
    <row r="315" spans="5:19" s="61" customFormat="1" x14ac:dyDescent="0.2">
      <c r="E315" s="63"/>
      <c r="I315" s="64"/>
      <c r="J315" s="36"/>
      <c r="K315" s="36"/>
      <c r="L315" s="36"/>
      <c r="M315" s="36"/>
      <c r="N315" s="36"/>
      <c r="O315" s="36"/>
      <c r="P315" s="36"/>
      <c r="Q315" s="36"/>
      <c r="R315" s="36"/>
      <c r="S315" s="36"/>
    </row>
    <row r="316" spans="5:19" s="61" customFormat="1" x14ac:dyDescent="0.2">
      <c r="E316" s="63"/>
      <c r="I316" s="64"/>
      <c r="J316" s="36"/>
      <c r="K316" s="36"/>
      <c r="L316" s="36"/>
      <c r="M316" s="36"/>
      <c r="N316" s="36"/>
      <c r="O316" s="36"/>
      <c r="P316" s="36"/>
      <c r="Q316" s="36"/>
      <c r="R316" s="36"/>
      <c r="S316" s="36"/>
    </row>
    <row r="317" spans="5:19" s="61" customFormat="1" x14ac:dyDescent="0.2">
      <c r="E317" s="63"/>
      <c r="I317" s="64"/>
      <c r="J317" s="36"/>
      <c r="K317" s="36"/>
      <c r="L317" s="36"/>
      <c r="M317" s="36"/>
      <c r="N317" s="36"/>
      <c r="O317" s="36"/>
      <c r="P317" s="36"/>
      <c r="Q317" s="36"/>
      <c r="R317" s="36"/>
      <c r="S317" s="36"/>
    </row>
    <row r="318" spans="5:19" s="61" customFormat="1" x14ac:dyDescent="0.2">
      <c r="E318" s="63"/>
      <c r="I318" s="64"/>
      <c r="J318" s="36"/>
      <c r="K318" s="36"/>
      <c r="L318" s="36"/>
      <c r="M318" s="36"/>
      <c r="N318" s="36"/>
      <c r="O318" s="36"/>
      <c r="P318" s="36"/>
      <c r="Q318" s="36"/>
      <c r="R318" s="36"/>
      <c r="S318" s="36"/>
    </row>
    <row r="319" spans="5:19" s="61" customFormat="1" x14ac:dyDescent="0.2">
      <c r="E319" s="63"/>
      <c r="I319" s="64"/>
      <c r="J319" s="36"/>
      <c r="K319" s="36"/>
      <c r="L319" s="36"/>
      <c r="M319" s="36"/>
      <c r="N319" s="36"/>
      <c r="O319" s="36"/>
      <c r="P319" s="36"/>
      <c r="Q319" s="36"/>
      <c r="R319" s="36"/>
      <c r="S319" s="36"/>
    </row>
    <row r="320" spans="5:19" s="61" customFormat="1" x14ac:dyDescent="0.2">
      <c r="E320" s="63"/>
      <c r="I320" s="64"/>
      <c r="J320" s="36"/>
      <c r="K320" s="36"/>
      <c r="L320" s="36"/>
      <c r="M320" s="36"/>
      <c r="N320" s="36"/>
      <c r="O320" s="36"/>
      <c r="P320" s="36"/>
      <c r="Q320" s="36"/>
      <c r="R320" s="36"/>
      <c r="S320" s="36"/>
    </row>
    <row r="321" spans="5:19" s="61" customFormat="1" x14ac:dyDescent="0.2">
      <c r="E321" s="63"/>
      <c r="I321" s="64"/>
      <c r="J321" s="36"/>
      <c r="K321" s="36"/>
      <c r="L321" s="36"/>
      <c r="M321" s="36"/>
      <c r="N321" s="36"/>
      <c r="O321" s="36"/>
      <c r="P321" s="36"/>
      <c r="Q321" s="36"/>
      <c r="R321" s="36"/>
      <c r="S321" s="36"/>
    </row>
    <row r="322" spans="5:19" s="61" customFormat="1" x14ac:dyDescent="0.2">
      <c r="E322" s="63"/>
      <c r="I322" s="64"/>
      <c r="J322" s="36"/>
      <c r="K322" s="36"/>
      <c r="L322" s="36"/>
      <c r="M322" s="36"/>
      <c r="N322" s="36"/>
      <c r="O322" s="36"/>
      <c r="P322" s="36"/>
      <c r="Q322" s="36"/>
      <c r="R322" s="36"/>
      <c r="S322" s="36"/>
    </row>
    <row r="323" spans="5:19" s="61" customFormat="1" x14ac:dyDescent="0.2">
      <c r="E323" s="63"/>
      <c r="I323" s="64"/>
      <c r="J323" s="36"/>
      <c r="K323" s="36"/>
      <c r="L323" s="36"/>
      <c r="M323" s="36"/>
      <c r="N323" s="36"/>
      <c r="O323" s="36"/>
      <c r="P323" s="36"/>
      <c r="Q323" s="36"/>
      <c r="R323" s="36"/>
      <c r="S323" s="36"/>
    </row>
    <row r="324" spans="5:19" s="61" customFormat="1" x14ac:dyDescent="0.2">
      <c r="E324" s="63"/>
      <c r="I324" s="64"/>
      <c r="J324" s="36"/>
      <c r="K324" s="36"/>
      <c r="L324" s="36"/>
      <c r="M324" s="36"/>
      <c r="N324" s="36"/>
      <c r="O324" s="36"/>
      <c r="P324" s="36"/>
      <c r="Q324" s="36"/>
      <c r="R324" s="36"/>
      <c r="S324" s="36"/>
    </row>
    <row r="325" spans="5:19" s="61" customFormat="1" x14ac:dyDescent="0.2">
      <c r="E325" s="63"/>
      <c r="I325" s="64"/>
      <c r="J325" s="36"/>
      <c r="K325" s="36"/>
      <c r="L325" s="36"/>
      <c r="M325" s="36"/>
      <c r="N325" s="36"/>
      <c r="O325" s="36"/>
      <c r="P325" s="36"/>
      <c r="Q325" s="36"/>
      <c r="R325" s="36"/>
      <c r="S325" s="36"/>
    </row>
    <row r="326" spans="5:19" s="61" customFormat="1" x14ac:dyDescent="0.2">
      <c r="E326" s="63"/>
      <c r="I326" s="64"/>
      <c r="J326" s="36"/>
      <c r="K326" s="36"/>
      <c r="L326" s="36"/>
      <c r="M326" s="36"/>
      <c r="N326" s="36"/>
      <c r="O326" s="36"/>
      <c r="P326" s="36"/>
      <c r="Q326" s="36"/>
      <c r="R326" s="36"/>
      <c r="S326" s="36"/>
    </row>
    <row r="327" spans="5:19" s="61" customFormat="1" x14ac:dyDescent="0.2">
      <c r="E327" s="63"/>
      <c r="I327" s="64"/>
      <c r="J327" s="36"/>
      <c r="K327" s="36"/>
      <c r="L327" s="36"/>
      <c r="M327" s="36"/>
      <c r="N327" s="36"/>
      <c r="O327" s="36"/>
      <c r="P327" s="36"/>
      <c r="Q327" s="36"/>
      <c r="R327" s="36"/>
      <c r="S327" s="36"/>
    </row>
    <row r="328" spans="5:19" s="61" customFormat="1" x14ac:dyDescent="0.2">
      <c r="E328" s="63"/>
      <c r="I328" s="64"/>
      <c r="J328" s="36"/>
      <c r="K328" s="36"/>
      <c r="L328" s="36"/>
      <c r="M328" s="36"/>
      <c r="N328" s="36"/>
      <c r="O328" s="36"/>
      <c r="P328" s="36"/>
      <c r="Q328" s="36"/>
      <c r="R328" s="36"/>
      <c r="S328" s="36"/>
    </row>
  </sheetData>
  <sheetProtection formatCells="0" formatColumns="0" formatRows="0" insertColumns="0" insertRows="0" deleteRows="0"/>
  <mergeCells count="122">
    <mergeCell ref="A136:E136"/>
    <mergeCell ref="A137:E137"/>
    <mergeCell ref="A138:E138"/>
    <mergeCell ref="A139:E139"/>
    <mergeCell ref="A130:E130"/>
    <mergeCell ref="F130:G130"/>
    <mergeCell ref="A131:G131"/>
    <mergeCell ref="A133:G133"/>
    <mergeCell ref="A134:E134"/>
    <mergeCell ref="A135:E135"/>
    <mergeCell ref="A125:G125"/>
    <mergeCell ref="A126:E126"/>
    <mergeCell ref="F126:G126"/>
    <mergeCell ref="A128:E128"/>
    <mergeCell ref="F128:G128"/>
    <mergeCell ref="A129:E129"/>
    <mergeCell ref="F129:G129"/>
    <mergeCell ref="A121:E121"/>
    <mergeCell ref="F121:G121"/>
    <mergeCell ref="A122:E122"/>
    <mergeCell ref="F122:G122"/>
    <mergeCell ref="A123:E123"/>
    <mergeCell ref="F123:G123"/>
    <mergeCell ref="A116:E116"/>
    <mergeCell ref="F116:G116"/>
    <mergeCell ref="A118:G118"/>
    <mergeCell ref="A119:E119"/>
    <mergeCell ref="F119:G119"/>
    <mergeCell ref="A120:E120"/>
    <mergeCell ref="F120:G120"/>
    <mergeCell ref="A114:B114"/>
    <mergeCell ref="C114:E114"/>
    <mergeCell ref="F114:G114"/>
    <mergeCell ref="A115:B115"/>
    <mergeCell ref="C115:E115"/>
    <mergeCell ref="F115:G115"/>
    <mergeCell ref="A111:G111"/>
    <mergeCell ref="A112:B112"/>
    <mergeCell ref="C112:E112"/>
    <mergeCell ref="F112:G112"/>
    <mergeCell ref="A113:B113"/>
    <mergeCell ref="C113:E113"/>
    <mergeCell ref="F113:G113"/>
    <mergeCell ref="A108:B108"/>
    <mergeCell ref="C108:E108"/>
    <mergeCell ref="F108:G108"/>
    <mergeCell ref="A109:B109"/>
    <mergeCell ref="C109:E109"/>
    <mergeCell ref="F109:G109"/>
    <mergeCell ref="A106:B106"/>
    <mergeCell ref="C106:E106"/>
    <mergeCell ref="F106:G106"/>
    <mergeCell ref="A107:B107"/>
    <mergeCell ref="C107:E107"/>
    <mergeCell ref="F107:G107"/>
    <mergeCell ref="A103:G103"/>
    <mergeCell ref="A104:B104"/>
    <mergeCell ref="C104:E104"/>
    <mergeCell ref="F104:G104"/>
    <mergeCell ref="A105:B105"/>
    <mergeCell ref="C105:E105"/>
    <mergeCell ref="F105:G105"/>
    <mergeCell ref="A100:B100"/>
    <mergeCell ref="C100:E100"/>
    <mergeCell ref="F100:G100"/>
    <mergeCell ref="A101:B101"/>
    <mergeCell ref="C101:E101"/>
    <mergeCell ref="F101:G101"/>
    <mergeCell ref="C97:E97"/>
    <mergeCell ref="F97:G97"/>
    <mergeCell ref="C98:E98"/>
    <mergeCell ref="F98:G98"/>
    <mergeCell ref="C99:E99"/>
    <mergeCell ref="F99:G99"/>
    <mergeCell ref="C95:E95"/>
    <mergeCell ref="F95:G95"/>
    <mergeCell ref="C96:E96"/>
    <mergeCell ref="F96:G96"/>
    <mergeCell ref="A88:D88"/>
    <mergeCell ref="F88:I88"/>
    <mergeCell ref="A91:G91"/>
    <mergeCell ref="C92:E92"/>
    <mergeCell ref="F92:G92"/>
    <mergeCell ref="C93:E93"/>
    <mergeCell ref="F93:G93"/>
    <mergeCell ref="A86:D86"/>
    <mergeCell ref="F86:I86"/>
    <mergeCell ref="A87:D87"/>
    <mergeCell ref="F87:I87"/>
    <mergeCell ref="O7:O8"/>
    <mergeCell ref="P7:P8"/>
    <mergeCell ref="Q7:Q8"/>
    <mergeCell ref="C94:E94"/>
    <mergeCell ref="F94:G94"/>
    <mergeCell ref="A84:G84"/>
    <mergeCell ref="H7:H9"/>
    <mergeCell ref="I7:I9"/>
    <mergeCell ref="K7:K8"/>
    <mergeCell ref="L7:L8"/>
    <mergeCell ref="M7:M8"/>
    <mergeCell ref="N7:N8"/>
    <mergeCell ref="A85:D85"/>
    <mergeCell ref="F85:I85"/>
    <mergeCell ref="A7:A9"/>
    <mergeCell ref="B7:B9"/>
    <mergeCell ref="C7:C9"/>
    <mergeCell ref="D7:D9"/>
    <mergeCell ref="E7:E9"/>
    <mergeCell ref="F7:F9"/>
    <mergeCell ref="A4:A6"/>
    <mergeCell ref="B4:I4"/>
    <mergeCell ref="B6:I6"/>
    <mergeCell ref="G7:G9"/>
    <mergeCell ref="R7:R8"/>
    <mergeCell ref="S7:S8"/>
    <mergeCell ref="B1:H1"/>
    <mergeCell ref="B2:E2"/>
    <mergeCell ref="F2:G2"/>
    <mergeCell ref="H2:I2"/>
    <mergeCell ref="B3:E3"/>
    <mergeCell ref="F3:G3"/>
    <mergeCell ref="H3:I3"/>
  </mergeCells>
  <conditionalFormatting sqref="U8">
    <cfRule type="containsText" dxfId="465" priority="69" operator="containsText" text="erro!">
      <formula>NOT(ISERROR(SEARCH("erro!",U8)))</formula>
    </cfRule>
  </conditionalFormatting>
  <conditionalFormatting sqref="K10:R14 I10:I14 I16:I19 K16:R19 K35:R36 I35:I36 I42:I43 K42:R43">
    <cfRule type="containsText" dxfId="464" priority="68" operator="containsText" text="erro!">
      <formula>NOT(ISERROR(SEARCH("erro!",I10)))</formula>
    </cfRule>
  </conditionalFormatting>
  <conditionalFormatting sqref="B10:B14 B16:B21 B25:B83">
    <cfRule type="containsText" dxfId="463" priority="67" operator="containsText" text="Feriado">
      <formula>NOT(ISERROR(SEARCH("Feriado",B10)))</formula>
    </cfRule>
  </conditionalFormatting>
  <conditionalFormatting sqref="K44:R46 I44:I46">
    <cfRule type="containsText" dxfId="462" priority="66" operator="containsText" text="erro!">
      <formula>NOT(ISERROR(SEARCH("erro!",I44)))</formula>
    </cfRule>
  </conditionalFormatting>
  <conditionalFormatting sqref="K15:R15 I15">
    <cfRule type="containsText" dxfId="461" priority="64" operator="containsText" text="erro!">
      <formula>NOT(ISERROR(SEARCH("erro!",I15)))</formula>
    </cfRule>
  </conditionalFormatting>
  <conditionalFormatting sqref="B15">
    <cfRule type="containsText" dxfId="460" priority="63" operator="containsText" text="Feriado">
      <formula>NOT(ISERROR(SEARCH("Feriado",B15)))</formula>
    </cfRule>
  </conditionalFormatting>
  <conditionalFormatting sqref="I20 K20:R20">
    <cfRule type="containsText" dxfId="459" priority="62" operator="containsText" text="erro!">
      <formula>NOT(ISERROR(SEARCH("erro!",I20)))</formula>
    </cfRule>
  </conditionalFormatting>
  <conditionalFormatting sqref="I21 K21:R21">
    <cfRule type="containsText" dxfId="458" priority="61" operator="containsText" text="erro!">
      <formula>NOT(ISERROR(SEARCH("erro!",I21)))</formula>
    </cfRule>
  </conditionalFormatting>
  <conditionalFormatting sqref="I22 K22:R22">
    <cfRule type="containsText" dxfId="457" priority="60" operator="containsText" text="erro!">
      <formula>NOT(ISERROR(SEARCH("erro!",I22)))</formula>
    </cfRule>
  </conditionalFormatting>
  <conditionalFormatting sqref="B22:B24">
    <cfRule type="containsText" dxfId="456" priority="59" operator="containsText" text="Feriado">
      <formula>NOT(ISERROR(SEARCH("Feriado",B22)))</formula>
    </cfRule>
  </conditionalFormatting>
  <conditionalFormatting sqref="I23 K23:R23">
    <cfRule type="containsText" dxfId="455" priority="58" operator="containsText" text="erro!">
      <formula>NOT(ISERROR(SEARCH("erro!",I23)))</formula>
    </cfRule>
  </conditionalFormatting>
  <conditionalFormatting sqref="I24 K24:R24">
    <cfRule type="containsText" dxfId="454" priority="57" operator="containsText" text="erro!">
      <formula>NOT(ISERROR(SEARCH("erro!",I24)))</formula>
    </cfRule>
  </conditionalFormatting>
  <conditionalFormatting sqref="I25 K25:R25">
    <cfRule type="containsText" dxfId="453" priority="56" operator="containsText" text="erro!">
      <formula>NOT(ISERROR(SEARCH("erro!",I25)))</formula>
    </cfRule>
  </conditionalFormatting>
  <conditionalFormatting sqref="I26 K26:R26">
    <cfRule type="containsText" dxfId="452" priority="55" operator="containsText" text="erro!">
      <formula>NOT(ISERROR(SEARCH("erro!",I26)))</formula>
    </cfRule>
  </conditionalFormatting>
  <conditionalFormatting sqref="I27 K27:R27">
    <cfRule type="containsText" dxfId="451" priority="54" operator="containsText" text="erro!">
      <formula>NOT(ISERROR(SEARCH("erro!",I27)))</formula>
    </cfRule>
  </conditionalFormatting>
  <conditionalFormatting sqref="I28 K28:R28">
    <cfRule type="containsText" dxfId="450" priority="53" operator="containsText" text="erro!">
      <formula>NOT(ISERROR(SEARCH("erro!",I28)))</formula>
    </cfRule>
  </conditionalFormatting>
  <conditionalFormatting sqref="I29 K29:R29">
    <cfRule type="containsText" dxfId="449" priority="52" operator="containsText" text="erro!">
      <formula>NOT(ISERROR(SEARCH("erro!",I29)))</formula>
    </cfRule>
  </conditionalFormatting>
  <conditionalFormatting sqref="I30 K30:R30">
    <cfRule type="containsText" dxfId="448" priority="51" operator="containsText" text="erro!">
      <formula>NOT(ISERROR(SEARCH("erro!",I30)))</formula>
    </cfRule>
  </conditionalFormatting>
  <conditionalFormatting sqref="I32 K32:R32">
    <cfRule type="containsText" dxfId="447" priority="50" operator="containsText" text="erro!">
      <formula>NOT(ISERROR(SEARCH("erro!",I32)))</formula>
    </cfRule>
  </conditionalFormatting>
  <conditionalFormatting sqref="I33 K33:R33">
    <cfRule type="containsText" dxfId="446" priority="49" operator="containsText" text="erro!">
      <formula>NOT(ISERROR(SEARCH("erro!",I33)))</formula>
    </cfRule>
  </conditionalFormatting>
  <conditionalFormatting sqref="I34 K34:R34">
    <cfRule type="containsText" dxfId="445" priority="48" operator="containsText" text="erro!">
      <formula>NOT(ISERROR(SEARCH("erro!",I34)))</formula>
    </cfRule>
  </conditionalFormatting>
  <conditionalFormatting sqref="I31 K31:R31">
    <cfRule type="containsText" dxfId="444" priority="46" operator="containsText" text="erro!">
      <formula>NOT(ISERROR(SEARCH("erro!",I31)))</formula>
    </cfRule>
  </conditionalFormatting>
  <conditionalFormatting sqref="I37 K37:R37">
    <cfRule type="containsText" dxfId="443" priority="45" operator="containsText" text="erro!">
      <formula>NOT(ISERROR(SEARCH("erro!",I37)))</formula>
    </cfRule>
  </conditionalFormatting>
  <conditionalFormatting sqref="I38 K38:R38">
    <cfRule type="containsText" dxfId="442" priority="44" operator="containsText" text="erro!">
      <formula>NOT(ISERROR(SEARCH("erro!",I38)))</formula>
    </cfRule>
  </conditionalFormatting>
  <conditionalFormatting sqref="I39 K39:R39">
    <cfRule type="containsText" dxfId="441" priority="43" operator="containsText" text="erro!">
      <formula>NOT(ISERROR(SEARCH("erro!",I39)))</formula>
    </cfRule>
  </conditionalFormatting>
  <conditionalFormatting sqref="I40 K40:R40">
    <cfRule type="containsText" dxfId="440" priority="42" operator="containsText" text="erro!">
      <formula>NOT(ISERROR(SEARCH("erro!",I40)))</formula>
    </cfRule>
  </conditionalFormatting>
  <conditionalFormatting sqref="I41 K41:R41">
    <cfRule type="containsText" dxfId="439" priority="41" operator="containsText" text="erro!">
      <formula>NOT(ISERROR(SEARCH("erro!",I41)))</formula>
    </cfRule>
  </conditionalFormatting>
  <conditionalFormatting sqref="I47 K47:R47">
    <cfRule type="containsText" dxfId="438" priority="39" operator="containsText" text="erro!">
      <formula>NOT(ISERROR(SEARCH("erro!",I47)))</formula>
    </cfRule>
  </conditionalFormatting>
  <conditionalFormatting sqref="I48 K48:R48">
    <cfRule type="containsText" dxfId="437" priority="38" operator="containsText" text="erro!">
      <formula>NOT(ISERROR(SEARCH("erro!",I48)))</formula>
    </cfRule>
  </conditionalFormatting>
  <conditionalFormatting sqref="I49 K49:R49">
    <cfRule type="containsText" dxfId="436" priority="37" operator="containsText" text="erro!">
      <formula>NOT(ISERROR(SEARCH("erro!",I49)))</formula>
    </cfRule>
  </conditionalFormatting>
  <conditionalFormatting sqref="I50 K50:R50">
    <cfRule type="containsText" dxfId="435" priority="36" operator="containsText" text="erro!">
      <formula>NOT(ISERROR(SEARCH("erro!",I50)))</formula>
    </cfRule>
  </conditionalFormatting>
  <conditionalFormatting sqref="I51 K51:R51">
    <cfRule type="containsText" dxfId="434" priority="35" operator="containsText" text="erro!">
      <formula>NOT(ISERROR(SEARCH("erro!",I51)))</formula>
    </cfRule>
  </conditionalFormatting>
  <conditionalFormatting sqref="I52 K52:R52">
    <cfRule type="containsText" dxfId="433" priority="34" operator="containsText" text="erro!">
      <formula>NOT(ISERROR(SEARCH("erro!",I52)))</formula>
    </cfRule>
  </conditionalFormatting>
  <conditionalFormatting sqref="I54 K54:R54">
    <cfRule type="containsText" dxfId="432" priority="29" operator="containsText" text="erro!">
      <formula>NOT(ISERROR(SEARCH("erro!",I54)))</formula>
    </cfRule>
  </conditionalFormatting>
  <conditionalFormatting sqref="I55 K55:R55">
    <cfRule type="containsText" dxfId="431" priority="28" operator="containsText" text="erro!">
      <formula>NOT(ISERROR(SEARCH("erro!",I55)))</formula>
    </cfRule>
  </conditionalFormatting>
  <conditionalFormatting sqref="I53 K53:R53">
    <cfRule type="containsText" dxfId="430" priority="30" operator="containsText" text="erro!">
      <formula>NOT(ISERROR(SEARCH("erro!",I53)))</formula>
    </cfRule>
  </conditionalFormatting>
  <conditionalFormatting sqref="I60 K60:R60">
    <cfRule type="containsText" dxfId="429" priority="23" operator="containsText" text="erro!">
      <formula>NOT(ISERROR(SEARCH("erro!",I60)))</formula>
    </cfRule>
  </conditionalFormatting>
  <conditionalFormatting sqref="I61 K61:R61">
    <cfRule type="containsText" dxfId="428" priority="22" operator="containsText" text="erro!">
      <formula>NOT(ISERROR(SEARCH("erro!",I61)))</formula>
    </cfRule>
  </conditionalFormatting>
  <conditionalFormatting sqref="I57 K57:R57">
    <cfRule type="containsText" dxfId="427" priority="26" operator="containsText" text="erro!">
      <formula>NOT(ISERROR(SEARCH("erro!",I57)))</formula>
    </cfRule>
  </conditionalFormatting>
  <conditionalFormatting sqref="I58 K58:R58">
    <cfRule type="containsText" dxfId="426" priority="25" operator="containsText" text="erro!">
      <formula>NOT(ISERROR(SEARCH("erro!",I58)))</formula>
    </cfRule>
  </conditionalFormatting>
  <conditionalFormatting sqref="I56 K56:R56">
    <cfRule type="containsText" dxfId="425" priority="27" operator="containsText" text="erro!">
      <formula>NOT(ISERROR(SEARCH("erro!",I56)))</formula>
    </cfRule>
  </conditionalFormatting>
  <conditionalFormatting sqref="I71 K71:R71">
    <cfRule type="containsText" dxfId="424" priority="17" operator="containsText" text="erro!">
      <formula>NOT(ISERROR(SEARCH("erro!",I71)))</formula>
    </cfRule>
  </conditionalFormatting>
  <conditionalFormatting sqref="I72 K72:R72">
    <cfRule type="containsText" dxfId="423" priority="16" operator="containsText" text="erro!">
      <formula>NOT(ISERROR(SEARCH("erro!",I72)))</formula>
    </cfRule>
  </conditionalFormatting>
  <conditionalFormatting sqref="I59 K59:R59">
    <cfRule type="containsText" dxfId="422" priority="24" operator="containsText" text="erro!">
      <formula>NOT(ISERROR(SEARCH("erro!",I59)))</formula>
    </cfRule>
  </conditionalFormatting>
  <conditionalFormatting sqref="I68 K68:R68">
    <cfRule type="containsText" dxfId="421" priority="20" operator="containsText" text="erro!">
      <formula>NOT(ISERROR(SEARCH("erro!",I68)))</formula>
    </cfRule>
  </conditionalFormatting>
  <conditionalFormatting sqref="I69 K69:R69">
    <cfRule type="containsText" dxfId="420" priority="19" operator="containsText" text="erro!">
      <formula>NOT(ISERROR(SEARCH("erro!",I69)))</formula>
    </cfRule>
  </conditionalFormatting>
  <conditionalFormatting sqref="I67 K67:R67">
    <cfRule type="containsText" dxfId="419" priority="21" operator="containsText" text="erro!">
      <formula>NOT(ISERROR(SEARCH("erro!",I67)))</formula>
    </cfRule>
  </conditionalFormatting>
  <conditionalFormatting sqref="I70 K70:R70">
    <cfRule type="containsText" dxfId="418" priority="18" operator="containsText" text="erro!">
      <formula>NOT(ISERROR(SEARCH("erro!",I70)))</formula>
    </cfRule>
  </conditionalFormatting>
  <conditionalFormatting sqref="I75 K75:R75">
    <cfRule type="containsText" dxfId="417" priority="14" operator="containsText" text="erro!">
      <formula>NOT(ISERROR(SEARCH("erro!",I75)))</formula>
    </cfRule>
  </conditionalFormatting>
  <conditionalFormatting sqref="I76 K76:R76">
    <cfRule type="containsText" dxfId="416" priority="13" operator="containsText" text="erro!">
      <formula>NOT(ISERROR(SEARCH("erro!",I76)))</formula>
    </cfRule>
  </conditionalFormatting>
  <conditionalFormatting sqref="I73 K73:R73">
    <cfRule type="containsText" dxfId="415" priority="15" operator="containsText" text="erro!">
      <formula>NOT(ISERROR(SEARCH("erro!",I73)))</formula>
    </cfRule>
  </conditionalFormatting>
  <conditionalFormatting sqref="I78 K78:R78">
    <cfRule type="containsText" dxfId="414" priority="11" operator="containsText" text="erro!">
      <formula>NOT(ISERROR(SEARCH("erro!",I78)))</formula>
    </cfRule>
  </conditionalFormatting>
  <conditionalFormatting sqref="I79 K79:R79">
    <cfRule type="containsText" dxfId="413" priority="10" operator="containsText" text="erro!">
      <formula>NOT(ISERROR(SEARCH("erro!",I79)))</formula>
    </cfRule>
  </conditionalFormatting>
  <conditionalFormatting sqref="I77 K77:R77">
    <cfRule type="containsText" dxfId="412" priority="12" operator="containsText" text="erro!">
      <formula>NOT(ISERROR(SEARCH("erro!",I77)))</formula>
    </cfRule>
  </conditionalFormatting>
  <conditionalFormatting sqref="I82 K82:R82">
    <cfRule type="containsText" dxfId="411" priority="8" operator="containsText" text="erro!">
      <formula>NOT(ISERROR(SEARCH("erro!",I82)))</formula>
    </cfRule>
  </conditionalFormatting>
  <conditionalFormatting sqref="I83 K83:R83">
    <cfRule type="containsText" dxfId="410" priority="7" operator="containsText" text="erro!">
      <formula>NOT(ISERROR(SEARCH("erro!",I83)))</formula>
    </cfRule>
  </conditionalFormatting>
  <conditionalFormatting sqref="I81 K81:R81">
    <cfRule type="containsText" dxfId="409" priority="9" operator="containsText" text="erro!">
      <formula>NOT(ISERROR(SEARCH("erro!",I81)))</formula>
    </cfRule>
  </conditionalFormatting>
  <conditionalFormatting sqref="K64:R65 I64:I65">
    <cfRule type="containsText" dxfId="408" priority="6" operator="containsText" text="erro!">
      <formula>NOT(ISERROR(SEARCH("erro!",I64)))</formula>
    </cfRule>
  </conditionalFormatting>
  <conditionalFormatting sqref="I62 K62:R62">
    <cfRule type="containsText" dxfId="407" priority="5" operator="containsText" text="erro!">
      <formula>NOT(ISERROR(SEARCH("erro!",I62)))</formula>
    </cfRule>
  </conditionalFormatting>
  <conditionalFormatting sqref="I63 K63:R63">
    <cfRule type="containsText" dxfId="406" priority="4" operator="containsText" text="erro!">
      <formula>NOT(ISERROR(SEARCH("erro!",I63)))</formula>
    </cfRule>
  </conditionalFormatting>
  <conditionalFormatting sqref="K66:R66 I66">
    <cfRule type="containsText" dxfId="405" priority="3" operator="containsText" text="erro!">
      <formula>NOT(ISERROR(SEARCH("erro!",I66)))</formula>
    </cfRule>
  </conditionalFormatting>
  <conditionalFormatting sqref="I74 K74:R74">
    <cfRule type="containsText" dxfId="404" priority="2" operator="containsText" text="erro!">
      <formula>NOT(ISERROR(SEARCH("erro!",I74)))</formula>
    </cfRule>
  </conditionalFormatting>
  <conditionalFormatting sqref="I80 K80:R80">
    <cfRule type="containsText" dxfId="403" priority="1" operator="containsText" text="erro!">
      <formula>NOT(ISERROR(SEARCH("erro!",I80)))</formula>
    </cfRule>
  </conditionalFormatting>
  <printOptions horizontalCentered="1" verticalCentered="1"/>
  <pageMargins left="0.19685039370078741" right="0.19685039370078741" top="0.78740157480314965" bottom="0.78740157480314965" header="0.19685039370078741" footer="0.19685039370078741"/>
  <pageSetup paperSize="9" scale="90" fitToHeight="21" orientation="portrait" horizontalDpi="4294967292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313"/>
  <sheetViews>
    <sheetView showGridLines="0" topLeftCell="A58" workbookViewId="0">
      <selection activeCell="C66" sqref="C66:E68"/>
    </sheetView>
  </sheetViews>
  <sheetFormatPr baseColWidth="10" defaultColWidth="9.1640625" defaultRowHeight="15" x14ac:dyDescent="0.2"/>
  <cols>
    <col min="1" max="1" width="9.1640625" style="56" customWidth="1"/>
    <col min="2" max="2" width="8.83203125" style="56" customWidth="1"/>
    <col min="3" max="3" width="8.33203125" style="56" customWidth="1"/>
    <col min="4" max="4" width="9.5" style="56" customWidth="1"/>
    <col min="5" max="5" width="38.6640625" style="57" customWidth="1"/>
    <col min="6" max="8" width="5.83203125" style="56" customWidth="1"/>
    <col min="9" max="9" width="19.6640625" style="67" customWidth="1"/>
    <col min="10" max="10" width="5.1640625" style="40" customWidth="1"/>
    <col min="11" max="11" width="12.33203125" style="40" customWidth="1"/>
    <col min="12" max="12" width="13.83203125" style="40" customWidth="1"/>
    <col min="13" max="13" width="13.1640625" style="40" customWidth="1"/>
    <col min="14" max="15" width="13.6640625" style="40" customWidth="1"/>
    <col min="16" max="17" width="15.1640625" style="40" customWidth="1"/>
    <col min="18" max="18" width="10.5" style="40" customWidth="1"/>
    <col min="19" max="19" width="10.1640625" style="40" bestFit="1" customWidth="1"/>
    <col min="20" max="23" width="9.1640625" style="56"/>
    <col min="24" max="24" width="11.5" style="56" bestFit="1" customWidth="1"/>
    <col min="25" max="16384" width="9.1640625" style="56"/>
  </cols>
  <sheetData>
    <row r="1" spans="1:21" ht="45" customHeight="1" x14ac:dyDescent="0.2">
      <c r="A1" s="38"/>
      <c r="B1" s="152" t="s">
        <v>27</v>
      </c>
      <c r="C1" s="153"/>
      <c r="D1" s="153"/>
      <c r="E1" s="153"/>
      <c r="F1" s="153"/>
      <c r="G1" s="153"/>
      <c r="H1" s="154"/>
      <c r="I1" s="1">
        <v>41244</v>
      </c>
      <c r="J1" s="39"/>
      <c r="K1" s="77">
        <v>1</v>
      </c>
      <c r="L1" s="77">
        <f t="shared" ref="L1:R1" si="0">K1</f>
        <v>1</v>
      </c>
      <c r="M1" s="77">
        <f t="shared" si="0"/>
        <v>1</v>
      </c>
      <c r="N1" s="77">
        <f t="shared" si="0"/>
        <v>1</v>
      </c>
      <c r="O1" s="77">
        <f t="shared" si="0"/>
        <v>1</v>
      </c>
      <c r="P1" s="77">
        <f t="shared" si="0"/>
        <v>1</v>
      </c>
      <c r="Q1" s="77">
        <f t="shared" si="0"/>
        <v>1</v>
      </c>
      <c r="R1" s="77">
        <f t="shared" si="0"/>
        <v>1</v>
      </c>
      <c r="S1" s="80"/>
    </row>
    <row r="2" spans="1:21" s="57" customFormat="1" x14ac:dyDescent="0.2">
      <c r="A2" s="2" t="s">
        <v>18</v>
      </c>
      <c r="B2" s="155" t="s">
        <v>2</v>
      </c>
      <c r="C2" s="156"/>
      <c r="D2" s="156"/>
      <c r="E2" s="157"/>
      <c r="F2" s="158" t="s">
        <v>20</v>
      </c>
      <c r="G2" s="159"/>
      <c r="H2" s="155"/>
      <c r="I2" s="159"/>
      <c r="J2" s="39"/>
      <c r="K2" s="41"/>
      <c r="L2" s="41"/>
      <c r="M2" s="41"/>
      <c r="N2" s="41"/>
      <c r="O2" s="41"/>
      <c r="P2" s="41"/>
      <c r="Q2" s="41"/>
      <c r="R2" s="40"/>
      <c r="S2" s="40"/>
    </row>
    <row r="3" spans="1:21" s="57" customFormat="1" x14ac:dyDescent="0.2">
      <c r="A3" s="2" t="s">
        <v>19</v>
      </c>
      <c r="B3" s="155" t="s">
        <v>46</v>
      </c>
      <c r="C3" s="156"/>
      <c r="D3" s="156"/>
      <c r="E3" s="157"/>
      <c r="F3" s="158" t="s">
        <v>21</v>
      </c>
      <c r="G3" s="159"/>
      <c r="H3" s="160"/>
      <c r="I3" s="159"/>
      <c r="J3" s="39"/>
      <c r="K3" s="41"/>
      <c r="L3" s="41"/>
      <c r="M3" s="41"/>
      <c r="N3" s="41"/>
      <c r="O3" s="41"/>
      <c r="P3" s="41"/>
      <c r="Q3" s="41"/>
      <c r="R3" s="40"/>
      <c r="S3" s="40"/>
    </row>
    <row r="4" spans="1:21" s="57" customFormat="1" x14ac:dyDescent="0.2">
      <c r="A4" s="138" t="s">
        <v>28</v>
      </c>
      <c r="B4" s="141"/>
      <c r="C4" s="142"/>
      <c r="D4" s="142"/>
      <c r="E4" s="142"/>
      <c r="F4" s="142"/>
      <c r="G4" s="142"/>
      <c r="H4" s="142"/>
      <c r="I4" s="143"/>
      <c r="J4" s="39"/>
      <c r="K4" s="41"/>
      <c r="L4" s="41"/>
      <c r="M4" s="41"/>
      <c r="N4" s="41"/>
      <c r="O4" s="41"/>
      <c r="P4" s="41"/>
      <c r="Q4" s="41"/>
      <c r="R4" s="40"/>
      <c r="S4" s="40"/>
    </row>
    <row r="5" spans="1:21" s="57" customFormat="1" x14ac:dyDescent="0.2">
      <c r="A5" s="139"/>
      <c r="B5" s="3"/>
      <c r="C5" s="3"/>
      <c r="D5" s="3"/>
      <c r="E5" s="3"/>
      <c r="F5" s="3"/>
      <c r="G5" s="3"/>
      <c r="H5" s="3"/>
      <c r="I5" s="4"/>
      <c r="J5" s="39"/>
      <c r="K5" s="41"/>
      <c r="L5" s="41"/>
      <c r="M5" s="41"/>
      <c r="N5" s="41"/>
      <c r="O5" s="41"/>
      <c r="P5" s="41"/>
      <c r="Q5" s="41"/>
      <c r="R5" s="40"/>
      <c r="S5" s="40"/>
    </row>
    <row r="6" spans="1:21" s="57" customFormat="1" x14ac:dyDescent="0.2">
      <c r="A6" s="140"/>
      <c r="B6" s="144"/>
      <c r="C6" s="145"/>
      <c r="D6" s="145"/>
      <c r="E6" s="145"/>
      <c r="F6" s="145"/>
      <c r="G6" s="145"/>
      <c r="H6" s="145"/>
      <c r="I6" s="146"/>
      <c r="J6" s="39"/>
      <c r="K6" s="41"/>
      <c r="L6" s="41"/>
      <c r="M6" s="41"/>
      <c r="N6" s="41"/>
      <c r="O6" s="41"/>
      <c r="P6" s="41"/>
      <c r="Q6" s="41"/>
      <c r="R6" s="40"/>
      <c r="S6" s="40"/>
    </row>
    <row r="7" spans="1:21" s="58" customFormat="1" ht="19" x14ac:dyDescent="0.25">
      <c r="A7" s="168" t="s">
        <v>12</v>
      </c>
      <c r="B7" s="168" t="s">
        <v>13</v>
      </c>
      <c r="C7" s="168" t="s">
        <v>40</v>
      </c>
      <c r="D7" s="168" t="s">
        <v>29</v>
      </c>
      <c r="E7" s="168" t="s">
        <v>14</v>
      </c>
      <c r="F7" s="147" t="s">
        <v>22</v>
      </c>
      <c r="G7" s="147" t="s">
        <v>15</v>
      </c>
      <c r="H7" s="147" t="s">
        <v>16</v>
      </c>
      <c r="I7" s="147" t="s">
        <v>17</v>
      </c>
      <c r="J7" s="42"/>
      <c r="K7" s="148" t="s">
        <v>1</v>
      </c>
      <c r="L7" s="148" t="s">
        <v>31</v>
      </c>
      <c r="M7" s="148" t="s">
        <v>30</v>
      </c>
      <c r="N7" s="148" t="s">
        <v>34</v>
      </c>
      <c r="O7" s="148" t="s">
        <v>32</v>
      </c>
      <c r="P7" s="148" t="s">
        <v>35</v>
      </c>
      <c r="Q7" s="148" t="s">
        <v>33</v>
      </c>
      <c r="R7" s="148" t="s">
        <v>4</v>
      </c>
      <c r="S7" s="150" t="s">
        <v>0</v>
      </c>
    </row>
    <row r="8" spans="1:21" s="59" customFormat="1" ht="19" x14ac:dyDescent="0.25">
      <c r="A8" s="168"/>
      <c r="B8" s="168"/>
      <c r="C8" s="168"/>
      <c r="D8" s="168"/>
      <c r="E8" s="168"/>
      <c r="F8" s="147"/>
      <c r="G8" s="147"/>
      <c r="H8" s="147"/>
      <c r="I8" s="147"/>
      <c r="J8" s="43"/>
      <c r="K8" s="149"/>
      <c r="L8" s="149"/>
      <c r="M8" s="149"/>
      <c r="N8" s="149"/>
      <c r="O8" s="149"/>
      <c r="P8" s="149"/>
      <c r="Q8" s="149"/>
      <c r="R8" s="149"/>
      <c r="S8" s="151"/>
      <c r="U8" s="60"/>
    </row>
    <row r="9" spans="1:21" s="58" customFormat="1" ht="19" x14ac:dyDescent="0.25">
      <c r="A9" s="168"/>
      <c r="B9" s="168"/>
      <c r="C9" s="168"/>
      <c r="D9" s="168"/>
      <c r="E9" s="168"/>
      <c r="F9" s="147"/>
      <c r="G9" s="147"/>
      <c r="H9" s="147"/>
      <c r="I9" s="147"/>
      <c r="J9" s="44"/>
      <c r="K9" s="78">
        <f>K1</f>
        <v>1</v>
      </c>
      <c r="L9" s="78">
        <f t="shared" ref="L9:R9" si="1">L1</f>
        <v>1</v>
      </c>
      <c r="M9" s="78">
        <f t="shared" si="1"/>
        <v>1</v>
      </c>
      <c r="N9" s="78">
        <f t="shared" si="1"/>
        <v>1</v>
      </c>
      <c r="O9" s="78">
        <f t="shared" si="1"/>
        <v>1</v>
      </c>
      <c r="P9" s="78">
        <f t="shared" si="1"/>
        <v>1</v>
      </c>
      <c r="Q9" s="78">
        <f t="shared" si="1"/>
        <v>1</v>
      </c>
      <c r="R9" s="78">
        <f t="shared" si="1"/>
        <v>1</v>
      </c>
      <c r="S9" s="45"/>
    </row>
    <row r="10" spans="1:21" s="12" customFormat="1" ht="26" x14ac:dyDescent="0.2">
      <c r="A10" s="5">
        <v>3</v>
      </c>
      <c r="B10" s="71" t="str">
        <f t="shared" ref="B10:B68" si="2">IF(WEEKDAY($I$1+VALUE(A10-1))=1,"Domingo",IF(WEEKDAY($I$1+VALUE(A10-1))=2,"Segunda",IF(WEEKDAY($I$1+VALUE(A10-1))=3,"Terça",IF(WEEKDAY($I$1+VALUE(A10-1))=4,"Quarta",IF(WEEKDAY($I$1+VALUE(A10-1))=5,"Quinta",IF(WEEKDAY($I$1+VALUE(A10-1))=6,"Sexta",IF(WEEKDAY($I$1+VALUE(A10-1))=7,"Sábado","")))))))</f>
        <v>Segunda</v>
      </c>
      <c r="C10" s="70" t="s">
        <v>47</v>
      </c>
      <c r="D10" s="68" t="s">
        <v>51</v>
      </c>
      <c r="E10" s="69" t="s">
        <v>50</v>
      </c>
      <c r="F10" s="70">
        <v>0.375</v>
      </c>
      <c r="G10" s="70">
        <v>0.54166666666666663</v>
      </c>
      <c r="H10" s="7">
        <f t="shared" ref="H10:H62" si="3">IF(AND(F10&gt;=0,G10&gt;=0),(G10-F10),0)</f>
        <v>0.16666666666666663</v>
      </c>
      <c r="I10" s="8" t="str">
        <f t="shared" ref="I10" si="4">IF(OR(F10="",G10=""),"",IF(LEFT(E10,6)="Viagem",CONCATENATE("Horas de deslocamento / Viagem"," - ",TEXT($R$9,"R$ #.##0,00"),),IF(AND(B10&lt;&gt;"sábado",B10&lt;&gt;"domingo",B10&lt;&gt;"feriado",AND(N(F10)&gt;=VALUE("08:00:00"),N(F10)&lt;=VALUE("18:00:00"),N(G10)&gt;=VALUE("08:00:00"),N(G10)&lt;=VALUE("18:00:00"))),CONCATENATE("Dia de semana - 08h00 às 18h00"," - ",TEXT($K$9,"R$ #.##0,00"),),IF(AND(B10&lt;&gt;"sábado",B10&lt;&gt;"domingo",B10&lt;&gt;"feriado",OR(N(F10)&gt;=VALUE("18:00:00"),N(F10)&lt;=VALUE("08:00:00")),OR(AND(N(G10)&gt;=VALUE("18:00:00"),N(F10)&gt;=VALUE("18:00:00")),N(G10)&lt;=VALUE("08:00:00"))),CONCATENATE("Dia de semana - 00h00 às 08h00 e 18h00 às 24h00"," - ",TEXT($L$9,"R$ #.##0,00"),),IF(AND(B10="sábado",AND(N(F10)&gt;=VALUE("08:00:00"),N(F10)&lt;=VALUE("18:00:00"),N(G10)&gt;=VALUE("08:00:00"),N(G10)&lt;=VALUE("18:00:00"))),CONCATENATE("Sábado - 08h00 às 18h00"," - ",TEXT($M$9,"R$ #.##0,00"),),IF(AND(B10="sábado",OR(N(F10)&gt;=VALUE("18:00:00"),N(F10)&lt;=VALUE("08:00:00")),OR(AND(N(G10)&gt;=VALUE("18:00:00"),N(F10)&gt;=VALUE("18:00:00")),N(G10)&lt;=VALUE("08:00:00"))),CONCATENATE("Sábado - 00h00 às 08h00 e 18h00 às 24h00"," - ",TEXT($N$9,"R$ #.##0,00"),),IF(AND(B10="domingo",AND(N(F10)&gt;=VALUE("08:00:00"),N(F10)&lt;=VALUE("18:00:00"),N(G10)&gt;=VALUE("08:00:00"),N(G10)&lt;=VALUE("18:00:00"))),CONCATENATE("Domingo - 08h00 às 18h00"," - ",TEXT($O$9,"R$ #.##0,00"),),IF(AND(B10="domingo",OR(N(F10)&gt;=VALUE("18:00:00"),N(F10)&lt;=VALUE("08:00:00")),OR(AND(N(G10)&gt;=VALUE("18:00:00"),N(F10)&gt;=VALUE("18:00:00")),N(G10)&lt;=VALUE("08:00:00"))),CONCATENATE("Domingo - 00h00 às 08h00 e 18h00 às 24h00"," - ",TEXT($P$9,"R$ #.##0,00"),),IF(B10="feriado",CONCATENATE("Feriado"," - ",TEXT($Q$9,"R$ #.##0,00"),),"ERRO! informar 'hora início' ou 'hora final' de acordo com o tipo de hora")))))))))</f>
        <v>Dia de semana - 08h00 às 18h00 - R$ 1,00</v>
      </c>
      <c r="J10" s="9"/>
      <c r="K10" s="10">
        <f t="shared" ref="K10:K62" si="5">IF(OR(F10="",G10=""),"",IF(LEFT(E10,6)="Viagem","",IF(AND(B10&lt;&gt;"sábado",B10&lt;&gt;"domingo",B10&lt;&gt;"feriado",AND(N(F10)&gt;=VALUE("08:00:00"),N(F10)&lt;=VALUE("18:00:00"),N(G10)&gt;=VALUE("08:00:00"),N(G10)&lt;=VALUE("18:00:00"))),H10,"")))</f>
        <v>0.16666666666666663</v>
      </c>
      <c r="L10" s="11" t="str">
        <f t="shared" ref="L10:L62" si="6">IF(OR(F10="",G10=""),"",IF(LEFT(E10,6)="Viagem","",IF(AND(B10&lt;&gt;"sábado",B10&lt;&gt;"domingo",B10&lt;&gt;"feriado",OR(N(F10)&gt;=VALUE("18:00:00"),N(F10)&lt;=VALUE("08:00:00")),OR(AND(N(G10)&gt;=VALUE("18:00:00"),N(F10)&gt;=VALUE("18:00:00")),N(G10)&lt;=VALUE("08:00:00"))),H10,"")))</f>
        <v/>
      </c>
      <c r="M10" s="11" t="str">
        <f t="shared" ref="M10:M62" si="7">IF(OR(F10="",G10=""),"",IF(LEFT(E10,6)="Viagem","",IF(AND(B10="sábado",AND(N(F10)&gt;=VALUE("08:00:00"),N(F10)&lt;=VALUE("18:00:00"),N(G10)&gt;=VALUE("08:00:00"),N(G10)&lt;=VALUE("18:00:00"))),H10,"")))</f>
        <v/>
      </c>
      <c r="N10" s="11" t="str">
        <f t="shared" ref="N10:N62" si="8">IF(OR(F10="",G10=""),"",IF(LEFT(E10,6)="Viagem","",IF(AND(B10="sábado",OR(N(F10)&gt;=VALUE("18:00:00"),N(F10)&lt;=VALUE("08:00:00")),OR(AND(N(G10)&gt;=VALUE("18:00:00"),N(F10)&gt;=VALUE("18:00:00")),N(G10)&lt;=VALUE("08:00:00"))),H10," ")))</f>
        <v xml:space="preserve"> </v>
      </c>
      <c r="O10" s="11" t="str">
        <f t="shared" ref="O10:O62" si="9">IF(OR(F10="",G10=""),"",IF(LEFT(E10,6)="Viagem","",IF(AND(B10="domingo",AND(N(F10)&gt;=VALUE("08:00:00"),N(F10)&lt;=VALUE("18:00:00"),N(G10)&gt;=VALUE("08:00:00"),N(G10)&lt;=VALUE("18:00:00"))),H10," ")))</f>
        <v xml:space="preserve"> </v>
      </c>
      <c r="P10" s="11" t="str">
        <f t="shared" ref="P10:P62" si="10">IF(OR(F10="",G10=""),"",IF(LEFT(E10,6)="Viagem","",IF(AND(B10="domingo",OR(N(F10)&gt;=VALUE("18:00:00"),N(F10)&lt;=VALUE("08:00:00"),N(G10)&gt;=VALUE("18:00:00"),N(G10)&lt;=VALUE("08:00:00"))),H10," ")))</f>
        <v xml:space="preserve"> </v>
      </c>
      <c r="Q10" s="11" t="str">
        <f t="shared" ref="Q10:Q62" si="11">IF(OR(F10="",G10=""),"",IF(LEFT(E10,6)="Viagem","",IF(B10="feriado",H10,"")))</f>
        <v/>
      </c>
      <c r="R10" s="10" t="str">
        <f t="shared" ref="R10:R62" si="12">IF(OR(F10="",G10=""),"",IF(LEFT(E10,6)="Viagem",H10,""))</f>
        <v/>
      </c>
      <c r="S10" s="34">
        <f t="shared" ref="S10:S62" si="13">SUM(K10:R10)</f>
        <v>0.16666666666666663</v>
      </c>
    </row>
    <row r="11" spans="1:21" s="12" customFormat="1" ht="26" x14ac:dyDescent="0.2">
      <c r="A11" s="5">
        <v>3</v>
      </c>
      <c r="B11" s="71" t="str">
        <f t="shared" si="2"/>
        <v>Segunda</v>
      </c>
      <c r="C11" s="70" t="s">
        <v>47</v>
      </c>
      <c r="D11" s="68" t="s">
        <v>51</v>
      </c>
      <c r="E11" s="69" t="s">
        <v>50</v>
      </c>
      <c r="F11" s="70">
        <v>0.625</v>
      </c>
      <c r="G11" s="70">
        <v>0.75</v>
      </c>
      <c r="H11" s="7">
        <f t="shared" si="3"/>
        <v>0.125</v>
      </c>
      <c r="I11" s="8" t="str">
        <f>IF(OR(F11="",G11=""),"",IF(LEFT(E11,6)="Viagem",CONCATENATE("Horas de deslocamento / Viagem"," - ",TEXT($R$9,"R$ #.##0,00"),),IF(AND(B11&lt;&gt;"sábado",B11&lt;&gt;"domingo",B11&lt;&gt;"feriado",AND(N(F11)&gt;=VALUE("08:00:00"),N(F11)&lt;=VALUE("18:00:00"),N(G11)&gt;=VALUE("08:00:00"),N(G11)&lt;=VALUE("18:00:00"))),CONCATENATE("Dia de semana - 08h00 às 18h00"," - ",TEXT($K$9,"R$ #.##0,00"),),IF(AND(B11&lt;&gt;"sábado",B11&lt;&gt;"domingo",B11&lt;&gt;"feriado",OR(N(F11)&gt;=VALUE("18:00:00"),N(F11)&lt;=VALUE("08:00:00")),OR(AND(N(G11)&gt;=VALUE("18:00:00"),N(F11)&gt;=VALUE("18:00:00")),N(G11)&lt;=VALUE("08:00:00"))),CONCATENATE("Dia de semana - 00h00 às 08h00 e 18h00 às 24h00"," - ",TEXT($L$9,"R$ #.##0,00"),),IF(AND(B11="sábado",AND(N(F11)&gt;=VALUE("08:00:00"),N(F11)&lt;=VALUE("18:00:00"),N(G11)&gt;=VALUE("08:00:00"),N(G11)&lt;=VALUE("18:00:00"))),CONCATENATE("Sábado - 08h00 às 18h00"," - ",TEXT($M$9,"R$ #.##0,00"),),IF(AND(B11="sábado",OR(N(F11)&gt;=VALUE("18:00:00"),N(F11)&lt;=VALUE("08:00:00")),OR(AND(N(G11)&gt;=VALUE("18:00:00"),N(F11)&gt;=VALUE("18:00:00")),N(G11)&lt;=VALUE("08:00:00"))),CONCATENATE("Sábado - 00h00 às 08h00 e 18h00 às 24h00"," - ",TEXT($N$9,"R$ #.##0,00"),),IF(AND(B11="domingo",AND(N(F11)&gt;=VALUE("08:00:00"),N(F11)&lt;=VALUE("18:00:00"),N(G11)&gt;=VALUE("08:00:00"),N(G11)&lt;=VALUE("18:00:00"))),CONCATENATE("Domingo - 08h00 às 18h00"," - ",TEXT($O$9,"R$ #.##0,00"),),IF(AND(B11="domingo",OR(N(F11)&gt;=VALUE("18:00:00"),N(F11)&lt;=VALUE("08:00:00")),OR(AND(N(G11)&gt;=VALUE("18:00:00"),N(F11)&gt;=VALUE("18:00:00")),N(G11)&lt;=VALUE("08:00:00"))),CONCATENATE("Domingo - 00h00 às 08h00 e 18h00 às 24h00"," - ",TEXT($P$9,"R$ #.##0,00"),),IF(B11="feriado",CONCATENATE("Feriado"," - ",TEXT($Q$9,"R$ #.##0,00"),),"ERRO! informar 'hora início' ou 'hora final' de acordo com o tipo de hora")))))))))</f>
        <v>Dia de semana - 08h00 às 18h00 - R$ 1,00</v>
      </c>
      <c r="J11" s="9"/>
      <c r="K11" s="10">
        <f t="shared" si="5"/>
        <v>0.125</v>
      </c>
      <c r="L11" s="11" t="str">
        <f t="shared" si="6"/>
        <v/>
      </c>
      <c r="M11" s="11" t="str">
        <f t="shared" si="7"/>
        <v/>
      </c>
      <c r="N11" s="11" t="str">
        <f t="shared" si="8"/>
        <v xml:space="preserve"> </v>
      </c>
      <c r="O11" s="11" t="str">
        <f t="shared" si="9"/>
        <v xml:space="preserve"> </v>
      </c>
      <c r="P11" s="11" t="str">
        <f t="shared" si="10"/>
        <v xml:space="preserve"> </v>
      </c>
      <c r="Q11" s="11" t="str">
        <f t="shared" si="11"/>
        <v/>
      </c>
      <c r="R11" s="10" t="str">
        <f t="shared" si="12"/>
        <v/>
      </c>
      <c r="S11" s="34">
        <f t="shared" si="13"/>
        <v>0.125</v>
      </c>
    </row>
    <row r="12" spans="1:21" s="12" customFormat="1" ht="39" x14ac:dyDescent="0.2">
      <c r="A12" s="5">
        <v>3</v>
      </c>
      <c r="B12" s="71" t="str">
        <f t="shared" si="2"/>
        <v>Segunda</v>
      </c>
      <c r="C12" s="70" t="s">
        <v>47</v>
      </c>
      <c r="D12" s="68" t="s">
        <v>51</v>
      </c>
      <c r="E12" s="69" t="s">
        <v>50</v>
      </c>
      <c r="F12" s="70">
        <v>0.75</v>
      </c>
      <c r="G12" s="70">
        <v>0.85416666666666663</v>
      </c>
      <c r="H12" s="7">
        <f t="shared" si="3"/>
        <v>0.10416666666666663</v>
      </c>
      <c r="I12" s="8" t="str">
        <f t="shared" ref="I12:I62" si="14">IF(OR(F12="",G12=""),"",IF(LEFT(E12,6)="Viagem",CONCATENATE("Horas de deslocamento / Viagem"," - ",TEXT($R$9,"R$ #.##0,00"),),IF(AND(B12&lt;&gt;"sábado",B12&lt;&gt;"domingo",B12&lt;&gt;"feriado",AND(N(F12)&gt;=VALUE("08:00:00"),N(F12)&lt;=VALUE("18:00:00"),N(G12)&gt;=VALUE("08:00:00"),N(G12)&lt;=VALUE("18:00:00"))),CONCATENATE("Dia de semana - 08h00 às 18h00"," - ",TEXT($K$9,"R$ #.##0,00"),),IF(AND(B12&lt;&gt;"sábado",B12&lt;&gt;"domingo",B12&lt;&gt;"feriado",OR(N(F12)&gt;=VALUE("18:00:00"),N(F12)&lt;=VALUE("08:00:00")),OR(AND(N(G12)&gt;=VALUE("18:00:00"),N(F12)&gt;=VALUE("18:00:00")),N(G12)&lt;=VALUE("08:00:00"))),CONCATENATE("Dia de semana - 00h00 às 08h00 e 18h00 às 24h00"," - ",TEXT($L$9,"R$ #.##0,00"),),IF(AND(B12="sábado",AND(N(F12)&gt;=VALUE("08:00:00"),N(F12)&lt;=VALUE("18:00:00"),N(G12)&gt;=VALUE("08:00:00"),N(G12)&lt;=VALUE("18:00:00"))),CONCATENATE("Sábado - 08h00 às 18h00"," - ",TEXT($M$9,"R$ #.##0,00"),),IF(AND(B12="sábado",OR(N(F12)&gt;=VALUE("18:00:00"),N(F12)&lt;=VALUE("08:00:00")),OR(AND(N(G12)&gt;=VALUE("18:00:00"),N(F12)&gt;=VALUE("18:00:00")),N(G12)&lt;=VALUE("08:00:00"))),CONCATENATE("Sábado - 00h00 às 08h00 e 18h00 às 24h00"," - ",TEXT($N$9,"R$ #.##0,00"),),IF(AND(B12="domingo",AND(N(F12)&gt;=VALUE("08:00:00"),N(F12)&lt;=VALUE("18:00:00"),N(G12)&gt;=VALUE("08:00:00"),N(G12)&lt;=VALUE("18:00:00"))),CONCATENATE("Domingo - 08h00 às 18h00"," - ",TEXT($O$9,"R$ #.##0,00"),),IF(AND(B12="domingo",OR(N(F12)&gt;=VALUE("18:00:00"),N(F12)&lt;=VALUE("08:00:00")),OR(AND(N(G12)&gt;=VALUE("18:00:00"),N(F12)&gt;=VALUE("18:00:00")),N(G12)&lt;=VALUE("08:00:00"))),CONCATENATE("Domingo - 00h00 às 08h00 e 18h00 às 24h00"," - ",TEXT($P$9,"R$ #.##0,00"),),IF(B12="feriado",CONCATENATE("Feriado"," - ",TEXT($Q$9,"R$ #.##0,00"),),"ERRO! informar 'hora início' ou 'hora final' de acordo com o tipo de hora")))))))))</f>
        <v>Dia de semana - 00h00 às 08h00 e 18h00 às 24h00 - R$ 1,00</v>
      </c>
      <c r="J12" s="9"/>
      <c r="K12" s="10" t="str">
        <f t="shared" si="5"/>
        <v/>
      </c>
      <c r="L12" s="11">
        <f t="shared" si="6"/>
        <v>0.10416666666666663</v>
      </c>
      <c r="M12" s="11" t="str">
        <f t="shared" si="7"/>
        <v/>
      </c>
      <c r="N12" s="11" t="str">
        <f t="shared" si="8"/>
        <v xml:space="preserve"> </v>
      </c>
      <c r="O12" s="11" t="str">
        <f t="shared" si="9"/>
        <v xml:space="preserve"> </v>
      </c>
      <c r="P12" s="11" t="str">
        <f t="shared" si="10"/>
        <v xml:space="preserve"> </v>
      </c>
      <c r="Q12" s="11" t="str">
        <f t="shared" si="11"/>
        <v/>
      </c>
      <c r="R12" s="10" t="str">
        <f t="shared" si="12"/>
        <v/>
      </c>
      <c r="S12" s="34">
        <f t="shared" si="13"/>
        <v>0.10416666666666663</v>
      </c>
    </row>
    <row r="13" spans="1:21" s="12" customFormat="1" ht="26" x14ac:dyDescent="0.2">
      <c r="A13" s="5">
        <v>4</v>
      </c>
      <c r="B13" s="71" t="str">
        <f t="shared" si="2"/>
        <v>Terça</v>
      </c>
      <c r="C13" s="70" t="s">
        <v>47</v>
      </c>
      <c r="D13" s="68" t="s">
        <v>51</v>
      </c>
      <c r="E13" s="69" t="s">
        <v>50</v>
      </c>
      <c r="F13" s="70">
        <v>0.38194444444444442</v>
      </c>
      <c r="G13" s="70">
        <v>0.54166666666666663</v>
      </c>
      <c r="H13" s="7">
        <f t="shared" si="3"/>
        <v>0.15972222222222221</v>
      </c>
      <c r="I13" s="8" t="str">
        <f t="shared" si="14"/>
        <v>Dia de semana - 08h00 às 18h00 - R$ 1,00</v>
      </c>
      <c r="J13" s="9"/>
      <c r="K13" s="10">
        <f t="shared" si="5"/>
        <v>0.15972222222222221</v>
      </c>
      <c r="L13" s="11" t="str">
        <f t="shared" si="6"/>
        <v/>
      </c>
      <c r="M13" s="11" t="str">
        <f t="shared" si="7"/>
        <v/>
      </c>
      <c r="N13" s="11" t="str">
        <f t="shared" si="8"/>
        <v xml:space="preserve"> </v>
      </c>
      <c r="O13" s="11" t="str">
        <f t="shared" si="9"/>
        <v xml:space="preserve"> </v>
      </c>
      <c r="P13" s="11" t="str">
        <f t="shared" si="10"/>
        <v xml:space="preserve"> </v>
      </c>
      <c r="Q13" s="11" t="str">
        <f t="shared" si="11"/>
        <v/>
      </c>
      <c r="R13" s="10" t="str">
        <f t="shared" si="12"/>
        <v/>
      </c>
      <c r="S13" s="34">
        <f t="shared" si="13"/>
        <v>0.15972222222222221</v>
      </c>
    </row>
    <row r="14" spans="1:21" s="12" customFormat="1" ht="26" x14ac:dyDescent="0.2">
      <c r="A14" s="5">
        <v>4</v>
      </c>
      <c r="B14" s="71" t="str">
        <f t="shared" si="2"/>
        <v>Terça</v>
      </c>
      <c r="C14" s="70" t="s">
        <v>47</v>
      </c>
      <c r="D14" s="68" t="s">
        <v>51</v>
      </c>
      <c r="E14" s="69" t="s">
        <v>50</v>
      </c>
      <c r="F14" s="70">
        <v>0.58333333333333337</v>
      </c>
      <c r="G14" s="70">
        <v>0.75</v>
      </c>
      <c r="H14" s="7">
        <f t="shared" si="3"/>
        <v>0.16666666666666663</v>
      </c>
      <c r="I14" s="8" t="str">
        <f t="shared" si="14"/>
        <v>Dia de semana - 08h00 às 18h00 - R$ 1,00</v>
      </c>
      <c r="J14" s="9"/>
      <c r="K14" s="10">
        <f t="shared" si="5"/>
        <v>0.16666666666666663</v>
      </c>
      <c r="L14" s="11" t="str">
        <f t="shared" si="6"/>
        <v/>
      </c>
      <c r="M14" s="11" t="str">
        <f t="shared" si="7"/>
        <v/>
      </c>
      <c r="N14" s="11" t="str">
        <f t="shared" si="8"/>
        <v xml:space="preserve"> </v>
      </c>
      <c r="O14" s="11" t="str">
        <f t="shared" si="9"/>
        <v xml:space="preserve"> </v>
      </c>
      <c r="P14" s="11" t="str">
        <f t="shared" si="10"/>
        <v xml:space="preserve"> </v>
      </c>
      <c r="Q14" s="11" t="str">
        <f t="shared" si="11"/>
        <v/>
      </c>
      <c r="R14" s="10" t="str">
        <f t="shared" si="12"/>
        <v/>
      </c>
      <c r="S14" s="34">
        <f t="shared" si="13"/>
        <v>0.16666666666666663</v>
      </c>
    </row>
    <row r="15" spans="1:21" s="12" customFormat="1" ht="39" x14ac:dyDescent="0.2">
      <c r="A15" s="5">
        <v>4</v>
      </c>
      <c r="B15" s="71" t="str">
        <f t="shared" si="2"/>
        <v>Terça</v>
      </c>
      <c r="C15" s="70" t="s">
        <v>47</v>
      </c>
      <c r="D15" s="68" t="s">
        <v>51</v>
      </c>
      <c r="E15" s="69" t="s">
        <v>50</v>
      </c>
      <c r="F15" s="70">
        <v>0.75</v>
      </c>
      <c r="G15" s="70">
        <v>0.84027777777777779</v>
      </c>
      <c r="H15" s="7">
        <f t="shared" si="3"/>
        <v>9.027777777777779E-2</v>
      </c>
      <c r="I15" s="8" t="str">
        <f t="shared" si="14"/>
        <v>Dia de semana - 00h00 às 08h00 e 18h00 às 24h00 - R$ 1,00</v>
      </c>
      <c r="J15" s="9"/>
      <c r="K15" s="10" t="str">
        <f t="shared" si="5"/>
        <v/>
      </c>
      <c r="L15" s="11">
        <f t="shared" si="6"/>
        <v>9.027777777777779E-2</v>
      </c>
      <c r="M15" s="11" t="str">
        <f t="shared" si="7"/>
        <v/>
      </c>
      <c r="N15" s="11" t="str">
        <f t="shared" si="8"/>
        <v xml:space="preserve"> </v>
      </c>
      <c r="O15" s="11" t="str">
        <f t="shared" si="9"/>
        <v xml:space="preserve"> </v>
      </c>
      <c r="P15" s="11" t="str">
        <f t="shared" si="10"/>
        <v xml:space="preserve"> </v>
      </c>
      <c r="Q15" s="11" t="str">
        <f t="shared" si="11"/>
        <v/>
      </c>
      <c r="R15" s="10" t="str">
        <f t="shared" si="12"/>
        <v/>
      </c>
      <c r="S15" s="34">
        <f t="shared" si="13"/>
        <v>9.027777777777779E-2</v>
      </c>
    </row>
    <row r="16" spans="1:21" s="12" customFormat="1" ht="26" x14ac:dyDescent="0.2">
      <c r="A16" s="5">
        <v>5</v>
      </c>
      <c r="B16" s="71" t="str">
        <f t="shared" si="2"/>
        <v>Quarta</v>
      </c>
      <c r="C16" s="70" t="s">
        <v>47</v>
      </c>
      <c r="D16" s="68" t="s">
        <v>51</v>
      </c>
      <c r="E16" s="69" t="s">
        <v>50</v>
      </c>
      <c r="F16" s="70">
        <v>0.375</v>
      </c>
      <c r="G16" s="70">
        <v>0.54166666666666663</v>
      </c>
      <c r="H16" s="7">
        <f t="shared" si="3"/>
        <v>0.16666666666666663</v>
      </c>
      <c r="I16" s="8" t="str">
        <f t="shared" si="14"/>
        <v>Dia de semana - 08h00 às 18h00 - R$ 1,00</v>
      </c>
      <c r="J16" s="9"/>
      <c r="K16" s="10">
        <f t="shared" si="5"/>
        <v>0.16666666666666663</v>
      </c>
      <c r="L16" s="11" t="str">
        <f t="shared" si="6"/>
        <v/>
      </c>
      <c r="M16" s="11" t="str">
        <f t="shared" si="7"/>
        <v/>
      </c>
      <c r="N16" s="11" t="str">
        <f t="shared" si="8"/>
        <v xml:space="preserve"> </v>
      </c>
      <c r="O16" s="11" t="str">
        <f t="shared" si="9"/>
        <v xml:space="preserve"> </v>
      </c>
      <c r="P16" s="11" t="str">
        <f t="shared" si="10"/>
        <v xml:space="preserve"> </v>
      </c>
      <c r="Q16" s="11" t="str">
        <f t="shared" si="11"/>
        <v/>
      </c>
      <c r="R16" s="10" t="str">
        <f t="shared" si="12"/>
        <v/>
      </c>
      <c r="S16" s="34">
        <f t="shared" si="13"/>
        <v>0.16666666666666663</v>
      </c>
    </row>
    <row r="17" spans="1:19" s="12" customFormat="1" ht="26" x14ac:dyDescent="0.2">
      <c r="A17" s="5">
        <v>5</v>
      </c>
      <c r="B17" s="71" t="str">
        <f t="shared" si="2"/>
        <v>Quarta</v>
      </c>
      <c r="C17" s="70" t="s">
        <v>47</v>
      </c>
      <c r="D17" s="68" t="s">
        <v>51</v>
      </c>
      <c r="E17" s="69" t="s">
        <v>50</v>
      </c>
      <c r="F17" s="70">
        <v>0.58333333333333337</v>
      </c>
      <c r="G17" s="70">
        <v>0.75</v>
      </c>
      <c r="H17" s="7">
        <f t="shared" si="3"/>
        <v>0.16666666666666663</v>
      </c>
      <c r="I17" s="8" t="str">
        <f t="shared" si="14"/>
        <v>Dia de semana - 08h00 às 18h00 - R$ 1,00</v>
      </c>
      <c r="J17" s="9"/>
      <c r="K17" s="10">
        <f t="shared" si="5"/>
        <v>0.16666666666666663</v>
      </c>
      <c r="L17" s="11" t="str">
        <f t="shared" si="6"/>
        <v/>
      </c>
      <c r="M17" s="11" t="str">
        <f t="shared" si="7"/>
        <v/>
      </c>
      <c r="N17" s="11" t="str">
        <f t="shared" si="8"/>
        <v xml:space="preserve"> </v>
      </c>
      <c r="O17" s="11" t="str">
        <f t="shared" si="9"/>
        <v xml:space="preserve"> </v>
      </c>
      <c r="P17" s="11" t="str">
        <f t="shared" si="10"/>
        <v xml:space="preserve"> </v>
      </c>
      <c r="Q17" s="11" t="str">
        <f t="shared" si="11"/>
        <v/>
      </c>
      <c r="R17" s="10" t="str">
        <f t="shared" si="12"/>
        <v/>
      </c>
      <c r="S17" s="34">
        <f t="shared" si="13"/>
        <v>0.16666666666666663</v>
      </c>
    </row>
    <row r="18" spans="1:19" s="12" customFormat="1" ht="39" x14ac:dyDescent="0.2">
      <c r="A18" s="5">
        <v>5</v>
      </c>
      <c r="B18" s="71" t="str">
        <f t="shared" si="2"/>
        <v>Quarta</v>
      </c>
      <c r="C18" s="70" t="s">
        <v>47</v>
      </c>
      <c r="D18" s="68" t="s">
        <v>51</v>
      </c>
      <c r="E18" s="69" t="s">
        <v>50</v>
      </c>
      <c r="F18" s="70">
        <v>0.75</v>
      </c>
      <c r="G18" s="70">
        <v>0.85416666666666663</v>
      </c>
      <c r="H18" s="7">
        <f t="shared" si="3"/>
        <v>0.10416666666666663</v>
      </c>
      <c r="I18" s="8" t="str">
        <f t="shared" si="14"/>
        <v>Dia de semana - 00h00 às 08h00 e 18h00 às 24h00 - R$ 1,00</v>
      </c>
      <c r="J18" s="9"/>
      <c r="K18" s="10" t="str">
        <f t="shared" si="5"/>
        <v/>
      </c>
      <c r="L18" s="11">
        <f t="shared" si="6"/>
        <v>0.10416666666666663</v>
      </c>
      <c r="M18" s="11" t="str">
        <f t="shared" si="7"/>
        <v/>
      </c>
      <c r="N18" s="11" t="str">
        <f t="shared" si="8"/>
        <v xml:space="preserve"> </v>
      </c>
      <c r="O18" s="11" t="str">
        <f t="shared" si="9"/>
        <v xml:space="preserve"> </v>
      </c>
      <c r="P18" s="11" t="str">
        <f t="shared" si="10"/>
        <v xml:space="preserve"> </v>
      </c>
      <c r="Q18" s="11" t="str">
        <f t="shared" si="11"/>
        <v/>
      </c>
      <c r="R18" s="10" t="str">
        <f t="shared" si="12"/>
        <v/>
      </c>
      <c r="S18" s="34">
        <f t="shared" si="13"/>
        <v>0.10416666666666663</v>
      </c>
    </row>
    <row r="19" spans="1:19" s="12" customFormat="1" ht="26" x14ac:dyDescent="0.2">
      <c r="A19" s="5">
        <v>6</v>
      </c>
      <c r="B19" s="71" t="str">
        <f t="shared" si="2"/>
        <v>Quinta</v>
      </c>
      <c r="C19" s="70" t="s">
        <v>47</v>
      </c>
      <c r="D19" s="68" t="s">
        <v>51</v>
      </c>
      <c r="E19" s="69" t="s">
        <v>50</v>
      </c>
      <c r="F19" s="70">
        <v>0.375</v>
      </c>
      <c r="G19" s="70">
        <v>0.54166666666666663</v>
      </c>
      <c r="H19" s="7">
        <f t="shared" si="3"/>
        <v>0.16666666666666663</v>
      </c>
      <c r="I19" s="8" t="str">
        <f t="shared" si="14"/>
        <v>Dia de semana - 08h00 às 18h00 - R$ 1,00</v>
      </c>
      <c r="J19" s="9"/>
      <c r="K19" s="10">
        <f t="shared" si="5"/>
        <v>0.16666666666666663</v>
      </c>
      <c r="L19" s="11" t="str">
        <f t="shared" si="6"/>
        <v/>
      </c>
      <c r="M19" s="11" t="str">
        <f t="shared" si="7"/>
        <v/>
      </c>
      <c r="N19" s="11" t="str">
        <f t="shared" si="8"/>
        <v xml:space="preserve"> </v>
      </c>
      <c r="O19" s="11" t="str">
        <f t="shared" si="9"/>
        <v xml:space="preserve"> </v>
      </c>
      <c r="P19" s="11" t="str">
        <f t="shared" si="10"/>
        <v xml:space="preserve"> </v>
      </c>
      <c r="Q19" s="11" t="str">
        <f t="shared" si="11"/>
        <v/>
      </c>
      <c r="R19" s="10" t="str">
        <f t="shared" si="12"/>
        <v/>
      </c>
      <c r="S19" s="34">
        <f t="shared" si="13"/>
        <v>0.16666666666666663</v>
      </c>
    </row>
    <row r="20" spans="1:19" s="12" customFormat="1" ht="26" x14ac:dyDescent="0.2">
      <c r="A20" s="5">
        <v>6</v>
      </c>
      <c r="B20" s="71" t="str">
        <f t="shared" si="2"/>
        <v>Quinta</v>
      </c>
      <c r="C20" s="70" t="s">
        <v>47</v>
      </c>
      <c r="D20" s="68" t="s">
        <v>51</v>
      </c>
      <c r="E20" s="69" t="s">
        <v>50</v>
      </c>
      <c r="F20" s="70">
        <v>0.58333333333333337</v>
      </c>
      <c r="G20" s="70">
        <v>0.75</v>
      </c>
      <c r="H20" s="7">
        <f t="shared" si="3"/>
        <v>0.16666666666666663</v>
      </c>
      <c r="I20" s="8" t="str">
        <f t="shared" si="14"/>
        <v>Dia de semana - 08h00 às 18h00 - R$ 1,00</v>
      </c>
      <c r="J20" s="9"/>
      <c r="K20" s="10">
        <f t="shared" si="5"/>
        <v>0.16666666666666663</v>
      </c>
      <c r="L20" s="11" t="str">
        <f t="shared" si="6"/>
        <v/>
      </c>
      <c r="M20" s="11" t="str">
        <f t="shared" si="7"/>
        <v/>
      </c>
      <c r="N20" s="11" t="str">
        <f t="shared" si="8"/>
        <v xml:space="preserve"> </v>
      </c>
      <c r="O20" s="11" t="str">
        <f t="shared" si="9"/>
        <v xml:space="preserve"> </v>
      </c>
      <c r="P20" s="11" t="str">
        <f t="shared" si="10"/>
        <v xml:space="preserve"> </v>
      </c>
      <c r="Q20" s="11" t="str">
        <f t="shared" si="11"/>
        <v/>
      </c>
      <c r="R20" s="10" t="str">
        <f t="shared" si="12"/>
        <v/>
      </c>
      <c r="S20" s="34">
        <f t="shared" si="13"/>
        <v>0.16666666666666663</v>
      </c>
    </row>
    <row r="21" spans="1:19" s="12" customFormat="1" ht="39" x14ac:dyDescent="0.2">
      <c r="A21" s="5">
        <v>6</v>
      </c>
      <c r="B21" s="71" t="str">
        <f t="shared" si="2"/>
        <v>Quinta</v>
      </c>
      <c r="C21" s="70" t="s">
        <v>47</v>
      </c>
      <c r="D21" s="68" t="s">
        <v>51</v>
      </c>
      <c r="E21" s="69" t="s">
        <v>50</v>
      </c>
      <c r="F21" s="70">
        <v>0.75</v>
      </c>
      <c r="G21" s="70">
        <v>0.8125</v>
      </c>
      <c r="H21" s="7">
        <f t="shared" si="3"/>
        <v>6.25E-2</v>
      </c>
      <c r="I21" s="8" t="str">
        <f t="shared" si="14"/>
        <v>Dia de semana - 00h00 às 08h00 e 18h00 às 24h00 - R$ 1,00</v>
      </c>
      <c r="J21" s="9"/>
      <c r="K21" s="10" t="str">
        <f t="shared" si="5"/>
        <v/>
      </c>
      <c r="L21" s="11">
        <f t="shared" si="6"/>
        <v>6.25E-2</v>
      </c>
      <c r="M21" s="11" t="str">
        <f t="shared" si="7"/>
        <v/>
      </c>
      <c r="N21" s="11" t="str">
        <f t="shared" si="8"/>
        <v xml:space="preserve"> </v>
      </c>
      <c r="O21" s="11" t="str">
        <f t="shared" si="9"/>
        <v xml:space="preserve"> </v>
      </c>
      <c r="P21" s="11" t="str">
        <f t="shared" si="10"/>
        <v xml:space="preserve"> </v>
      </c>
      <c r="Q21" s="11" t="str">
        <f t="shared" si="11"/>
        <v/>
      </c>
      <c r="R21" s="10" t="str">
        <f t="shared" si="12"/>
        <v/>
      </c>
      <c r="S21" s="34">
        <f t="shared" si="13"/>
        <v>6.25E-2</v>
      </c>
    </row>
    <row r="22" spans="1:19" s="12" customFormat="1" ht="39" x14ac:dyDescent="0.2">
      <c r="A22" s="5">
        <v>7</v>
      </c>
      <c r="B22" s="71" t="str">
        <f t="shared" si="2"/>
        <v>Sexta</v>
      </c>
      <c r="C22" s="70" t="s">
        <v>47</v>
      </c>
      <c r="D22" s="68" t="s">
        <v>51</v>
      </c>
      <c r="E22" s="69" t="s">
        <v>50</v>
      </c>
      <c r="F22" s="70">
        <v>0.27083333333333331</v>
      </c>
      <c r="G22" s="70">
        <v>0.33333333333333331</v>
      </c>
      <c r="H22" s="7">
        <f t="shared" si="3"/>
        <v>6.25E-2</v>
      </c>
      <c r="I22" s="8" t="str">
        <f t="shared" si="14"/>
        <v>Dia de semana - 00h00 às 08h00 e 18h00 às 24h00 - R$ 1,00</v>
      </c>
      <c r="J22" s="9"/>
      <c r="K22" s="10" t="str">
        <f t="shared" si="5"/>
        <v/>
      </c>
      <c r="L22" s="11">
        <f t="shared" si="6"/>
        <v>6.25E-2</v>
      </c>
      <c r="M22" s="11" t="str">
        <f t="shared" si="7"/>
        <v/>
      </c>
      <c r="N22" s="11" t="str">
        <f t="shared" si="8"/>
        <v xml:space="preserve"> </v>
      </c>
      <c r="O22" s="11" t="str">
        <f t="shared" si="9"/>
        <v xml:space="preserve"> </v>
      </c>
      <c r="P22" s="11" t="str">
        <f t="shared" si="10"/>
        <v xml:space="preserve"> </v>
      </c>
      <c r="Q22" s="11" t="str">
        <f t="shared" si="11"/>
        <v/>
      </c>
      <c r="R22" s="10" t="str">
        <f t="shared" si="12"/>
        <v/>
      </c>
      <c r="S22" s="34">
        <f t="shared" si="13"/>
        <v>6.25E-2</v>
      </c>
    </row>
    <row r="23" spans="1:19" s="12" customFormat="1" ht="26" x14ac:dyDescent="0.2">
      <c r="A23" s="5">
        <v>7</v>
      </c>
      <c r="B23" s="71" t="str">
        <f t="shared" si="2"/>
        <v>Sexta</v>
      </c>
      <c r="C23" s="70" t="s">
        <v>47</v>
      </c>
      <c r="D23" s="68" t="s">
        <v>51</v>
      </c>
      <c r="E23" s="69" t="s">
        <v>50</v>
      </c>
      <c r="F23" s="70">
        <v>0.33333333333333331</v>
      </c>
      <c r="G23" s="70">
        <v>0.54166666666666663</v>
      </c>
      <c r="H23" s="7">
        <f t="shared" si="3"/>
        <v>0.20833333333333331</v>
      </c>
      <c r="I23" s="8" t="str">
        <f t="shared" si="14"/>
        <v>Dia de semana - 08h00 às 18h00 - R$ 1,00</v>
      </c>
      <c r="J23" s="9"/>
      <c r="K23" s="10">
        <f t="shared" si="5"/>
        <v>0.20833333333333331</v>
      </c>
      <c r="L23" s="11" t="str">
        <f t="shared" si="6"/>
        <v/>
      </c>
      <c r="M23" s="11" t="str">
        <f t="shared" si="7"/>
        <v/>
      </c>
      <c r="N23" s="11" t="str">
        <f t="shared" si="8"/>
        <v xml:space="preserve"> </v>
      </c>
      <c r="O23" s="11" t="str">
        <f t="shared" si="9"/>
        <v xml:space="preserve"> </v>
      </c>
      <c r="P23" s="11" t="str">
        <f t="shared" si="10"/>
        <v xml:space="preserve"> </v>
      </c>
      <c r="Q23" s="11" t="str">
        <f t="shared" si="11"/>
        <v/>
      </c>
      <c r="R23" s="10" t="str">
        <f t="shared" si="12"/>
        <v/>
      </c>
      <c r="S23" s="34">
        <f t="shared" si="13"/>
        <v>0.20833333333333331</v>
      </c>
    </row>
    <row r="24" spans="1:19" s="12" customFormat="1" ht="26" x14ac:dyDescent="0.2">
      <c r="A24" s="5">
        <v>7</v>
      </c>
      <c r="B24" s="71" t="str">
        <f t="shared" si="2"/>
        <v>Sexta</v>
      </c>
      <c r="C24" s="70" t="s">
        <v>47</v>
      </c>
      <c r="D24" s="68" t="s">
        <v>51</v>
      </c>
      <c r="E24" s="69" t="s">
        <v>50</v>
      </c>
      <c r="F24" s="70">
        <v>0.54166666666666663</v>
      </c>
      <c r="G24" s="70">
        <v>0.66666666666666663</v>
      </c>
      <c r="H24" s="7">
        <f t="shared" si="3"/>
        <v>0.125</v>
      </c>
      <c r="I24" s="8" t="str">
        <f t="shared" si="14"/>
        <v>Dia de semana - 08h00 às 18h00 - R$ 1,00</v>
      </c>
      <c r="J24" s="9"/>
      <c r="K24" s="10">
        <f t="shared" si="5"/>
        <v>0.125</v>
      </c>
      <c r="L24" s="11" t="str">
        <f t="shared" si="6"/>
        <v/>
      </c>
      <c r="M24" s="11" t="str">
        <f t="shared" si="7"/>
        <v/>
      </c>
      <c r="N24" s="11" t="str">
        <f t="shared" si="8"/>
        <v xml:space="preserve"> </v>
      </c>
      <c r="O24" s="11" t="str">
        <f t="shared" si="9"/>
        <v xml:space="preserve"> </v>
      </c>
      <c r="P24" s="11" t="str">
        <f t="shared" si="10"/>
        <v xml:space="preserve"> </v>
      </c>
      <c r="Q24" s="11" t="str">
        <f t="shared" si="11"/>
        <v/>
      </c>
      <c r="R24" s="10" t="str">
        <f t="shared" si="12"/>
        <v/>
      </c>
      <c r="S24" s="34">
        <f t="shared" si="13"/>
        <v>0.125</v>
      </c>
    </row>
    <row r="25" spans="1:19" s="12" customFormat="1" ht="26" x14ac:dyDescent="0.2">
      <c r="A25" s="5">
        <v>8</v>
      </c>
      <c r="B25" s="71" t="str">
        <f t="shared" si="2"/>
        <v>Sábado</v>
      </c>
      <c r="C25" s="70" t="s">
        <v>47</v>
      </c>
      <c r="D25" s="68" t="s">
        <v>51</v>
      </c>
      <c r="E25" s="69" t="s">
        <v>50</v>
      </c>
      <c r="F25" s="70">
        <v>0.375</v>
      </c>
      <c r="G25" s="70">
        <v>0.52083333333333337</v>
      </c>
      <c r="H25" s="7">
        <f t="shared" si="3"/>
        <v>0.14583333333333337</v>
      </c>
      <c r="I25" s="8" t="str">
        <f t="shared" si="14"/>
        <v>Sábado - 08h00 às 18h00 - R$ 1,00</v>
      </c>
      <c r="J25" s="9"/>
      <c r="K25" s="10" t="str">
        <f t="shared" si="5"/>
        <v/>
      </c>
      <c r="L25" s="11" t="str">
        <f t="shared" si="6"/>
        <v/>
      </c>
      <c r="M25" s="11">
        <f t="shared" si="7"/>
        <v>0.14583333333333337</v>
      </c>
      <c r="N25" s="11" t="str">
        <f t="shared" si="8"/>
        <v xml:space="preserve"> </v>
      </c>
      <c r="O25" s="11" t="str">
        <f t="shared" si="9"/>
        <v xml:space="preserve"> </v>
      </c>
      <c r="P25" s="11" t="str">
        <f t="shared" si="10"/>
        <v xml:space="preserve"> </v>
      </c>
      <c r="Q25" s="11" t="str">
        <f t="shared" si="11"/>
        <v/>
      </c>
      <c r="R25" s="10" t="str">
        <f t="shared" si="12"/>
        <v/>
      </c>
      <c r="S25" s="34">
        <f t="shared" si="13"/>
        <v>0.14583333333333337</v>
      </c>
    </row>
    <row r="26" spans="1:19" s="12" customFormat="1" ht="26" x14ac:dyDescent="0.2">
      <c r="A26" s="5">
        <v>10</v>
      </c>
      <c r="B26" s="71" t="str">
        <f t="shared" si="2"/>
        <v>Segunda</v>
      </c>
      <c r="C26" s="70" t="s">
        <v>47</v>
      </c>
      <c r="D26" s="68" t="s">
        <v>51</v>
      </c>
      <c r="E26" s="69" t="s">
        <v>50</v>
      </c>
      <c r="F26" s="70">
        <v>0.39583333333333331</v>
      </c>
      <c r="G26" s="70">
        <v>0.54166666666666663</v>
      </c>
      <c r="H26" s="7">
        <f t="shared" si="3"/>
        <v>0.14583333333333331</v>
      </c>
      <c r="I26" s="8" t="str">
        <f t="shared" si="14"/>
        <v>Dia de semana - 08h00 às 18h00 - R$ 1,00</v>
      </c>
      <c r="J26" s="9"/>
      <c r="K26" s="10">
        <f t="shared" si="5"/>
        <v>0.14583333333333331</v>
      </c>
      <c r="L26" s="11" t="str">
        <f t="shared" si="6"/>
        <v/>
      </c>
      <c r="M26" s="11" t="str">
        <f t="shared" si="7"/>
        <v/>
      </c>
      <c r="N26" s="11" t="str">
        <f t="shared" si="8"/>
        <v xml:space="preserve"> </v>
      </c>
      <c r="O26" s="11" t="str">
        <f t="shared" si="9"/>
        <v xml:space="preserve"> </v>
      </c>
      <c r="P26" s="11" t="str">
        <f t="shared" si="10"/>
        <v xml:space="preserve"> </v>
      </c>
      <c r="Q26" s="11" t="str">
        <f t="shared" si="11"/>
        <v/>
      </c>
      <c r="R26" s="10" t="str">
        <f t="shared" si="12"/>
        <v/>
      </c>
      <c r="S26" s="34">
        <f t="shared" si="13"/>
        <v>0.14583333333333331</v>
      </c>
    </row>
    <row r="27" spans="1:19" s="12" customFormat="1" ht="26" x14ac:dyDescent="0.2">
      <c r="A27" s="5">
        <v>10</v>
      </c>
      <c r="B27" s="71" t="str">
        <f t="shared" si="2"/>
        <v>Segunda</v>
      </c>
      <c r="C27" s="70" t="s">
        <v>47</v>
      </c>
      <c r="D27" s="68" t="s">
        <v>51</v>
      </c>
      <c r="E27" s="69" t="s">
        <v>50</v>
      </c>
      <c r="F27" s="70">
        <v>0.58333333333333337</v>
      </c>
      <c r="G27" s="70">
        <v>0.75</v>
      </c>
      <c r="H27" s="7">
        <f t="shared" si="3"/>
        <v>0.16666666666666663</v>
      </c>
      <c r="I27" s="8" t="str">
        <f t="shared" si="14"/>
        <v>Dia de semana - 08h00 às 18h00 - R$ 1,00</v>
      </c>
      <c r="J27" s="9"/>
      <c r="K27" s="10">
        <f t="shared" si="5"/>
        <v>0.16666666666666663</v>
      </c>
      <c r="L27" s="11" t="str">
        <f t="shared" si="6"/>
        <v/>
      </c>
      <c r="M27" s="11" t="str">
        <f t="shared" si="7"/>
        <v/>
      </c>
      <c r="N27" s="11" t="str">
        <f t="shared" si="8"/>
        <v xml:space="preserve"> </v>
      </c>
      <c r="O27" s="11" t="str">
        <f t="shared" si="9"/>
        <v xml:space="preserve"> </v>
      </c>
      <c r="P27" s="11" t="str">
        <f t="shared" si="10"/>
        <v xml:space="preserve"> </v>
      </c>
      <c r="Q27" s="11" t="str">
        <f t="shared" si="11"/>
        <v/>
      </c>
      <c r="R27" s="10" t="str">
        <f t="shared" si="12"/>
        <v/>
      </c>
      <c r="S27" s="34">
        <f t="shared" si="13"/>
        <v>0.16666666666666663</v>
      </c>
    </row>
    <row r="28" spans="1:19" s="12" customFormat="1" ht="39" x14ac:dyDescent="0.2">
      <c r="A28" s="5">
        <v>10</v>
      </c>
      <c r="B28" s="71" t="str">
        <f t="shared" si="2"/>
        <v>Segunda</v>
      </c>
      <c r="C28" s="70" t="s">
        <v>47</v>
      </c>
      <c r="D28" s="68" t="s">
        <v>51</v>
      </c>
      <c r="E28" s="69" t="s">
        <v>50</v>
      </c>
      <c r="F28" s="70">
        <v>0.75</v>
      </c>
      <c r="G28" s="70">
        <v>0.84375</v>
      </c>
      <c r="H28" s="7">
        <f t="shared" si="3"/>
        <v>9.375E-2</v>
      </c>
      <c r="I28" s="8" t="str">
        <f t="shared" si="14"/>
        <v>Dia de semana - 00h00 às 08h00 e 18h00 às 24h00 - R$ 1,00</v>
      </c>
      <c r="J28" s="9"/>
      <c r="K28" s="10" t="str">
        <f t="shared" si="5"/>
        <v/>
      </c>
      <c r="L28" s="11">
        <f t="shared" si="6"/>
        <v>9.375E-2</v>
      </c>
      <c r="M28" s="11" t="str">
        <f t="shared" si="7"/>
        <v/>
      </c>
      <c r="N28" s="11" t="str">
        <f t="shared" si="8"/>
        <v xml:space="preserve"> </v>
      </c>
      <c r="O28" s="11" t="str">
        <f t="shared" si="9"/>
        <v xml:space="preserve"> </v>
      </c>
      <c r="P28" s="11" t="str">
        <f t="shared" si="10"/>
        <v xml:space="preserve"> </v>
      </c>
      <c r="Q28" s="11" t="str">
        <f t="shared" si="11"/>
        <v/>
      </c>
      <c r="R28" s="10" t="str">
        <f t="shared" si="12"/>
        <v/>
      </c>
      <c r="S28" s="34">
        <f t="shared" si="13"/>
        <v>9.375E-2</v>
      </c>
    </row>
    <row r="29" spans="1:19" s="12" customFormat="1" ht="26" x14ac:dyDescent="0.2">
      <c r="A29" s="5">
        <v>11</v>
      </c>
      <c r="B29" s="71" t="str">
        <f t="shared" si="2"/>
        <v>Terça</v>
      </c>
      <c r="C29" s="70" t="s">
        <v>47</v>
      </c>
      <c r="D29" s="68" t="s">
        <v>51</v>
      </c>
      <c r="E29" s="69" t="s">
        <v>50</v>
      </c>
      <c r="F29" s="70">
        <v>0.38541666666666669</v>
      </c>
      <c r="G29" s="70">
        <v>0.54166666666666663</v>
      </c>
      <c r="H29" s="7">
        <f t="shared" si="3"/>
        <v>0.15624999999999994</v>
      </c>
      <c r="I29" s="8" t="str">
        <f t="shared" si="14"/>
        <v>Dia de semana - 08h00 às 18h00 - R$ 1,00</v>
      </c>
      <c r="J29" s="9"/>
      <c r="K29" s="10">
        <f t="shared" si="5"/>
        <v>0.15624999999999994</v>
      </c>
      <c r="L29" s="11" t="str">
        <f t="shared" si="6"/>
        <v/>
      </c>
      <c r="M29" s="11" t="str">
        <f t="shared" si="7"/>
        <v/>
      </c>
      <c r="N29" s="11" t="str">
        <f t="shared" si="8"/>
        <v xml:space="preserve"> </v>
      </c>
      <c r="O29" s="11" t="str">
        <f t="shared" si="9"/>
        <v xml:space="preserve"> </v>
      </c>
      <c r="P29" s="11" t="str">
        <f t="shared" si="10"/>
        <v xml:space="preserve"> </v>
      </c>
      <c r="Q29" s="11" t="str">
        <f t="shared" si="11"/>
        <v/>
      </c>
      <c r="R29" s="10" t="str">
        <f t="shared" si="12"/>
        <v/>
      </c>
      <c r="S29" s="34">
        <f t="shared" si="13"/>
        <v>0.15624999999999994</v>
      </c>
    </row>
    <row r="30" spans="1:19" s="12" customFormat="1" ht="26" x14ac:dyDescent="0.2">
      <c r="A30" s="5">
        <v>11</v>
      </c>
      <c r="B30" s="71" t="str">
        <f t="shared" si="2"/>
        <v>Terça</v>
      </c>
      <c r="C30" s="70" t="s">
        <v>47</v>
      </c>
      <c r="D30" s="68" t="s">
        <v>51</v>
      </c>
      <c r="E30" s="69" t="s">
        <v>56</v>
      </c>
      <c r="F30" s="70">
        <v>0.58333333333333337</v>
      </c>
      <c r="G30" s="70">
        <v>0.75</v>
      </c>
      <c r="H30" s="7">
        <f t="shared" si="3"/>
        <v>0.16666666666666663</v>
      </c>
      <c r="I30" s="8" t="str">
        <f t="shared" si="14"/>
        <v>Dia de semana - 08h00 às 18h00 - R$ 1,00</v>
      </c>
      <c r="J30" s="9"/>
      <c r="K30" s="10">
        <f t="shared" si="5"/>
        <v>0.16666666666666663</v>
      </c>
      <c r="L30" s="11" t="str">
        <f t="shared" si="6"/>
        <v/>
      </c>
      <c r="M30" s="11" t="str">
        <f t="shared" si="7"/>
        <v/>
      </c>
      <c r="N30" s="11" t="str">
        <f t="shared" si="8"/>
        <v xml:space="preserve"> </v>
      </c>
      <c r="O30" s="11" t="str">
        <f t="shared" si="9"/>
        <v xml:space="preserve"> </v>
      </c>
      <c r="P30" s="11" t="str">
        <f t="shared" si="10"/>
        <v xml:space="preserve"> </v>
      </c>
      <c r="Q30" s="11" t="str">
        <f t="shared" si="11"/>
        <v/>
      </c>
      <c r="R30" s="10" t="str">
        <f t="shared" si="12"/>
        <v/>
      </c>
      <c r="S30" s="34">
        <f t="shared" si="13"/>
        <v>0.16666666666666663</v>
      </c>
    </row>
    <row r="31" spans="1:19" s="12" customFormat="1" ht="39" x14ac:dyDescent="0.2">
      <c r="A31" s="5">
        <v>11</v>
      </c>
      <c r="B31" s="71" t="str">
        <f t="shared" si="2"/>
        <v>Terça</v>
      </c>
      <c r="C31" s="70" t="s">
        <v>47</v>
      </c>
      <c r="D31" s="68" t="s">
        <v>51</v>
      </c>
      <c r="E31" s="69" t="s">
        <v>56</v>
      </c>
      <c r="F31" s="70">
        <v>0.75</v>
      </c>
      <c r="G31" s="70">
        <v>0.85416666666666663</v>
      </c>
      <c r="H31" s="7">
        <f t="shared" si="3"/>
        <v>0.10416666666666663</v>
      </c>
      <c r="I31" s="8" t="str">
        <f t="shared" si="14"/>
        <v>Dia de semana - 00h00 às 08h00 e 18h00 às 24h00 - R$ 1,00</v>
      </c>
      <c r="J31" s="9"/>
      <c r="K31" s="10" t="str">
        <f t="shared" si="5"/>
        <v/>
      </c>
      <c r="L31" s="11">
        <f t="shared" si="6"/>
        <v>0.10416666666666663</v>
      </c>
      <c r="M31" s="11" t="str">
        <f t="shared" si="7"/>
        <v/>
      </c>
      <c r="N31" s="11" t="str">
        <f t="shared" si="8"/>
        <v xml:space="preserve"> </v>
      </c>
      <c r="O31" s="11" t="str">
        <f t="shared" si="9"/>
        <v xml:space="preserve"> </v>
      </c>
      <c r="P31" s="11" t="str">
        <f t="shared" si="10"/>
        <v xml:space="preserve"> </v>
      </c>
      <c r="Q31" s="11" t="str">
        <f t="shared" si="11"/>
        <v/>
      </c>
      <c r="R31" s="10" t="str">
        <f t="shared" si="12"/>
        <v/>
      </c>
      <c r="S31" s="34">
        <f t="shared" si="13"/>
        <v>0.10416666666666663</v>
      </c>
    </row>
    <row r="32" spans="1:19" s="12" customFormat="1" ht="26" x14ac:dyDescent="0.2">
      <c r="A32" s="5">
        <v>12</v>
      </c>
      <c r="B32" s="71" t="str">
        <f t="shared" si="2"/>
        <v>Quarta</v>
      </c>
      <c r="C32" s="70" t="s">
        <v>47</v>
      </c>
      <c r="D32" s="68" t="s">
        <v>51</v>
      </c>
      <c r="E32" s="69" t="s">
        <v>56</v>
      </c>
      <c r="F32" s="70">
        <v>0.44791666666666669</v>
      </c>
      <c r="G32" s="70">
        <v>0.54166666666666663</v>
      </c>
      <c r="H32" s="7">
        <f t="shared" si="3"/>
        <v>9.3749999999999944E-2</v>
      </c>
      <c r="I32" s="8" t="str">
        <f t="shared" si="14"/>
        <v>Dia de semana - 08h00 às 18h00 - R$ 1,00</v>
      </c>
      <c r="J32" s="9"/>
      <c r="K32" s="10">
        <f t="shared" si="5"/>
        <v>9.3749999999999944E-2</v>
      </c>
      <c r="L32" s="11" t="str">
        <f t="shared" si="6"/>
        <v/>
      </c>
      <c r="M32" s="11" t="str">
        <f t="shared" si="7"/>
        <v/>
      </c>
      <c r="N32" s="11" t="str">
        <f t="shared" si="8"/>
        <v xml:space="preserve"> </v>
      </c>
      <c r="O32" s="11" t="str">
        <f t="shared" si="9"/>
        <v xml:space="preserve"> </v>
      </c>
      <c r="P32" s="11" t="str">
        <f t="shared" si="10"/>
        <v xml:space="preserve"> </v>
      </c>
      <c r="Q32" s="11" t="str">
        <f t="shared" si="11"/>
        <v/>
      </c>
      <c r="R32" s="10" t="str">
        <f t="shared" si="12"/>
        <v/>
      </c>
      <c r="S32" s="34">
        <f t="shared" si="13"/>
        <v>9.3749999999999944E-2</v>
      </c>
    </row>
    <row r="33" spans="1:19" s="12" customFormat="1" ht="26" x14ac:dyDescent="0.2">
      <c r="A33" s="5">
        <v>12</v>
      </c>
      <c r="B33" s="71" t="str">
        <f t="shared" si="2"/>
        <v>Quarta</v>
      </c>
      <c r="C33" s="70" t="s">
        <v>47</v>
      </c>
      <c r="D33" s="68" t="s">
        <v>51</v>
      </c>
      <c r="E33" s="69" t="s">
        <v>56</v>
      </c>
      <c r="F33" s="70">
        <v>0.57291666666666663</v>
      </c>
      <c r="G33" s="70">
        <v>0.75</v>
      </c>
      <c r="H33" s="7">
        <f t="shared" si="3"/>
        <v>0.17708333333333337</v>
      </c>
      <c r="I33" s="8" t="str">
        <f t="shared" si="14"/>
        <v>Dia de semana - 08h00 às 18h00 - R$ 1,00</v>
      </c>
      <c r="J33" s="9"/>
      <c r="K33" s="10">
        <f t="shared" si="5"/>
        <v>0.17708333333333337</v>
      </c>
      <c r="L33" s="11" t="str">
        <f t="shared" si="6"/>
        <v/>
      </c>
      <c r="M33" s="11" t="str">
        <f t="shared" si="7"/>
        <v/>
      </c>
      <c r="N33" s="11" t="str">
        <f t="shared" si="8"/>
        <v xml:space="preserve"> </v>
      </c>
      <c r="O33" s="11" t="str">
        <f t="shared" si="9"/>
        <v xml:space="preserve"> </v>
      </c>
      <c r="P33" s="11" t="str">
        <f t="shared" si="10"/>
        <v xml:space="preserve"> </v>
      </c>
      <c r="Q33" s="11" t="str">
        <f t="shared" si="11"/>
        <v/>
      </c>
      <c r="R33" s="10" t="str">
        <f t="shared" si="12"/>
        <v/>
      </c>
      <c r="S33" s="34">
        <f t="shared" si="13"/>
        <v>0.17708333333333337</v>
      </c>
    </row>
    <row r="34" spans="1:19" s="12" customFormat="1" ht="39" x14ac:dyDescent="0.2">
      <c r="A34" s="5">
        <v>12</v>
      </c>
      <c r="B34" s="71" t="str">
        <f t="shared" si="2"/>
        <v>Quarta</v>
      </c>
      <c r="C34" s="70" t="s">
        <v>47</v>
      </c>
      <c r="D34" s="68" t="s">
        <v>51</v>
      </c>
      <c r="E34" s="69" t="s">
        <v>56</v>
      </c>
      <c r="F34" s="70">
        <v>0.75</v>
      </c>
      <c r="G34" s="70">
        <v>0.79166666666666663</v>
      </c>
      <c r="H34" s="7">
        <f t="shared" si="3"/>
        <v>4.166666666666663E-2</v>
      </c>
      <c r="I34" s="8" t="str">
        <f t="shared" si="14"/>
        <v>Dia de semana - 00h00 às 08h00 e 18h00 às 24h00 - R$ 1,00</v>
      </c>
      <c r="J34" s="9"/>
      <c r="K34" s="10" t="str">
        <f t="shared" si="5"/>
        <v/>
      </c>
      <c r="L34" s="11">
        <f t="shared" si="6"/>
        <v>4.166666666666663E-2</v>
      </c>
      <c r="M34" s="11" t="str">
        <f t="shared" si="7"/>
        <v/>
      </c>
      <c r="N34" s="11" t="str">
        <f t="shared" si="8"/>
        <v xml:space="preserve"> </v>
      </c>
      <c r="O34" s="11" t="str">
        <f t="shared" si="9"/>
        <v xml:space="preserve"> </v>
      </c>
      <c r="P34" s="11" t="str">
        <f t="shared" si="10"/>
        <v xml:space="preserve"> </v>
      </c>
      <c r="Q34" s="11" t="str">
        <f t="shared" si="11"/>
        <v/>
      </c>
      <c r="R34" s="10" t="str">
        <f t="shared" si="12"/>
        <v/>
      </c>
      <c r="S34" s="34">
        <f t="shared" si="13"/>
        <v>4.166666666666663E-2</v>
      </c>
    </row>
    <row r="35" spans="1:19" s="12" customFormat="1" ht="26" x14ac:dyDescent="0.2">
      <c r="A35" s="5">
        <v>13</v>
      </c>
      <c r="B35" s="71" t="str">
        <f t="shared" si="2"/>
        <v>Quinta</v>
      </c>
      <c r="C35" s="70" t="s">
        <v>47</v>
      </c>
      <c r="D35" s="68" t="s">
        <v>51</v>
      </c>
      <c r="E35" s="69" t="s">
        <v>49</v>
      </c>
      <c r="F35" s="70">
        <v>0.375</v>
      </c>
      <c r="G35" s="70">
        <v>0.54166666666666663</v>
      </c>
      <c r="H35" s="7">
        <f t="shared" si="3"/>
        <v>0.16666666666666663</v>
      </c>
      <c r="I35" s="8" t="str">
        <f t="shared" si="14"/>
        <v>Dia de semana - 08h00 às 18h00 - R$ 1,00</v>
      </c>
      <c r="J35" s="9"/>
      <c r="K35" s="10">
        <f t="shared" si="5"/>
        <v>0.16666666666666663</v>
      </c>
      <c r="L35" s="11" t="str">
        <f t="shared" si="6"/>
        <v/>
      </c>
      <c r="M35" s="11" t="str">
        <f t="shared" si="7"/>
        <v/>
      </c>
      <c r="N35" s="11" t="str">
        <f t="shared" si="8"/>
        <v xml:space="preserve"> </v>
      </c>
      <c r="O35" s="11" t="str">
        <f t="shared" si="9"/>
        <v xml:space="preserve"> </v>
      </c>
      <c r="P35" s="11" t="str">
        <f t="shared" si="10"/>
        <v xml:space="preserve"> </v>
      </c>
      <c r="Q35" s="11" t="str">
        <f t="shared" si="11"/>
        <v/>
      </c>
      <c r="R35" s="10" t="str">
        <f t="shared" si="12"/>
        <v/>
      </c>
      <c r="S35" s="34">
        <f t="shared" si="13"/>
        <v>0.16666666666666663</v>
      </c>
    </row>
    <row r="36" spans="1:19" s="12" customFormat="1" ht="26" x14ac:dyDescent="0.2">
      <c r="A36" s="5">
        <v>13</v>
      </c>
      <c r="B36" s="71" t="str">
        <f t="shared" si="2"/>
        <v>Quinta</v>
      </c>
      <c r="C36" s="70" t="s">
        <v>47</v>
      </c>
      <c r="D36" s="68" t="s">
        <v>51</v>
      </c>
      <c r="E36" s="69" t="s">
        <v>49</v>
      </c>
      <c r="F36" s="70">
        <v>0.58333333333333337</v>
      </c>
      <c r="G36" s="70">
        <v>0.75</v>
      </c>
      <c r="H36" s="7">
        <f t="shared" si="3"/>
        <v>0.16666666666666663</v>
      </c>
      <c r="I36" s="8" t="str">
        <f t="shared" si="14"/>
        <v>Dia de semana - 08h00 às 18h00 - R$ 1,00</v>
      </c>
      <c r="J36" s="9"/>
      <c r="K36" s="10">
        <f t="shared" si="5"/>
        <v>0.16666666666666663</v>
      </c>
      <c r="L36" s="11" t="str">
        <f t="shared" si="6"/>
        <v/>
      </c>
      <c r="M36" s="11" t="str">
        <f t="shared" si="7"/>
        <v/>
      </c>
      <c r="N36" s="11" t="str">
        <f t="shared" si="8"/>
        <v xml:space="preserve"> </v>
      </c>
      <c r="O36" s="11" t="str">
        <f t="shared" si="9"/>
        <v xml:space="preserve"> </v>
      </c>
      <c r="P36" s="11" t="str">
        <f t="shared" si="10"/>
        <v xml:space="preserve"> </v>
      </c>
      <c r="Q36" s="11" t="str">
        <f t="shared" si="11"/>
        <v/>
      </c>
      <c r="R36" s="10" t="str">
        <f t="shared" si="12"/>
        <v/>
      </c>
      <c r="S36" s="34">
        <f t="shared" si="13"/>
        <v>0.16666666666666663</v>
      </c>
    </row>
    <row r="37" spans="1:19" s="12" customFormat="1" ht="39" x14ac:dyDescent="0.2">
      <c r="A37" s="5">
        <v>13</v>
      </c>
      <c r="B37" s="71" t="str">
        <f t="shared" si="2"/>
        <v>Quinta</v>
      </c>
      <c r="C37" s="70" t="s">
        <v>47</v>
      </c>
      <c r="D37" s="68" t="s">
        <v>51</v>
      </c>
      <c r="E37" s="69" t="s">
        <v>49</v>
      </c>
      <c r="F37" s="70">
        <v>0.75</v>
      </c>
      <c r="G37" s="70">
        <v>0.80208333333333337</v>
      </c>
      <c r="H37" s="7">
        <f t="shared" si="3"/>
        <v>5.208333333333337E-2</v>
      </c>
      <c r="I37" s="8" t="str">
        <f t="shared" si="14"/>
        <v>Dia de semana - 00h00 às 08h00 e 18h00 às 24h00 - R$ 1,00</v>
      </c>
      <c r="J37" s="9"/>
      <c r="K37" s="10" t="str">
        <f t="shared" si="5"/>
        <v/>
      </c>
      <c r="L37" s="11">
        <f t="shared" si="6"/>
        <v>5.208333333333337E-2</v>
      </c>
      <c r="M37" s="11" t="str">
        <f t="shared" si="7"/>
        <v/>
      </c>
      <c r="N37" s="11" t="str">
        <f t="shared" si="8"/>
        <v xml:space="preserve"> </v>
      </c>
      <c r="O37" s="11" t="str">
        <f t="shared" si="9"/>
        <v xml:space="preserve"> </v>
      </c>
      <c r="P37" s="11" t="str">
        <f t="shared" si="10"/>
        <v xml:space="preserve"> </v>
      </c>
      <c r="Q37" s="11" t="str">
        <f t="shared" si="11"/>
        <v/>
      </c>
      <c r="R37" s="10" t="str">
        <f t="shared" si="12"/>
        <v/>
      </c>
      <c r="S37" s="34">
        <f t="shared" si="13"/>
        <v>5.208333333333337E-2</v>
      </c>
    </row>
    <row r="38" spans="1:19" s="12" customFormat="1" ht="26" x14ac:dyDescent="0.2">
      <c r="A38" s="5">
        <v>14</v>
      </c>
      <c r="B38" s="71" t="str">
        <f t="shared" si="2"/>
        <v>Sexta</v>
      </c>
      <c r="C38" s="70" t="s">
        <v>47</v>
      </c>
      <c r="D38" s="68" t="s">
        <v>51</v>
      </c>
      <c r="E38" s="69" t="s">
        <v>50</v>
      </c>
      <c r="F38" s="70">
        <v>0.375</v>
      </c>
      <c r="G38" s="70">
        <v>0.54166666666666663</v>
      </c>
      <c r="H38" s="7">
        <f t="shared" si="3"/>
        <v>0.16666666666666663</v>
      </c>
      <c r="I38" s="8" t="str">
        <f t="shared" si="14"/>
        <v>Dia de semana - 08h00 às 18h00 - R$ 1,00</v>
      </c>
      <c r="J38" s="9"/>
      <c r="K38" s="10">
        <f t="shared" si="5"/>
        <v>0.16666666666666663</v>
      </c>
      <c r="L38" s="11" t="str">
        <f t="shared" si="6"/>
        <v/>
      </c>
      <c r="M38" s="11" t="str">
        <f t="shared" si="7"/>
        <v/>
      </c>
      <c r="N38" s="11" t="str">
        <f t="shared" si="8"/>
        <v xml:space="preserve"> </v>
      </c>
      <c r="O38" s="11" t="str">
        <f t="shared" si="9"/>
        <v xml:space="preserve"> </v>
      </c>
      <c r="P38" s="11" t="str">
        <f t="shared" si="10"/>
        <v xml:space="preserve"> </v>
      </c>
      <c r="Q38" s="11" t="str">
        <f t="shared" si="11"/>
        <v/>
      </c>
      <c r="R38" s="10" t="str">
        <f t="shared" si="12"/>
        <v/>
      </c>
      <c r="S38" s="34">
        <f t="shared" si="13"/>
        <v>0.16666666666666663</v>
      </c>
    </row>
    <row r="39" spans="1:19" s="12" customFormat="1" ht="26" x14ac:dyDescent="0.2">
      <c r="A39" s="5">
        <v>14</v>
      </c>
      <c r="B39" s="71" t="str">
        <f t="shared" si="2"/>
        <v>Sexta</v>
      </c>
      <c r="C39" s="70" t="s">
        <v>47</v>
      </c>
      <c r="D39" s="68" t="s">
        <v>51</v>
      </c>
      <c r="E39" s="69" t="s">
        <v>50</v>
      </c>
      <c r="F39" s="70">
        <v>0.58333333333333337</v>
      </c>
      <c r="G39" s="70">
        <v>0.75</v>
      </c>
      <c r="H39" s="7">
        <f t="shared" si="3"/>
        <v>0.16666666666666663</v>
      </c>
      <c r="I39" s="8" t="str">
        <f t="shared" si="14"/>
        <v>Dia de semana - 08h00 às 18h00 - R$ 1,00</v>
      </c>
      <c r="J39" s="9"/>
      <c r="K39" s="10">
        <f t="shared" si="5"/>
        <v>0.16666666666666663</v>
      </c>
      <c r="L39" s="11" t="str">
        <f t="shared" si="6"/>
        <v/>
      </c>
      <c r="M39" s="11" t="str">
        <f t="shared" si="7"/>
        <v/>
      </c>
      <c r="N39" s="11" t="str">
        <f t="shared" si="8"/>
        <v xml:space="preserve"> </v>
      </c>
      <c r="O39" s="11" t="str">
        <f t="shared" si="9"/>
        <v xml:space="preserve"> </v>
      </c>
      <c r="P39" s="11" t="str">
        <f t="shared" si="10"/>
        <v xml:space="preserve"> </v>
      </c>
      <c r="Q39" s="11" t="str">
        <f t="shared" si="11"/>
        <v/>
      </c>
      <c r="R39" s="10" t="str">
        <f t="shared" si="12"/>
        <v/>
      </c>
      <c r="S39" s="34">
        <f t="shared" si="13"/>
        <v>0.16666666666666663</v>
      </c>
    </row>
    <row r="40" spans="1:19" s="12" customFormat="1" ht="39" x14ac:dyDescent="0.2">
      <c r="A40" s="5">
        <v>14</v>
      </c>
      <c r="B40" s="71" t="str">
        <f t="shared" si="2"/>
        <v>Sexta</v>
      </c>
      <c r="C40" s="70" t="s">
        <v>47</v>
      </c>
      <c r="D40" s="68" t="s">
        <v>51</v>
      </c>
      <c r="E40" s="69" t="s">
        <v>50</v>
      </c>
      <c r="F40" s="70">
        <v>0.75</v>
      </c>
      <c r="G40" s="70">
        <v>0.84375</v>
      </c>
      <c r="H40" s="7">
        <f t="shared" si="3"/>
        <v>9.375E-2</v>
      </c>
      <c r="I40" s="8" t="str">
        <f t="shared" si="14"/>
        <v>Dia de semana - 00h00 às 08h00 e 18h00 às 24h00 - R$ 1,00</v>
      </c>
      <c r="J40" s="9"/>
      <c r="K40" s="10" t="str">
        <f t="shared" si="5"/>
        <v/>
      </c>
      <c r="L40" s="11">
        <f t="shared" si="6"/>
        <v>9.375E-2</v>
      </c>
      <c r="M40" s="11" t="str">
        <f t="shared" si="7"/>
        <v/>
      </c>
      <c r="N40" s="11" t="str">
        <f t="shared" si="8"/>
        <v xml:space="preserve"> </v>
      </c>
      <c r="O40" s="11" t="str">
        <f t="shared" si="9"/>
        <v xml:space="preserve"> </v>
      </c>
      <c r="P40" s="11" t="str">
        <f t="shared" si="10"/>
        <v xml:space="preserve"> </v>
      </c>
      <c r="Q40" s="11" t="str">
        <f t="shared" si="11"/>
        <v/>
      </c>
      <c r="R40" s="10" t="str">
        <f t="shared" si="12"/>
        <v/>
      </c>
      <c r="S40" s="34">
        <f t="shared" si="13"/>
        <v>9.375E-2</v>
      </c>
    </row>
    <row r="41" spans="1:19" s="12" customFormat="1" ht="26" x14ac:dyDescent="0.2">
      <c r="A41" s="5">
        <v>15</v>
      </c>
      <c r="B41" s="71" t="str">
        <f t="shared" si="2"/>
        <v>Sábado</v>
      </c>
      <c r="C41" s="70" t="s">
        <v>47</v>
      </c>
      <c r="D41" s="68" t="s">
        <v>51</v>
      </c>
      <c r="E41" s="69" t="s">
        <v>50</v>
      </c>
      <c r="F41" s="70">
        <v>0.375</v>
      </c>
      <c r="G41" s="70">
        <v>0.5625</v>
      </c>
      <c r="H41" s="7">
        <f t="shared" si="3"/>
        <v>0.1875</v>
      </c>
      <c r="I41" s="8" t="str">
        <f t="shared" si="14"/>
        <v>Sábado - 08h00 às 18h00 - R$ 1,00</v>
      </c>
      <c r="J41" s="9"/>
      <c r="K41" s="10" t="str">
        <f t="shared" si="5"/>
        <v/>
      </c>
      <c r="L41" s="11" t="str">
        <f t="shared" si="6"/>
        <v/>
      </c>
      <c r="M41" s="11">
        <f t="shared" si="7"/>
        <v>0.1875</v>
      </c>
      <c r="N41" s="11" t="str">
        <f t="shared" si="8"/>
        <v xml:space="preserve"> </v>
      </c>
      <c r="O41" s="11" t="str">
        <f t="shared" si="9"/>
        <v xml:space="preserve"> </v>
      </c>
      <c r="P41" s="11" t="str">
        <f t="shared" si="10"/>
        <v xml:space="preserve"> </v>
      </c>
      <c r="Q41" s="11" t="str">
        <f t="shared" si="11"/>
        <v/>
      </c>
      <c r="R41" s="10" t="str">
        <f t="shared" si="12"/>
        <v/>
      </c>
      <c r="S41" s="34">
        <f t="shared" si="13"/>
        <v>0.1875</v>
      </c>
    </row>
    <row r="42" spans="1:19" s="12" customFormat="1" ht="26" x14ac:dyDescent="0.2">
      <c r="A42" s="5">
        <v>15</v>
      </c>
      <c r="B42" s="71" t="str">
        <f t="shared" si="2"/>
        <v>Sábado</v>
      </c>
      <c r="C42" s="70" t="s">
        <v>47</v>
      </c>
      <c r="D42" s="68" t="s">
        <v>51</v>
      </c>
      <c r="E42" s="69" t="s">
        <v>50</v>
      </c>
      <c r="F42" s="70">
        <v>0.66666666666666663</v>
      </c>
      <c r="G42" s="70">
        <v>0.75</v>
      </c>
      <c r="H42" s="7">
        <f t="shared" si="3"/>
        <v>8.333333333333337E-2</v>
      </c>
      <c r="I42" s="8" t="str">
        <f t="shared" si="14"/>
        <v>Sábado - 08h00 às 18h00 - R$ 1,00</v>
      </c>
      <c r="J42" s="9"/>
      <c r="K42" s="10" t="str">
        <f t="shared" si="5"/>
        <v/>
      </c>
      <c r="L42" s="11" t="str">
        <f t="shared" si="6"/>
        <v/>
      </c>
      <c r="M42" s="11">
        <f t="shared" si="7"/>
        <v>8.333333333333337E-2</v>
      </c>
      <c r="N42" s="11" t="str">
        <f t="shared" si="8"/>
        <v xml:space="preserve"> </v>
      </c>
      <c r="O42" s="11" t="str">
        <f t="shared" si="9"/>
        <v xml:space="preserve"> </v>
      </c>
      <c r="P42" s="11" t="str">
        <f t="shared" si="10"/>
        <v xml:space="preserve"> </v>
      </c>
      <c r="Q42" s="11" t="str">
        <f t="shared" si="11"/>
        <v/>
      </c>
      <c r="R42" s="10" t="str">
        <f t="shared" si="12"/>
        <v/>
      </c>
      <c r="S42" s="34">
        <f t="shared" si="13"/>
        <v>8.333333333333337E-2</v>
      </c>
    </row>
    <row r="43" spans="1:19" s="12" customFormat="1" ht="26" x14ac:dyDescent="0.2">
      <c r="A43" s="5">
        <v>15</v>
      </c>
      <c r="B43" s="71" t="str">
        <f t="shared" si="2"/>
        <v>Sábado</v>
      </c>
      <c r="C43" s="70" t="s">
        <v>47</v>
      </c>
      <c r="D43" s="68" t="s">
        <v>51</v>
      </c>
      <c r="E43" s="69" t="s">
        <v>50</v>
      </c>
      <c r="F43" s="70">
        <v>0.75</v>
      </c>
      <c r="G43" s="70">
        <v>0.83333333333333337</v>
      </c>
      <c r="H43" s="7">
        <f t="shared" si="3"/>
        <v>8.333333333333337E-2</v>
      </c>
      <c r="I43" s="8" t="str">
        <f t="shared" si="14"/>
        <v>Sábado - 00h00 às 08h00 e 18h00 às 24h00 - R$ 1,00</v>
      </c>
      <c r="J43" s="9"/>
      <c r="K43" s="10" t="str">
        <f t="shared" si="5"/>
        <v/>
      </c>
      <c r="L43" s="11" t="str">
        <f t="shared" si="6"/>
        <v/>
      </c>
      <c r="M43" s="11" t="str">
        <f t="shared" si="7"/>
        <v/>
      </c>
      <c r="N43" s="11">
        <f t="shared" si="8"/>
        <v>8.333333333333337E-2</v>
      </c>
      <c r="O43" s="11" t="str">
        <f t="shared" si="9"/>
        <v xml:space="preserve"> </v>
      </c>
      <c r="P43" s="11" t="str">
        <f t="shared" si="10"/>
        <v xml:space="preserve"> </v>
      </c>
      <c r="Q43" s="11" t="str">
        <f t="shared" si="11"/>
        <v/>
      </c>
      <c r="R43" s="10" t="str">
        <f t="shared" si="12"/>
        <v/>
      </c>
      <c r="S43" s="34">
        <f t="shared" si="13"/>
        <v>8.333333333333337E-2</v>
      </c>
    </row>
    <row r="44" spans="1:19" s="12" customFormat="1" ht="26" x14ac:dyDescent="0.2">
      <c r="A44" s="5">
        <v>17</v>
      </c>
      <c r="B44" s="71" t="str">
        <f t="shared" si="2"/>
        <v>Segunda</v>
      </c>
      <c r="C44" s="70" t="s">
        <v>47</v>
      </c>
      <c r="D44" s="68" t="s">
        <v>51</v>
      </c>
      <c r="E44" s="69" t="s">
        <v>50</v>
      </c>
      <c r="F44" s="70">
        <v>0.375</v>
      </c>
      <c r="G44" s="70">
        <v>0.54166666666666663</v>
      </c>
      <c r="H44" s="7">
        <f t="shared" si="3"/>
        <v>0.16666666666666663</v>
      </c>
      <c r="I44" s="8" t="str">
        <f t="shared" si="14"/>
        <v>Dia de semana - 08h00 às 18h00 - R$ 1,00</v>
      </c>
      <c r="J44" s="9"/>
      <c r="K44" s="10">
        <f t="shared" si="5"/>
        <v>0.16666666666666663</v>
      </c>
      <c r="L44" s="11" t="str">
        <f t="shared" si="6"/>
        <v/>
      </c>
      <c r="M44" s="11" t="str">
        <f t="shared" si="7"/>
        <v/>
      </c>
      <c r="N44" s="11" t="str">
        <f t="shared" si="8"/>
        <v xml:space="preserve"> </v>
      </c>
      <c r="O44" s="11" t="str">
        <f t="shared" si="9"/>
        <v xml:space="preserve"> </v>
      </c>
      <c r="P44" s="11" t="str">
        <f t="shared" si="10"/>
        <v xml:space="preserve"> </v>
      </c>
      <c r="Q44" s="11" t="str">
        <f t="shared" si="11"/>
        <v/>
      </c>
      <c r="R44" s="10" t="str">
        <f t="shared" si="12"/>
        <v/>
      </c>
      <c r="S44" s="34">
        <f t="shared" si="13"/>
        <v>0.16666666666666663</v>
      </c>
    </row>
    <row r="45" spans="1:19" s="12" customFormat="1" ht="26" x14ac:dyDescent="0.2">
      <c r="A45" s="5">
        <v>17</v>
      </c>
      <c r="B45" s="71" t="str">
        <f t="shared" si="2"/>
        <v>Segunda</v>
      </c>
      <c r="C45" s="70" t="s">
        <v>47</v>
      </c>
      <c r="D45" s="68" t="s">
        <v>51</v>
      </c>
      <c r="E45" s="69" t="s">
        <v>50</v>
      </c>
      <c r="F45" s="70">
        <v>0.60416666666666663</v>
      </c>
      <c r="G45" s="70">
        <v>0.75</v>
      </c>
      <c r="H45" s="7">
        <f t="shared" si="3"/>
        <v>0.14583333333333337</v>
      </c>
      <c r="I45" s="8" t="str">
        <f t="shared" si="14"/>
        <v>Dia de semana - 08h00 às 18h00 - R$ 1,00</v>
      </c>
      <c r="J45" s="9"/>
      <c r="K45" s="10">
        <f t="shared" si="5"/>
        <v>0.14583333333333337</v>
      </c>
      <c r="L45" s="11" t="str">
        <f t="shared" si="6"/>
        <v/>
      </c>
      <c r="M45" s="11" t="str">
        <f t="shared" si="7"/>
        <v/>
      </c>
      <c r="N45" s="11" t="str">
        <f t="shared" si="8"/>
        <v xml:space="preserve"> </v>
      </c>
      <c r="O45" s="11" t="str">
        <f t="shared" si="9"/>
        <v xml:space="preserve"> </v>
      </c>
      <c r="P45" s="11" t="str">
        <f t="shared" si="10"/>
        <v xml:space="preserve"> </v>
      </c>
      <c r="Q45" s="11" t="str">
        <f t="shared" si="11"/>
        <v/>
      </c>
      <c r="R45" s="10" t="str">
        <f t="shared" si="12"/>
        <v/>
      </c>
      <c r="S45" s="34">
        <f t="shared" si="13"/>
        <v>0.14583333333333337</v>
      </c>
    </row>
    <row r="46" spans="1:19" s="12" customFormat="1" ht="39" x14ac:dyDescent="0.2">
      <c r="A46" s="5">
        <v>17</v>
      </c>
      <c r="B46" s="71" t="str">
        <f t="shared" si="2"/>
        <v>Segunda</v>
      </c>
      <c r="C46" s="70" t="s">
        <v>47</v>
      </c>
      <c r="D46" s="68" t="s">
        <v>51</v>
      </c>
      <c r="E46" s="69" t="s">
        <v>50</v>
      </c>
      <c r="F46" s="70">
        <v>0.75</v>
      </c>
      <c r="G46" s="70">
        <v>0.85416666666666663</v>
      </c>
      <c r="H46" s="7">
        <f t="shared" si="3"/>
        <v>0.10416666666666663</v>
      </c>
      <c r="I46" s="8" t="str">
        <f t="shared" si="14"/>
        <v>Dia de semana - 00h00 às 08h00 e 18h00 às 24h00 - R$ 1,00</v>
      </c>
      <c r="J46" s="9"/>
      <c r="K46" s="10" t="str">
        <f t="shared" si="5"/>
        <v/>
      </c>
      <c r="L46" s="11">
        <f t="shared" si="6"/>
        <v>0.10416666666666663</v>
      </c>
      <c r="M46" s="11" t="str">
        <f t="shared" si="7"/>
        <v/>
      </c>
      <c r="N46" s="11" t="str">
        <f t="shared" si="8"/>
        <v xml:space="preserve"> </v>
      </c>
      <c r="O46" s="11" t="str">
        <f t="shared" si="9"/>
        <v xml:space="preserve"> </v>
      </c>
      <c r="P46" s="11" t="str">
        <f t="shared" si="10"/>
        <v xml:space="preserve"> </v>
      </c>
      <c r="Q46" s="11" t="str">
        <f t="shared" si="11"/>
        <v/>
      </c>
      <c r="R46" s="10" t="str">
        <f t="shared" si="12"/>
        <v/>
      </c>
      <c r="S46" s="34">
        <f t="shared" si="13"/>
        <v>0.10416666666666663</v>
      </c>
    </row>
    <row r="47" spans="1:19" s="12" customFormat="1" ht="26" x14ac:dyDescent="0.2">
      <c r="A47" s="5">
        <v>18</v>
      </c>
      <c r="B47" s="71" t="str">
        <f t="shared" si="2"/>
        <v>Terça</v>
      </c>
      <c r="C47" s="70" t="s">
        <v>47</v>
      </c>
      <c r="D47" s="68" t="s">
        <v>51</v>
      </c>
      <c r="E47" s="69" t="s">
        <v>50</v>
      </c>
      <c r="F47" s="70">
        <v>0.375</v>
      </c>
      <c r="G47" s="70">
        <v>0.54166666666666663</v>
      </c>
      <c r="H47" s="7">
        <f t="shared" si="3"/>
        <v>0.16666666666666663</v>
      </c>
      <c r="I47" s="8" t="str">
        <f t="shared" si="14"/>
        <v>Dia de semana - 08h00 às 18h00 - R$ 1,00</v>
      </c>
      <c r="J47" s="9"/>
      <c r="K47" s="10">
        <f t="shared" si="5"/>
        <v>0.16666666666666663</v>
      </c>
      <c r="L47" s="11" t="str">
        <f t="shared" si="6"/>
        <v/>
      </c>
      <c r="M47" s="11" t="str">
        <f t="shared" si="7"/>
        <v/>
      </c>
      <c r="N47" s="11" t="str">
        <f t="shared" si="8"/>
        <v xml:space="preserve"> </v>
      </c>
      <c r="O47" s="11" t="str">
        <f t="shared" si="9"/>
        <v xml:space="preserve"> </v>
      </c>
      <c r="P47" s="11" t="str">
        <f t="shared" si="10"/>
        <v xml:space="preserve"> </v>
      </c>
      <c r="Q47" s="11" t="str">
        <f t="shared" si="11"/>
        <v/>
      </c>
      <c r="R47" s="10" t="str">
        <f t="shared" si="12"/>
        <v/>
      </c>
      <c r="S47" s="34">
        <f t="shared" si="13"/>
        <v>0.16666666666666663</v>
      </c>
    </row>
    <row r="48" spans="1:19" s="12" customFormat="1" ht="26" x14ac:dyDescent="0.2">
      <c r="A48" s="5">
        <v>18</v>
      </c>
      <c r="B48" s="71" t="str">
        <f t="shared" si="2"/>
        <v>Terça</v>
      </c>
      <c r="C48" s="70" t="s">
        <v>47</v>
      </c>
      <c r="D48" s="68" t="s">
        <v>51</v>
      </c>
      <c r="E48" s="69" t="s">
        <v>50</v>
      </c>
      <c r="F48" s="70">
        <v>0.58333333333333337</v>
      </c>
      <c r="G48" s="70">
        <v>0.70833333333333337</v>
      </c>
      <c r="H48" s="7">
        <f t="shared" si="3"/>
        <v>0.125</v>
      </c>
      <c r="I48" s="8" t="str">
        <f t="shared" si="14"/>
        <v>Dia de semana - 08h00 às 18h00 - R$ 1,00</v>
      </c>
      <c r="J48" s="9"/>
      <c r="K48" s="10">
        <f t="shared" si="5"/>
        <v>0.125</v>
      </c>
      <c r="L48" s="11" t="str">
        <f t="shared" si="6"/>
        <v/>
      </c>
      <c r="M48" s="11" t="str">
        <f t="shared" si="7"/>
        <v/>
      </c>
      <c r="N48" s="11" t="str">
        <f t="shared" si="8"/>
        <v xml:space="preserve"> </v>
      </c>
      <c r="O48" s="11" t="str">
        <f t="shared" si="9"/>
        <v xml:space="preserve"> </v>
      </c>
      <c r="P48" s="11" t="str">
        <f t="shared" si="10"/>
        <v xml:space="preserve"> </v>
      </c>
      <c r="Q48" s="11" t="str">
        <f t="shared" si="11"/>
        <v/>
      </c>
      <c r="R48" s="10" t="str">
        <f t="shared" si="12"/>
        <v/>
      </c>
      <c r="S48" s="34">
        <f t="shared" si="13"/>
        <v>0.125</v>
      </c>
    </row>
    <row r="49" spans="1:19" s="12" customFormat="1" ht="39" x14ac:dyDescent="0.2">
      <c r="A49" s="5">
        <v>18</v>
      </c>
      <c r="B49" s="71" t="str">
        <f t="shared" si="2"/>
        <v>Terça</v>
      </c>
      <c r="C49" s="70" t="s">
        <v>47</v>
      </c>
      <c r="D49" s="68" t="s">
        <v>51</v>
      </c>
      <c r="E49" s="69" t="s">
        <v>50</v>
      </c>
      <c r="F49" s="70">
        <v>0.75</v>
      </c>
      <c r="G49" s="70">
        <v>0.83333333333333337</v>
      </c>
      <c r="H49" s="7">
        <f t="shared" si="3"/>
        <v>8.333333333333337E-2</v>
      </c>
      <c r="I49" s="8" t="str">
        <f t="shared" si="14"/>
        <v>Dia de semana - 00h00 às 08h00 e 18h00 às 24h00 - R$ 1,00</v>
      </c>
      <c r="J49" s="9"/>
      <c r="K49" s="10" t="str">
        <f t="shared" si="5"/>
        <v/>
      </c>
      <c r="L49" s="11">
        <f t="shared" si="6"/>
        <v>8.333333333333337E-2</v>
      </c>
      <c r="M49" s="11" t="str">
        <f t="shared" si="7"/>
        <v/>
      </c>
      <c r="N49" s="11" t="str">
        <f t="shared" si="8"/>
        <v xml:space="preserve"> </v>
      </c>
      <c r="O49" s="11" t="str">
        <f t="shared" si="9"/>
        <v xml:space="preserve"> </v>
      </c>
      <c r="P49" s="11" t="str">
        <f t="shared" si="10"/>
        <v xml:space="preserve"> </v>
      </c>
      <c r="Q49" s="11" t="str">
        <f t="shared" si="11"/>
        <v/>
      </c>
      <c r="R49" s="10" t="str">
        <f t="shared" si="12"/>
        <v/>
      </c>
      <c r="S49" s="34">
        <f t="shared" si="13"/>
        <v>8.333333333333337E-2</v>
      </c>
    </row>
    <row r="50" spans="1:19" s="12" customFormat="1" ht="26" x14ac:dyDescent="0.2">
      <c r="A50" s="5">
        <v>19</v>
      </c>
      <c r="B50" s="71" t="str">
        <f t="shared" si="2"/>
        <v>Quarta</v>
      </c>
      <c r="C50" s="70" t="s">
        <v>47</v>
      </c>
      <c r="D50" s="68" t="s">
        <v>51</v>
      </c>
      <c r="E50" s="69" t="s">
        <v>50</v>
      </c>
      <c r="F50" s="70">
        <v>0.375</v>
      </c>
      <c r="G50" s="70">
        <v>0.54166666666666663</v>
      </c>
      <c r="H50" s="7">
        <f t="shared" si="3"/>
        <v>0.16666666666666663</v>
      </c>
      <c r="I50" s="8" t="str">
        <f t="shared" si="14"/>
        <v>Dia de semana - 08h00 às 18h00 - R$ 1,00</v>
      </c>
      <c r="J50" s="9"/>
      <c r="K50" s="10">
        <f t="shared" si="5"/>
        <v>0.16666666666666663</v>
      </c>
      <c r="L50" s="11" t="str">
        <f t="shared" si="6"/>
        <v/>
      </c>
      <c r="M50" s="11" t="str">
        <f t="shared" si="7"/>
        <v/>
      </c>
      <c r="N50" s="11" t="str">
        <f t="shared" si="8"/>
        <v xml:space="preserve"> </v>
      </c>
      <c r="O50" s="11" t="str">
        <f t="shared" si="9"/>
        <v xml:space="preserve"> </v>
      </c>
      <c r="P50" s="11" t="str">
        <f t="shared" si="10"/>
        <v xml:space="preserve"> </v>
      </c>
      <c r="Q50" s="11" t="str">
        <f t="shared" si="11"/>
        <v/>
      </c>
      <c r="R50" s="10" t="str">
        <f t="shared" si="12"/>
        <v/>
      </c>
      <c r="S50" s="34">
        <f t="shared" si="13"/>
        <v>0.16666666666666663</v>
      </c>
    </row>
    <row r="51" spans="1:19" s="12" customFormat="1" ht="26" x14ac:dyDescent="0.2">
      <c r="A51" s="5">
        <v>19</v>
      </c>
      <c r="B51" s="71" t="str">
        <f t="shared" si="2"/>
        <v>Quarta</v>
      </c>
      <c r="C51" s="70" t="s">
        <v>47</v>
      </c>
      <c r="D51" s="68" t="s">
        <v>51</v>
      </c>
      <c r="E51" s="69" t="s">
        <v>50</v>
      </c>
      <c r="F51" s="70">
        <v>0.58333333333333337</v>
      </c>
      <c r="G51" s="70">
        <v>0.75</v>
      </c>
      <c r="H51" s="7">
        <f t="shared" si="3"/>
        <v>0.16666666666666663</v>
      </c>
      <c r="I51" s="8" t="str">
        <f t="shared" si="14"/>
        <v>Dia de semana - 08h00 às 18h00 - R$ 1,00</v>
      </c>
      <c r="J51" s="9"/>
      <c r="K51" s="10">
        <f t="shared" si="5"/>
        <v>0.16666666666666663</v>
      </c>
      <c r="L51" s="11" t="str">
        <f t="shared" si="6"/>
        <v/>
      </c>
      <c r="M51" s="11" t="str">
        <f t="shared" si="7"/>
        <v/>
      </c>
      <c r="N51" s="11" t="str">
        <f t="shared" si="8"/>
        <v xml:space="preserve"> </v>
      </c>
      <c r="O51" s="11" t="str">
        <f t="shared" si="9"/>
        <v xml:space="preserve"> </v>
      </c>
      <c r="P51" s="11" t="str">
        <f t="shared" si="10"/>
        <v xml:space="preserve"> </v>
      </c>
      <c r="Q51" s="11" t="str">
        <f t="shared" si="11"/>
        <v/>
      </c>
      <c r="R51" s="10" t="str">
        <f t="shared" si="12"/>
        <v/>
      </c>
      <c r="S51" s="34">
        <f t="shared" si="13"/>
        <v>0.16666666666666663</v>
      </c>
    </row>
    <row r="52" spans="1:19" s="12" customFormat="1" ht="39" x14ac:dyDescent="0.2">
      <c r="A52" s="5">
        <v>19</v>
      </c>
      <c r="B52" s="71" t="str">
        <f t="shared" si="2"/>
        <v>Quarta</v>
      </c>
      <c r="C52" s="70" t="s">
        <v>47</v>
      </c>
      <c r="D52" s="68" t="s">
        <v>51</v>
      </c>
      <c r="E52" s="69" t="s">
        <v>50</v>
      </c>
      <c r="F52" s="70">
        <v>0.75</v>
      </c>
      <c r="G52" s="70">
        <v>0.84375</v>
      </c>
      <c r="H52" s="7">
        <f t="shared" si="3"/>
        <v>9.375E-2</v>
      </c>
      <c r="I52" s="8" t="str">
        <f t="shared" si="14"/>
        <v>Dia de semana - 00h00 às 08h00 e 18h00 às 24h00 - R$ 1,00</v>
      </c>
      <c r="J52" s="9"/>
      <c r="K52" s="10" t="str">
        <f t="shared" si="5"/>
        <v/>
      </c>
      <c r="L52" s="11">
        <f t="shared" si="6"/>
        <v>9.375E-2</v>
      </c>
      <c r="M52" s="11" t="str">
        <f t="shared" si="7"/>
        <v/>
      </c>
      <c r="N52" s="11" t="str">
        <f t="shared" si="8"/>
        <v xml:space="preserve"> </v>
      </c>
      <c r="O52" s="11" t="str">
        <f t="shared" si="9"/>
        <v xml:space="preserve"> </v>
      </c>
      <c r="P52" s="11" t="str">
        <f t="shared" si="10"/>
        <v xml:space="preserve"> </v>
      </c>
      <c r="Q52" s="11" t="str">
        <f t="shared" si="11"/>
        <v/>
      </c>
      <c r="R52" s="10" t="str">
        <f t="shared" si="12"/>
        <v/>
      </c>
      <c r="S52" s="34">
        <f t="shared" si="13"/>
        <v>9.375E-2</v>
      </c>
    </row>
    <row r="53" spans="1:19" s="12" customFormat="1" ht="26" x14ac:dyDescent="0.2">
      <c r="A53" s="5">
        <v>20</v>
      </c>
      <c r="B53" s="71" t="str">
        <f t="shared" si="2"/>
        <v>Quinta</v>
      </c>
      <c r="C53" s="70" t="s">
        <v>47</v>
      </c>
      <c r="D53" s="68" t="s">
        <v>51</v>
      </c>
      <c r="E53" s="69" t="s">
        <v>50</v>
      </c>
      <c r="F53" s="70">
        <v>0.375</v>
      </c>
      <c r="G53" s="70">
        <v>0.54166666666666663</v>
      </c>
      <c r="H53" s="7">
        <f t="shared" si="3"/>
        <v>0.16666666666666663</v>
      </c>
      <c r="I53" s="8" t="str">
        <f t="shared" si="14"/>
        <v>Dia de semana - 08h00 às 18h00 - R$ 1,00</v>
      </c>
      <c r="J53" s="9"/>
      <c r="K53" s="10">
        <f t="shared" si="5"/>
        <v>0.16666666666666663</v>
      </c>
      <c r="L53" s="11" t="str">
        <f t="shared" si="6"/>
        <v/>
      </c>
      <c r="M53" s="11" t="str">
        <f t="shared" si="7"/>
        <v/>
      </c>
      <c r="N53" s="11" t="str">
        <f t="shared" si="8"/>
        <v xml:space="preserve"> </v>
      </c>
      <c r="O53" s="11" t="str">
        <f t="shared" si="9"/>
        <v xml:space="preserve"> </v>
      </c>
      <c r="P53" s="11" t="str">
        <f t="shared" si="10"/>
        <v xml:space="preserve"> </v>
      </c>
      <c r="Q53" s="11" t="str">
        <f t="shared" si="11"/>
        <v/>
      </c>
      <c r="R53" s="10" t="str">
        <f t="shared" si="12"/>
        <v/>
      </c>
      <c r="S53" s="34">
        <f t="shared" si="13"/>
        <v>0.16666666666666663</v>
      </c>
    </row>
    <row r="54" spans="1:19" s="12" customFormat="1" ht="26" x14ac:dyDescent="0.2">
      <c r="A54" s="5">
        <v>20</v>
      </c>
      <c r="B54" s="71" t="str">
        <f t="shared" si="2"/>
        <v>Quinta</v>
      </c>
      <c r="C54" s="70" t="s">
        <v>47</v>
      </c>
      <c r="D54" s="68" t="s">
        <v>51</v>
      </c>
      <c r="E54" s="69" t="s">
        <v>50</v>
      </c>
      <c r="F54" s="70">
        <v>0.58333333333333337</v>
      </c>
      <c r="G54" s="70">
        <v>0.75</v>
      </c>
      <c r="H54" s="7">
        <f t="shared" si="3"/>
        <v>0.16666666666666663</v>
      </c>
      <c r="I54" s="8" t="str">
        <f t="shared" si="14"/>
        <v>Dia de semana - 08h00 às 18h00 - R$ 1,00</v>
      </c>
      <c r="J54" s="9"/>
      <c r="K54" s="10">
        <f t="shared" si="5"/>
        <v>0.16666666666666663</v>
      </c>
      <c r="L54" s="11" t="str">
        <f t="shared" si="6"/>
        <v/>
      </c>
      <c r="M54" s="11" t="str">
        <f t="shared" si="7"/>
        <v/>
      </c>
      <c r="N54" s="11" t="str">
        <f t="shared" si="8"/>
        <v xml:space="preserve"> </v>
      </c>
      <c r="O54" s="11" t="str">
        <f t="shared" si="9"/>
        <v xml:space="preserve"> </v>
      </c>
      <c r="P54" s="11" t="str">
        <f t="shared" si="10"/>
        <v xml:space="preserve"> </v>
      </c>
      <c r="Q54" s="11" t="str">
        <f t="shared" si="11"/>
        <v/>
      </c>
      <c r="R54" s="10" t="str">
        <f t="shared" si="12"/>
        <v/>
      </c>
      <c r="S54" s="34">
        <f t="shared" si="13"/>
        <v>0.16666666666666663</v>
      </c>
    </row>
    <row r="55" spans="1:19" s="12" customFormat="1" ht="39" x14ac:dyDescent="0.2">
      <c r="A55" s="5">
        <v>20</v>
      </c>
      <c r="B55" s="71" t="str">
        <f t="shared" si="2"/>
        <v>Quinta</v>
      </c>
      <c r="C55" s="70" t="s">
        <v>47</v>
      </c>
      <c r="D55" s="68" t="s">
        <v>51</v>
      </c>
      <c r="E55" s="69" t="s">
        <v>50</v>
      </c>
      <c r="F55" s="70">
        <v>0.75</v>
      </c>
      <c r="G55" s="70">
        <v>0.83333333333333337</v>
      </c>
      <c r="H55" s="7">
        <f t="shared" si="3"/>
        <v>8.333333333333337E-2</v>
      </c>
      <c r="I55" s="8" t="str">
        <f t="shared" si="14"/>
        <v>Dia de semana - 00h00 às 08h00 e 18h00 às 24h00 - R$ 1,00</v>
      </c>
      <c r="J55" s="9"/>
      <c r="K55" s="10" t="str">
        <f t="shared" si="5"/>
        <v/>
      </c>
      <c r="L55" s="11">
        <f t="shared" si="6"/>
        <v>8.333333333333337E-2</v>
      </c>
      <c r="M55" s="11" t="str">
        <f t="shared" si="7"/>
        <v/>
      </c>
      <c r="N55" s="11" t="str">
        <f t="shared" si="8"/>
        <v xml:space="preserve"> </v>
      </c>
      <c r="O55" s="11" t="str">
        <f t="shared" si="9"/>
        <v xml:space="preserve"> </v>
      </c>
      <c r="P55" s="11" t="str">
        <f t="shared" si="10"/>
        <v xml:space="preserve"> </v>
      </c>
      <c r="Q55" s="11" t="str">
        <f t="shared" si="11"/>
        <v/>
      </c>
      <c r="R55" s="10" t="str">
        <f t="shared" si="12"/>
        <v/>
      </c>
      <c r="S55" s="34">
        <f t="shared" si="13"/>
        <v>8.333333333333337E-2</v>
      </c>
    </row>
    <row r="56" spans="1:19" s="12" customFormat="1" ht="26" x14ac:dyDescent="0.2">
      <c r="A56" s="5">
        <v>21</v>
      </c>
      <c r="B56" s="71" t="str">
        <f t="shared" si="2"/>
        <v>Sexta</v>
      </c>
      <c r="C56" s="70" t="s">
        <v>57</v>
      </c>
      <c r="D56" s="68" t="s">
        <v>58</v>
      </c>
      <c r="E56" s="69" t="s">
        <v>59</v>
      </c>
      <c r="F56" s="70">
        <v>0.375</v>
      </c>
      <c r="G56" s="70">
        <v>0.54166666666666663</v>
      </c>
      <c r="H56" s="7">
        <f t="shared" si="3"/>
        <v>0.16666666666666663</v>
      </c>
      <c r="I56" s="8" t="str">
        <f t="shared" si="14"/>
        <v>Dia de semana - 08h00 às 18h00 - R$ 1,00</v>
      </c>
      <c r="J56" s="9"/>
      <c r="K56" s="10">
        <f t="shared" si="5"/>
        <v>0.16666666666666663</v>
      </c>
      <c r="L56" s="11" t="str">
        <f t="shared" si="6"/>
        <v/>
      </c>
      <c r="M56" s="11" t="str">
        <f t="shared" si="7"/>
        <v/>
      </c>
      <c r="N56" s="11" t="str">
        <f t="shared" si="8"/>
        <v xml:space="preserve"> </v>
      </c>
      <c r="O56" s="11" t="str">
        <f t="shared" si="9"/>
        <v xml:space="preserve"> </v>
      </c>
      <c r="P56" s="11" t="str">
        <f t="shared" si="10"/>
        <v xml:space="preserve"> </v>
      </c>
      <c r="Q56" s="11" t="str">
        <f t="shared" si="11"/>
        <v/>
      </c>
      <c r="R56" s="10" t="str">
        <f t="shared" si="12"/>
        <v/>
      </c>
      <c r="S56" s="34">
        <f t="shared" si="13"/>
        <v>0.16666666666666663</v>
      </c>
    </row>
    <row r="57" spans="1:19" s="12" customFormat="1" ht="26" x14ac:dyDescent="0.2">
      <c r="A57" s="5">
        <v>21</v>
      </c>
      <c r="B57" s="71" t="str">
        <f t="shared" si="2"/>
        <v>Sexta</v>
      </c>
      <c r="C57" s="70" t="s">
        <v>57</v>
      </c>
      <c r="D57" s="68" t="s">
        <v>58</v>
      </c>
      <c r="E57" s="69" t="s">
        <v>59</v>
      </c>
      <c r="F57" s="70">
        <v>0.58333333333333337</v>
      </c>
      <c r="G57" s="70">
        <v>0.75</v>
      </c>
      <c r="H57" s="7">
        <f t="shared" si="3"/>
        <v>0.16666666666666663</v>
      </c>
      <c r="I57" s="8" t="str">
        <f t="shared" si="14"/>
        <v>Dia de semana - 08h00 às 18h00 - R$ 1,00</v>
      </c>
      <c r="J57" s="9"/>
      <c r="K57" s="10">
        <f t="shared" si="5"/>
        <v>0.16666666666666663</v>
      </c>
      <c r="L57" s="11" t="str">
        <f t="shared" si="6"/>
        <v/>
      </c>
      <c r="M57" s="11" t="str">
        <f t="shared" si="7"/>
        <v/>
      </c>
      <c r="N57" s="11" t="str">
        <f t="shared" si="8"/>
        <v xml:space="preserve"> </v>
      </c>
      <c r="O57" s="11" t="str">
        <f t="shared" si="9"/>
        <v xml:space="preserve"> </v>
      </c>
      <c r="P57" s="11" t="str">
        <f t="shared" si="10"/>
        <v xml:space="preserve"> </v>
      </c>
      <c r="Q57" s="11" t="str">
        <f t="shared" si="11"/>
        <v/>
      </c>
      <c r="R57" s="10" t="str">
        <f t="shared" si="12"/>
        <v/>
      </c>
      <c r="S57" s="34">
        <f t="shared" si="13"/>
        <v>0.16666666666666663</v>
      </c>
    </row>
    <row r="58" spans="1:19" s="12" customFormat="1" ht="26" x14ac:dyDescent="0.2">
      <c r="A58" s="5">
        <v>22</v>
      </c>
      <c r="B58" s="71" t="str">
        <f t="shared" si="2"/>
        <v>Sábado</v>
      </c>
      <c r="C58" s="70" t="s">
        <v>57</v>
      </c>
      <c r="D58" s="68" t="s">
        <v>58</v>
      </c>
      <c r="E58" s="69" t="s">
        <v>59</v>
      </c>
      <c r="F58" s="70">
        <v>0.75</v>
      </c>
      <c r="G58" s="70">
        <v>0.83333333333333337</v>
      </c>
      <c r="H58" s="7">
        <f t="shared" si="3"/>
        <v>8.333333333333337E-2</v>
      </c>
      <c r="I58" s="8" t="str">
        <f t="shared" si="14"/>
        <v>Sábado - 00h00 às 08h00 e 18h00 às 24h00 - R$ 1,00</v>
      </c>
      <c r="J58" s="9"/>
      <c r="K58" s="10" t="str">
        <f t="shared" si="5"/>
        <v/>
      </c>
      <c r="L58" s="11" t="str">
        <f t="shared" si="6"/>
        <v/>
      </c>
      <c r="M58" s="11" t="str">
        <f t="shared" si="7"/>
        <v/>
      </c>
      <c r="N58" s="11">
        <f t="shared" si="8"/>
        <v>8.333333333333337E-2</v>
      </c>
      <c r="O58" s="11" t="str">
        <f t="shared" si="9"/>
        <v xml:space="preserve"> </v>
      </c>
      <c r="P58" s="11" t="str">
        <f t="shared" si="10"/>
        <v xml:space="preserve"> </v>
      </c>
      <c r="Q58" s="11" t="str">
        <f t="shared" si="11"/>
        <v/>
      </c>
      <c r="R58" s="10" t="str">
        <f t="shared" si="12"/>
        <v/>
      </c>
      <c r="S58" s="34">
        <f t="shared" si="13"/>
        <v>8.333333333333337E-2</v>
      </c>
    </row>
    <row r="59" spans="1:19" s="12" customFormat="1" ht="26" x14ac:dyDescent="0.2">
      <c r="A59" s="5">
        <v>24</v>
      </c>
      <c r="B59" s="71" t="str">
        <f t="shared" si="2"/>
        <v>Segunda</v>
      </c>
      <c r="C59" s="70" t="s">
        <v>57</v>
      </c>
      <c r="D59" s="68" t="s">
        <v>58</v>
      </c>
      <c r="E59" s="69" t="s">
        <v>59</v>
      </c>
      <c r="F59" s="70">
        <v>0.375</v>
      </c>
      <c r="G59" s="70">
        <v>0.54166666666666663</v>
      </c>
      <c r="H59" s="7">
        <f t="shared" ref="H59" si="15">IF(AND(F59&gt;=0,G59&gt;=0),(G59-F59),0)</f>
        <v>0.16666666666666663</v>
      </c>
      <c r="I59" s="8" t="str">
        <f t="shared" ref="I59" si="16">IF(OR(F59="",G59=""),"",IF(LEFT(E59,6)="Viagem",CONCATENATE("Horas de deslocamento / Viagem"," - ",TEXT($R$9,"R$ #.##0,00"),),IF(AND(B59&lt;&gt;"sábado",B59&lt;&gt;"domingo",B59&lt;&gt;"feriado",AND(N(F59)&gt;=VALUE("08:00:00"),N(F59)&lt;=VALUE("18:00:00"),N(G59)&gt;=VALUE("08:00:00"),N(G59)&lt;=VALUE("18:00:00"))),CONCATENATE("Dia de semana - 08h00 às 18h00"," - ",TEXT($K$9,"R$ #.##0,00"),),IF(AND(B59&lt;&gt;"sábado",B59&lt;&gt;"domingo",B59&lt;&gt;"feriado",OR(N(F59)&gt;=VALUE("18:00:00"),N(F59)&lt;=VALUE("08:00:00")),OR(AND(N(G59)&gt;=VALUE("18:00:00"),N(F59)&gt;=VALUE("18:00:00")),N(G59)&lt;=VALUE("08:00:00"))),CONCATENATE("Dia de semana - 00h00 às 08h00 e 18h00 às 24h00"," - ",TEXT($L$9,"R$ #.##0,00"),),IF(AND(B59="sábado",AND(N(F59)&gt;=VALUE("08:00:00"),N(F59)&lt;=VALUE("18:00:00"),N(G59)&gt;=VALUE("08:00:00"),N(G59)&lt;=VALUE("18:00:00"))),CONCATENATE("Sábado - 08h00 às 18h00"," - ",TEXT($M$9,"R$ #.##0,00"),),IF(AND(B59="sábado",OR(N(F59)&gt;=VALUE("18:00:00"),N(F59)&lt;=VALUE("08:00:00")),OR(AND(N(G59)&gt;=VALUE("18:00:00"),N(F59)&gt;=VALUE("18:00:00")),N(G59)&lt;=VALUE("08:00:00"))),CONCATENATE("Sábado - 00h00 às 08h00 e 18h00 às 24h00"," - ",TEXT($N$9,"R$ #.##0,00"),),IF(AND(B59="domingo",AND(N(F59)&gt;=VALUE("08:00:00"),N(F59)&lt;=VALUE("18:00:00"),N(G59)&gt;=VALUE("08:00:00"),N(G59)&lt;=VALUE("18:00:00"))),CONCATENATE("Domingo - 08h00 às 18h00"," - ",TEXT($O$9,"R$ #.##0,00"),),IF(AND(B59="domingo",OR(N(F59)&gt;=VALUE("18:00:00"),N(F59)&lt;=VALUE("08:00:00")),OR(AND(N(G59)&gt;=VALUE("18:00:00"),N(F59)&gt;=VALUE("18:00:00")),N(G59)&lt;=VALUE("08:00:00"))),CONCATENATE("Domingo - 00h00 às 08h00 e 18h00 às 24h00"," - ",TEXT($P$9,"R$ #.##0,00"),),IF(B59="feriado",CONCATENATE("Feriado"," - ",TEXT($Q$9,"R$ #.##0,00"),),"ERRO! informar 'hora início' ou 'hora final' de acordo com o tipo de hora")))))))))</f>
        <v>Dia de semana - 08h00 às 18h00 - R$ 1,00</v>
      </c>
      <c r="J59" s="9"/>
      <c r="K59" s="10">
        <f t="shared" ref="K59" si="17">IF(OR(F59="",G59=""),"",IF(LEFT(E59,6)="Viagem","",IF(AND(B59&lt;&gt;"sábado",B59&lt;&gt;"domingo",B59&lt;&gt;"feriado",AND(N(F59)&gt;=VALUE("08:00:00"),N(F59)&lt;=VALUE("18:00:00"),N(G59)&gt;=VALUE("08:00:00"),N(G59)&lt;=VALUE("18:00:00"))),H59,"")))</f>
        <v>0.16666666666666663</v>
      </c>
      <c r="L59" s="11" t="str">
        <f t="shared" ref="L59" si="18">IF(OR(F59="",G59=""),"",IF(LEFT(E59,6)="Viagem","",IF(AND(B59&lt;&gt;"sábado",B59&lt;&gt;"domingo",B59&lt;&gt;"feriado",OR(N(F59)&gt;=VALUE("18:00:00"),N(F59)&lt;=VALUE("08:00:00")),OR(AND(N(G59)&gt;=VALUE("18:00:00"),N(F59)&gt;=VALUE("18:00:00")),N(G59)&lt;=VALUE("08:00:00"))),H59,"")))</f>
        <v/>
      </c>
      <c r="M59" s="11" t="str">
        <f t="shared" ref="M59" si="19">IF(OR(F59="",G59=""),"",IF(LEFT(E59,6)="Viagem","",IF(AND(B59="sábado",AND(N(F59)&gt;=VALUE("08:00:00"),N(F59)&lt;=VALUE("18:00:00"),N(G59)&gt;=VALUE("08:00:00"),N(G59)&lt;=VALUE("18:00:00"))),H59,"")))</f>
        <v/>
      </c>
      <c r="N59" s="11" t="str">
        <f t="shared" ref="N59" si="20">IF(OR(F59="",G59=""),"",IF(LEFT(E59,6)="Viagem","",IF(AND(B59="sábado",OR(N(F59)&gt;=VALUE("18:00:00"),N(F59)&lt;=VALUE("08:00:00")),OR(AND(N(G59)&gt;=VALUE("18:00:00"),N(F59)&gt;=VALUE("18:00:00")),N(G59)&lt;=VALUE("08:00:00"))),H59," ")))</f>
        <v xml:space="preserve"> </v>
      </c>
      <c r="O59" s="11" t="str">
        <f t="shared" ref="O59" si="21">IF(OR(F59="",G59=""),"",IF(LEFT(E59,6)="Viagem","",IF(AND(B59="domingo",AND(N(F59)&gt;=VALUE("08:00:00"),N(F59)&lt;=VALUE("18:00:00"),N(G59)&gt;=VALUE("08:00:00"),N(G59)&lt;=VALUE("18:00:00"))),H59," ")))</f>
        <v xml:space="preserve"> </v>
      </c>
      <c r="P59" s="11" t="str">
        <f t="shared" ref="P59" si="22">IF(OR(F59="",G59=""),"",IF(LEFT(E59,6)="Viagem","",IF(AND(B59="domingo",OR(N(F59)&gt;=VALUE("18:00:00"),N(F59)&lt;=VALUE("08:00:00"),N(G59)&gt;=VALUE("18:00:00"),N(G59)&lt;=VALUE("08:00:00"))),H59," ")))</f>
        <v xml:space="preserve"> </v>
      </c>
      <c r="Q59" s="11" t="str">
        <f t="shared" ref="Q59" si="23">IF(OR(F59="",G59=""),"",IF(LEFT(E59,6)="Viagem","",IF(B59="feriado",H59,"")))</f>
        <v/>
      </c>
      <c r="R59" s="10" t="str">
        <f t="shared" ref="R59" si="24">IF(OR(F59="",G59=""),"",IF(LEFT(E59,6)="Viagem",H59,""))</f>
        <v/>
      </c>
      <c r="S59" s="34">
        <f t="shared" ref="S59" si="25">SUM(K59:R59)</f>
        <v>0.16666666666666663</v>
      </c>
    </row>
    <row r="60" spans="1:19" s="12" customFormat="1" ht="26" x14ac:dyDescent="0.2">
      <c r="A60" s="5">
        <v>26</v>
      </c>
      <c r="B60" s="71" t="str">
        <f t="shared" si="2"/>
        <v>Quarta</v>
      </c>
      <c r="C60" s="70" t="s">
        <v>57</v>
      </c>
      <c r="D60" s="68" t="s">
        <v>58</v>
      </c>
      <c r="E60" s="69" t="s">
        <v>59</v>
      </c>
      <c r="F60" s="70">
        <v>0.375</v>
      </c>
      <c r="G60" s="70">
        <v>0.54166666666666663</v>
      </c>
      <c r="H60" s="7">
        <f t="shared" si="3"/>
        <v>0.16666666666666663</v>
      </c>
      <c r="I60" s="8" t="str">
        <f t="shared" si="14"/>
        <v>Dia de semana - 08h00 às 18h00 - R$ 1,00</v>
      </c>
      <c r="J60" s="9"/>
      <c r="K60" s="10">
        <f t="shared" si="5"/>
        <v>0.16666666666666663</v>
      </c>
      <c r="L60" s="11" t="str">
        <f t="shared" si="6"/>
        <v/>
      </c>
      <c r="M60" s="11" t="str">
        <f t="shared" si="7"/>
        <v/>
      </c>
      <c r="N60" s="11" t="str">
        <f t="shared" si="8"/>
        <v xml:space="preserve"> </v>
      </c>
      <c r="O60" s="11" t="str">
        <f t="shared" si="9"/>
        <v xml:space="preserve"> </v>
      </c>
      <c r="P60" s="11" t="str">
        <f t="shared" si="10"/>
        <v xml:space="preserve"> </v>
      </c>
      <c r="Q60" s="11" t="str">
        <f t="shared" si="11"/>
        <v/>
      </c>
      <c r="R60" s="10" t="str">
        <f t="shared" si="12"/>
        <v/>
      </c>
      <c r="S60" s="34">
        <f t="shared" si="13"/>
        <v>0.16666666666666663</v>
      </c>
    </row>
    <row r="61" spans="1:19" s="12" customFormat="1" ht="26" x14ac:dyDescent="0.2">
      <c r="A61" s="5">
        <v>26</v>
      </c>
      <c r="B61" s="71" t="str">
        <f t="shared" si="2"/>
        <v>Quarta</v>
      </c>
      <c r="C61" s="70" t="s">
        <v>57</v>
      </c>
      <c r="D61" s="68" t="s">
        <v>58</v>
      </c>
      <c r="E61" s="69" t="s">
        <v>59</v>
      </c>
      <c r="F61" s="70">
        <v>0.58333333333333337</v>
      </c>
      <c r="G61" s="70">
        <v>0.75</v>
      </c>
      <c r="H61" s="7">
        <f t="shared" si="3"/>
        <v>0.16666666666666663</v>
      </c>
      <c r="I61" s="8" t="str">
        <f t="shared" si="14"/>
        <v>Dia de semana - 08h00 às 18h00 - R$ 1,00</v>
      </c>
      <c r="J61" s="9"/>
      <c r="K61" s="10">
        <f t="shared" si="5"/>
        <v>0.16666666666666663</v>
      </c>
      <c r="L61" s="11" t="str">
        <f t="shared" si="6"/>
        <v/>
      </c>
      <c r="M61" s="11" t="str">
        <f t="shared" si="7"/>
        <v/>
      </c>
      <c r="N61" s="11" t="str">
        <f t="shared" si="8"/>
        <v xml:space="preserve"> </v>
      </c>
      <c r="O61" s="11" t="str">
        <f t="shared" si="9"/>
        <v xml:space="preserve"> </v>
      </c>
      <c r="P61" s="11" t="str">
        <f t="shared" si="10"/>
        <v xml:space="preserve"> </v>
      </c>
      <c r="Q61" s="11" t="str">
        <f t="shared" si="11"/>
        <v/>
      </c>
      <c r="R61" s="10" t="str">
        <f t="shared" si="12"/>
        <v/>
      </c>
      <c r="S61" s="34">
        <f t="shared" si="13"/>
        <v>0.16666666666666663</v>
      </c>
    </row>
    <row r="62" spans="1:19" s="12" customFormat="1" ht="39" x14ac:dyDescent="0.2">
      <c r="A62" s="5">
        <v>26</v>
      </c>
      <c r="B62" s="71" t="str">
        <f t="shared" si="2"/>
        <v>Quarta</v>
      </c>
      <c r="C62" s="70" t="s">
        <v>57</v>
      </c>
      <c r="D62" s="68" t="s">
        <v>58</v>
      </c>
      <c r="E62" s="69" t="s">
        <v>59</v>
      </c>
      <c r="F62" s="70">
        <v>0.75</v>
      </c>
      <c r="G62" s="70">
        <v>0.83333333333333337</v>
      </c>
      <c r="H62" s="7">
        <f t="shared" si="3"/>
        <v>8.333333333333337E-2</v>
      </c>
      <c r="I62" s="8" t="str">
        <f t="shared" si="14"/>
        <v>Dia de semana - 00h00 às 08h00 e 18h00 às 24h00 - R$ 1,00</v>
      </c>
      <c r="J62" s="9"/>
      <c r="K62" s="10" t="str">
        <f t="shared" si="5"/>
        <v/>
      </c>
      <c r="L62" s="11">
        <f t="shared" si="6"/>
        <v>8.333333333333337E-2</v>
      </c>
      <c r="M62" s="11" t="str">
        <f t="shared" si="7"/>
        <v/>
      </c>
      <c r="N62" s="11" t="str">
        <f t="shared" si="8"/>
        <v xml:space="preserve"> </v>
      </c>
      <c r="O62" s="11" t="str">
        <f t="shared" si="9"/>
        <v xml:space="preserve"> </v>
      </c>
      <c r="P62" s="11" t="str">
        <f t="shared" si="10"/>
        <v xml:space="preserve"> </v>
      </c>
      <c r="Q62" s="11" t="str">
        <f t="shared" si="11"/>
        <v/>
      </c>
      <c r="R62" s="10" t="str">
        <f t="shared" si="12"/>
        <v/>
      </c>
      <c r="S62" s="34">
        <f t="shared" si="13"/>
        <v>8.333333333333337E-2</v>
      </c>
    </row>
    <row r="63" spans="1:19" s="12" customFormat="1" ht="26" x14ac:dyDescent="0.2">
      <c r="A63" s="5">
        <v>27</v>
      </c>
      <c r="B63" s="71" t="str">
        <f t="shared" si="2"/>
        <v>Quinta</v>
      </c>
      <c r="C63" s="70" t="s">
        <v>57</v>
      </c>
      <c r="D63" s="68" t="s">
        <v>58</v>
      </c>
      <c r="E63" s="69" t="s">
        <v>59</v>
      </c>
      <c r="F63" s="70">
        <v>0.375</v>
      </c>
      <c r="G63" s="70">
        <v>0.54166666666666663</v>
      </c>
      <c r="H63" s="7">
        <f t="shared" ref="H63:H68" si="26">IF(AND(F63&gt;=0,G63&gt;=0),(G63-F63),0)</f>
        <v>0.16666666666666663</v>
      </c>
      <c r="I63" s="8" t="str">
        <f t="shared" ref="I63:I68" si="27">IF(OR(F63="",G63=""),"",IF(LEFT(E63,6)="Viagem",CONCATENATE("Horas de deslocamento / Viagem"," - ",TEXT($R$9,"R$ #.##0,00"),),IF(AND(B63&lt;&gt;"sábado",B63&lt;&gt;"domingo",B63&lt;&gt;"feriado",AND(N(F63)&gt;=VALUE("08:00:00"),N(F63)&lt;=VALUE("18:00:00"),N(G63)&gt;=VALUE("08:00:00"),N(G63)&lt;=VALUE("18:00:00"))),CONCATENATE("Dia de semana - 08h00 às 18h00"," - ",TEXT($K$9,"R$ #.##0,00"),),IF(AND(B63&lt;&gt;"sábado",B63&lt;&gt;"domingo",B63&lt;&gt;"feriado",OR(N(F63)&gt;=VALUE("18:00:00"),N(F63)&lt;=VALUE("08:00:00")),OR(AND(N(G63)&gt;=VALUE("18:00:00"),N(F63)&gt;=VALUE("18:00:00")),N(G63)&lt;=VALUE("08:00:00"))),CONCATENATE("Dia de semana - 00h00 às 08h00 e 18h00 às 24h00"," - ",TEXT($L$9,"R$ #.##0,00"),),IF(AND(B63="sábado",AND(N(F63)&gt;=VALUE("08:00:00"),N(F63)&lt;=VALUE("18:00:00"),N(G63)&gt;=VALUE("08:00:00"),N(G63)&lt;=VALUE("18:00:00"))),CONCATENATE("Sábado - 08h00 às 18h00"," - ",TEXT($M$9,"R$ #.##0,00"),),IF(AND(B63="sábado",OR(N(F63)&gt;=VALUE("18:00:00"),N(F63)&lt;=VALUE("08:00:00")),OR(AND(N(G63)&gt;=VALUE("18:00:00"),N(F63)&gt;=VALUE("18:00:00")),N(G63)&lt;=VALUE("08:00:00"))),CONCATENATE("Sábado - 00h00 às 08h00 e 18h00 às 24h00"," - ",TEXT($N$9,"R$ #.##0,00"),),IF(AND(B63="domingo",AND(N(F63)&gt;=VALUE("08:00:00"),N(F63)&lt;=VALUE("18:00:00"),N(G63)&gt;=VALUE("08:00:00"),N(G63)&lt;=VALUE("18:00:00"))),CONCATENATE("Domingo - 08h00 às 18h00"," - ",TEXT($O$9,"R$ #.##0,00"),),IF(AND(B63="domingo",OR(N(F63)&gt;=VALUE("18:00:00"),N(F63)&lt;=VALUE("08:00:00")),OR(AND(N(G63)&gt;=VALUE("18:00:00"),N(F63)&gt;=VALUE("18:00:00")),N(G63)&lt;=VALUE("08:00:00"))),CONCATENATE("Domingo - 00h00 às 08h00 e 18h00 às 24h00"," - ",TEXT($P$9,"R$ #.##0,00"),),IF(B63="feriado",CONCATENATE("Feriado"," - ",TEXT($Q$9,"R$ #.##0,00"),),"ERRO! informar 'hora início' ou 'hora final' de acordo com o tipo de hora")))))))))</f>
        <v>Dia de semana - 08h00 às 18h00 - R$ 1,00</v>
      </c>
      <c r="J63" s="9"/>
      <c r="K63" s="10">
        <f t="shared" ref="K63:K68" si="28">IF(OR(F63="",G63=""),"",IF(LEFT(E63,6)="Viagem","",IF(AND(B63&lt;&gt;"sábado",B63&lt;&gt;"domingo",B63&lt;&gt;"feriado",AND(N(F63)&gt;=VALUE("08:00:00"),N(F63)&lt;=VALUE("18:00:00"),N(G63)&gt;=VALUE("08:00:00"),N(G63)&lt;=VALUE("18:00:00"))),H63,"")))</f>
        <v>0.16666666666666663</v>
      </c>
      <c r="L63" s="11" t="str">
        <f t="shared" ref="L63:L68" si="29">IF(OR(F63="",G63=""),"",IF(LEFT(E63,6)="Viagem","",IF(AND(B63&lt;&gt;"sábado",B63&lt;&gt;"domingo",B63&lt;&gt;"feriado",OR(N(F63)&gt;=VALUE("18:00:00"),N(F63)&lt;=VALUE("08:00:00")),OR(AND(N(G63)&gt;=VALUE("18:00:00"),N(F63)&gt;=VALUE("18:00:00")),N(G63)&lt;=VALUE("08:00:00"))),H63,"")))</f>
        <v/>
      </c>
      <c r="M63" s="11" t="str">
        <f t="shared" ref="M63:M68" si="30">IF(OR(F63="",G63=""),"",IF(LEFT(E63,6)="Viagem","",IF(AND(B63="sábado",AND(N(F63)&gt;=VALUE("08:00:00"),N(F63)&lt;=VALUE("18:00:00"),N(G63)&gt;=VALUE("08:00:00"),N(G63)&lt;=VALUE("18:00:00"))),H63,"")))</f>
        <v/>
      </c>
      <c r="N63" s="11" t="str">
        <f t="shared" ref="N63:N68" si="31">IF(OR(F63="",G63=""),"",IF(LEFT(E63,6)="Viagem","",IF(AND(B63="sábado",OR(N(F63)&gt;=VALUE("18:00:00"),N(F63)&lt;=VALUE("08:00:00")),OR(AND(N(G63)&gt;=VALUE("18:00:00"),N(F63)&gt;=VALUE("18:00:00")),N(G63)&lt;=VALUE("08:00:00"))),H63," ")))</f>
        <v xml:space="preserve"> </v>
      </c>
      <c r="O63" s="11" t="str">
        <f t="shared" ref="O63:O68" si="32">IF(OR(F63="",G63=""),"",IF(LEFT(E63,6)="Viagem","",IF(AND(B63="domingo",AND(N(F63)&gt;=VALUE("08:00:00"),N(F63)&lt;=VALUE("18:00:00"),N(G63)&gt;=VALUE("08:00:00"),N(G63)&lt;=VALUE("18:00:00"))),H63," ")))</f>
        <v xml:space="preserve"> </v>
      </c>
      <c r="P63" s="11" t="str">
        <f t="shared" ref="P63:P68" si="33">IF(OR(F63="",G63=""),"",IF(LEFT(E63,6)="Viagem","",IF(AND(B63="domingo",OR(N(F63)&gt;=VALUE("18:00:00"),N(F63)&lt;=VALUE("08:00:00"),N(G63)&gt;=VALUE("18:00:00"),N(G63)&lt;=VALUE("08:00:00"))),H63," ")))</f>
        <v xml:space="preserve"> </v>
      </c>
      <c r="Q63" s="11" t="str">
        <f t="shared" ref="Q63:Q68" si="34">IF(OR(F63="",G63=""),"",IF(LEFT(E63,6)="Viagem","",IF(B63="feriado",H63,"")))</f>
        <v/>
      </c>
      <c r="R63" s="10" t="str">
        <f t="shared" ref="R63:R68" si="35">IF(OR(F63="",G63=""),"",IF(LEFT(E63,6)="Viagem",H63,""))</f>
        <v/>
      </c>
      <c r="S63" s="34">
        <f t="shared" ref="S63:S68" si="36">SUM(K63:R63)</f>
        <v>0.16666666666666663</v>
      </c>
    </row>
    <row r="64" spans="1:19" s="12" customFormat="1" ht="26" x14ac:dyDescent="0.2">
      <c r="A64" s="5">
        <v>27</v>
      </c>
      <c r="B64" s="71" t="str">
        <f t="shared" si="2"/>
        <v>Quinta</v>
      </c>
      <c r="C64" s="70" t="s">
        <v>57</v>
      </c>
      <c r="D64" s="68" t="s">
        <v>58</v>
      </c>
      <c r="E64" s="69" t="s">
        <v>59</v>
      </c>
      <c r="F64" s="70">
        <v>0.625</v>
      </c>
      <c r="G64" s="70">
        <v>0.75</v>
      </c>
      <c r="H64" s="7">
        <f t="shared" si="26"/>
        <v>0.125</v>
      </c>
      <c r="I64" s="8" t="str">
        <f t="shared" si="27"/>
        <v>Dia de semana - 08h00 às 18h00 - R$ 1,00</v>
      </c>
      <c r="J64" s="9"/>
      <c r="K64" s="10">
        <f t="shared" si="28"/>
        <v>0.125</v>
      </c>
      <c r="L64" s="11" t="str">
        <f t="shared" si="29"/>
        <v/>
      </c>
      <c r="M64" s="11" t="str">
        <f t="shared" si="30"/>
        <v/>
      </c>
      <c r="N64" s="11" t="str">
        <f t="shared" si="31"/>
        <v xml:space="preserve"> </v>
      </c>
      <c r="O64" s="11" t="str">
        <f t="shared" si="32"/>
        <v xml:space="preserve"> </v>
      </c>
      <c r="P64" s="11" t="str">
        <f t="shared" si="33"/>
        <v xml:space="preserve"> </v>
      </c>
      <c r="Q64" s="11" t="str">
        <f t="shared" si="34"/>
        <v/>
      </c>
      <c r="R64" s="10" t="str">
        <f t="shared" si="35"/>
        <v/>
      </c>
      <c r="S64" s="34">
        <f t="shared" si="36"/>
        <v>0.125</v>
      </c>
    </row>
    <row r="65" spans="1:19" s="12" customFormat="1" ht="39" x14ac:dyDescent="0.2">
      <c r="A65" s="5">
        <v>27</v>
      </c>
      <c r="B65" s="71" t="str">
        <f t="shared" si="2"/>
        <v>Quinta</v>
      </c>
      <c r="C65" s="70" t="s">
        <v>57</v>
      </c>
      <c r="D65" s="68" t="s">
        <v>58</v>
      </c>
      <c r="E65" s="69" t="s">
        <v>59</v>
      </c>
      <c r="F65" s="70">
        <v>0.75</v>
      </c>
      <c r="G65" s="70">
        <v>0.83333333333333337</v>
      </c>
      <c r="H65" s="7">
        <f t="shared" si="26"/>
        <v>8.333333333333337E-2</v>
      </c>
      <c r="I65" s="8" t="str">
        <f t="shared" si="27"/>
        <v>Dia de semana - 00h00 às 08h00 e 18h00 às 24h00 - R$ 1,00</v>
      </c>
      <c r="J65" s="9"/>
      <c r="K65" s="10" t="str">
        <f t="shared" si="28"/>
        <v/>
      </c>
      <c r="L65" s="11">
        <f t="shared" si="29"/>
        <v>8.333333333333337E-2</v>
      </c>
      <c r="M65" s="11" t="str">
        <f t="shared" si="30"/>
        <v/>
      </c>
      <c r="N65" s="11" t="str">
        <f t="shared" si="31"/>
        <v xml:space="preserve"> </v>
      </c>
      <c r="O65" s="11" t="str">
        <f t="shared" si="32"/>
        <v xml:space="preserve"> </v>
      </c>
      <c r="P65" s="11" t="str">
        <f t="shared" si="33"/>
        <v xml:space="preserve"> </v>
      </c>
      <c r="Q65" s="11" t="str">
        <f t="shared" si="34"/>
        <v/>
      </c>
      <c r="R65" s="10" t="str">
        <f t="shared" si="35"/>
        <v/>
      </c>
      <c r="S65" s="34">
        <f t="shared" si="36"/>
        <v>8.333333333333337E-2</v>
      </c>
    </row>
    <row r="66" spans="1:19" s="12" customFormat="1" ht="26" x14ac:dyDescent="0.2">
      <c r="A66" s="5">
        <v>28</v>
      </c>
      <c r="B66" s="71" t="str">
        <f t="shared" si="2"/>
        <v>Sexta</v>
      </c>
      <c r="C66" s="70" t="s">
        <v>57</v>
      </c>
      <c r="D66" s="68" t="s">
        <v>58</v>
      </c>
      <c r="E66" s="69" t="s">
        <v>59</v>
      </c>
      <c r="F66" s="70">
        <v>0.375</v>
      </c>
      <c r="G66" s="70">
        <v>0.54166666666666663</v>
      </c>
      <c r="H66" s="7">
        <f t="shared" si="26"/>
        <v>0.16666666666666663</v>
      </c>
      <c r="I66" s="8" t="str">
        <f t="shared" si="27"/>
        <v>Dia de semana - 08h00 às 18h00 - R$ 1,00</v>
      </c>
      <c r="J66" s="9"/>
      <c r="K66" s="10">
        <f t="shared" si="28"/>
        <v>0.16666666666666663</v>
      </c>
      <c r="L66" s="11" t="str">
        <f t="shared" si="29"/>
        <v/>
      </c>
      <c r="M66" s="11" t="str">
        <f t="shared" si="30"/>
        <v/>
      </c>
      <c r="N66" s="11" t="str">
        <f t="shared" si="31"/>
        <v xml:space="preserve"> </v>
      </c>
      <c r="O66" s="11" t="str">
        <f t="shared" si="32"/>
        <v xml:space="preserve"> </v>
      </c>
      <c r="P66" s="11" t="str">
        <f t="shared" si="33"/>
        <v xml:space="preserve"> </v>
      </c>
      <c r="Q66" s="11" t="str">
        <f t="shared" si="34"/>
        <v/>
      </c>
      <c r="R66" s="10" t="str">
        <f t="shared" si="35"/>
        <v/>
      </c>
      <c r="S66" s="34">
        <f t="shared" si="36"/>
        <v>0.16666666666666663</v>
      </c>
    </row>
    <row r="67" spans="1:19" s="12" customFormat="1" ht="26" x14ac:dyDescent="0.2">
      <c r="A67" s="5">
        <v>28</v>
      </c>
      <c r="B67" s="71" t="str">
        <f t="shared" si="2"/>
        <v>Sexta</v>
      </c>
      <c r="C67" s="70" t="s">
        <v>57</v>
      </c>
      <c r="D67" s="68" t="s">
        <v>58</v>
      </c>
      <c r="E67" s="69" t="s">
        <v>59</v>
      </c>
      <c r="F67" s="70">
        <v>0.58333333333333337</v>
      </c>
      <c r="G67" s="70">
        <v>0.75</v>
      </c>
      <c r="H67" s="7">
        <f t="shared" si="26"/>
        <v>0.16666666666666663</v>
      </c>
      <c r="I67" s="8" t="str">
        <f t="shared" si="27"/>
        <v>Dia de semana - 08h00 às 18h00 - R$ 1,00</v>
      </c>
      <c r="J67" s="9"/>
      <c r="K67" s="10">
        <f t="shared" si="28"/>
        <v>0.16666666666666663</v>
      </c>
      <c r="L67" s="11" t="str">
        <f t="shared" si="29"/>
        <v/>
      </c>
      <c r="M67" s="11" t="str">
        <f t="shared" si="30"/>
        <v/>
      </c>
      <c r="N67" s="11" t="str">
        <f t="shared" si="31"/>
        <v xml:space="preserve"> </v>
      </c>
      <c r="O67" s="11" t="str">
        <f t="shared" si="32"/>
        <v xml:space="preserve"> </v>
      </c>
      <c r="P67" s="11" t="str">
        <f t="shared" si="33"/>
        <v xml:space="preserve"> </v>
      </c>
      <c r="Q67" s="11" t="str">
        <f t="shared" si="34"/>
        <v/>
      </c>
      <c r="R67" s="10" t="str">
        <f t="shared" si="35"/>
        <v/>
      </c>
      <c r="S67" s="34">
        <f t="shared" si="36"/>
        <v>0.16666666666666663</v>
      </c>
    </row>
    <row r="68" spans="1:19" s="12" customFormat="1" ht="39" x14ac:dyDescent="0.2">
      <c r="A68" s="5">
        <v>28</v>
      </c>
      <c r="B68" s="71" t="str">
        <f t="shared" si="2"/>
        <v>Sexta</v>
      </c>
      <c r="C68" s="70" t="s">
        <v>57</v>
      </c>
      <c r="D68" s="68" t="s">
        <v>58</v>
      </c>
      <c r="E68" s="69" t="s">
        <v>59</v>
      </c>
      <c r="F68" s="70">
        <v>0.75</v>
      </c>
      <c r="G68" s="70">
        <v>0.82291666666666663</v>
      </c>
      <c r="H68" s="7">
        <f t="shared" si="26"/>
        <v>7.291666666666663E-2</v>
      </c>
      <c r="I68" s="8" t="str">
        <f t="shared" si="27"/>
        <v>Dia de semana - 00h00 às 08h00 e 18h00 às 24h00 - R$ 1,00</v>
      </c>
      <c r="J68" s="9"/>
      <c r="K68" s="10" t="str">
        <f t="shared" si="28"/>
        <v/>
      </c>
      <c r="L68" s="11">
        <f t="shared" si="29"/>
        <v>7.291666666666663E-2</v>
      </c>
      <c r="M68" s="11" t="str">
        <f t="shared" si="30"/>
        <v/>
      </c>
      <c r="N68" s="11" t="str">
        <f t="shared" si="31"/>
        <v xml:space="preserve"> </v>
      </c>
      <c r="O68" s="11" t="str">
        <f t="shared" si="32"/>
        <v xml:space="preserve"> </v>
      </c>
      <c r="P68" s="11" t="str">
        <f t="shared" si="33"/>
        <v xml:space="preserve"> </v>
      </c>
      <c r="Q68" s="11" t="str">
        <f t="shared" si="34"/>
        <v/>
      </c>
      <c r="R68" s="10" t="str">
        <f t="shared" si="35"/>
        <v/>
      </c>
      <c r="S68" s="34">
        <f t="shared" si="36"/>
        <v>7.291666666666663E-2</v>
      </c>
    </row>
    <row r="69" spans="1:19" s="13" customFormat="1" ht="12" x14ac:dyDescent="0.15">
      <c r="A69" s="167" t="s">
        <v>16</v>
      </c>
      <c r="B69" s="167"/>
      <c r="C69" s="167"/>
      <c r="D69" s="167"/>
      <c r="E69" s="167"/>
      <c r="F69" s="167"/>
      <c r="G69" s="167"/>
      <c r="H69" s="32">
        <f>SUM(H10:H68)</f>
        <v>7.9166666666666679</v>
      </c>
      <c r="I69" s="31"/>
      <c r="K69" s="34">
        <f t="shared" ref="K69:S69" si="37">SUM(K10:K68)</f>
        <v>5.9201388888888902</v>
      </c>
      <c r="L69" s="34">
        <f t="shared" si="37"/>
        <v>1.4131944444444446</v>
      </c>
      <c r="M69" s="34">
        <f t="shared" si="37"/>
        <v>0.41666666666666674</v>
      </c>
      <c r="N69" s="34">
        <f t="shared" si="37"/>
        <v>0.16666666666666674</v>
      </c>
      <c r="O69" s="34">
        <f t="shared" si="37"/>
        <v>0</v>
      </c>
      <c r="P69" s="34">
        <f t="shared" si="37"/>
        <v>0</v>
      </c>
      <c r="Q69" s="34">
        <f t="shared" si="37"/>
        <v>0</v>
      </c>
      <c r="R69" s="34">
        <f t="shared" si="37"/>
        <v>0</v>
      </c>
      <c r="S69" s="34">
        <f t="shared" si="37"/>
        <v>7.9166666666666679</v>
      </c>
    </row>
    <row r="70" spans="1:19" s="13" customFormat="1" ht="12" x14ac:dyDescent="0.15">
      <c r="A70" s="162" t="s">
        <v>26</v>
      </c>
      <c r="B70" s="162"/>
      <c r="C70" s="162"/>
      <c r="D70" s="162"/>
      <c r="E70" s="16" t="s">
        <v>24</v>
      </c>
      <c r="F70" s="162" t="s">
        <v>25</v>
      </c>
      <c r="G70" s="162"/>
      <c r="H70" s="162"/>
      <c r="I70" s="162"/>
      <c r="K70" s="35">
        <f>TEXT(K69,"[h]")+MINUTE(K69)/60</f>
        <v>142.08333333333334</v>
      </c>
      <c r="L70" s="35">
        <f t="shared" ref="L70:S70" si="38">TEXT(L69,"[h]")+MINUTE(L69)/60</f>
        <v>33.916666666666664</v>
      </c>
      <c r="M70" s="35">
        <f t="shared" si="38"/>
        <v>10</v>
      </c>
      <c r="N70" s="35">
        <f t="shared" si="38"/>
        <v>4</v>
      </c>
      <c r="O70" s="35">
        <f t="shared" si="38"/>
        <v>0</v>
      </c>
      <c r="P70" s="35">
        <f t="shared" si="38"/>
        <v>0</v>
      </c>
      <c r="Q70" s="35">
        <f t="shared" si="38"/>
        <v>0</v>
      </c>
      <c r="R70" s="35">
        <f t="shared" si="38"/>
        <v>0</v>
      </c>
      <c r="S70" s="35">
        <f t="shared" si="38"/>
        <v>190</v>
      </c>
    </row>
    <row r="71" spans="1:19" s="13" customFormat="1" ht="12" x14ac:dyDescent="0.15">
      <c r="A71" s="161"/>
      <c r="B71" s="161"/>
      <c r="C71" s="161"/>
      <c r="D71" s="161"/>
      <c r="E71" s="81"/>
      <c r="F71" s="161"/>
      <c r="G71" s="161"/>
      <c r="H71" s="161"/>
      <c r="I71" s="161"/>
      <c r="K71" s="33">
        <f t="shared" ref="K71:R71" si="39">K70*K9</f>
        <v>142.08333333333334</v>
      </c>
      <c r="L71" s="33">
        <f t="shared" si="39"/>
        <v>33.916666666666664</v>
      </c>
      <c r="M71" s="33">
        <f t="shared" si="39"/>
        <v>10</v>
      </c>
      <c r="N71" s="33">
        <f t="shared" si="39"/>
        <v>4</v>
      </c>
      <c r="O71" s="33">
        <f t="shared" si="39"/>
        <v>0</v>
      </c>
      <c r="P71" s="33">
        <f t="shared" si="39"/>
        <v>0</v>
      </c>
      <c r="Q71" s="33">
        <f t="shared" si="39"/>
        <v>0</v>
      </c>
      <c r="R71" s="33">
        <f t="shared" si="39"/>
        <v>0</v>
      </c>
      <c r="S71" s="33">
        <f>SUM(K71:R71)</f>
        <v>190</v>
      </c>
    </row>
    <row r="72" spans="1:19" s="61" customFormat="1" ht="14" x14ac:dyDescent="0.2">
      <c r="A72" s="162" t="s">
        <v>23</v>
      </c>
      <c r="B72" s="162"/>
      <c r="C72" s="162"/>
      <c r="D72" s="162"/>
      <c r="E72" s="16" t="s">
        <v>24</v>
      </c>
      <c r="F72" s="162" t="s">
        <v>25</v>
      </c>
      <c r="G72" s="162"/>
      <c r="H72" s="162"/>
      <c r="I72" s="162"/>
      <c r="J72" s="36"/>
      <c r="K72" s="46"/>
      <c r="L72" s="46"/>
      <c r="M72" s="46"/>
      <c r="N72" s="46"/>
      <c r="O72" s="46"/>
      <c r="P72" s="46"/>
      <c r="Q72" s="46"/>
      <c r="R72" s="46"/>
      <c r="S72" s="47"/>
    </row>
    <row r="73" spans="1:19" s="61" customFormat="1" ht="14" x14ac:dyDescent="0.2">
      <c r="A73" s="161"/>
      <c r="B73" s="161"/>
      <c r="C73" s="161"/>
      <c r="D73" s="161"/>
      <c r="E73" s="81"/>
      <c r="F73" s="161"/>
      <c r="G73" s="161"/>
      <c r="H73" s="161"/>
      <c r="I73" s="161"/>
      <c r="J73" s="36"/>
      <c r="K73" s="34" t="s">
        <v>53</v>
      </c>
      <c r="L73" s="34">
        <f>S69</f>
        <v>7.9166666666666679</v>
      </c>
      <c r="M73" s="46"/>
      <c r="N73" s="46"/>
      <c r="O73" s="46"/>
      <c r="P73" s="46"/>
      <c r="Q73" s="46"/>
      <c r="R73" s="46"/>
      <c r="S73" s="47"/>
    </row>
    <row r="74" spans="1:19" s="61" customFormat="1" x14ac:dyDescent="0.2">
      <c r="A74" s="62"/>
      <c r="E74" s="63"/>
      <c r="I74" s="64"/>
      <c r="J74" s="36"/>
      <c r="K74" s="34" t="s">
        <v>54</v>
      </c>
      <c r="L74" s="34">
        <v>7.5</v>
      </c>
      <c r="M74" s="46"/>
      <c r="N74" s="46"/>
      <c r="O74" s="46"/>
      <c r="P74" s="46"/>
      <c r="Q74" s="46"/>
      <c r="R74" s="46"/>
      <c r="S74" s="47"/>
    </row>
    <row r="75" spans="1:19" s="61" customFormat="1" ht="14" x14ac:dyDescent="0.2">
      <c r="A75" s="48"/>
      <c r="B75" s="49"/>
      <c r="C75" s="49"/>
      <c r="D75" s="49"/>
      <c r="E75" s="50"/>
      <c r="F75" s="36"/>
      <c r="G75" s="65"/>
      <c r="I75" s="64"/>
      <c r="J75" s="36"/>
      <c r="K75" s="34" t="s">
        <v>55</v>
      </c>
      <c r="L75" s="34">
        <f>IF(L73&gt;L74,L73-L74,L74-L73)</f>
        <v>0.41666666666666785</v>
      </c>
      <c r="M75" s="51"/>
      <c r="N75" s="47"/>
      <c r="O75" s="47"/>
      <c r="P75" s="47"/>
      <c r="Q75" s="47"/>
      <c r="R75" s="52"/>
      <c r="S75" s="47"/>
    </row>
    <row r="76" spans="1:19" s="63" customFormat="1" x14ac:dyDescent="0.2">
      <c r="A76" s="169" t="str">
        <f>CONCATENATE($B$1," - ",$B$2," - ",$B$3," - ",TEXT($I$1,"mmmm / aaaa"))</f>
        <v>APONTAMENTO DE HORAS MENSAL - Império Tecnologia - Marcus Cezar Rabello - dezembro / 2012</v>
      </c>
      <c r="B76" s="170"/>
      <c r="C76" s="170"/>
      <c r="D76" s="170"/>
      <c r="E76" s="170"/>
      <c r="F76" s="170"/>
      <c r="G76" s="171"/>
      <c r="I76" s="66"/>
      <c r="J76" s="36"/>
      <c r="K76" s="53"/>
      <c r="L76" s="53"/>
      <c r="M76" s="53"/>
      <c r="N76" s="53"/>
      <c r="O76" s="53"/>
      <c r="P76" s="53"/>
      <c r="Q76" s="53"/>
      <c r="R76" s="53"/>
      <c r="S76" s="53"/>
    </row>
    <row r="77" spans="1:19" s="61" customFormat="1" ht="14" x14ac:dyDescent="0.2">
      <c r="A77" s="82" t="s">
        <v>3</v>
      </c>
      <c r="B77" s="23">
        <f>K9</f>
        <v>1</v>
      </c>
      <c r="C77" s="163">
        <f>K69</f>
        <v>5.9201388888888902</v>
      </c>
      <c r="D77" s="164"/>
      <c r="E77" s="165"/>
      <c r="F77" s="166">
        <f>K71</f>
        <v>142.08333333333334</v>
      </c>
      <c r="G77" s="166"/>
      <c r="I77" s="64"/>
      <c r="J77" s="36"/>
      <c r="K77" s="36"/>
      <c r="L77" s="36"/>
      <c r="M77" s="36"/>
      <c r="N77" s="36"/>
      <c r="O77" s="36"/>
      <c r="P77" s="36"/>
      <c r="Q77" s="36"/>
      <c r="R77" s="36"/>
      <c r="S77" s="36"/>
    </row>
    <row r="78" spans="1:19" s="61" customFormat="1" ht="14" x14ac:dyDescent="0.2">
      <c r="A78" s="82" t="s">
        <v>3</v>
      </c>
      <c r="B78" s="23">
        <f>L9</f>
        <v>1</v>
      </c>
      <c r="C78" s="163">
        <f>L69</f>
        <v>1.4131944444444446</v>
      </c>
      <c r="D78" s="164"/>
      <c r="E78" s="165"/>
      <c r="F78" s="166">
        <f>L71</f>
        <v>33.916666666666664</v>
      </c>
      <c r="G78" s="166"/>
      <c r="I78" s="64"/>
      <c r="J78" s="36"/>
      <c r="K78" s="54"/>
      <c r="L78" s="54"/>
      <c r="M78" s="36"/>
      <c r="N78" s="36"/>
      <c r="O78" s="36"/>
      <c r="P78" s="36"/>
      <c r="Q78" s="36"/>
      <c r="R78" s="36"/>
      <c r="S78" s="36"/>
    </row>
    <row r="79" spans="1:19" s="61" customFormat="1" ht="14" x14ac:dyDescent="0.2">
      <c r="A79" s="82" t="s">
        <v>3</v>
      </c>
      <c r="B79" s="23">
        <f>M9</f>
        <v>1</v>
      </c>
      <c r="C79" s="163">
        <f>M69</f>
        <v>0.41666666666666674</v>
      </c>
      <c r="D79" s="164"/>
      <c r="E79" s="165"/>
      <c r="F79" s="166">
        <f>M71</f>
        <v>10</v>
      </c>
      <c r="G79" s="166"/>
      <c r="I79" s="64"/>
      <c r="J79" s="36"/>
      <c r="K79" s="54"/>
      <c r="L79" s="54"/>
      <c r="M79" s="36"/>
      <c r="N79" s="36"/>
      <c r="O79" s="36"/>
      <c r="P79" s="36"/>
      <c r="Q79" s="36"/>
      <c r="R79" s="36"/>
      <c r="S79" s="36"/>
    </row>
    <row r="80" spans="1:19" s="61" customFormat="1" ht="14" x14ac:dyDescent="0.2">
      <c r="A80" s="82" t="s">
        <v>3</v>
      </c>
      <c r="B80" s="23">
        <f>N9</f>
        <v>1</v>
      </c>
      <c r="C80" s="163">
        <f>N69</f>
        <v>0.16666666666666674</v>
      </c>
      <c r="D80" s="164"/>
      <c r="E80" s="165"/>
      <c r="F80" s="166">
        <f>N71</f>
        <v>4</v>
      </c>
      <c r="G80" s="166"/>
      <c r="I80" s="64"/>
      <c r="J80" s="36"/>
      <c r="K80" s="54"/>
      <c r="L80" s="54"/>
      <c r="M80" s="36"/>
      <c r="N80" s="36"/>
      <c r="O80" s="36"/>
      <c r="P80" s="36"/>
      <c r="Q80" s="36"/>
      <c r="R80" s="36"/>
      <c r="S80" s="36"/>
    </row>
    <row r="81" spans="1:19" s="61" customFormat="1" ht="14" x14ac:dyDescent="0.2">
      <c r="A81" s="82" t="s">
        <v>3</v>
      </c>
      <c r="B81" s="23">
        <f>O9</f>
        <v>1</v>
      </c>
      <c r="C81" s="163">
        <f>O69</f>
        <v>0</v>
      </c>
      <c r="D81" s="164"/>
      <c r="E81" s="165"/>
      <c r="F81" s="166">
        <f>O71</f>
        <v>0</v>
      </c>
      <c r="G81" s="166"/>
      <c r="I81" s="64"/>
      <c r="J81" s="36"/>
      <c r="K81" s="54"/>
      <c r="L81" s="54"/>
      <c r="M81" s="36"/>
      <c r="N81" s="36"/>
      <c r="O81" s="36"/>
      <c r="P81" s="36"/>
      <c r="Q81" s="36"/>
      <c r="R81" s="36"/>
      <c r="S81" s="36"/>
    </row>
    <row r="82" spans="1:19" s="61" customFormat="1" ht="14" x14ac:dyDescent="0.2">
      <c r="A82" s="82" t="s">
        <v>3</v>
      </c>
      <c r="B82" s="23">
        <f>P9</f>
        <v>1</v>
      </c>
      <c r="C82" s="163">
        <f>P69</f>
        <v>0</v>
      </c>
      <c r="D82" s="164"/>
      <c r="E82" s="165"/>
      <c r="F82" s="166">
        <f>P71</f>
        <v>0</v>
      </c>
      <c r="G82" s="166"/>
      <c r="I82" s="64"/>
      <c r="J82" s="36"/>
      <c r="K82" s="54"/>
      <c r="L82" s="54"/>
      <c r="M82" s="36"/>
      <c r="N82" s="36"/>
      <c r="O82" s="36"/>
      <c r="P82" s="36"/>
      <c r="Q82" s="36"/>
      <c r="R82" s="36"/>
      <c r="S82" s="36"/>
    </row>
    <row r="83" spans="1:19" s="61" customFormat="1" ht="14" x14ac:dyDescent="0.2">
      <c r="A83" s="82" t="s">
        <v>3</v>
      </c>
      <c r="B83" s="23">
        <f>Q9</f>
        <v>1</v>
      </c>
      <c r="C83" s="163">
        <f>Q69</f>
        <v>0</v>
      </c>
      <c r="D83" s="164"/>
      <c r="E83" s="165"/>
      <c r="F83" s="166">
        <f>Q71</f>
        <v>0</v>
      </c>
      <c r="G83" s="166"/>
      <c r="I83" s="64"/>
      <c r="J83" s="36"/>
      <c r="K83" s="55"/>
      <c r="L83" s="55"/>
      <c r="M83" s="36"/>
      <c r="N83" s="36"/>
      <c r="O83" s="36"/>
      <c r="P83" s="36"/>
      <c r="Q83" s="36"/>
      <c r="R83" s="36"/>
      <c r="S83" s="36"/>
    </row>
    <row r="84" spans="1:19" s="61" customFormat="1" ht="14" x14ac:dyDescent="0.2">
      <c r="A84" s="82" t="s">
        <v>3</v>
      </c>
      <c r="B84" s="23">
        <f>R9</f>
        <v>1</v>
      </c>
      <c r="C84" s="163">
        <f>R69</f>
        <v>0</v>
      </c>
      <c r="D84" s="164"/>
      <c r="E84" s="165"/>
      <c r="F84" s="166">
        <f>R71</f>
        <v>0</v>
      </c>
      <c r="G84" s="166"/>
      <c r="I84" s="64"/>
      <c r="J84" s="36"/>
      <c r="K84" s="55"/>
      <c r="L84" s="55"/>
      <c r="M84" s="36"/>
      <c r="N84" s="36"/>
      <c r="O84" s="36"/>
      <c r="P84" s="36"/>
      <c r="Q84" s="36"/>
      <c r="R84" s="36"/>
      <c r="S84" s="36"/>
    </row>
    <row r="85" spans="1:19" s="61" customFormat="1" ht="14" x14ac:dyDescent="0.2">
      <c r="A85" s="172" t="s">
        <v>0</v>
      </c>
      <c r="B85" s="173"/>
      <c r="C85" s="174">
        <f>SUM(C77:C84)</f>
        <v>7.9166666666666687</v>
      </c>
      <c r="D85" s="175"/>
      <c r="E85" s="176"/>
      <c r="F85" s="177">
        <f>SUM(F77:G84)</f>
        <v>190</v>
      </c>
      <c r="G85" s="177"/>
      <c r="I85" s="64"/>
      <c r="J85" s="36"/>
      <c r="K85" s="36"/>
      <c r="L85" s="36"/>
      <c r="M85" s="36"/>
      <c r="N85" s="36"/>
      <c r="O85" s="36"/>
      <c r="P85" s="36"/>
      <c r="Q85" s="36"/>
      <c r="R85" s="36"/>
      <c r="S85" s="36"/>
    </row>
    <row r="86" spans="1:19" s="61" customFormat="1" ht="14" x14ac:dyDescent="0.2">
      <c r="A86" s="172" t="s">
        <v>44</v>
      </c>
      <c r="B86" s="173"/>
      <c r="C86" s="178">
        <f>TEXT($C$85,"[h]")+MINUTE($C$85)/60</f>
        <v>190</v>
      </c>
      <c r="D86" s="179"/>
      <c r="E86" s="180"/>
      <c r="F86" s="181">
        <f>C86-190</f>
        <v>0</v>
      </c>
      <c r="G86" s="181"/>
      <c r="I86" s="64"/>
      <c r="J86" s="36"/>
      <c r="K86" s="36"/>
      <c r="L86" s="36"/>
      <c r="M86" s="36"/>
      <c r="N86" s="36"/>
      <c r="O86" s="36"/>
      <c r="P86" s="36"/>
      <c r="Q86" s="36"/>
      <c r="R86" s="36"/>
      <c r="S86" s="36"/>
    </row>
    <row r="87" spans="1:19" s="61" customFormat="1" ht="14" x14ac:dyDescent="0.2">
      <c r="A87" s="13"/>
      <c r="B87" s="13"/>
      <c r="C87" s="13"/>
      <c r="D87" s="13"/>
      <c r="E87" s="13"/>
      <c r="F87" s="13"/>
      <c r="G87" s="13"/>
      <c r="J87" s="36"/>
      <c r="K87" s="36"/>
      <c r="L87" s="36"/>
      <c r="M87" s="36"/>
      <c r="N87" s="36"/>
      <c r="O87" s="36"/>
      <c r="P87" s="36"/>
      <c r="Q87" s="36"/>
      <c r="R87" s="36"/>
      <c r="S87" s="36"/>
    </row>
    <row r="88" spans="1:19" s="61" customFormat="1" ht="14" x14ac:dyDescent="0.2">
      <c r="A88" s="182" t="s">
        <v>41</v>
      </c>
      <c r="B88" s="183"/>
      <c r="C88" s="183"/>
      <c r="D88" s="183"/>
      <c r="E88" s="183"/>
      <c r="F88" s="183"/>
      <c r="G88" s="184"/>
      <c r="I88" s="64"/>
      <c r="J88" s="36"/>
      <c r="K88" s="36"/>
      <c r="L88" s="36"/>
      <c r="M88" s="36"/>
      <c r="N88" s="36"/>
      <c r="O88" s="36"/>
      <c r="P88" s="36"/>
      <c r="Q88" s="36"/>
      <c r="R88" s="36"/>
      <c r="S88" s="36"/>
    </row>
    <row r="89" spans="1:19" s="61" customFormat="1" ht="14" x14ac:dyDescent="0.2">
      <c r="A89" s="172"/>
      <c r="B89" s="173"/>
      <c r="C89" s="174"/>
      <c r="D89" s="175"/>
      <c r="E89" s="176"/>
      <c r="F89" s="177"/>
      <c r="G89" s="177"/>
      <c r="I89" s="64"/>
      <c r="J89" s="36"/>
      <c r="K89" s="36"/>
      <c r="L89" s="36"/>
      <c r="M89" s="36"/>
      <c r="N89" s="36"/>
      <c r="O89" s="36"/>
      <c r="P89" s="36"/>
      <c r="Q89" s="36"/>
      <c r="R89" s="36"/>
      <c r="S89" s="36"/>
    </row>
    <row r="90" spans="1:19" s="61" customFormat="1" ht="14" x14ac:dyDescent="0.2">
      <c r="A90" s="172"/>
      <c r="B90" s="173"/>
      <c r="C90" s="174"/>
      <c r="D90" s="175"/>
      <c r="E90" s="176"/>
      <c r="F90" s="177"/>
      <c r="G90" s="177"/>
      <c r="I90" s="64"/>
      <c r="J90" s="36"/>
      <c r="K90" s="36"/>
      <c r="L90" s="36"/>
      <c r="M90" s="36"/>
      <c r="N90" s="36"/>
      <c r="O90" s="36"/>
      <c r="P90" s="36"/>
      <c r="Q90" s="36"/>
      <c r="R90" s="36"/>
      <c r="S90" s="36"/>
    </row>
    <row r="91" spans="1:19" s="61" customFormat="1" ht="14" x14ac:dyDescent="0.2">
      <c r="A91" s="172"/>
      <c r="B91" s="173"/>
      <c r="C91" s="174"/>
      <c r="D91" s="175"/>
      <c r="E91" s="176"/>
      <c r="F91" s="177"/>
      <c r="G91" s="177"/>
      <c r="I91" s="64"/>
      <c r="J91" s="36"/>
      <c r="K91" s="36"/>
      <c r="L91" s="36"/>
      <c r="M91" s="36"/>
      <c r="N91" s="36"/>
      <c r="O91" s="36"/>
      <c r="P91" s="36"/>
      <c r="Q91" s="36"/>
      <c r="R91" s="36"/>
      <c r="S91" s="36"/>
    </row>
    <row r="92" spans="1:19" s="61" customFormat="1" ht="14" x14ac:dyDescent="0.2">
      <c r="A92" s="172"/>
      <c r="B92" s="173"/>
      <c r="C92" s="174"/>
      <c r="D92" s="175"/>
      <c r="E92" s="176"/>
      <c r="F92" s="177"/>
      <c r="G92" s="177"/>
      <c r="I92" s="64"/>
      <c r="J92" s="36"/>
      <c r="K92" s="36"/>
      <c r="L92" s="36"/>
      <c r="M92" s="36"/>
      <c r="N92" s="36"/>
      <c r="O92" s="36"/>
      <c r="P92" s="36"/>
      <c r="Q92" s="36"/>
      <c r="R92" s="36"/>
      <c r="S92" s="36"/>
    </row>
    <row r="93" spans="1:19" s="61" customFormat="1" ht="14" x14ac:dyDescent="0.2">
      <c r="A93" s="172" t="s">
        <v>0</v>
      </c>
      <c r="B93" s="173"/>
      <c r="C93" s="174">
        <f>SUM(C89:E92)</f>
        <v>0</v>
      </c>
      <c r="D93" s="175"/>
      <c r="E93" s="176"/>
      <c r="F93" s="177">
        <f>SUM(F89:G92)</f>
        <v>0</v>
      </c>
      <c r="G93" s="177"/>
      <c r="I93" s="64"/>
      <c r="J93" s="36"/>
      <c r="K93" s="36"/>
      <c r="L93" s="36"/>
      <c r="M93" s="36"/>
      <c r="N93" s="36"/>
      <c r="O93" s="36"/>
      <c r="P93" s="36"/>
      <c r="Q93" s="36"/>
      <c r="R93" s="36"/>
      <c r="S93" s="36"/>
    </row>
    <row r="94" spans="1:19" s="61" customFormat="1" ht="14" x14ac:dyDescent="0.2">
      <c r="A94" s="187" t="s">
        <v>45</v>
      </c>
      <c r="B94" s="187"/>
      <c r="C94" s="188">
        <f>TEXT($C$93,"[h]")+MINUTE($C$93)/60</f>
        <v>0</v>
      </c>
      <c r="D94" s="188"/>
      <c r="E94" s="188"/>
      <c r="F94" s="189">
        <f>C94*K1*2</f>
        <v>0</v>
      </c>
      <c r="G94" s="188"/>
      <c r="I94" s="64"/>
      <c r="J94" s="36"/>
      <c r="K94" s="36"/>
      <c r="L94" s="36"/>
      <c r="M94" s="36"/>
      <c r="N94" s="36"/>
      <c r="O94" s="36"/>
      <c r="P94" s="36"/>
      <c r="Q94" s="36"/>
      <c r="R94" s="36"/>
      <c r="S94" s="36"/>
    </row>
    <row r="95" spans="1:19" s="61" customFormat="1" ht="14" x14ac:dyDescent="0.2">
      <c r="A95" s="24"/>
      <c r="B95" s="24"/>
      <c r="C95" s="25"/>
      <c r="D95" s="25"/>
      <c r="E95" s="25"/>
      <c r="F95" s="26"/>
      <c r="G95" s="26"/>
      <c r="I95" s="64"/>
      <c r="J95" s="36"/>
      <c r="K95" s="36"/>
      <c r="L95" s="36"/>
      <c r="M95" s="36"/>
      <c r="N95" s="36"/>
      <c r="O95" s="36"/>
      <c r="P95" s="36"/>
      <c r="Q95" s="36"/>
      <c r="R95" s="36"/>
      <c r="S95" s="36"/>
    </row>
    <row r="96" spans="1:19" s="61" customFormat="1" ht="14" x14ac:dyDescent="0.2">
      <c r="A96" s="169" t="str">
        <f>CONCATENATE("REAL"," - ",,$B$2," - ",$B$3," - ",TEXT($I$1,"mmmm / aaaa"))</f>
        <v>REAL - Império Tecnologia - Marcus Cezar Rabello - dezembro / 2012</v>
      </c>
      <c r="B96" s="170"/>
      <c r="C96" s="170"/>
      <c r="D96" s="170"/>
      <c r="E96" s="170"/>
      <c r="F96" s="170"/>
      <c r="G96" s="171"/>
      <c r="I96" s="64"/>
      <c r="J96" s="36"/>
      <c r="K96" s="36"/>
      <c r="L96" s="36"/>
      <c r="M96" s="36"/>
      <c r="N96" s="36"/>
      <c r="O96" s="36"/>
      <c r="P96" s="36"/>
      <c r="Q96" s="36"/>
      <c r="R96" s="36"/>
      <c r="S96" s="36"/>
    </row>
    <row r="97" spans="1:19" s="61" customFormat="1" ht="14" x14ac:dyDescent="0.2">
      <c r="A97" s="185" t="s">
        <v>37</v>
      </c>
      <c r="B97" s="185"/>
      <c r="C97" s="186">
        <f>-F85</f>
        <v>-190</v>
      </c>
      <c r="D97" s="186"/>
      <c r="E97" s="186"/>
      <c r="F97" s="186">
        <f>-C97</f>
        <v>190</v>
      </c>
      <c r="G97" s="186"/>
      <c r="I97" s="64"/>
      <c r="J97" s="36"/>
      <c r="K97" s="36"/>
      <c r="L97" s="36"/>
      <c r="M97" s="36"/>
      <c r="N97" s="36"/>
      <c r="O97" s="36"/>
      <c r="P97" s="36"/>
      <c r="Q97" s="36"/>
      <c r="R97" s="36"/>
      <c r="S97" s="36"/>
    </row>
    <row r="98" spans="1:19" s="61" customFormat="1" ht="14" x14ac:dyDescent="0.2">
      <c r="A98" s="185" t="s">
        <v>36</v>
      </c>
      <c r="B98" s="185"/>
      <c r="C98" s="186">
        <v>0</v>
      </c>
      <c r="D98" s="186"/>
      <c r="E98" s="186"/>
      <c r="F98" s="186">
        <f>C98</f>
        <v>0</v>
      </c>
      <c r="G98" s="186"/>
      <c r="I98" s="64"/>
      <c r="J98" s="36"/>
      <c r="K98" s="36"/>
      <c r="L98" s="36"/>
      <c r="M98" s="36"/>
      <c r="N98" s="36"/>
      <c r="O98" s="36"/>
      <c r="P98" s="36"/>
      <c r="Q98" s="36"/>
      <c r="R98" s="36"/>
      <c r="S98" s="36"/>
    </row>
    <row r="99" spans="1:19" s="61" customFormat="1" ht="14" x14ac:dyDescent="0.2">
      <c r="A99" s="195" t="s">
        <v>42</v>
      </c>
      <c r="B99" s="196"/>
      <c r="C99" s="197">
        <v>0</v>
      </c>
      <c r="D99" s="198"/>
      <c r="E99" s="199"/>
      <c r="F99" s="197">
        <f>C99</f>
        <v>0</v>
      </c>
      <c r="G99" s="199"/>
      <c r="I99" s="64"/>
      <c r="J99" s="36"/>
      <c r="K99" s="36"/>
      <c r="L99" s="36"/>
      <c r="M99" s="36"/>
      <c r="N99" s="36"/>
      <c r="O99" s="36"/>
      <c r="P99" s="36"/>
      <c r="Q99" s="36"/>
      <c r="R99" s="36"/>
      <c r="S99" s="36"/>
    </row>
    <row r="100" spans="1:19" s="61" customFormat="1" ht="14" x14ac:dyDescent="0.2">
      <c r="A100" s="195" t="s">
        <v>43</v>
      </c>
      <c r="B100" s="196"/>
      <c r="C100" s="197">
        <f>C94</f>
        <v>0</v>
      </c>
      <c r="D100" s="198"/>
      <c r="E100" s="199"/>
      <c r="F100" s="197">
        <f>C100*K1*2</f>
        <v>0</v>
      </c>
      <c r="G100" s="199"/>
      <c r="I100" s="64"/>
      <c r="J100" s="36"/>
      <c r="K100" s="36"/>
      <c r="L100" s="36"/>
      <c r="M100" s="36"/>
      <c r="N100" s="36"/>
      <c r="O100" s="36"/>
      <c r="P100" s="36"/>
      <c r="Q100" s="36"/>
      <c r="R100" s="36"/>
      <c r="S100" s="36"/>
    </row>
    <row r="101" spans="1:19" s="61" customFormat="1" ht="14" x14ac:dyDescent="0.2">
      <c r="A101" s="190" t="s">
        <v>10</v>
      </c>
      <c r="B101" s="190"/>
      <c r="C101" s="190"/>
      <c r="D101" s="190"/>
      <c r="E101" s="190"/>
      <c r="F101" s="191">
        <f>SUM(F97:G100)</f>
        <v>190</v>
      </c>
      <c r="G101" s="190"/>
      <c r="I101" s="64"/>
      <c r="J101" s="36"/>
      <c r="K101" s="36"/>
      <c r="L101" s="36"/>
      <c r="M101" s="36"/>
      <c r="N101" s="36"/>
      <c r="O101" s="36"/>
      <c r="P101" s="36"/>
      <c r="Q101" s="36"/>
      <c r="R101" s="36"/>
      <c r="S101" s="36"/>
    </row>
    <row r="102" spans="1:19" s="61" customFormat="1" ht="14" x14ac:dyDescent="0.2">
      <c r="A102" s="27"/>
      <c r="B102" s="27"/>
      <c r="C102" s="27"/>
      <c r="D102" s="27"/>
      <c r="E102" s="27"/>
      <c r="F102" s="28"/>
      <c r="G102" s="27"/>
      <c r="I102" s="64"/>
      <c r="J102" s="36"/>
      <c r="K102" s="36"/>
      <c r="L102" s="36"/>
      <c r="M102" s="36"/>
      <c r="N102" s="36"/>
      <c r="O102" s="36"/>
      <c r="P102" s="36"/>
      <c r="Q102" s="36"/>
      <c r="R102" s="36"/>
      <c r="S102" s="36"/>
    </row>
    <row r="103" spans="1:19" s="61" customFormat="1" ht="14" x14ac:dyDescent="0.2">
      <c r="A103" s="169" t="s">
        <v>38</v>
      </c>
      <c r="B103" s="170"/>
      <c r="C103" s="170"/>
      <c r="D103" s="170"/>
      <c r="E103" s="170"/>
      <c r="F103" s="170"/>
      <c r="G103" s="171"/>
      <c r="I103" s="64"/>
      <c r="J103" s="36"/>
      <c r="K103" s="36"/>
      <c r="L103" s="36"/>
      <c r="M103" s="36"/>
      <c r="N103" s="36"/>
      <c r="O103" s="36"/>
      <c r="P103" s="36"/>
      <c r="Q103" s="36"/>
      <c r="R103" s="36"/>
      <c r="S103" s="36"/>
    </row>
    <row r="104" spans="1:19" s="36" customFormat="1" ht="12" x14ac:dyDescent="0.15">
      <c r="A104" s="192" t="s">
        <v>5</v>
      </c>
      <c r="B104" s="192"/>
      <c r="C104" s="192"/>
      <c r="D104" s="192"/>
      <c r="E104" s="192"/>
      <c r="F104" s="193">
        <f>-IF((F101*0.015)&gt;10,F101*0.015,0)</f>
        <v>0</v>
      </c>
      <c r="G104" s="193"/>
      <c r="I104" s="37"/>
    </row>
    <row r="105" spans="1:19" s="36" customFormat="1" ht="12" x14ac:dyDescent="0.15">
      <c r="A105" s="194" t="s">
        <v>6</v>
      </c>
      <c r="B105" s="194"/>
      <c r="C105" s="194"/>
      <c r="D105" s="194"/>
      <c r="E105" s="194"/>
      <c r="F105" s="166">
        <f>-IF($F$101&gt;5000,($F$101*0.65%),0)</f>
        <v>0</v>
      </c>
      <c r="G105" s="166"/>
      <c r="I105" s="37"/>
    </row>
    <row r="106" spans="1:19" s="36" customFormat="1" ht="12" x14ac:dyDescent="0.15">
      <c r="A106" s="194" t="s">
        <v>7</v>
      </c>
      <c r="B106" s="194"/>
      <c r="C106" s="194"/>
      <c r="D106" s="194"/>
      <c r="E106" s="194"/>
      <c r="F106" s="166">
        <f>-IF($F$101&gt;5000,($F$101*3%),0)</f>
        <v>0</v>
      </c>
      <c r="G106" s="166"/>
      <c r="I106" s="37"/>
    </row>
    <row r="107" spans="1:19" s="36" customFormat="1" ht="12" x14ac:dyDescent="0.15">
      <c r="A107" s="194" t="s">
        <v>8</v>
      </c>
      <c r="B107" s="194"/>
      <c r="C107" s="194"/>
      <c r="D107" s="194"/>
      <c r="E107" s="194"/>
      <c r="F107" s="166">
        <f>-IF($F$101&gt;5000,($F$101*1%),0)</f>
        <v>0</v>
      </c>
      <c r="G107" s="166"/>
      <c r="I107" s="37"/>
    </row>
    <row r="108" spans="1:19" s="36" customFormat="1" ht="12" x14ac:dyDescent="0.15">
      <c r="A108" s="190" t="s">
        <v>39</v>
      </c>
      <c r="B108" s="190"/>
      <c r="C108" s="190"/>
      <c r="D108" s="190"/>
      <c r="E108" s="190"/>
      <c r="F108" s="191">
        <f>SUM(F104:G107)</f>
        <v>0</v>
      </c>
      <c r="G108" s="190"/>
      <c r="I108" s="37"/>
    </row>
    <row r="109" spans="1:19" s="36" customFormat="1" ht="12" x14ac:dyDescent="0.15">
      <c r="A109" s="29"/>
      <c r="B109" s="29"/>
      <c r="C109" s="29"/>
      <c r="D109" s="29"/>
      <c r="E109" s="29"/>
      <c r="F109" s="30"/>
      <c r="G109" s="30"/>
      <c r="I109" s="37"/>
    </row>
    <row r="110" spans="1:19" s="36" customFormat="1" ht="12" x14ac:dyDescent="0.15">
      <c r="A110" s="169" t="str">
        <f>CONCATENATE("Reembolso de Despesas"," - ",,$B$2," - ",$B$3," - ",TEXT($I$1,"mmmm / aaaa"))</f>
        <v>Reembolso de Despesas - Império Tecnologia - Marcus Cezar Rabello - dezembro / 2012</v>
      </c>
      <c r="B110" s="170"/>
      <c r="C110" s="170"/>
      <c r="D110" s="170"/>
      <c r="E110" s="170"/>
      <c r="F110" s="170"/>
      <c r="G110" s="171"/>
      <c r="I110" s="37"/>
    </row>
    <row r="111" spans="1:19" s="36" customFormat="1" ht="12" x14ac:dyDescent="0.15">
      <c r="A111" s="172" t="s">
        <v>0</v>
      </c>
      <c r="B111" s="200"/>
      <c r="C111" s="200"/>
      <c r="D111" s="200"/>
      <c r="E111" s="173"/>
      <c r="F111" s="177"/>
      <c r="G111" s="177"/>
      <c r="I111" s="37"/>
    </row>
    <row r="112" spans="1:19" s="36" customFormat="1" ht="12" x14ac:dyDescent="0.15">
      <c r="A112" s="29"/>
      <c r="B112" s="29"/>
      <c r="C112" s="29"/>
      <c r="D112" s="29"/>
      <c r="E112" s="29"/>
      <c r="F112" s="30"/>
      <c r="G112" s="30"/>
      <c r="I112" s="37"/>
    </row>
    <row r="113" spans="1:9" s="36" customFormat="1" ht="12" x14ac:dyDescent="0.15">
      <c r="A113" s="190" t="s">
        <v>9</v>
      </c>
      <c r="B113" s="190"/>
      <c r="C113" s="190"/>
      <c r="D113" s="190"/>
      <c r="E113" s="190"/>
      <c r="F113" s="201">
        <f>F101+F111+F108</f>
        <v>190</v>
      </c>
      <c r="G113" s="201"/>
      <c r="I113" s="37"/>
    </row>
    <row r="114" spans="1:9" s="14" customFormat="1" ht="16" x14ac:dyDescent="0.2">
      <c r="A114" s="202"/>
      <c r="B114" s="202"/>
      <c r="C114" s="202"/>
      <c r="D114" s="202"/>
      <c r="E114" s="202"/>
      <c r="F114" s="202"/>
      <c r="G114" s="202"/>
      <c r="I114" s="15"/>
    </row>
    <row r="115" spans="1:9" s="14" customFormat="1" ht="16" x14ac:dyDescent="0.2">
      <c r="A115" s="202"/>
      <c r="B115" s="202"/>
      <c r="C115" s="202"/>
      <c r="D115" s="202"/>
      <c r="E115" s="202"/>
      <c r="F115" s="202"/>
      <c r="G115" s="202"/>
      <c r="I115" s="15"/>
    </row>
    <row r="116" spans="1:9" s="14" customFormat="1" ht="16" x14ac:dyDescent="0.2">
      <c r="A116" s="204" t="s">
        <v>11</v>
      </c>
      <c r="B116" s="204"/>
      <c r="C116" s="204"/>
      <c r="D116" s="204"/>
      <c r="E116" s="204"/>
      <c r="F116" s="204"/>
      <c r="G116" s="204"/>
      <c r="I116" s="15"/>
    </row>
    <row r="117" spans="1:9" s="14" customFormat="1" ht="16" x14ac:dyDescent="0.2">
      <c r="A117" s="84"/>
      <c r="B117" s="84"/>
      <c r="C117" s="84"/>
      <c r="D117" s="84"/>
      <c r="E117" s="84"/>
      <c r="F117" s="84"/>
      <c r="G117" s="84"/>
      <c r="I117" s="15"/>
    </row>
    <row r="118" spans="1:9" s="14" customFormat="1" ht="16" x14ac:dyDescent="0.2">
      <c r="A118" s="203" t="str">
        <f>CONCATENATE("Prestação de serviços de desenvolvimento referente a ",TEXT(I1,"mmmm / aaaa"))</f>
        <v>Prestação de serviços de desenvolvimento referente a dezembro / 2012</v>
      </c>
      <c r="B118" s="203"/>
      <c r="C118" s="203"/>
      <c r="D118" s="203"/>
      <c r="E118" s="203"/>
      <c r="F118" s="203"/>
      <c r="G118" s="203"/>
      <c r="I118" s="15"/>
    </row>
    <row r="119" spans="1:9" s="85" customFormat="1" ht="16" x14ac:dyDescent="0.2">
      <c r="A119" s="205" t="str">
        <f>CONCATENATE("Total: "," - ",TEXT(F101,"R$ #.##0,00"))</f>
        <v>Total:  - R$ 190,00</v>
      </c>
      <c r="B119" s="205"/>
      <c r="C119" s="205"/>
      <c r="D119" s="205"/>
      <c r="E119" s="205"/>
    </row>
    <row r="120" spans="1:9" s="14" customFormat="1" ht="16" x14ac:dyDescent="0.2">
      <c r="A120" s="203" t="str">
        <f>IF(F101*1.5%&gt;10,CONCATENATE(A104," ",TEXT(F104,"R$ #.##0,00"),""),"")</f>
        <v/>
      </c>
      <c r="B120" s="203"/>
      <c r="C120" s="203"/>
      <c r="D120" s="203"/>
      <c r="E120" s="203"/>
      <c r="F120" s="83"/>
      <c r="G120" s="83"/>
      <c r="I120" s="15"/>
    </row>
    <row r="121" spans="1:9" s="14" customFormat="1" ht="16" x14ac:dyDescent="0.2">
      <c r="A121" s="203" t="str">
        <f>IF($F$101&gt;5000,CONCATENATE(A105," ",TEXT(F105,"R$ #.##0,00")," * "),"")</f>
        <v/>
      </c>
      <c r="B121" s="203"/>
      <c r="C121" s="203"/>
      <c r="D121" s="203"/>
      <c r="E121" s="203"/>
      <c r="I121" s="15"/>
    </row>
    <row r="122" spans="1:9" s="14" customFormat="1" ht="16" x14ac:dyDescent="0.2">
      <c r="A122" s="203" t="str">
        <f>IF($F$101&gt;5000,CONCATENATE(A106," ",TEXT(F106,"R$ #.##0,00")," * "),"")</f>
        <v/>
      </c>
      <c r="B122" s="203"/>
      <c r="C122" s="203"/>
      <c r="D122" s="203"/>
      <c r="E122" s="203"/>
      <c r="I122" s="15"/>
    </row>
    <row r="123" spans="1:9" s="14" customFormat="1" ht="16" x14ac:dyDescent="0.2">
      <c r="A123" s="203" t="str">
        <f>IF($F$101&gt;5000,CONCATENATE(A107," ",TEXT(F107,"R$ #.##0,00")," * "),"")</f>
        <v/>
      </c>
      <c r="B123" s="203"/>
      <c r="C123" s="203"/>
      <c r="D123" s="203"/>
      <c r="E123" s="203"/>
      <c r="I123" s="15"/>
    </row>
    <row r="124" spans="1:9" s="14" customFormat="1" ht="16" x14ac:dyDescent="0.2">
      <c r="A124" s="203" t="str">
        <f>IF(F101&gt;5000,"* (Conforme Lei 10.833/03 - 29/12/2003)","")</f>
        <v/>
      </c>
      <c r="B124" s="203"/>
      <c r="C124" s="203"/>
      <c r="D124" s="203"/>
      <c r="E124" s="203"/>
      <c r="I124" s="15"/>
    </row>
    <row r="125" spans="1:9" s="14" customFormat="1" ht="16" x14ac:dyDescent="0.2">
      <c r="I125" s="15"/>
    </row>
    <row r="126" spans="1:9" s="14" customFormat="1" ht="16" x14ac:dyDescent="0.2">
      <c r="I126" s="15"/>
    </row>
    <row r="127" spans="1:9" s="14" customFormat="1" ht="16" x14ac:dyDescent="0.2">
      <c r="I127" s="15"/>
    </row>
    <row r="128" spans="1:9" s="14" customFormat="1" ht="16" x14ac:dyDescent="0.2">
      <c r="I128" s="15"/>
    </row>
    <row r="129" spans="5:19" s="14" customFormat="1" ht="16" x14ac:dyDescent="0.2">
      <c r="I129" s="15"/>
    </row>
    <row r="130" spans="5:19" s="14" customFormat="1" ht="16" x14ac:dyDescent="0.2">
      <c r="I130" s="15"/>
    </row>
    <row r="131" spans="5:19" s="14" customFormat="1" ht="16" x14ac:dyDescent="0.2">
      <c r="I131" s="15"/>
    </row>
    <row r="132" spans="5:19" s="14" customFormat="1" ht="16" x14ac:dyDescent="0.2">
      <c r="I132" s="15"/>
    </row>
    <row r="133" spans="5:19" s="14" customFormat="1" ht="16" x14ac:dyDescent="0.2">
      <c r="I133" s="15"/>
    </row>
    <row r="134" spans="5:19" s="14" customFormat="1" ht="16" x14ac:dyDescent="0.2">
      <c r="I134" s="15"/>
    </row>
    <row r="135" spans="5:19" s="14" customFormat="1" ht="16" x14ac:dyDescent="0.2">
      <c r="I135" s="15"/>
    </row>
    <row r="136" spans="5:19" s="14" customFormat="1" ht="16" x14ac:dyDescent="0.2">
      <c r="I136" s="15"/>
    </row>
    <row r="137" spans="5:19" s="14" customFormat="1" ht="16" x14ac:dyDescent="0.2">
      <c r="I137" s="15"/>
    </row>
    <row r="138" spans="5:19" s="14" customFormat="1" ht="16" x14ac:dyDescent="0.2">
      <c r="I138" s="15"/>
    </row>
    <row r="139" spans="5:19" s="14" customFormat="1" ht="16" x14ac:dyDescent="0.2">
      <c r="I139" s="15"/>
    </row>
    <row r="140" spans="5:19" s="61" customFormat="1" x14ac:dyDescent="0.2">
      <c r="E140" s="63"/>
      <c r="I140" s="64"/>
      <c r="J140" s="36"/>
      <c r="K140" s="36"/>
      <c r="L140" s="36"/>
      <c r="M140" s="36"/>
      <c r="N140" s="36"/>
      <c r="O140" s="36"/>
      <c r="P140" s="36"/>
      <c r="Q140" s="36"/>
      <c r="R140" s="36"/>
      <c r="S140" s="36"/>
    </row>
    <row r="141" spans="5:19" s="61" customFormat="1" x14ac:dyDescent="0.2">
      <c r="E141" s="63"/>
      <c r="I141" s="64"/>
      <c r="J141" s="36"/>
      <c r="K141" s="36"/>
      <c r="L141" s="36"/>
      <c r="M141" s="36"/>
      <c r="N141" s="36"/>
      <c r="O141" s="36"/>
      <c r="P141" s="36"/>
      <c r="Q141" s="36"/>
      <c r="R141" s="36"/>
      <c r="S141" s="36"/>
    </row>
    <row r="142" spans="5:19" s="61" customFormat="1" x14ac:dyDescent="0.2">
      <c r="E142" s="63"/>
      <c r="I142" s="64"/>
      <c r="J142" s="36"/>
      <c r="K142" s="36"/>
      <c r="L142" s="36"/>
      <c r="M142" s="36"/>
      <c r="N142" s="36"/>
      <c r="O142" s="36"/>
      <c r="P142" s="36"/>
      <c r="Q142" s="36"/>
      <c r="R142" s="36"/>
      <c r="S142" s="36"/>
    </row>
    <row r="143" spans="5:19" s="61" customFormat="1" x14ac:dyDescent="0.2">
      <c r="E143" s="63"/>
      <c r="I143" s="64"/>
      <c r="J143" s="36"/>
      <c r="K143" s="36"/>
      <c r="L143" s="36"/>
      <c r="M143" s="36"/>
      <c r="N143" s="36"/>
      <c r="O143" s="36"/>
      <c r="P143" s="36"/>
      <c r="Q143" s="36"/>
      <c r="R143" s="36"/>
      <c r="S143" s="36"/>
    </row>
    <row r="144" spans="5:19" s="61" customFormat="1" x14ac:dyDescent="0.2">
      <c r="E144" s="63"/>
      <c r="I144" s="64"/>
      <c r="J144" s="36"/>
      <c r="K144" s="36"/>
      <c r="L144" s="36"/>
      <c r="M144" s="36"/>
      <c r="N144" s="36"/>
      <c r="O144" s="36"/>
      <c r="P144" s="36"/>
      <c r="Q144" s="36"/>
      <c r="R144" s="36"/>
      <c r="S144" s="36"/>
    </row>
    <row r="145" spans="5:19" s="61" customFormat="1" x14ac:dyDescent="0.2">
      <c r="E145" s="63"/>
      <c r="I145" s="64"/>
      <c r="J145" s="36"/>
      <c r="K145" s="36"/>
      <c r="L145" s="36"/>
      <c r="M145" s="36"/>
      <c r="N145" s="36"/>
      <c r="O145" s="36"/>
      <c r="P145" s="36"/>
      <c r="Q145" s="36"/>
      <c r="R145" s="36"/>
      <c r="S145" s="36"/>
    </row>
    <row r="146" spans="5:19" s="61" customFormat="1" x14ac:dyDescent="0.2">
      <c r="E146" s="63"/>
      <c r="I146" s="64"/>
      <c r="J146" s="36"/>
      <c r="K146" s="36"/>
      <c r="L146" s="36"/>
      <c r="M146" s="36"/>
      <c r="N146" s="36"/>
      <c r="O146" s="36"/>
      <c r="P146" s="36"/>
      <c r="Q146" s="36"/>
      <c r="R146" s="36"/>
      <c r="S146" s="36"/>
    </row>
    <row r="147" spans="5:19" s="61" customFormat="1" x14ac:dyDescent="0.2">
      <c r="E147" s="63"/>
      <c r="I147" s="64"/>
      <c r="J147" s="36"/>
      <c r="K147" s="36"/>
      <c r="L147" s="36"/>
      <c r="M147" s="36"/>
      <c r="N147" s="36"/>
      <c r="O147" s="36"/>
      <c r="P147" s="36"/>
      <c r="Q147" s="36"/>
      <c r="R147" s="36"/>
      <c r="S147" s="36"/>
    </row>
    <row r="148" spans="5:19" s="61" customFormat="1" x14ac:dyDescent="0.2">
      <c r="E148" s="63"/>
      <c r="I148" s="64"/>
      <c r="J148" s="36"/>
      <c r="K148" s="36"/>
      <c r="L148" s="36"/>
      <c r="M148" s="36"/>
      <c r="N148" s="36"/>
      <c r="O148" s="36"/>
      <c r="P148" s="36"/>
      <c r="Q148" s="36"/>
      <c r="R148" s="36"/>
      <c r="S148" s="36"/>
    </row>
    <row r="149" spans="5:19" s="61" customFormat="1" x14ac:dyDescent="0.2">
      <c r="E149" s="63"/>
      <c r="I149" s="64"/>
      <c r="J149" s="36"/>
      <c r="K149" s="36"/>
      <c r="L149" s="36"/>
      <c r="M149" s="36"/>
      <c r="N149" s="36"/>
      <c r="O149" s="36"/>
      <c r="P149" s="36"/>
      <c r="Q149" s="36"/>
      <c r="R149" s="36"/>
      <c r="S149" s="36"/>
    </row>
    <row r="150" spans="5:19" s="61" customFormat="1" x14ac:dyDescent="0.2">
      <c r="E150" s="63"/>
      <c r="I150" s="64"/>
      <c r="J150" s="36"/>
      <c r="K150" s="36"/>
      <c r="L150" s="36"/>
      <c r="M150" s="36"/>
      <c r="N150" s="36"/>
      <c r="O150" s="36"/>
      <c r="P150" s="36"/>
      <c r="Q150" s="36"/>
      <c r="R150" s="36"/>
      <c r="S150" s="36"/>
    </row>
    <row r="151" spans="5:19" s="61" customFormat="1" x14ac:dyDescent="0.2">
      <c r="E151" s="63"/>
      <c r="I151" s="64"/>
      <c r="J151" s="36"/>
      <c r="K151" s="36"/>
      <c r="L151" s="36"/>
      <c r="M151" s="36"/>
      <c r="N151" s="36"/>
      <c r="O151" s="36"/>
      <c r="P151" s="36"/>
      <c r="Q151" s="36"/>
      <c r="R151" s="36"/>
      <c r="S151" s="36"/>
    </row>
    <row r="152" spans="5:19" s="61" customFormat="1" x14ac:dyDescent="0.2">
      <c r="E152" s="63"/>
      <c r="I152" s="64"/>
      <c r="J152" s="36"/>
      <c r="K152" s="36"/>
      <c r="L152" s="36"/>
      <c r="M152" s="36"/>
      <c r="N152" s="36"/>
      <c r="O152" s="36"/>
      <c r="P152" s="36"/>
      <c r="Q152" s="36"/>
      <c r="R152" s="36"/>
      <c r="S152" s="36"/>
    </row>
    <row r="153" spans="5:19" s="61" customFormat="1" x14ac:dyDescent="0.2">
      <c r="E153" s="63"/>
      <c r="I153" s="64"/>
      <c r="J153" s="36"/>
      <c r="K153" s="36"/>
      <c r="L153" s="36"/>
      <c r="M153" s="36"/>
      <c r="N153" s="36"/>
      <c r="O153" s="36"/>
      <c r="P153" s="36"/>
      <c r="Q153" s="36"/>
      <c r="R153" s="36"/>
      <c r="S153" s="36"/>
    </row>
    <row r="154" spans="5:19" s="61" customFormat="1" x14ac:dyDescent="0.2">
      <c r="E154" s="63"/>
      <c r="I154" s="64"/>
      <c r="J154" s="36"/>
      <c r="K154" s="36"/>
      <c r="L154" s="36"/>
      <c r="M154" s="36"/>
      <c r="N154" s="36"/>
      <c r="O154" s="36"/>
      <c r="P154" s="36"/>
      <c r="Q154" s="36"/>
      <c r="R154" s="36"/>
      <c r="S154" s="36"/>
    </row>
    <row r="155" spans="5:19" s="61" customFormat="1" x14ac:dyDescent="0.2">
      <c r="E155" s="63"/>
      <c r="I155" s="64"/>
      <c r="J155" s="36"/>
      <c r="K155" s="36"/>
      <c r="L155" s="36"/>
      <c r="M155" s="36"/>
      <c r="N155" s="36"/>
      <c r="O155" s="36"/>
      <c r="P155" s="36"/>
      <c r="Q155" s="36"/>
      <c r="R155" s="36"/>
      <c r="S155" s="36"/>
    </row>
    <row r="156" spans="5:19" s="61" customFormat="1" x14ac:dyDescent="0.2">
      <c r="E156" s="63"/>
      <c r="I156" s="64"/>
      <c r="J156" s="36"/>
      <c r="K156" s="36"/>
      <c r="L156" s="36"/>
      <c r="M156" s="36"/>
      <c r="N156" s="36"/>
      <c r="O156" s="36"/>
      <c r="P156" s="36"/>
      <c r="Q156" s="36"/>
      <c r="R156" s="36"/>
      <c r="S156" s="36"/>
    </row>
    <row r="157" spans="5:19" s="61" customFormat="1" x14ac:dyDescent="0.2">
      <c r="E157" s="63"/>
      <c r="I157" s="64"/>
      <c r="J157" s="36"/>
      <c r="K157" s="36"/>
      <c r="L157" s="36"/>
      <c r="M157" s="36"/>
      <c r="N157" s="36"/>
      <c r="O157" s="36"/>
      <c r="P157" s="36"/>
      <c r="Q157" s="36"/>
      <c r="R157" s="36"/>
      <c r="S157" s="36"/>
    </row>
    <row r="158" spans="5:19" s="61" customFormat="1" x14ac:dyDescent="0.2">
      <c r="E158" s="63"/>
      <c r="I158" s="64"/>
      <c r="J158" s="36"/>
      <c r="K158" s="36"/>
      <c r="L158" s="36"/>
      <c r="M158" s="36"/>
      <c r="N158" s="36"/>
      <c r="O158" s="36"/>
      <c r="P158" s="36"/>
      <c r="Q158" s="36"/>
      <c r="R158" s="36"/>
      <c r="S158" s="36"/>
    </row>
    <row r="159" spans="5:19" s="61" customFormat="1" x14ac:dyDescent="0.2">
      <c r="E159" s="63"/>
      <c r="I159" s="64"/>
      <c r="J159" s="36"/>
      <c r="K159" s="36"/>
      <c r="L159" s="36"/>
      <c r="M159" s="36"/>
      <c r="N159" s="36"/>
      <c r="O159" s="36"/>
      <c r="P159" s="36"/>
      <c r="Q159" s="36"/>
      <c r="R159" s="36"/>
      <c r="S159" s="36"/>
    </row>
    <row r="160" spans="5:19" s="61" customFormat="1" x14ac:dyDescent="0.2">
      <c r="E160" s="63"/>
      <c r="I160" s="64"/>
      <c r="J160" s="36"/>
      <c r="K160" s="36"/>
      <c r="L160" s="36"/>
      <c r="M160" s="36"/>
      <c r="N160" s="36"/>
      <c r="O160" s="36"/>
      <c r="P160" s="36"/>
      <c r="Q160" s="36"/>
      <c r="R160" s="36"/>
      <c r="S160" s="36"/>
    </row>
    <row r="161" spans="5:19" s="61" customFormat="1" x14ac:dyDescent="0.2">
      <c r="E161" s="63"/>
      <c r="I161" s="64"/>
      <c r="J161" s="36"/>
      <c r="K161" s="36"/>
      <c r="L161" s="36"/>
      <c r="M161" s="36"/>
      <c r="N161" s="36"/>
      <c r="O161" s="36"/>
      <c r="P161" s="36"/>
      <c r="Q161" s="36"/>
      <c r="R161" s="36"/>
      <c r="S161" s="36"/>
    </row>
    <row r="162" spans="5:19" s="61" customFormat="1" x14ac:dyDescent="0.2">
      <c r="E162" s="63"/>
      <c r="I162" s="64"/>
      <c r="J162" s="36"/>
      <c r="K162" s="36"/>
      <c r="L162" s="36"/>
      <c r="M162" s="36"/>
      <c r="N162" s="36"/>
      <c r="O162" s="36"/>
      <c r="P162" s="36"/>
      <c r="Q162" s="36"/>
      <c r="R162" s="36"/>
      <c r="S162" s="36"/>
    </row>
    <row r="163" spans="5:19" s="61" customFormat="1" x14ac:dyDescent="0.2">
      <c r="E163" s="63"/>
      <c r="I163" s="64"/>
      <c r="J163" s="36"/>
      <c r="K163" s="36"/>
      <c r="L163" s="36"/>
      <c r="M163" s="36"/>
      <c r="N163" s="36"/>
      <c r="O163" s="36"/>
      <c r="P163" s="36"/>
      <c r="Q163" s="36"/>
      <c r="R163" s="36"/>
      <c r="S163" s="36"/>
    </row>
    <row r="164" spans="5:19" s="61" customFormat="1" x14ac:dyDescent="0.2">
      <c r="E164" s="63"/>
      <c r="I164" s="64"/>
      <c r="J164" s="36"/>
      <c r="K164" s="36"/>
      <c r="L164" s="36"/>
      <c r="M164" s="36"/>
      <c r="N164" s="36"/>
      <c r="O164" s="36"/>
      <c r="P164" s="36"/>
      <c r="Q164" s="36"/>
      <c r="R164" s="36"/>
      <c r="S164" s="36"/>
    </row>
    <row r="165" spans="5:19" s="61" customFormat="1" x14ac:dyDescent="0.2">
      <c r="E165" s="63"/>
      <c r="I165" s="64"/>
      <c r="J165" s="36"/>
      <c r="K165" s="36"/>
      <c r="L165" s="36"/>
      <c r="M165" s="36"/>
      <c r="N165" s="36"/>
      <c r="O165" s="36"/>
      <c r="P165" s="36"/>
      <c r="Q165" s="36"/>
      <c r="R165" s="36"/>
      <c r="S165" s="36"/>
    </row>
    <row r="166" spans="5:19" s="61" customFormat="1" x14ac:dyDescent="0.2">
      <c r="E166" s="63"/>
      <c r="I166" s="64"/>
      <c r="J166" s="36"/>
      <c r="K166" s="36"/>
      <c r="L166" s="36"/>
      <c r="M166" s="36"/>
      <c r="N166" s="36"/>
      <c r="O166" s="36"/>
      <c r="P166" s="36"/>
      <c r="Q166" s="36"/>
      <c r="R166" s="36"/>
      <c r="S166" s="36"/>
    </row>
    <row r="167" spans="5:19" s="61" customFormat="1" x14ac:dyDescent="0.2">
      <c r="E167" s="63"/>
      <c r="I167" s="64"/>
      <c r="J167" s="36"/>
      <c r="K167" s="36"/>
      <c r="L167" s="36"/>
      <c r="M167" s="36"/>
      <c r="N167" s="36"/>
      <c r="O167" s="36"/>
      <c r="P167" s="36"/>
      <c r="Q167" s="36"/>
      <c r="R167" s="36"/>
      <c r="S167" s="36"/>
    </row>
    <row r="168" spans="5:19" s="61" customFormat="1" x14ac:dyDescent="0.2">
      <c r="E168" s="63"/>
      <c r="I168" s="64"/>
      <c r="J168" s="36"/>
      <c r="K168" s="36"/>
      <c r="L168" s="36"/>
      <c r="M168" s="36"/>
      <c r="N168" s="36"/>
      <c r="O168" s="36"/>
      <c r="P168" s="36"/>
      <c r="Q168" s="36"/>
      <c r="R168" s="36"/>
      <c r="S168" s="36"/>
    </row>
    <row r="169" spans="5:19" s="61" customFormat="1" x14ac:dyDescent="0.2">
      <c r="E169" s="63"/>
      <c r="I169" s="64"/>
      <c r="J169" s="36"/>
      <c r="K169" s="36"/>
      <c r="L169" s="36"/>
      <c r="M169" s="36"/>
      <c r="N169" s="36"/>
      <c r="O169" s="36"/>
      <c r="P169" s="36"/>
      <c r="Q169" s="36"/>
      <c r="R169" s="36"/>
      <c r="S169" s="36"/>
    </row>
    <row r="170" spans="5:19" s="61" customFormat="1" x14ac:dyDescent="0.2">
      <c r="E170" s="63"/>
      <c r="I170" s="64"/>
      <c r="J170" s="36"/>
      <c r="K170" s="36"/>
      <c r="L170" s="36"/>
      <c r="M170" s="36"/>
      <c r="N170" s="36"/>
      <c r="O170" s="36"/>
      <c r="P170" s="36"/>
      <c r="Q170" s="36"/>
      <c r="R170" s="36"/>
      <c r="S170" s="36"/>
    </row>
    <row r="171" spans="5:19" s="61" customFormat="1" x14ac:dyDescent="0.2">
      <c r="E171" s="63"/>
      <c r="I171" s="64"/>
      <c r="J171" s="36"/>
      <c r="K171" s="36"/>
      <c r="L171" s="36"/>
      <c r="M171" s="36"/>
      <c r="N171" s="36"/>
      <c r="O171" s="36"/>
      <c r="P171" s="36"/>
      <c r="Q171" s="36"/>
      <c r="R171" s="36"/>
      <c r="S171" s="36"/>
    </row>
    <row r="172" spans="5:19" s="61" customFormat="1" x14ac:dyDescent="0.2">
      <c r="E172" s="63"/>
      <c r="I172" s="64"/>
      <c r="J172" s="36"/>
      <c r="K172" s="36"/>
      <c r="L172" s="36"/>
      <c r="M172" s="36"/>
      <c r="N172" s="36"/>
      <c r="O172" s="36"/>
      <c r="P172" s="36"/>
      <c r="Q172" s="36"/>
      <c r="R172" s="36"/>
      <c r="S172" s="36"/>
    </row>
    <row r="173" spans="5:19" s="61" customFormat="1" x14ac:dyDescent="0.2">
      <c r="E173" s="63"/>
      <c r="I173" s="64"/>
      <c r="J173" s="36"/>
      <c r="K173" s="36"/>
      <c r="L173" s="36"/>
      <c r="M173" s="36"/>
      <c r="N173" s="36"/>
      <c r="O173" s="36"/>
      <c r="P173" s="36"/>
      <c r="Q173" s="36"/>
      <c r="R173" s="36"/>
      <c r="S173" s="36"/>
    </row>
    <row r="174" spans="5:19" s="61" customFormat="1" x14ac:dyDescent="0.2">
      <c r="E174" s="63"/>
      <c r="I174" s="64"/>
      <c r="J174" s="36"/>
      <c r="K174" s="36"/>
      <c r="L174" s="36"/>
      <c r="M174" s="36"/>
      <c r="N174" s="36"/>
      <c r="O174" s="36"/>
      <c r="P174" s="36"/>
      <c r="Q174" s="36"/>
      <c r="R174" s="36"/>
      <c r="S174" s="36"/>
    </row>
    <row r="175" spans="5:19" s="61" customFormat="1" x14ac:dyDescent="0.2">
      <c r="E175" s="63"/>
      <c r="I175" s="64"/>
      <c r="J175" s="36"/>
      <c r="K175" s="36"/>
      <c r="L175" s="36"/>
      <c r="M175" s="36"/>
      <c r="N175" s="36"/>
      <c r="O175" s="36"/>
      <c r="P175" s="36"/>
      <c r="Q175" s="36"/>
      <c r="R175" s="36"/>
      <c r="S175" s="36"/>
    </row>
    <row r="176" spans="5:19" s="61" customFormat="1" x14ac:dyDescent="0.2">
      <c r="E176" s="63"/>
      <c r="I176" s="64"/>
      <c r="J176" s="36"/>
      <c r="K176" s="36"/>
      <c r="L176" s="36"/>
      <c r="M176" s="36"/>
      <c r="N176" s="36"/>
      <c r="O176" s="36"/>
      <c r="P176" s="36"/>
      <c r="Q176" s="36"/>
      <c r="R176" s="36"/>
      <c r="S176" s="36"/>
    </row>
    <row r="177" spans="5:19" s="61" customFormat="1" x14ac:dyDescent="0.2">
      <c r="E177" s="63"/>
      <c r="I177" s="64"/>
      <c r="J177" s="36"/>
      <c r="K177" s="36"/>
      <c r="L177" s="36"/>
      <c r="M177" s="36"/>
      <c r="N177" s="36"/>
      <c r="O177" s="36"/>
      <c r="P177" s="36"/>
      <c r="Q177" s="36"/>
      <c r="R177" s="36"/>
      <c r="S177" s="36"/>
    </row>
    <row r="178" spans="5:19" s="61" customFormat="1" x14ac:dyDescent="0.2">
      <c r="E178" s="63"/>
      <c r="I178" s="64"/>
      <c r="J178" s="36"/>
      <c r="K178" s="36"/>
      <c r="L178" s="36"/>
      <c r="M178" s="36"/>
      <c r="N178" s="36"/>
      <c r="O178" s="36"/>
      <c r="P178" s="36"/>
      <c r="Q178" s="36"/>
      <c r="R178" s="36"/>
      <c r="S178" s="36"/>
    </row>
    <row r="179" spans="5:19" s="61" customFormat="1" x14ac:dyDescent="0.2">
      <c r="E179" s="63"/>
      <c r="I179" s="64"/>
      <c r="J179" s="36"/>
      <c r="K179" s="36"/>
      <c r="L179" s="36"/>
      <c r="M179" s="36"/>
      <c r="N179" s="36"/>
      <c r="O179" s="36"/>
      <c r="P179" s="36"/>
      <c r="Q179" s="36"/>
      <c r="R179" s="36"/>
      <c r="S179" s="36"/>
    </row>
    <row r="180" spans="5:19" s="61" customFormat="1" x14ac:dyDescent="0.2">
      <c r="E180" s="63"/>
      <c r="I180" s="64"/>
      <c r="J180" s="36"/>
      <c r="K180" s="36"/>
      <c r="L180" s="36"/>
      <c r="M180" s="36"/>
      <c r="N180" s="36"/>
      <c r="O180" s="36"/>
      <c r="P180" s="36"/>
      <c r="Q180" s="36"/>
      <c r="R180" s="36"/>
      <c r="S180" s="36"/>
    </row>
    <row r="181" spans="5:19" s="61" customFormat="1" x14ac:dyDescent="0.2">
      <c r="E181" s="63"/>
      <c r="I181" s="64"/>
      <c r="J181" s="36"/>
      <c r="K181" s="36"/>
      <c r="L181" s="36"/>
      <c r="M181" s="36"/>
      <c r="N181" s="36"/>
      <c r="O181" s="36"/>
      <c r="P181" s="36"/>
      <c r="Q181" s="36"/>
      <c r="R181" s="36"/>
      <c r="S181" s="36"/>
    </row>
    <row r="182" spans="5:19" s="61" customFormat="1" x14ac:dyDescent="0.2">
      <c r="E182" s="63"/>
      <c r="I182" s="64"/>
      <c r="J182" s="36"/>
      <c r="K182" s="36"/>
      <c r="L182" s="36"/>
      <c r="M182" s="36"/>
      <c r="N182" s="36"/>
      <c r="O182" s="36"/>
      <c r="P182" s="36"/>
      <c r="Q182" s="36"/>
      <c r="R182" s="36"/>
      <c r="S182" s="36"/>
    </row>
    <row r="183" spans="5:19" s="61" customFormat="1" x14ac:dyDescent="0.2">
      <c r="E183" s="63"/>
      <c r="I183" s="64"/>
      <c r="J183" s="36"/>
      <c r="K183" s="36"/>
      <c r="L183" s="36"/>
      <c r="M183" s="36"/>
      <c r="N183" s="36"/>
      <c r="O183" s="36"/>
      <c r="P183" s="36"/>
      <c r="Q183" s="36"/>
      <c r="R183" s="36"/>
      <c r="S183" s="36"/>
    </row>
    <row r="184" spans="5:19" s="61" customFormat="1" x14ac:dyDescent="0.2">
      <c r="E184" s="63"/>
      <c r="I184" s="64"/>
      <c r="J184" s="36"/>
      <c r="K184" s="36"/>
      <c r="L184" s="36"/>
      <c r="M184" s="36"/>
      <c r="N184" s="36"/>
      <c r="O184" s="36"/>
      <c r="P184" s="36"/>
      <c r="Q184" s="36"/>
      <c r="R184" s="36"/>
      <c r="S184" s="36"/>
    </row>
    <row r="185" spans="5:19" s="61" customFormat="1" x14ac:dyDescent="0.2">
      <c r="E185" s="63"/>
      <c r="I185" s="64"/>
      <c r="J185" s="36"/>
      <c r="K185" s="36"/>
      <c r="L185" s="36"/>
      <c r="M185" s="36"/>
      <c r="N185" s="36"/>
      <c r="O185" s="36"/>
      <c r="P185" s="36"/>
      <c r="Q185" s="36"/>
      <c r="R185" s="36"/>
      <c r="S185" s="36"/>
    </row>
    <row r="186" spans="5:19" s="61" customFormat="1" x14ac:dyDescent="0.2">
      <c r="E186" s="63"/>
      <c r="I186" s="64"/>
      <c r="J186" s="36"/>
      <c r="K186" s="36"/>
      <c r="L186" s="36"/>
      <c r="M186" s="36"/>
      <c r="N186" s="36"/>
      <c r="O186" s="36"/>
      <c r="P186" s="36"/>
      <c r="Q186" s="36"/>
      <c r="R186" s="36"/>
      <c r="S186" s="36"/>
    </row>
    <row r="187" spans="5:19" s="61" customFormat="1" x14ac:dyDescent="0.2">
      <c r="E187" s="63"/>
      <c r="I187" s="64"/>
      <c r="J187" s="36"/>
      <c r="K187" s="36"/>
      <c r="L187" s="36"/>
      <c r="M187" s="36"/>
      <c r="N187" s="36"/>
      <c r="O187" s="36"/>
      <c r="P187" s="36"/>
      <c r="Q187" s="36"/>
      <c r="R187" s="36"/>
      <c r="S187" s="36"/>
    </row>
    <row r="188" spans="5:19" s="61" customFormat="1" x14ac:dyDescent="0.2">
      <c r="E188" s="63"/>
      <c r="I188" s="64"/>
      <c r="J188" s="36"/>
      <c r="K188" s="36"/>
      <c r="L188" s="36"/>
      <c r="M188" s="36"/>
      <c r="N188" s="36"/>
      <c r="O188" s="36"/>
      <c r="P188" s="36"/>
      <c r="Q188" s="36"/>
      <c r="R188" s="36"/>
      <c r="S188" s="36"/>
    </row>
    <row r="189" spans="5:19" s="61" customFormat="1" x14ac:dyDescent="0.2">
      <c r="E189" s="63"/>
      <c r="I189" s="64"/>
      <c r="J189" s="36"/>
      <c r="K189" s="36"/>
      <c r="L189" s="36"/>
      <c r="M189" s="36"/>
      <c r="N189" s="36"/>
      <c r="O189" s="36"/>
      <c r="P189" s="36"/>
      <c r="Q189" s="36"/>
      <c r="R189" s="36"/>
      <c r="S189" s="36"/>
    </row>
    <row r="190" spans="5:19" s="61" customFormat="1" x14ac:dyDescent="0.2">
      <c r="E190" s="63"/>
      <c r="I190" s="64"/>
      <c r="J190" s="36"/>
      <c r="K190" s="36"/>
      <c r="L190" s="36"/>
      <c r="M190" s="36"/>
      <c r="N190" s="36"/>
      <c r="O190" s="36"/>
      <c r="P190" s="36"/>
      <c r="Q190" s="36"/>
      <c r="R190" s="36"/>
      <c r="S190" s="36"/>
    </row>
    <row r="191" spans="5:19" s="61" customFormat="1" x14ac:dyDescent="0.2">
      <c r="E191" s="63"/>
      <c r="I191" s="64"/>
      <c r="J191" s="36"/>
      <c r="K191" s="36"/>
      <c r="L191" s="36"/>
      <c r="M191" s="36"/>
      <c r="N191" s="36"/>
      <c r="O191" s="36"/>
      <c r="P191" s="36"/>
      <c r="Q191" s="36"/>
      <c r="R191" s="36"/>
      <c r="S191" s="36"/>
    </row>
    <row r="192" spans="5:19" s="61" customFormat="1" x14ac:dyDescent="0.2">
      <c r="E192" s="63"/>
      <c r="I192" s="64"/>
      <c r="J192" s="36"/>
      <c r="K192" s="36"/>
      <c r="L192" s="36"/>
      <c r="M192" s="36"/>
      <c r="N192" s="36"/>
      <c r="O192" s="36"/>
      <c r="P192" s="36"/>
      <c r="Q192" s="36"/>
      <c r="R192" s="36"/>
      <c r="S192" s="36"/>
    </row>
    <row r="193" spans="5:19" s="61" customFormat="1" x14ac:dyDescent="0.2">
      <c r="E193" s="63"/>
      <c r="I193" s="64"/>
      <c r="J193" s="36"/>
      <c r="K193" s="36"/>
      <c r="L193" s="36"/>
      <c r="M193" s="36"/>
      <c r="N193" s="36"/>
      <c r="O193" s="36"/>
      <c r="P193" s="36"/>
      <c r="Q193" s="36"/>
      <c r="R193" s="36"/>
      <c r="S193" s="36"/>
    </row>
    <row r="194" spans="5:19" s="61" customFormat="1" x14ac:dyDescent="0.2">
      <c r="E194" s="63"/>
      <c r="I194" s="64"/>
      <c r="J194" s="36"/>
      <c r="K194" s="36"/>
      <c r="L194" s="36"/>
      <c r="M194" s="36"/>
      <c r="N194" s="36"/>
      <c r="O194" s="36"/>
      <c r="P194" s="36"/>
      <c r="Q194" s="36"/>
      <c r="R194" s="36"/>
      <c r="S194" s="36"/>
    </row>
    <row r="195" spans="5:19" s="61" customFormat="1" x14ac:dyDescent="0.2">
      <c r="E195" s="63"/>
      <c r="I195" s="64"/>
      <c r="J195" s="36"/>
      <c r="K195" s="36"/>
      <c r="L195" s="36"/>
      <c r="M195" s="36"/>
      <c r="N195" s="36"/>
      <c r="O195" s="36"/>
      <c r="P195" s="36"/>
      <c r="Q195" s="36"/>
      <c r="R195" s="36"/>
      <c r="S195" s="36"/>
    </row>
    <row r="196" spans="5:19" s="61" customFormat="1" x14ac:dyDescent="0.2">
      <c r="E196" s="63"/>
      <c r="I196" s="64"/>
      <c r="J196" s="36"/>
      <c r="K196" s="36"/>
      <c r="L196" s="36"/>
      <c r="M196" s="36"/>
      <c r="N196" s="36"/>
      <c r="O196" s="36"/>
      <c r="P196" s="36"/>
      <c r="Q196" s="36"/>
      <c r="R196" s="36"/>
      <c r="S196" s="36"/>
    </row>
    <row r="197" spans="5:19" s="61" customFormat="1" x14ac:dyDescent="0.2">
      <c r="E197" s="63"/>
      <c r="I197" s="64"/>
      <c r="J197" s="36"/>
      <c r="K197" s="36"/>
      <c r="L197" s="36"/>
      <c r="M197" s="36"/>
      <c r="N197" s="36"/>
      <c r="O197" s="36"/>
      <c r="P197" s="36"/>
      <c r="Q197" s="36"/>
      <c r="R197" s="36"/>
      <c r="S197" s="36"/>
    </row>
    <row r="198" spans="5:19" s="61" customFormat="1" x14ac:dyDescent="0.2">
      <c r="E198" s="63"/>
      <c r="I198" s="64"/>
      <c r="J198" s="36"/>
      <c r="K198" s="36"/>
      <c r="L198" s="36"/>
      <c r="M198" s="36"/>
      <c r="N198" s="36"/>
      <c r="O198" s="36"/>
      <c r="P198" s="36"/>
      <c r="Q198" s="36"/>
      <c r="R198" s="36"/>
      <c r="S198" s="36"/>
    </row>
    <row r="199" spans="5:19" s="61" customFormat="1" x14ac:dyDescent="0.2">
      <c r="E199" s="63"/>
      <c r="I199" s="64"/>
      <c r="J199" s="36"/>
      <c r="K199" s="36"/>
      <c r="L199" s="36"/>
      <c r="M199" s="36"/>
      <c r="N199" s="36"/>
      <c r="O199" s="36"/>
      <c r="P199" s="36"/>
      <c r="Q199" s="36"/>
      <c r="R199" s="36"/>
      <c r="S199" s="36"/>
    </row>
    <row r="200" spans="5:19" s="61" customFormat="1" x14ac:dyDescent="0.2">
      <c r="E200" s="63"/>
      <c r="I200" s="64"/>
      <c r="J200" s="36"/>
      <c r="K200" s="36"/>
      <c r="L200" s="36"/>
      <c r="M200" s="36"/>
      <c r="N200" s="36"/>
      <c r="O200" s="36"/>
      <c r="P200" s="36"/>
      <c r="Q200" s="36"/>
      <c r="R200" s="36"/>
      <c r="S200" s="36"/>
    </row>
    <row r="201" spans="5:19" s="61" customFormat="1" x14ac:dyDescent="0.2">
      <c r="E201" s="63"/>
      <c r="I201" s="64"/>
      <c r="J201" s="36"/>
      <c r="K201" s="36"/>
      <c r="L201" s="36"/>
      <c r="M201" s="36"/>
      <c r="N201" s="36"/>
      <c r="O201" s="36"/>
      <c r="P201" s="36"/>
      <c r="Q201" s="36"/>
      <c r="R201" s="36"/>
      <c r="S201" s="36"/>
    </row>
    <row r="202" spans="5:19" s="61" customFormat="1" x14ac:dyDescent="0.2">
      <c r="E202" s="63"/>
      <c r="I202" s="64"/>
      <c r="J202" s="36"/>
      <c r="K202" s="36"/>
      <c r="L202" s="36"/>
      <c r="M202" s="36"/>
      <c r="N202" s="36"/>
      <c r="O202" s="36"/>
      <c r="P202" s="36"/>
      <c r="Q202" s="36"/>
      <c r="R202" s="36"/>
      <c r="S202" s="36"/>
    </row>
    <row r="203" spans="5:19" s="61" customFormat="1" x14ac:dyDescent="0.2">
      <c r="E203" s="63"/>
      <c r="I203" s="64"/>
      <c r="J203" s="36"/>
      <c r="K203" s="36"/>
      <c r="L203" s="36"/>
      <c r="M203" s="36"/>
      <c r="N203" s="36"/>
      <c r="O203" s="36"/>
      <c r="P203" s="36"/>
      <c r="Q203" s="36"/>
      <c r="R203" s="36"/>
      <c r="S203" s="36"/>
    </row>
    <row r="204" spans="5:19" s="61" customFormat="1" x14ac:dyDescent="0.2">
      <c r="E204" s="63"/>
      <c r="I204" s="64"/>
      <c r="J204" s="36"/>
      <c r="K204" s="36"/>
      <c r="L204" s="36"/>
      <c r="M204" s="36"/>
      <c r="N204" s="36"/>
      <c r="O204" s="36"/>
      <c r="P204" s="36"/>
      <c r="Q204" s="36"/>
      <c r="R204" s="36"/>
      <c r="S204" s="36"/>
    </row>
    <row r="205" spans="5:19" s="61" customFormat="1" x14ac:dyDescent="0.2">
      <c r="E205" s="63"/>
      <c r="I205" s="64"/>
      <c r="J205" s="36"/>
      <c r="K205" s="36"/>
      <c r="L205" s="36"/>
      <c r="M205" s="36"/>
      <c r="N205" s="36"/>
      <c r="O205" s="36"/>
      <c r="P205" s="36"/>
      <c r="Q205" s="36"/>
      <c r="R205" s="36"/>
      <c r="S205" s="36"/>
    </row>
    <row r="206" spans="5:19" s="61" customFormat="1" x14ac:dyDescent="0.2">
      <c r="E206" s="63"/>
      <c r="I206" s="64"/>
      <c r="J206" s="36"/>
      <c r="K206" s="36"/>
      <c r="L206" s="36"/>
      <c r="M206" s="36"/>
      <c r="N206" s="36"/>
      <c r="O206" s="36"/>
      <c r="P206" s="36"/>
      <c r="Q206" s="36"/>
      <c r="R206" s="36"/>
      <c r="S206" s="36"/>
    </row>
    <row r="207" spans="5:19" s="61" customFormat="1" x14ac:dyDescent="0.2">
      <c r="E207" s="63"/>
      <c r="I207" s="64"/>
      <c r="J207" s="36"/>
      <c r="K207" s="36"/>
      <c r="L207" s="36"/>
      <c r="M207" s="36"/>
      <c r="N207" s="36"/>
      <c r="O207" s="36"/>
      <c r="P207" s="36"/>
      <c r="Q207" s="36"/>
      <c r="R207" s="36"/>
      <c r="S207" s="36"/>
    </row>
    <row r="208" spans="5:19" s="61" customFormat="1" x14ac:dyDescent="0.2">
      <c r="E208" s="63"/>
      <c r="I208" s="64"/>
      <c r="J208" s="36"/>
      <c r="K208" s="36"/>
      <c r="L208" s="36"/>
      <c r="M208" s="36"/>
      <c r="N208" s="36"/>
      <c r="O208" s="36"/>
      <c r="P208" s="36"/>
      <c r="Q208" s="36"/>
      <c r="R208" s="36"/>
      <c r="S208" s="36"/>
    </row>
    <row r="209" spans="5:19" s="61" customFormat="1" x14ac:dyDescent="0.2">
      <c r="E209" s="63"/>
      <c r="I209" s="64"/>
      <c r="J209" s="36"/>
      <c r="K209" s="36"/>
      <c r="L209" s="36"/>
      <c r="M209" s="36"/>
      <c r="N209" s="36"/>
      <c r="O209" s="36"/>
      <c r="P209" s="36"/>
      <c r="Q209" s="36"/>
      <c r="R209" s="36"/>
      <c r="S209" s="36"/>
    </row>
    <row r="210" spans="5:19" s="61" customFormat="1" x14ac:dyDescent="0.2">
      <c r="E210" s="63"/>
      <c r="I210" s="64"/>
      <c r="J210" s="36"/>
      <c r="K210" s="36"/>
      <c r="L210" s="36"/>
      <c r="M210" s="36"/>
      <c r="N210" s="36"/>
      <c r="O210" s="36"/>
      <c r="P210" s="36"/>
      <c r="Q210" s="36"/>
      <c r="R210" s="36"/>
      <c r="S210" s="36"/>
    </row>
    <row r="211" spans="5:19" s="61" customFormat="1" x14ac:dyDescent="0.2">
      <c r="E211" s="63"/>
      <c r="I211" s="64"/>
      <c r="J211" s="36"/>
      <c r="K211" s="36"/>
      <c r="L211" s="36"/>
      <c r="M211" s="36"/>
      <c r="N211" s="36"/>
      <c r="O211" s="36"/>
      <c r="P211" s="36"/>
      <c r="Q211" s="36"/>
      <c r="R211" s="36"/>
      <c r="S211" s="36"/>
    </row>
    <row r="212" spans="5:19" s="61" customFormat="1" x14ac:dyDescent="0.2">
      <c r="E212" s="63"/>
      <c r="I212" s="64"/>
      <c r="J212" s="36"/>
      <c r="K212" s="36"/>
      <c r="L212" s="36"/>
      <c r="M212" s="36"/>
      <c r="N212" s="36"/>
      <c r="O212" s="36"/>
      <c r="P212" s="36"/>
      <c r="Q212" s="36"/>
      <c r="R212" s="36"/>
      <c r="S212" s="36"/>
    </row>
    <row r="213" spans="5:19" s="61" customFormat="1" x14ac:dyDescent="0.2">
      <c r="E213" s="63"/>
      <c r="I213" s="64"/>
      <c r="J213" s="36"/>
      <c r="K213" s="36"/>
      <c r="L213" s="36"/>
      <c r="M213" s="36"/>
      <c r="N213" s="36"/>
      <c r="O213" s="36"/>
      <c r="P213" s="36"/>
      <c r="Q213" s="36"/>
      <c r="R213" s="36"/>
      <c r="S213" s="36"/>
    </row>
    <row r="214" spans="5:19" s="61" customFormat="1" x14ac:dyDescent="0.2">
      <c r="E214" s="63"/>
      <c r="I214" s="64"/>
      <c r="J214" s="36"/>
      <c r="K214" s="36"/>
      <c r="L214" s="36"/>
      <c r="M214" s="36"/>
      <c r="N214" s="36"/>
      <c r="O214" s="36"/>
      <c r="P214" s="36"/>
      <c r="Q214" s="36"/>
      <c r="R214" s="36"/>
      <c r="S214" s="36"/>
    </row>
    <row r="215" spans="5:19" s="61" customFormat="1" x14ac:dyDescent="0.2">
      <c r="E215" s="63"/>
      <c r="I215" s="64"/>
      <c r="J215" s="36"/>
      <c r="K215" s="36"/>
      <c r="L215" s="36"/>
      <c r="M215" s="36"/>
      <c r="N215" s="36"/>
      <c r="O215" s="36"/>
      <c r="P215" s="36"/>
      <c r="Q215" s="36"/>
      <c r="R215" s="36"/>
      <c r="S215" s="36"/>
    </row>
    <row r="216" spans="5:19" s="61" customFormat="1" x14ac:dyDescent="0.2">
      <c r="E216" s="63"/>
      <c r="I216" s="64"/>
      <c r="J216" s="36"/>
      <c r="K216" s="36"/>
      <c r="L216" s="36"/>
      <c r="M216" s="36"/>
      <c r="N216" s="36"/>
      <c r="O216" s="36"/>
      <c r="P216" s="36"/>
      <c r="Q216" s="36"/>
      <c r="R216" s="36"/>
      <c r="S216" s="36"/>
    </row>
    <row r="217" spans="5:19" s="61" customFormat="1" x14ac:dyDescent="0.2">
      <c r="E217" s="63"/>
      <c r="I217" s="64"/>
      <c r="J217" s="36"/>
      <c r="K217" s="36"/>
      <c r="L217" s="36"/>
      <c r="M217" s="36"/>
      <c r="N217" s="36"/>
      <c r="O217" s="36"/>
      <c r="P217" s="36"/>
      <c r="Q217" s="36"/>
      <c r="R217" s="36"/>
      <c r="S217" s="36"/>
    </row>
    <row r="218" spans="5:19" s="61" customFormat="1" x14ac:dyDescent="0.2">
      <c r="E218" s="63"/>
      <c r="I218" s="64"/>
      <c r="J218" s="36"/>
      <c r="K218" s="36"/>
      <c r="L218" s="36"/>
      <c r="M218" s="36"/>
      <c r="N218" s="36"/>
      <c r="O218" s="36"/>
      <c r="P218" s="36"/>
      <c r="Q218" s="36"/>
      <c r="R218" s="36"/>
      <c r="S218" s="36"/>
    </row>
    <row r="219" spans="5:19" s="61" customFormat="1" x14ac:dyDescent="0.2">
      <c r="E219" s="63"/>
      <c r="I219" s="64"/>
      <c r="J219" s="36"/>
      <c r="K219" s="36"/>
      <c r="L219" s="36"/>
      <c r="M219" s="36"/>
      <c r="N219" s="36"/>
      <c r="O219" s="36"/>
      <c r="P219" s="36"/>
      <c r="Q219" s="36"/>
      <c r="R219" s="36"/>
      <c r="S219" s="36"/>
    </row>
    <row r="220" spans="5:19" s="61" customFormat="1" x14ac:dyDescent="0.2">
      <c r="E220" s="63"/>
      <c r="I220" s="64"/>
      <c r="J220" s="36"/>
      <c r="K220" s="36"/>
      <c r="L220" s="36"/>
      <c r="M220" s="36"/>
      <c r="N220" s="36"/>
      <c r="O220" s="36"/>
      <c r="P220" s="36"/>
      <c r="Q220" s="36"/>
      <c r="R220" s="36"/>
      <c r="S220" s="36"/>
    </row>
    <row r="221" spans="5:19" s="61" customFormat="1" x14ac:dyDescent="0.2">
      <c r="E221" s="63"/>
      <c r="I221" s="64"/>
      <c r="J221" s="36"/>
      <c r="K221" s="36"/>
      <c r="L221" s="36"/>
      <c r="M221" s="36"/>
      <c r="N221" s="36"/>
      <c r="O221" s="36"/>
      <c r="P221" s="36"/>
      <c r="Q221" s="36"/>
      <c r="R221" s="36"/>
      <c r="S221" s="36"/>
    </row>
    <row r="222" spans="5:19" s="61" customFormat="1" x14ac:dyDescent="0.2">
      <c r="E222" s="63"/>
      <c r="I222" s="64"/>
      <c r="J222" s="36"/>
      <c r="K222" s="36"/>
      <c r="L222" s="36"/>
      <c r="M222" s="36"/>
      <c r="N222" s="36"/>
      <c r="O222" s="36"/>
      <c r="P222" s="36"/>
      <c r="Q222" s="36"/>
      <c r="R222" s="36"/>
      <c r="S222" s="36"/>
    </row>
    <row r="223" spans="5:19" s="61" customFormat="1" x14ac:dyDescent="0.2">
      <c r="E223" s="63"/>
      <c r="I223" s="64"/>
      <c r="J223" s="36"/>
      <c r="K223" s="36"/>
      <c r="L223" s="36"/>
      <c r="M223" s="36"/>
      <c r="N223" s="36"/>
      <c r="O223" s="36"/>
      <c r="P223" s="36"/>
      <c r="Q223" s="36"/>
      <c r="R223" s="36"/>
      <c r="S223" s="36"/>
    </row>
    <row r="224" spans="5:19" s="61" customFormat="1" x14ac:dyDescent="0.2">
      <c r="E224" s="63"/>
      <c r="I224" s="64"/>
      <c r="J224" s="36"/>
      <c r="K224" s="36"/>
      <c r="L224" s="36"/>
      <c r="M224" s="36"/>
      <c r="N224" s="36"/>
      <c r="O224" s="36"/>
      <c r="P224" s="36"/>
      <c r="Q224" s="36"/>
      <c r="R224" s="36"/>
      <c r="S224" s="36"/>
    </row>
    <row r="225" spans="5:19" s="61" customFormat="1" x14ac:dyDescent="0.2">
      <c r="E225" s="63"/>
      <c r="I225" s="64"/>
      <c r="J225" s="36"/>
      <c r="K225" s="36"/>
      <c r="L225" s="36"/>
      <c r="M225" s="36"/>
      <c r="N225" s="36"/>
      <c r="O225" s="36"/>
      <c r="P225" s="36"/>
      <c r="Q225" s="36"/>
      <c r="R225" s="36"/>
      <c r="S225" s="36"/>
    </row>
    <row r="226" spans="5:19" s="61" customFormat="1" x14ac:dyDescent="0.2">
      <c r="E226" s="63"/>
      <c r="I226" s="64"/>
      <c r="J226" s="36"/>
      <c r="K226" s="36"/>
      <c r="L226" s="36"/>
      <c r="M226" s="36"/>
      <c r="N226" s="36"/>
      <c r="O226" s="36"/>
      <c r="P226" s="36"/>
      <c r="Q226" s="36"/>
      <c r="R226" s="36"/>
      <c r="S226" s="36"/>
    </row>
    <row r="227" spans="5:19" s="61" customFormat="1" x14ac:dyDescent="0.2">
      <c r="E227" s="63"/>
      <c r="I227" s="64"/>
      <c r="J227" s="36"/>
      <c r="K227" s="36"/>
      <c r="L227" s="36"/>
      <c r="M227" s="36"/>
      <c r="N227" s="36"/>
      <c r="O227" s="36"/>
      <c r="P227" s="36"/>
      <c r="Q227" s="36"/>
      <c r="R227" s="36"/>
      <c r="S227" s="36"/>
    </row>
    <row r="228" spans="5:19" s="61" customFormat="1" x14ac:dyDescent="0.2">
      <c r="E228" s="63"/>
      <c r="I228" s="64"/>
      <c r="J228" s="36"/>
      <c r="K228" s="36"/>
      <c r="L228" s="36"/>
      <c r="M228" s="36"/>
      <c r="N228" s="36"/>
      <c r="O228" s="36"/>
      <c r="P228" s="36"/>
      <c r="Q228" s="36"/>
      <c r="R228" s="36"/>
      <c r="S228" s="36"/>
    </row>
    <row r="229" spans="5:19" s="61" customFormat="1" x14ac:dyDescent="0.2">
      <c r="E229" s="63"/>
      <c r="I229" s="64"/>
      <c r="J229" s="36"/>
      <c r="K229" s="36"/>
      <c r="L229" s="36"/>
      <c r="M229" s="36"/>
      <c r="N229" s="36"/>
      <c r="O229" s="36"/>
      <c r="P229" s="36"/>
      <c r="Q229" s="36"/>
      <c r="R229" s="36"/>
      <c r="S229" s="36"/>
    </row>
    <row r="230" spans="5:19" s="61" customFormat="1" x14ac:dyDescent="0.2">
      <c r="E230" s="63"/>
      <c r="I230" s="64"/>
      <c r="J230" s="36"/>
      <c r="K230" s="36"/>
      <c r="L230" s="36"/>
      <c r="M230" s="36"/>
      <c r="N230" s="36"/>
      <c r="O230" s="36"/>
      <c r="P230" s="36"/>
      <c r="Q230" s="36"/>
      <c r="R230" s="36"/>
      <c r="S230" s="36"/>
    </row>
    <row r="231" spans="5:19" s="61" customFormat="1" x14ac:dyDescent="0.2">
      <c r="E231" s="63"/>
      <c r="I231" s="64"/>
      <c r="J231" s="36"/>
      <c r="K231" s="36"/>
      <c r="L231" s="36"/>
      <c r="M231" s="36"/>
      <c r="N231" s="36"/>
      <c r="O231" s="36"/>
      <c r="P231" s="36"/>
      <c r="Q231" s="36"/>
      <c r="R231" s="36"/>
      <c r="S231" s="36"/>
    </row>
    <row r="232" spans="5:19" s="61" customFormat="1" x14ac:dyDescent="0.2">
      <c r="E232" s="63"/>
      <c r="I232" s="64"/>
      <c r="J232" s="36"/>
      <c r="K232" s="36"/>
      <c r="L232" s="36"/>
      <c r="M232" s="36"/>
      <c r="N232" s="36"/>
      <c r="O232" s="36"/>
      <c r="P232" s="36"/>
      <c r="Q232" s="36"/>
      <c r="R232" s="36"/>
      <c r="S232" s="36"/>
    </row>
    <row r="233" spans="5:19" s="61" customFormat="1" x14ac:dyDescent="0.2">
      <c r="E233" s="63"/>
      <c r="I233" s="64"/>
      <c r="J233" s="36"/>
      <c r="K233" s="36"/>
      <c r="L233" s="36"/>
      <c r="M233" s="36"/>
      <c r="N233" s="36"/>
      <c r="O233" s="36"/>
      <c r="P233" s="36"/>
      <c r="Q233" s="36"/>
      <c r="R233" s="36"/>
      <c r="S233" s="36"/>
    </row>
    <row r="234" spans="5:19" s="61" customFormat="1" x14ac:dyDescent="0.2">
      <c r="E234" s="63"/>
      <c r="I234" s="64"/>
      <c r="J234" s="36"/>
      <c r="K234" s="36"/>
      <c r="L234" s="36"/>
      <c r="M234" s="36"/>
      <c r="N234" s="36"/>
      <c r="O234" s="36"/>
      <c r="P234" s="36"/>
      <c r="Q234" s="36"/>
      <c r="R234" s="36"/>
      <c r="S234" s="36"/>
    </row>
    <row r="235" spans="5:19" s="61" customFormat="1" x14ac:dyDescent="0.2">
      <c r="E235" s="63"/>
      <c r="I235" s="64"/>
      <c r="J235" s="36"/>
      <c r="K235" s="36"/>
      <c r="L235" s="36"/>
      <c r="M235" s="36"/>
      <c r="N235" s="36"/>
      <c r="O235" s="36"/>
      <c r="P235" s="36"/>
      <c r="Q235" s="36"/>
      <c r="R235" s="36"/>
      <c r="S235" s="36"/>
    </row>
    <row r="236" spans="5:19" s="61" customFormat="1" x14ac:dyDescent="0.2">
      <c r="E236" s="63"/>
      <c r="I236" s="64"/>
      <c r="J236" s="36"/>
      <c r="K236" s="36"/>
      <c r="L236" s="36"/>
      <c r="M236" s="36"/>
      <c r="N236" s="36"/>
      <c r="O236" s="36"/>
      <c r="P236" s="36"/>
      <c r="Q236" s="36"/>
      <c r="R236" s="36"/>
      <c r="S236" s="36"/>
    </row>
    <row r="237" spans="5:19" s="61" customFormat="1" x14ac:dyDescent="0.2">
      <c r="E237" s="63"/>
      <c r="I237" s="64"/>
      <c r="J237" s="36"/>
      <c r="K237" s="36"/>
      <c r="L237" s="36"/>
      <c r="M237" s="36"/>
      <c r="N237" s="36"/>
      <c r="O237" s="36"/>
      <c r="P237" s="36"/>
      <c r="Q237" s="36"/>
      <c r="R237" s="36"/>
      <c r="S237" s="36"/>
    </row>
    <row r="238" spans="5:19" s="61" customFormat="1" x14ac:dyDescent="0.2">
      <c r="E238" s="63"/>
      <c r="I238" s="64"/>
      <c r="J238" s="36"/>
      <c r="K238" s="36"/>
      <c r="L238" s="36"/>
      <c r="M238" s="36"/>
      <c r="N238" s="36"/>
      <c r="O238" s="36"/>
      <c r="P238" s="36"/>
      <c r="Q238" s="36"/>
      <c r="R238" s="36"/>
      <c r="S238" s="36"/>
    </row>
    <row r="239" spans="5:19" s="61" customFormat="1" x14ac:dyDescent="0.2">
      <c r="E239" s="63"/>
      <c r="I239" s="64"/>
      <c r="J239" s="36"/>
      <c r="K239" s="36"/>
      <c r="L239" s="36"/>
      <c r="M239" s="36"/>
      <c r="N239" s="36"/>
      <c r="O239" s="36"/>
      <c r="P239" s="36"/>
      <c r="Q239" s="36"/>
      <c r="R239" s="36"/>
      <c r="S239" s="36"/>
    </row>
    <row r="240" spans="5:19" s="61" customFormat="1" x14ac:dyDescent="0.2">
      <c r="E240" s="63"/>
      <c r="I240" s="64"/>
      <c r="J240" s="36"/>
      <c r="K240" s="36"/>
      <c r="L240" s="36"/>
      <c r="M240" s="36"/>
      <c r="N240" s="36"/>
      <c r="O240" s="36"/>
      <c r="P240" s="36"/>
      <c r="Q240" s="36"/>
      <c r="R240" s="36"/>
      <c r="S240" s="36"/>
    </row>
    <row r="241" spans="5:19" s="61" customFormat="1" x14ac:dyDescent="0.2">
      <c r="E241" s="63"/>
      <c r="I241" s="64"/>
      <c r="J241" s="36"/>
      <c r="K241" s="36"/>
      <c r="L241" s="36"/>
      <c r="M241" s="36"/>
      <c r="N241" s="36"/>
      <c r="O241" s="36"/>
      <c r="P241" s="36"/>
      <c r="Q241" s="36"/>
      <c r="R241" s="36"/>
      <c r="S241" s="36"/>
    </row>
    <row r="242" spans="5:19" s="61" customFormat="1" x14ac:dyDescent="0.2">
      <c r="E242" s="63"/>
      <c r="I242" s="64"/>
      <c r="J242" s="36"/>
      <c r="K242" s="36"/>
      <c r="L242" s="36"/>
      <c r="M242" s="36"/>
      <c r="N242" s="36"/>
      <c r="O242" s="36"/>
      <c r="P242" s="36"/>
      <c r="Q242" s="36"/>
      <c r="R242" s="36"/>
      <c r="S242" s="36"/>
    </row>
    <row r="243" spans="5:19" s="61" customFormat="1" x14ac:dyDescent="0.2">
      <c r="E243" s="63"/>
      <c r="I243" s="64"/>
      <c r="J243" s="36"/>
      <c r="K243" s="36"/>
      <c r="L243" s="36"/>
      <c r="M243" s="36"/>
      <c r="N243" s="36"/>
      <c r="O243" s="36"/>
      <c r="P243" s="36"/>
      <c r="Q243" s="36"/>
      <c r="R243" s="36"/>
      <c r="S243" s="36"/>
    </row>
    <row r="244" spans="5:19" s="61" customFormat="1" x14ac:dyDescent="0.2">
      <c r="E244" s="63"/>
      <c r="I244" s="64"/>
      <c r="J244" s="36"/>
      <c r="K244" s="36"/>
      <c r="L244" s="36"/>
      <c r="M244" s="36"/>
      <c r="N244" s="36"/>
      <c r="O244" s="36"/>
      <c r="P244" s="36"/>
      <c r="Q244" s="36"/>
      <c r="R244" s="36"/>
      <c r="S244" s="36"/>
    </row>
    <row r="245" spans="5:19" s="61" customFormat="1" x14ac:dyDescent="0.2">
      <c r="E245" s="63"/>
      <c r="I245" s="64"/>
      <c r="J245" s="36"/>
      <c r="K245" s="36"/>
      <c r="L245" s="36"/>
      <c r="M245" s="36"/>
      <c r="N245" s="36"/>
      <c r="O245" s="36"/>
      <c r="P245" s="36"/>
      <c r="Q245" s="36"/>
      <c r="R245" s="36"/>
      <c r="S245" s="36"/>
    </row>
    <row r="246" spans="5:19" s="61" customFormat="1" x14ac:dyDescent="0.2">
      <c r="E246" s="63"/>
      <c r="I246" s="64"/>
      <c r="J246" s="36"/>
      <c r="K246" s="36"/>
      <c r="L246" s="36"/>
      <c r="M246" s="36"/>
      <c r="N246" s="36"/>
      <c r="O246" s="36"/>
      <c r="P246" s="36"/>
      <c r="Q246" s="36"/>
      <c r="R246" s="36"/>
      <c r="S246" s="36"/>
    </row>
    <row r="247" spans="5:19" s="61" customFormat="1" x14ac:dyDescent="0.2">
      <c r="E247" s="63"/>
      <c r="I247" s="64"/>
      <c r="J247" s="36"/>
      <c r="K247" s="36"/>
      <c r="L247" s="36"/>
      <c r="M247" s="36"/>
      <c r="N247" s="36"/>
      <c r="O247" s="36"/>
      <c r="P247" s="36"/>
      <c r="Q247" s="36"/>
      <c r="R247" s="36"/>
      <c r="S247" s="36"/>
    </row>
    <row r="248" spans="5:19" s="61" customFormat="1" x14ac:dyDescent="0.2">
      <c r="E248" s="63"/>
      <c r="I248" s="64"/>
      <c r="J248" s="36"/>
      <c r="K248" s="36"/>
      <c r="L248" s="36"/>
      <c r="M248" s="36"/>
      <c r="N248" s="36"/>
      <c r="O248" s="36"/>
      <c r="P248" s="36"/>
      <c r="Q248" s="36"/>
      <c r="R248" s="36"/>
      <c r="S248" s="36"/>
    </row>
    <row r="249" spans="5:19" s="61" customFormat="1" x14ac:dyDescent="0.2">
      <c r="E249" s="63"/>
      <c r="I249" s="64"/>
      <c r="J249" s="36"/>
      <c r="K249" s="36"/>
      <c r="L249" s="36"/>
      <c r="M249" s="36"/>
      <c r="N249" s="36"/>
      <c r="O249" s="36"/>
      <c r="P249" s="36"/>
      <c r="Q249" s="36"/>
      <c r="R249" s="36"/>
      <c r="S249" s="36"/>
    </row>
    <row r="250" spans="5:19" s="61" customFormat="1" x14ac:dyDescent="0.2">
      <c r="E250" s="63"/>
      <c r="I250" s="64"/>
      <c r="J250" s="36"/>
      <c r="K250" s="36"/>
      <c r="L250" s="36"/>
      <c r="M250" s="36"/>
      <c r="N250" s="36"/>
      <c r="O250" s="36"/>
      <c r="P250" s="36"/>
      <c r="Q250" s="36"/>
      <c r="R250" s="36"/>
      <c r="S250" s="36"/>
    </row>
    <row r="251" spans="5:19" s="61" customFormat="1" x14ac:dyDescent="0.2">
      <c r="E251" s="63"/>
      <c r="I251" s="64"/>
      <c r="J251" s="36"/>
      <c r="K251" s="36"/>
      <c r="L251" s="36"/>
      <c r="M251" s="36"/>
      <c r="N251" s="36"/>
      <c r="O251" s="36"/>
      <c r="P251" s="36"/>
      <c r="Q251" s="36"/>
      <c r="R251" s="36"/>
      <c r="S251" s="36"/>
    </row>
    <row r="252" spans="5:19" s="61" customFormat="1" x14ac:dyDescent="0.2">
      <c r="E252" s="63"/>
      <c r="I252" s="64"/>
      <c r="J252" s="36"/>
      <c r="K252" s="36"/>
      <c r="L252" s="36"/>
      <c r="M252" s="36"/>
      <c r="N252" s="36"/>
      <c r="O252" s="36"/>
      <c r="P252" s="36"/>
      <c r="Q252" s="36"/>
      <c r="R252" s="36"/>
      <c r="S252" s="36"/>
    </row>
    <row r="253" spans="5:19" s="61" customFormat="1" x14ac:dyDescent="0.2">
      <c r="E253" s="63"/>
      <c r="I253" s="64"/>
      <c r="J253" s="36"/>
      <c r="K253" s="36"/>
      <c r="L253" s="36"/>
      <c r="M253" s="36"/>
      <c r="N253" s="36"/>
      <c r="O253" s="36"/>
      <c r="P253" s="36"/>
      <c r="Q253" s="36"/>
      <c r="R253" s="36"/>
      <c r="S253" s="36"/>
    </row>
    <row r="254" spans="5:19" s="61" customFormat="1" x14ac:dyDescent="0.2">
      <c r="E254" s="63"/>
      <c r="I254" s="64"/>
      <c r="J254" s="36"/>
      <c r="K254" s="36"/>
      <c r="L254" s="36"/>
      <c r="M254" s="36"/>
      <c r="N254" s="36"/>
      <c r="O254" s="36"/>
      <c r="P254" s="36"/>
      <c r="Q254" s="36"/>
      <c r="R254" s="36"/>
      <c r="S254" s="36"/>
    </row>
    <row r="255" spans="5:19" s="61" customFormat="1" x14ac:dyDescent="0.2">
      <c r="E255" s="63"/>
      <c r="I255" s="64"/>
      <c r="J255" s="36"/>
      <c r="K255" s="36"/>
      <c r="L255" s="36"/>
      <c r="M255" s="36"/>
      <c r="N255" s="36"/>
      <c r="O255" s="36"/>
      <c r="P255" s="36"/>
      <c r="Q255" s="36"/>
      <c r="R255" s="36"/>
      <c r="S255" s="36"/>
    </row>
    <row r="256" spans="5:19" s="61" customFormat="1" x14ac:dyDescent="0.2">
      <c r="E256" s="63"/>
      <c r="I256" s="64"/>
      <c r="J256" s="36"/>
      <c r="K256" s="36"/>
      <c r="L256" s="36"/>
      <c r="M256" s="36"/>
      <c r="N256" s="36"/>
      <c r="O256" s="36"/>
      <c r="P256" s="36"/>
      <c r="Q256" s="36"/>
      <c r="R256" s="36"/>
      <c r="S256" s="36"/>
    </row>
    <row r="257" spans="5:19" s="61" customFormat="1" x14ac:dyDescent="0.2">
      <c r="E257" s="63"/>
      <c r="I257" s="64"/>
      <c r="J257" s="36"/>
      <c r="K257" s="36"/>
      <c r="L257" s="36"/>
      <c r="M257" s="36"/>
      <c r="N257" s="36"/>
      <c r="O257" s="36"/>
      <c r="P257" s="36"/>
      <c r="Q257" s="36"/>
      <c r="R257" s="36"/>
      <c r="S257" s="36"/>
    </row>
    <row r="258" spans="5:19" s="61" customFormat="1" x14ac:dyDescent="0.2">
      <c r="E258" s="63"/>
      <c r="I258" s="64"/>
      <c r="J258" s="36"/>
      <c r="K258" s="36"/>
      <c r="L258" s="36"/>
      <c r="M258" s="36"/>
      <c r="N258" s="36"/>
      <c r="O258" s="36"/>
      <c r="P258" s="36"/>
      <c r="Q258" s="36"/>
      <c r="R258" s="36"/>
      <c r="S258" s="36"/>
    </row>
    <row r="259" spans="5:19" s="61" customFormat="1" x14ac:dyDescent="0.2">
      <c r="E259" s="63"/>
      <c r="I259" s="64"/>
      <c r="J259" s="36"/>
      <c r="K259" s="36"/>
      <c r="L259" s="36"/>
      <c r="M259" s="36"/>
      <c r="N259" s="36"/>
      <c r="O259" s="36"/>
      <c r="P259" s="36"/>
      <c r="Q259" s="36"/>
      <c r="R259" s="36"/>
      <c r="S259" s="36"/>
    </row>
    <row r="260" spans="5:19" s="61" customFormat="1" x14ac:dyDescent="0.2">
      <c r="E260" s="63"/>
      <c r="I260" s="64"/>
      <c r="J260" s="36"/>
      <c r="K260" s="36"/>
      <c r="L260" s="36"/>
      <c r="M260" s="36"/>
      <c r="N260" s="36"/>
      <c r="O260" s="36"/>
      <c r="P260" s="36"/>
      <c r="Q260" s="36"/>
      <c r="R260" s="36"/>
      <c r="S260" s="36"/>
    </row>
    <row r="261" spans="5:19" s="61" customFormat="1" x14ac:dyDescent="0.2">
      <c r="E261" s="63"/>
      <c r="I261" s="64"/>
      <c r="J261" s="36"/>
      <c r="K261" s="36"/>
      <c r="L261" s="36"/>
      <c r="M261" s="36"/>
      <c r="N261" s="36"/>
      <c r="O261" s="36"/>
      <c r="P261" s="36"/>
      <c r="Q261" s="36"/>
      <c r="R261" s="36"/>
      <c r="S261" s="36"/>
    </row>
    <row r="262" spans="5:19" s="61" customFormat="1" x14ac:dyDescent="0.2">
      <c r="E262" s="63"/>
      <c r="I262" s="64"/>
      <c r="J262" s="36"/>
      <c r="K262" s="36"/>
      <c r="L262" s="36"/>
      <c r="M262" s="36"/>
      <c r="N262" s="36"/>
      <c r="O262" s="36"/>
      <c r="P262" s="36"/>
      <c r="Q262" s="36"/>
      <c r="R262" s="36"/>
      <c r="S262" s="36"/>
    </row>
    <row r="263" spans="5:19" s="61" customFormat="1" x14ac:dyDescent="0.2">
      <c r="E263" s="63"/>
      <c r="I263" s="64"/>
      <c r="J263" s="36"/>
      <c r="K263" s="36"/>
      <c r="L263" s="36"/>
      <c r="M263" s="36"/>
      <c r="N263" s="36"/>
      <c r="O263" s="36"/>
      <c r="P263" s="36"/>
      <c r="Q263" s="36"/>
      <c r="R263" s="36"/>
      <c r="S263" s="36"/>
    </row>
    <row r="264" spans="5:19" s="61" customFormat="1" x14ac:dyDescent="0.2">
      <c r="E264" s="63"/>
      <c r="I264" s="64"/>
      <c r="J264" s="36"/>
      <c r="K264" s="36"/>
      <c r="L264" s="36"/>
      <c r="M264" s="36"/>
      <c r="N264" s="36"/>
      <c r="O264" s="36"/>
      <c r="P264" s="36"/>
      <c r="Q264" s="36"/>
      <c r="R264" s="36"/>
      <c r="S264" s="36"/>
    </row>
    <row r="265" spans="5:19" s="61" customFormat="1" x14ac:dyDescent="0.2">
      <c r="E265" s="63"/>
      <c r="I265" s="64"/>
      <c r="J265" s="36"/>
      <c r="K265" s="36"/>
      <c r="L265" s="36"/>
      <c r="M265" s="36"/>
      <c r="N265" s="36"/>
      <c r="O265" s="36"/>
      <c r="P265" s="36"/>
      <c r="Q265" s="36"/>
      <c r="R265" s="36"/>
      <c r="S265" s="36"/>
    </row>
    <row r="266" spans="5:19" s="61" customFormat="1" x14ac:dyDescent="0.2">
      <c r="E266" s="63"/>
      <c r="I266" s="64"/>
      <c r="J266" s="36"/>
      <c r="K266" s="36"/>
      <c r="L266" s="36"/>
      <c r="M266" s="36"/>
      <c r="N266" s="36"/>
      <c r="O266" s="36"/>
      <c r="P266" s="36"/>
      <c r="Q266" s="36"/>
      <c r="R266" s="36"/>
      <c r="S266" s="36"/>
    </row>
    <row r="267" spans="5:19" s="61" customFormat="1" x14ac:dyDescent="0.2">
      <c r="E267" s="63"/>
      <c r="I267" s="64"/>
      <c r="J267" s="36"/>
      <c r="K267" s="36"/>
      <c r="L267" s="36"/>
      <c r="M267" s="36"/>
      <c r="N267" s="36"/>
      <c r="O267" s="36"/>
      <c r="P267" s="36"/>
      <c r="Q267" s="36"/>
      <c r="R267" s="36"/>
      <c r="S267" s="36"/>
    </row>
    <row r="268" spans="5:19" s="61" customFormat="1" x14ac:dyDescent="0.2">
      <c r="E268" s="63"/>
      <c r="I268" s="64"/>
      <c r="J268" s="36"/>
      <c r="K268" s="36"/>
      <c r="L268" s="36"/>
      <c r="M268" s="36"/>
      <c r="N268" s="36"/>
      <c r="O268" s="36"/>
      <c r="P268" s="36"/>
      <c r="Q268" s="36"/>
      <c r="R268" s="36"/>
      <c r="S268" s="36"/>
    </row>
    <row r="269" spans="5:19" s="61" customFormat="1" x14ac:dyDescent="0.2">
      <c r="E269" s="63"/>
      <c r="I269" s="64"/>
      <c r="J269" s="36"/>
      <c r="K269" s="36"/>
      <c r="L269" s="36"/>
      <c r="M269" s="36"/>
      <c r="N269" s="36"/>
      <c r="O269" s="36"/>
      <c r="P269" s="36"/>
      <c r="Q269" s="36"/>
      <c r="R269" s="36"/>
      <c r="S269" s="36"/>
    </row>
    <row r="270" spans="5:19" s="61" customFormat="1" x14ac:dyDescent="0.2">
      <c r="E270" s="63"/>
      <c r="I270" s="64"/>
      <c r="J270" s="36"/>
      <c r="K270" s="36"/>
      <c r="L270" s="36"/>
      <c r="M270" s="36"/>
      <c r="N270" s="36"/>
      <c r="O270" s="36"/>
      <c r="P270" s="36"/>
      <c r="Q270" s="36"/>
      <c r="R270" s="36"/>
      <c r="S270" s="36"/>
    </row>
    <row r="271" spans="5:19" s="61" customFormat="1" x14ac:dyDescent="0.2">
      <c r="E271" s="63"/>
      <c r="I271" s="64"/>
      <c r="J271" s="36"/>
      <c r="K271" s="36"/>
      <c r="L271" s="36"/>
      <c r="M271" s="36"/>
      <c r="N271" s="36"/>
      <c r="O271" s="36"/>
      <c r="P271" s="36"/>
      <c r="Q271" s="36"/>
      <c r="R271" s="36"/>
      <c r="S271" s="36"/>
    </row>
    <row r="272" spans="5:19" s="61" customFormat="1" x14ac:dyDescent="0.2">
      <c r="E272" s="63"/>
      <c r="I272" s="64"/>
      <c r="J272" s="36"/>
      <c r="K272" s="36"/>
      <c r="L272" s="36"/>
      <c r="M272" s="36"/>
      <c r="N272" s="36"/>
      <c r="O272" s="36"/>
      <c r="P272" s="36"/>
      <c r="Q272" s="36"/>
      <c r="R272" s="36"/>
      <c r="S272" s="36"/>
    </row>
    <row r="273" spans="5:19" s="61" customFormat="1" x14ac:dyDescent="0.2">
      <c r="E273" s="63"/>
      <c r="I273" s="64"/>
      <c r="J273" s="36"/>
      <c r="K273" s="36"/>
      <c r="L273" s="36"/>
      <c r="M273" s="36"/>
      <c r="N273" s="36"/>
      <c r="O273" s="36"/>
      <c r="P273" s="36"/>
      <c r="Q273" s="36"/>
      <c r="R273" s="36"/>
      <c r="S273" s="36"/>
    </row>
    <row r="274" spans="5:19" s="61" customFormat="1" x14ac:dyDescent="0.2">
      <c r="E274" s="63"/>
      <c r="I274" s="64"/>
      <c r="J274" s="36"/>
      <c r="K274" s="36"/>
      <c r="L274" s="36"/>
      <c r="M274" s="36"/>
      <c r="N274" s="36"/>
      <c r="O274" s="36"/>
      <c r="P274" s="36"/>
      <c r="Q274" s="36"/>
      <c r="R274" s="36"/>
      <c r="S274" s="36"/>
    </row>
    <row r="275" spans="5:19" s="61" customFormat="1" x14ac:dyDescent="0.2">
      <c r="E275" s="63"/>
      <c r="I275" s="64"/>
      <c r="J275" s="36"/>
      <c r="K275" s="36"/>
      <c r="L275" s="36"/>
      <c r="M275" s="36"/>
      <c r="N275" s="36"/>
      <c r="O275" s="36"/>
      <c r="P275" s="36"/>
      <c r="Q275" s="36"/>
      <c r="R275" s="36"/>
      <c r="S275" s="36"/>
    </row>
    <row r="276" spans="5:19" s="61" customFormat="1" x14ac:dyDescent="0.2">
      <c r="E276" s="63"/>
      <c r="I276" s="64"/>
      <c r="J276" s="36"/>
      <c r="K276" s="36"/>
      <c r="L276" s="36"/>
      <c r="M276" s="36"/>
      <c r="N276" s="36"/>
      <c r="O276" s="36"/>
      <c r="P276" s="36"/>
      <c r="Q276" s="36"/>
      <c r="R276" s="36"/>
      <c r="S276" s="36"/>
    </row>
    <row r="277" spans="5:19" s="61" customFormat="1" x14ac:dyDescent="0.2">
      <c r="E277" s="63"/>
      <c r="I277" s="64"/>
      <c r="J277" s="36"/>
      <c r="K277" s="36"/>
      <c r="L277" s="36"/>
      <c r="M277" s="36"/>
      <c r="N277" s="36"/>
      <c r="O277" s="36"/>
      <c r="P277" s="36"/>
      <c r="Q277" s="36"/>
      <c r="R277" s="36"/>
      <c r="S277" s="36"/>
    </row>
    <row r="278" spans="5:19" s="61" customFormat="1" x14ac:dyDescent="0.2">
      <c r="E278" s="63"/>
      <c r="I278" s="64"/>
      <c r="J278" s="36"/>
      <c r="K278" s="36"/>
      <c r="L278" s="36"/>
      <c r="M278" s="36"/>
      <c r="N278" s="36"/>
      <c r="O278" s="36"/>
      <c r="P278" s="36"/>
      <c r="Q278" s="36"/>
      <c r="R278" s="36"/>
      <c r="S278" s="36"/>
    </row>
    <row r="279" spans="5:19" s="61" customFormat="1" x14ac:dyDescent="0.2">
      <c r="E279" s="63"/>
      <c r="I279" s="64"/>
      <c r="J279" s="36"/>
      <c r="K279" s="36"/>
      <c r="L279" s="36"/>
      <c r="M279" s="36"/>
      <c r="N279" s="36"/>
      <c r="O279" s="36"/>
      <c r="P279" s="36"/>
      <c r="Q279" s="36"/>
      <c r="R279" s="36"/>
      <c r="S279" s="36"/>
    </row>
    <row r="280" spans="5:19" s="61" customFormat="1" x14ac:dyDescent="0.2">
      <c r="E280" s="63"/>
      <c r="I280" s="64"/>
      <c r="J280" s="36"/>
      <c r="K280" s="36"/>
      <c r="L280" s="36"/>
      <c r="M280" s="36"/>
      <c r="N280" s="36"/>
      <c r="O280" s="36"/>
      <c r="P280" s="36"/>
      <c r="Q280" s="36"/>
      <c r="R280" s="36"/>
      <c r="S280" s="36"/>
    </row>
    <row r="281" spans="5:19" s="61" customFormat="1" x14ac:dyDescent="0.2">
      <c r="E281" s="63"/>
      <c r="I281" s="64"/>
      <c r="J281" s="36"/>
      <c r="K281" s="36"/>
      <c r="L281" s="36"/>
      <c r="M281" s="36"/>
      <c r="N281" s="36"/>
      <c r="O281" s="36"/>
      <c r="P281" s="36"/>
      <c r="Q281" s="36"/>
      <c r="R281" s="36"/>
      <c r="S281" s="36"/>
    </row>
    <row r="282" spans="5:19" s="61" customFormat="1" x14ac:dyDescent="0.2">
      <c r="E282" s="63"/>
      <c r="I282" s="64"/>
      <c r="J282" s="36"/>
      <c r="K282" s="36"/>
      <c r="L282" s="36"/>
      <c r="M282" s="36"/>
      <c r="N282" s="36"/>
      <c r="O282" s="36"/>
      <c r="P282" s="36"/>
      <c r="Q282" s="36"/>
      <c r="R282" s="36"/>
      <c r="S282" s="36"/>
    </row>
    <row r="283" spans="5:19" s="61" customFormat="1" x14ac:dyDescent="0.2">
      <c r="E283" s="63"/>
      <c r="I283" s="64"/>
      <c r="J283" s="36"/>
      <c r="K283" s="36"/>
      <c r="L283" s="36"/>
      <c r="M283" s="36"/>
      <c r="N283" s="36"/>
      <c r="O283" s="36"/>
      <c r="P283" s="36"/>
      <c r="Q283" s="36"/>
      <c r="R283" s="36"/>
      <c r="S283" s="36"/>
    </row>
    <row r="284" spans="5:19" s="61" customFormat="1" x14ac:dyDescent="0.2">
      <c r="E284" s="63"/>
      <c r="I284" s="64"/>
      <c r="J284" s="36"/>
      <c r="K284" s="36"/>
      <c r="L284" s="36"/>
      <c r="M284" s="36"/>
      <c r="N284" s="36"/>
      <c r="O284" s="36"/>
      <c r="P284" s="36"/>
      <c r="Q284" s="36"/>
      <c r="R284" s="36"/>
      <c r="S284" s="36"/>
    </row>
    <row r="285" spans="5:19" s="61" customFormat="1" x14ac:dyDescent="0.2">
      <c r="E285" s="63"/>
      <c r="I285" s="64"/>
      <c r="J285" s="36"/>
      <c r="K285" s="36"/>
      <c r="L285" s="36"/>
      <c r="M285" s="36"/>
      <c r="N285" s="36"/>
      <c r="O285" s="36"/>
      <c r="P285" s="36"/>
      <c r="Q285" s="36"/>
      <c r="R285" s="36"/>
      <c r="S285" s="36"/>
    </row>
    <row r="286" spans="5:19" s="61" customFormat="1" x14ac:dyDescent="0.2">
      <c r="E286" s="63"/>
      <c r="I286" s="64"/>
      <c r="J286" s="36"/>
      <c r="K286" s="36"/>
      <c r="L286" s="36"/>
      <c r="M286" s="36"/>
      <c r="N286" s="36"/>
      <c r="O286" s="36"/>
      <c r="P286" s="36"/>
      <c r="Q286" s="36"/>
      <c r="R286" s="36"/>
      <c r="S286" s="36"/>
    </row>
    <row r="287" spans="5:19" s="61" customFormat="1" x14ac:dyDescent="0.2">
      <c r="E287" s="63"/>
      <c r="I287" s="64"/>
      <c r="J287" s="36"/>
      <c r="K287" s="36"/>
      <c r="L287" s="36"/>
      <c r="M287" s="36"/>
      <c r="N287" s="36"/>
      <c r="O287" s="36"/>
      <c r="P287" s="36"/>
      <c r="Q287" s="36"/>
      <c r="R287" s="36"/>
      <c r="S287" s="36"/>
    </row>
    <row r="288" spans="5:19" s="61" customFormat="1" x14ac:dyDescent="0.2">
      <c r="E288" s="63"/>
      <c r="I288" s="64"/>
      <c r="J288" s="36"/>
      <c r="K288" s="36"/>
      <c r="L288" s="36"/>
      <c r="M288" s="36"/>
      <c r="N288" s="36"/>
      <c r="O288" s="36"/>
      <c r="P288" s="36"/>
      <c r="Q288" s="36"/>
      <c r="R288" s="36"/>
      <c r="S288" s="36"/>
    </row>
    <row r="289" spans="5:19" s="61" customFormat="1" x14ac:dyDescent="0.2">
      <c r="E289" s="63"/>
      <c r="I289" s="64"/>
      <c r="J289" s="36"/>
      <c r="K289" s="36"/>
      <c r="L289" s="36"/>
      <c r="M289" s="36"/>
      <c r="N289" s="36"/>
      <c r="O289" s="36"/>
      <c r="P289" s="36"/>
      <c r="Q289" s="36"/>
      <c r="R289" s="36"/>
      <c r="S289" s="36"/>
    </row>
    <row r="290" spans="5:19" s="61" customFormat="1" x14ac:dyDescent="0.2">
      <c r="E290" s="63"/>
      <c r="I290" s="64"/>
      <c r="J290" s="36"/>
      <c r="K290" s="36"/>
      <c r="L290" s="36"/>
      <c r="M290" s="36"/>
      <c r="N290" s="36"/>
      <c r="O290" s="36"/>
      <c r="P290" s="36"/>
      <c r="Q290" s="36"/>
      <c r="R290" s="36"/>
      <c r="S290" s="36"/>
    </row>
    <row r="291" spans="5:19" s="61" customFormat="1" x14ac:dyDescent="0.2">
      <c r="E291" s="63"/>
      <c r="I291" s="64"/>
      <c r="J291" s="36"/>
      <c r="K291" s="36"/>
      <c r="L291" s="36"/>
      <c r="M291" s="36"/>
      <c r="N291" s="36"/>
      <c r="O291" s="36"/>
      <c r="P291" s="36"/>
      <c r="Q291" s="36"/>
      <c r="R291" s="36"/>
      <c r="S291" s="36"/>
    </row>
    <row r="292" spans="5:19" s="61" customFormat="1" x14ac:dyDescent="0.2">
      <c r="E292" s="63"/>
      <c r="I292" s="64"/>
      <c r="J292" s="36"/>
      <c r="K292" s="36"/>
      <c r="L292" s="36"/>
      <c r="M292" s="36"/>
      <c r="N292" s="36"/>
      <c r="O292" s="36"/>
      <c r="P292" s="36"/>
      <c r="Q292" s="36"/>
      <c r="R292" s="36"/>
      <c r="S292" s="36"/>
    </row>
    <row r="293" spans="5:19" s="61" customFormat="1" x14ac:dyDescent="0.2">
      <c r="E293" s="63"/>
      <c r="I293" s="64"/>
      <c r="J293" s="36"/>
      <c r="K293" s="36"/>
      <c r="L293" s="36"/>
      <c r="M293" s="36"/>
      <c r="N293" s="36"/>
      <c r="O293" s="36"/>
      <c r="P293" s="36"/>
      <c r="Q293" s="36"/>
      <c r="R293" s="36"/>
      <c r="S293" s="36"/>
    </row>
    <row r="294" spans="5:19" s="61" customFormat="1" x14ac:dyDescent="0.2">
      <c r="E294" s="63"/>
      <c r="I294" s="64"/>
      <c r="J294" s="36"/>
      <c r="K294" s="36"/>
      <c r="L294" s="36"/>
      <c r="M294" s="36"/>
      <c r="N294" s="36"/>
      <c r="O294" s="36"/>
      <c r="P294" s="36"/>
      <c r="Q294" s="36"/>
      <c r="R294" s="36"/>
      <c r="S294" s="36"/>
    </row>
    <row r="295" spans="5:19" s="61" customFormat="1" x14ac:dyDescent="0.2">
      <c r="E295" s="63"/>
      <c r="I295" s="64"/>
      <c r="J295" s="36"/>
      <c r="K295" s="36"/>
      <c r="L295" s="36"/>
      <c r="M295" s="36"/>
      <c r="N295" s="36"/>
      <c r="O295" s="36"/>
      <c r="P295" s="36"/>
      <c r="Q295" s="36"/>
      <c r="R295" s="36"/>
      <c r="S295" s="36"/>
    </row>
    <row r="296" spans="5:19" s="61" customFormat="1" x14ac:dyDescent="0.2">
      <c r="E296" s="63"/>
      <c r="I296" s="64"/>
      <c r="J296" s="36"/>
      <c r="K296" s="36"/>
      <c r="L296" s="36"/>
      <c r="M296" s="36"/>
      <c r="N296" s="36"/>
      <c r="O296" s="36"/>
      <c r="P296" s="36"/>
      <c r="Q296" s="36"/>
      <c r="R296" s="36"/>
      <c r="S296" s="36"/>
    </row>
    <row r="297" spans="5:19" s="61" customFormat="1" x14ac:dyDescent="0.2">
      <c r="E297" s="63"/>
      <c r="I297" s="64"/>
      <c r="J297" s="36"/>
      <c r="K297" s="36"/>
      <c r="L297" s="36"/>
      <c r="M297" s="36"/>
      <c r="N297" s="36"/>
      <c r="O297" s="36"/>
      <c r="P297" s="36"/>
      <c r="Q297" s="36"/>
      <c r="R297" s="36"/>
      <c r="S297" s="36"/>
    </row>
    <row r="298" spans="5:19" s="61" customFormat="1" x14ac:dyDescent="0.2">
      <c r="E298" s="63"/>
      <c r="I298" s="64"/>
      <c r="J298" s="36"/>
      <c r="K298" s="36"/>
      <c r="L298" s="36"/>
      <c r="M298" s="36"/>
      <c r="N298" s="36"/>
      <c r="O298" s="36"/>
      <c r="P298" s="36"/>
      <c r="Q298" s="36"/>
      <c r="R298" s="36"/>
      <c r="S298" s="36"/>
    </row>
    <row r="299" spans="5:19" s="61" customFormat="1" x14ac:dyDescent="0.2">
      <c r="E299" s="63"/>
      <c r="I299" s="64"/>
      <c r="J299" s="36"/>
      <c r="K299" s="36"/>
      <c r="L299" s="36"/>
      <c r="M299" s="36"/>
      <c r="N299" s="36"/>
      <c r="O299" s="36"/>
      <c r="P299" s="36"/>
      <c r="Q299" s="36"/>
      <c r="R299" s="36"/>
      <c r="S299" s="36"/>
    </row>
    <row r="300" spans="5:19" s="61" customFormat="1" x14ac:dyDescent="0.2">
      <c r="E300" s="63"/>
      <c r="I300" s="64"/>
      <c r="J300" s="36"/>
      <c r="K300" s="36"/>
      <c r="L300" s="36"/>
      <c r="M300" s="36"/>
      <c r="N300" s="36"/>
      <c r="O300" s="36"/>
      <c r="P300" s="36"/>
      <c r="Q300" s="36"/>
      <c r="R300" s="36"/>
      <c r="S300" s="36"/>
    </row>
    <row r="301" spans="5:19" s="61" customFormat="1" x14ac:dyDescent="0.2">
      <c r="E301" s="63"/>
      <c r="I301" s="64"/>
      <c r="J301" s="36"/>
      <c r="K301" s="36"/>
      <c r="L301" s="36"/>
      <c r="M301" s="36"/>
      <c r="N301" s="36"/>
      <c r="O301" s="36"/>
      <c r="P301" s="36"/>
      <c r="Q301" s="36"/>
      <c r="R301" s="36"/>
      <c r="S301" s="36"/>
    </row>
    <row r="302" spans="5:19" s="61" customFormat="1" x14ac:dyDescent="0.2">
      <c r="E302" s="63"/>
      <c r="I302" s="64"/>
      <c r="J302" s="36"/>
      <c r="K302" s="36"/>
      <c r="L302" s="36"/>
      <c r="M302" s="36"/>
      <c r="N302" s="36"/>
      <c r="O302" s="36"/>
      <c r="P302" s="36"/>
      <c r="Q302" s="36"/>
      <c r="R302" s="36"/>
      <c r="S302" s="36"/>
    </row>
    <row r="303" spans="5:19" s="61" customFormat="1" x14ac:dyDescent="0.2">
      <c r="E303" s="63"/>
      <c r="I303" s="64"/>
      <c r="J303" s="36"/>
      <c r="K303" s="36"/>
      <c r="L303" s="36"/>
      <c r="M303" s="36"/>
      <c r="N303" s="36"/>
      <c r="O303" s="36"/>
      <c r="P303" s="36"/>
      <c r="Q303" s="36"/>
      <c r="R303" s="36"/>
      <c r="S303" s="36"/>
    </row>
    <row r="304" spans="5:19" s="61" customFormat="1" x14ac:dyDescent="0.2">
      <c r="E304" s="63"/>
      <c r="I304" s="64"/>
      <c r="J304" s="36"/>
      <c r="K304" s="36"/>
      <c r="L304" s="36"/>
      <c r="M304" s="36"/>
      <c r="N304" s="36"/>
      <c r="O304" s="36"/>
      <c r="P304" s="36"/>
      <c r="Q304" s="36"/>
      <c r="R304" s="36"/>
      <c r="S304" s="36"/>
    </row>
    <row r="305" spans="5:19" s="61" customFormat="1" x14ac:dyDescent="0.2">
      <c r="E305" s="63"/>
      <c r="I305" s="64"/>
      <c r="J305" s="36"/>
      <c r="K305" s="36"/>
      <c r="L305" s="36"/>
      <c r="M305" s="36"/>
      <c r="N305" s="36"/>
      <c r="O305" s="36"/>
      <c r="P305" s="36"/>
      <c r="Q305" s="36"/>
      <c r="R305" s="36"/>
      <c r="S305" s="36"/>
    </row>
    <row r="306" spans="5:19" s="61" customFormat="1" x14ac:dyDescent="0.2">
      <c r="E306" s="63"/>
      <c r="I306" s="64"/>
      <c r="J306" s="36"/>
      <c r="K306" s="36"/>
      <c r="L306" s="36"/>
      <c r="M306" s="36"/>
      <c r="N306" s="36"/>
      <c r="O306" s="36"/>
      <c r="P306" s="36"/>
      <c r="Q306" s="36"/>
      <c r="R306" s="36"/>
      <c r="S306" s="36"/>
    </row>
    <row r="307" spans="5:19" s="61" customFormat="1" x14ac:dyDescent="0.2">
      <c r="E307" s="63"/>
      <c r="I307" s="64"/>
      <c r="J307" s="36"/>
      <c r="K307" s="36"/>
      <c r="L307" s="36"/>
      <c r="M307" s="36"/>
      <c r="N307" s="36"/>
      <c r="O307" s="36"/>
      <c r="P307" s="36"/>
      <c r="Q307" s="36"/>
      <c r="R307" s="36"/>
      <c r="S307" s="36"/>
    </row>
    <row r="308" spans="5:19" s="61" customFormat="1" x14ac:dyDescent="0.2">
      <c r="E308" s="63"/>
      <c r="I308" s="64"/>
      <c r="J308" s="36"/>
      <c r="K308" s="36"/>
      <c r="L308" s="36"/>
      <c r="M308" s="36"/>
      <c r="N308" s="36"/>
      <c r="O308" s="36"/>
      <c r="P308" s="36"/>
      <c r="Q308" s="36"/>
      <c r="R308" s="36"/>
      <c r="S308" s="36"/>
    </row>
    <row r="309" spans="5:19" s="61" customFormat="1" x14ac:dyDescent="0.2">
      <c r="E309" s="63"/>
      <c r="I309" s="64"/>
      <c r="J309" s="36"/>
      <c r="K309" s="36"/>
      <c r="L309" s="36"/>
      <c r="M309" s="36"/>
      <c r="N309" s="36"/>
      <c r="O309" s="36"/>
      <c r="P309" s="36"/>
      <c r="Q309" s="36"/>
      <c r="R309" s="36"/>
      <c r="S309" s="36"/>
    </row>
    <row r="310" spans="5:19" s="61" customFormat="1" x14ac:dyDescent="0.2">
      <c r="E310" s="63"/>
      <c r="I310" s="64"/>
      <c r="J310" s="36"/>
      <c r="K310" s="36"/>
      <c r="L310" s="36"/>
      <c r="M310" s="36"/>
      <c r="N310" s="36"/>
      <c r="O310" s="36"/>
      <c r="P310" s="36"/>
      <c r="Q310" s="36"/>
      <c r="R310" s="36"/>
      <c r="S310" s="36"/>
    </row>
    <row r="311" spans="5:19" s="61" customFormat="1" x14ac:dyDescent="0.2">
      <c r="E311" s="63"/>
      <c r="I311" s="64"/>
      <c r="J311" s="36"/>
      <c r="K311" s="36"/>
      <c r="L311" s="36"/>
      <c r="M311" s="36"/>
      <c r="N311" s="36"/>
      <c r="O311" s="36"/>
      <c r="P311" s="36"/>
      <c r="Q311" s="36"/>
      <c r="R311" s="36"/>
      <c r="S311" s="36"/>
    </row>
    <row r="312" spans="5:19" s="61" customFormat="1" x14ac:dyDescent="0.2">
      <c r="E312" s="63"/>
      <c r="I312" s="64"/>
      <c r="J312" s="36"/>
      <c r="K312" s="36"/>
      <c r="L312" s="36"/>
      <c r="M312" s="36"/>
      <c r="N312" s="36"/>
      <c r="O312" s="36"/>
      <c r="P312" s="36"/>
      <c r="Q312" s="36"/>
      <c r="R312" s="36"/>
      <c r="S312" s="36"/>
    </row>
    <row r="313" spans="5:19" s="61" customFormat="1" x14ac:dyDescent="0.2">
      <c r="E313" s="63"/>
      <c r="I313" s="64"/>
      <c r="J313" s="36"/>
      <c r="K313" s="36"/>
      <c r="L313" s="36"/>
      <c r="M313" s="36"/>
      <c r="N313" s="36"/>
      <c r="O313" s="36"/>
      <c r="P313" s="36"/>
      <c r="Q313" s="36"/>
      <c r="R313" s="36"/>
      <c r="S313" s="36"/>
    </row>
  </sheetData>
  <sheetProtection formatCells="0" formatColumns="0" formatRows="0" insertColumns="0" insertRows="0" deleteRows="0"/>
  <mergeCells count="122">
    <mergeCell ref="A4:A6"/>
    <mergeCell ref="B4:I4"/>
    <mergeCell ref="B6:I6"/>
    <mergeCell ref="G7:G9"/>
    <mergeCell ref="R7:R8"/>
    <mergeCell ref="S7:S8"/>
    <mergeCell ref="B1:H1"/>
    <mergeCell ref="B2:E2"/>
    <mergeCell ref="F2:G2"/>
    <mergeCell ref="H2:I2"/>
    <mergeCell ref="B3:E3"/>
    <mergeCell ref="F3:G3"/>
    <mergeCell ref="H3:I3"/>
    <mergeCell ref="A71:D71"/>
    <mergeCell ref="F71:I71"/>
    <mergeCell ref="A72:D72"/>
    <mergeCell ref="F72:I72"/>
    <mergeCell ref="O7:O8"/>
    <mergeCell ref="P7:P8"/>
    <mergeCell ref="Q7:Q8"/>
    <mergeCell ref="C79:E79"/>
    <mergeCell ref="F79:G79"/>
    <mergeCell ref="A69:G69"/>
    <mergeCell ref="H7:H9"/>
    <mergeCell ref="I7:I9"/>
    <mergeCell ref="K7:K8"/>
    <mergeCell ref="L7:L8"/>
    <mergeCell ref="M7:M8"/>
    <mergeCell ref="N7:N8"/>
    <mergeCell ref="A70:D70"/>
    <mergeCell ref="F70:I70"/>
    <mergeCell ref="A7:A9"/>
    <mergeCell ref="B7:B9"/>
    <mergeCell ref="C7:C9"/>
    <mergeCell ref="D7:D9"/>
    <mergeCell ref="E7:E9"/>
    <mergeCell ref="F7:F9"/>
    <mergeCell ref="C80:E80"/>
    <mergeCell ref="F80:G80"/>
    <mergeCell ref="C81:E81"/>
    <mergeCell ref="F81:G81"/>
    <mergeCell ref="A73:D73"/>
    <mergeCell ref="F73:I73"/>
    <mergeCell ref="A76:G76"/>
    <mergeCell ref="C77:E77"/>
    <mergeCell ref="F77:G77"/>
    <mergeCell ref="C78:E78"/>
    <mergeCell ref="F78:G78"/>
    <mergeCell ref="A85:B85"/>
    <mergeCell ref="C85:E85"/>
    <mergeCell ref="F85:G85"/>
    <mergeCell ref="A86:B86"/>
    <mergeCell ref="C86:E86"/>
    <mergeCell ref="F86:G86"/>
    <mergeCell ref="C82:E82"/>
    <mergeCell ref="F82:G82"/>
    <mergeCell ref="C83:E83"/>
    <mergeCell ref="F83:G83"/>
    <mergeCell ref="C84:E84"/>
    <mergeCell ref="F84:G84"/>
    <mergeCell ref="A91:B91"/>
    <mergeCell ref="C91:E91"/>
    <mergeCell ref="F91:G91"/>
    <mergeCell ref="A92:B92"/>
    <mergeCell ref="C92:E92"/>
    <mergeCell ref="F92:G92"/>
    <mergeCell ref="A88:G88"/>
    <mergeCell ref="A89:B89"/>
    <mergeCell ref="C89:E89"/>
    <mergeCell ref="F89:G89"/>
    <mergeCell ref="A90:B90"/>
    <mergeCell ref="C90:E90"/>
    <mergeCell ref="F90:G90"/>
    <mergeCell ref="A96:G96"/>
    <mergeCell ref="A97:B97"/>
    <mergeCell ref="C97:E97"/>
    <mergeCell ref="F97:G97"/>
    <mergeCell ref="A98:B98"/>
    <mergeCell ref="C98:E98"/>
    <mergeCell ref="F98:G98"/>
    <mergeCell ref="A93:B93"/>
    <mergeCell ref="C93:E93"/>
    <mergeCell ref="F93:G93"/>
    <mergeCell ref="A94:B94"/>
    <mergeCell ref="C94:E94"/>
    <mergeCell ref="F94:G94"/>
    <mergeCell ref="A101:E101"/>
    <mergeCell ref="F101:G101"/>
    <mergeCell ref="A103:G103"/>
    <mergeCell ref="A104:E104"/>
    <mergeCell ref="F104:G104"/>
    <mergeCell ref="A105:E105"/>
    <mergeCell ref="F105:G105"/>
    <mergeCell ref="A99:B99"/>
    <mergeCell ref="C99:E99"/>
    <mergeCell ref="F99:G99"/>
    <mergeCell ref="A100:B100"/>
    <mergeCell ref="C100:E100"/>
    <mergeCell ref="F100:G100"/>
    <mergeCell ref="A110:G110"/>
    <mergeCell ref="A111:E111"/>
    <mergeCell ref="F111:G111"/>
    <mergeCell ref="A113:E113"/>
    <mergeCell ref="F113:G113"/>
    <mergeCell ref="A114:E114"/>
    <mergeCell ref="F114:G114"/>
    <mergeCell ref="A106:E106"/>
    <mergeCell ref="F106:G106"/>
    <mergeCell ref="A107:E107"/>
    <mergeCell ref="F107:G107"/>
    <mergeCell ref="A108:E108"/>
    <mergeCell ref="F108:G108"/>
    <mergeCell ref="A121:E121"/>
    <mergeCell ref="A122:E122"/>
    <mergeCell ref="A123:E123"/>
    <mergeCell ref="A124:E124"/>
    <mergeCell ref="A115:E115"/>
    <mergeCell ref="F115:G115"/>
    <mergeCell ref="A116:G116"/>
    <mergeCell ref="A118:G118"/>
    <mergeCell ref="A119:E119"/>
    <mergeCell ref="A120:E120"/>
  </mergeCells>
  <conditionalFormatting sqref="U8">
    <cfRule type="containsText" dxfId="402" priority="64" operator="containsText" text="erro!">
      <formula>NOT(ISERROR(SEARCH("erro!",U8)))</formula>
    </cfRule>
  </conditionalFormatting>
  <conditionalFormatting sqref="K10:R14 I10:I14 I31:I32 K31:R32 I16 K16:R16 I68 K68:R68">
    <cfRule type="containsText" dxfId="401" priority="63" operator="containsText" text="erro!">
      <formula>NOT(ISERROR(SEARCH("erro!",I10)))</formula>
    </cfRule>
  </conditionalFormatting>
  <conditionalFormatting sqref="B10:B14 B16:B18 B22:B68">
    <cfRule type="containsText" dxfId="400" priority="62" operator="containsText" text="Feriado">
      <formula>NOT(ISERROR(SEARCH("Feriado",B10)))</formula>
    </cfRule>
  </conditionalFormatting>
  <conditionalFormatting sqref="K33:R34 I33:I34">
    <cfRule type="containsText" dxfId="399" priority="61" operator="containsText" text="erro!">
      <formula>NOT(ISERROR(SEARCH("erro!",I33)))</formula>
    </cfRule>
  </conditionalFormatting>
  <conditionalFormatting sqref="K15:R15 I15">
    <cfRule type="containsText" dxfId="398" priority="60" operator="containsText" text="erro!">
      <formula>NOT(ISERROR(SEARCH("erro!",I15)))</formula>
    </cfRule>
  </conditionalFormatting>
  <conditionalFormatting sqref="B15">
    <cfRule type="containsText" dxfId="397" priority="59" operator="containsText" text="Feriado">
      <formula>NOT(ISERROR(SEARCH("Feriado",B15)))</formula>
    </cfRule>
  </conditionalFormatting>
  <conditionalFormatting sqref="I17 K17:R17">
    <cfRule type="containsText" dxfId="396" priority="58" operator="containsText" text="erro!">
      <formula>NOT(ISERROR(SEARCH("erro!",I17)))</formula>
    </cfRule>
  </conditionalFormatting>
  <conditionalFormatting sqref="I18 K18:R18">
    <cfRule type="containsText" dxfId="395" priority="57" operator="containsText" text="erro!">
      <formula>NOT(ISERROR(SEARCH("erro!",I18)))</formula>
    </cfRule>
  </conditionalFormatting>
  <conditionalFormatting sqref="I19 K19:R19">
    <cfRule type="containsText" dxfId="394" priority="56" operator="containsText" text="erro!">
      <formula>NOT(ISERROR(SEARCH("erro!",I19)))</formula>
    </cfRule>
  </conditionalFormatting>
  <conditionalFormatting sqref="B19:B21">
    <cfRule type="containsText" dxfId="393" priority="55" operator="containsText" text="Feriado">
      <formula>NOT(ISERROR(SEARCH("Feriado",B19)))</formula>
    </cfRule>
  </conditionalFormatting>
  <conditionalFormatting sqref="I20 K20:R20">
    <cfRule type="containsText" dxfId="392" priority="54" operator="containsText" text="erro!">
      <formula>NOT(ISERROR(SEARCH("erro!",I20)))</formula>
    </cfRule>
  </conditionalFormatting>
  <conditionalFormatting sqref="I21 K21:R21">
    <cfRule type="containsText" dxfId="391" priority="53" operator="containsText" text="erro!">
      <formula>NOT(ISERROR(SEARCH("erro!",I21)))</formula>
    </cfRule>
  </conditionalFormatting>
  <conditionalFormatting sqref="I22 K22:R22">
    <cfRule type="containsText" dxfId="390" priority="52" operator="containsText" text="erro!">
      <formula>NOT(ISERROR(SEARCH("erro!",I22)))</formula>
    </cfRule>
  </conditionalFormatting>
  <conditionalFormatting sqref="I23 K23:R23">
    <cfRule type="containsText" dxfId="389" priority="51" operator="containsText" text="erro!">
      <formula>NOT(ISERROR(SEARCH("erro!",I23)))</formula>
    </cfRule>
  </conditionalFormatting>
  <conditionalFormatting sqref="I24 K24:R24">
    <cfRule type="containsText" dxfId="388" priority="50" operator="containsText" text="erro!">
      <formula>NOT(ISERROR(SEARCH("erro!",I24)))</formula>
    </cfRule>
  </conditionalFormatting>
  <conditionalFormatting sqref="I25 K25:R25">
    <cfRule type="containsText" dxfId="387" priority="49" operator="containsText" text="erro!">
      <formula>NOT(ISERROR(SEARCH("erro!",I25)))</formula>
    </cfRule>
  </conditionalFormatting>
  <conditionalFormatting sqref="I26 K26:R26">
    <cfRule type="containsText" dxfId="386" priority="42" operator="containsText" text="erro!">
      <formula>NOT(ISERROR(SEARCH("erro!",I26)))</formula>
    </cfRule>
  </conditionalFormatting>
  <conditionalFormatting sqref="I27 K27:R27">
    <cfRule type="containsText" dxfId="385" priority="41" operator="containsText" text="erro!">
      <formula>NOT(ISERROR(SEARCH("erro!",I27)))</formula>
    </cfRule>
  </conditionalFormatting>
  <conditionalFormatting sqref="I28 K28:R28">
    <cfRule type="containsText" dxfId="384" priority="40" operator="containsText" text="erro!">
      <formula>NOT(ISERROR(SEARCH("erro!",I28)))</formula>
    </cfRule>
  </conditionalFormatting>
  <conditionalFormatting sqref="I29 K29:R29">
    <cfRule type="containsText" dxfId="383" priority="39" operator="containsText" text="erro!">
      <formula>NOT(ISERROR(SEARCH("erro!",I29)))</formula>
    </cfRule>
  </conditionalFormatting>
  <conditionalFormatting sqref="I30 K30:R30">
    <cfRule type="containsText" dxfId="382" priority="38" operator="containsText" text="erro!">
      <formula>NOT(ISERROR(SEARCH("erro!",I30)))</formula>
    </cfRule>
  </conditionalFormatting>
  <conditionalFormatting sqref="I35 K35:R35">
    <cfRule type="containsText" dxfId="381" priority="37" operator="containsText" text="erro!">
      <formula>NOT(ISERROR(SEARCH("erro!",I35)))</formula>
    </cfRule>
  </conditionalFormatting>
  <conditionalFormatting sqref="I36 K36:R36">
    <cfRule type="containsText" dxfId="380" priority="36" operator="containsText" text="erro!">
      <formula>NOT(ISERROR(SEARCH("erro!",I36)))</formula>
    </cfRule>
  </conditionalFormatting>
  <conditionalFormatting sqref="I37 K37:R37">
    <cfRule type="containsText" dxfId="379" priority="35" operator="containsText" text="erro!">
      <formula>NOT(ISERROR(SEARCH("erro!",I37)))</formula>
    </cfRule>
  </conditionalFormatting>
  <conditionalFormatting sqref="I38 K38:R38">
    <cfRule type="containsText" dxfId="378" priority="34" operator="containsText" text="erro!">
      <formula>NOT(ISERROR(SEARCH("erro!",I38)))</formula>
    </cfRule>
  </conditionalFormatting>
  <conditionalFormatting sqref="I39 K39:R39">
    <cfRule type="containsText" dxfId="377" priority="33" operator="containsText" text="erro!">
      <formula>NOT(ISERROR(SEARCH("erro!",I39)))</formula>
    </cfRule>
  </conditionalFormatting>
  <conditionalFormatting sqref="I40 K40:R40">
    <cfRule type="containsText" dxfId="376" priority="32" operator="containsText" text="erro!">
      <formula>NOT(ISERROR(SEARCH("erro!",I40)))</formula>
    </cfRule>
  </conditionalFormatting>
  <conditionalFormatting sqref="I42 K42:R42">
    <cfRule type="containsText" dxfId="375" priority="30" operator="containsText" text="erro!">
      <formula>NOT(ISERROR(SEARCH("erro!",I42)))</formula>
    </cfRule>
  </conditionalFormatting>
  <conditionalFormatting sqref="I43 K43:R43">
    <cfRule type="containsText" dxfId="374" priority="29" operator="containsText" text="erro!">
      <formula>NOT(ISERROR(SEARCH("erro!",I43)))</formula>
    </cfRule>
  </conditionalFormatting>
  <conditionalFormatting sqref="I41 K41:R41">
    <cfRule type="containsText" dxfId="373" priority="31" operator="containsText" text="erro!">
      <formula>NOT(ISERROR(SEARCH("erro!",I41)))</formula>
    </cfRule>
  </conditionalFormatting>
  <conditionalFormatting sqref="I48 K48:R48">
    <cfRule type="containsText" dxfId="372" priority="24" operator="containsText" text="erro!">
      <formula>NOT(ISERROR(SEARCH("erro!",I48)))</formula>
    </cfRule>
  </conditionalFormatting>
  <conditionalFormatting sqref="I49 K49:R49">
    <cfRule type="containsText" dxfId="371" priority="23" operator="containsText" text="erro!">
      <formula>NOT(ISERROR(SEARCH("erro!",I49)))</formula>
    </cfRule>
  </conditionalFormatting>
  <conditionalFormatting sqref="I45 K45:R45">
    <cfRule type="containsText" dxfId="370" priority="27" operator="containsText" text="erro!">
      <formula>NOT(ISERROR(SEARCH("erro!",I45)))</formula>
    </cfRule>
  </conditionalFormatting>
  <conditionalFormatting sqref="I46 K46:R46">
    <cfRule type="containsText" dxfId="369" priority="26" operator="containsText" text="erro!">
      <formula>NOT(ISERROR(SEARCH("erro!",I46)))</formula>
    </cfRule>
  </conditionalFormatting>
  <conditionalFormatting sqref="I44 K44:R44">
    <cfRule type="containsText" dxfId="368" priority="28" operator="containsText" text="erro!">
      <formula>NOT(ISERROR(SEARCH("erro!",I44)))</formula>
    </cfRule>
  </conditionalFormatting>
  <conditionalFormatting sqref="I60 K60:R60">
    <cfRule type="containsText" dxfId="367" priority="18" operator="containsText" text="erro!">
      <formula>NOT(ISERROR(SEARCH("erro!",I60)))</formula>
    </cfRule>
  </conditionalFormatting>
  <conditionalFormatting sqref="I61 K61:R61">
    <cfRule type="containsText" dxfId="366" priority="17" operator="containsText" text="erro!">
      <formula>NOT(ISERROR(SEARCH("erro!",I61)))</formula>
    </cfRule>
  </conditionalFormatting>
  <conditionalFormatting sqref="I47 K47:R47">
    <cfRule type="containsText" dxfId="365" priority="25" operator="containsText" text="erro!">
      <formula>NOT(ISERROR(SEARCH("erro!",I47)))</formula>
    </cfRule>
  </conditionalFormatting>
  <conditionalFormatting sqref="I56 K56:R56">
    <cfRule type="containsText" dxfId="364" priority="21" operator="containsText" text="erro!">
      <formula>NOT(ISERROR(SEARCH("erro!",I56)))</formula>
    </cfRule>
  </conditionalFormatting>
  <conditionalFormatting sqref="I57 K57:R57">
    <cfRule type="containsText" dxfId="363" priority="20" operator="containsText" text="erro!">
      <formula>NOT(ISERROR(SEARCH("erro!",I57)))</formula>
    </cfRule>
  </conditionalFormatting>
  <conditionalFormatting sqref="I55 K55:R55">
    <cfRule type="containsText" dxfId="362" priority="22" operator="containsText" text="erro!">
      <formula>NOT(ISERROR(SEARCH("erro!",I55)))</formula>
    </cfRule>
  </conditionalFormatting>
  <conditionalFormatting sqref="I58 K58:R58">
    <cfRule type="containsText" dxfId="361" priority="19" operator="containsText" text="erro!">
      <formula>NOT(ISERROR(SEARCH("erro!",I58)))</formula>
    </cfRule>
  </conditionalFormatting>
  <conditionalFormatting sqref="I62 K62:R62">
    <cfRule type="containsText" dxfId="360" priority="16" operator="containsText" text="erro!">
      <formula>NOT(ISERROR(SEARCH("erro!",I62)))</formula>
    </cfRule>
  </conditionalFormatting>
  <conditionalFormatting sqref="I64 K64:R64">
    <cfRule type="containsText" dxfId="359" priority="12" operator="containsText" text="erro!">
      <formula>NOT(ISERROR(SEARCH("erro!",I64)))</formula>
    </cfRule>
  </conditionalFormatting>
  <conditionalFormatting sqref="I65 K65:R65">
    <cfRule type="containsText" dxfId="358" priority="11" operator="containsText" text="erro!">
      <formula>NOT(ISERROR(SEARCH("erro!",I65)))</formula>
    </cfRule>
  </conditionalFormatting>
  <conditionalFormatting sqref="I63 K63:R63">
    <cfRule type="containsText" dxfId="357" priority="13" operator="containsText" text="erro!">
      <formula>NOT(ISERROR(SEARCH("erro!",I63)))</formula>
    </cfRule>
  </conditionalFormatting>
  <conditionalFormatting sqref="I67 K67:R67">
    <cfRule type="containsText" dxfId="356" priority="10" operator="containsText" text="erro!">
      <formula>NOT(ISERROR(SEARCH("erro!",I67)))</formula>
    </cfRule>
  </conditionalFormatting>
  <conditionalFormatting sqref="K52:R53 I52:I53">
    <cfRule type="containsText" dxfId="355" priority="7" operator="containsText" text="erro!">
      <formula>NOT(ISERROR(SEARCH("erro!",I52)))</formula>
    </cfRule>
  </conditionalFormatting>
  <conditionalFormatting sqref="I50 K50:R50">
    <cfRule type="containsText" dxfId="354" priority="6" operator="containsText" text="erro!">
      <formula>NOT(ISERROR(SEARCH("erro!",I50)))</formula>
    </cfRule>
  </conditionalFormatting>
  <conditionalFormatting sqref="I51 K51:R51">
    <cfRule type="containsText" dxfId="353" priority="5" operator="containsText" text="erro!">
      <formula>NOT(ISERROR(SEARCH("erro!",I51)))</formula>
    </cfRule>
  </conditionalFormatting>
  <conditionalFormatting sqref="K54:R54 I54">
    <cfRule type="containsText" dxfId="352" priority="4" operator="containsText" text="erro!">
      <formula>NOT(ISERROR(SEARCH("erro!",I54)))</formula>
    </cfRule>
  </conditionalFormatting>
  <conditionalFormatting sqref="I66 K66:R66">
    <cfRule type="containsText" dxfId="351" priority="2" operator="containsText" text="erro!">
      <formula>NOT(ISERROR(SEARCH("erro!",I66)))</formula>
    </cfRule>
  </conditionalFormatting>
  <conditionalFormatting sqref="I59 K59:R59">
    <cfRule type="containsText" dxfId="350" priority="1" operator="containsText" text="erro!">
      <formula>NOT(ISERROR(SEARCH("erro!",I59)))</formula>
    </cfRule>
  </conditionalFormatting>
  <printOptions horizontalCentered="1" verticalCentered="1"/>
  <pageMargins left="0.19685039370078741" right="0.19685039370078741" top="0.78740157480314965" bottom="0.78740157480314965" header="0.19685039370078741" footer="0.19685039370078741"/>
  <pageSetup paperSize="9" scale="90" fitToHeight="21" orientation="portrait" horizontalDpi="4294967292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U322"/>
  <sheetViews>
    <sheetView showGridLines="0" topLeftCell="B70" workbookViewId="0">
      <selection activeCell="L85" sqref="L85"/>
    </sheetView>
  </sheetViews>
  <sheetFormatPr baseColWidth="10" defaultColWidth="9.1640625" defaultRowHeight="15" x14ac:dyDescent="0.2"/>
  <cols>
    <col min="1" max="1" width="9.1640625" style="56" customWidth="1"/>
    <col min="2" max="2" width="8.83203125" style="56" customWidth="1"/>
    <col min="3" max="3" width="8.33203125" style="56" customWidth="1"/>
    <col min="4" max="4" width="9.5" style="56" customWidth="1"/>
    <col min="5" max="5" width="38.6640625" style="57" customWidth="1"/>
    <col min="6" max="8" width="5.83203125" style="56" customWidth="1"/>
    <col min="9" max="9" width="19.6640625" style="67" customWidth="1"/>
    <col min="10" max="10" width="5.1640625" style="40" customWidth="1"/>
    <col min="11" max="11" width="12.33203125" style="40" customWidth="1"/>
    <col min="12" max="12" width="13.83203125" style="40" customWidth="1"/>
    <col min="13" max="13" width="13.1640625" style="40" customWidth="1"/>
    <col min="14" max="15" width="13.6640625" style="40" customWidth="1"/>
    <col min="16" max="17" width="15.1640625" style="40" customWidth="1"/>
    <col min="18" max="18" width="10.5" style="40" customWidth="1"/>
    <col min="19" max="19" width="10.1640625" style="40" bestFit="1" customWidth="1"/>
    <col min="20" max="23" width="9.1640625" style="56"/>
    <col min="24" max="24" width="11.5" style="56" bestFit="1" customWidth="1"/>
    <col min="25" max="16384" width="9.1640625" style="56"/>
  </cols>
  <sheetData>
    <row r="1" spans="1:21" ht="45" customHeight="1" x14ac:dyDescent="0.2">
      <c r="A1" s="38"/>
      <c r="B1" s="152" t="s">
        <v>27</v>
      </c>
      <c r="C1" s="153"/>
      <c r="D1" s="153"/>
      <c r="E1" s="153"/>
      <c r="F1" s="153"/>
      <c r="G1" s="153"/>
      <c r="H1" s="154"/>
      <c r="I1" s="1">
        <v>41275</v>
      </c>
      <c r="J1" s="39"/>
      <c r="K1" s="77">
        <v>1</v>
      </c>
      <c r="L1" s="77">
        <f t="shared" ref="L1:R1" si="0">K1</f>
        <v>1</v>
      </c>
      <c r="M1" s="77">
        <f t="shared" si="0"/>
        <v>1</v>
      </c>
      <c r="N1" s="77">
        <f t="shared" si="0"/>
        <v>1</v>
      </c>
      <c r="O1" s="77">
        <f t="shared" si="0"/>
        <v>1</v>
      </c>
      <c r="P1" s="77">
        <f t="shared" si="0"/>
        <v>1</v>
      </c>
      <c r="Q1" s="77">
        <f t="shared" si="0"/>
        <v>1</v>
      </c>
      <c r="R1" s="77">
        <f t="shared" si="0"/>
        <v>1</v>
      </c>
      <c r="S1" s="80"/>
    </row>
    <row r="2" spans="1:21" s="57" customFormat="1" x14ac:dyDescent="0.2">
      <c r="A2" s="2" t="s">
        <v>18</v>
      </c>
      <c r="B2" s="155" t="s">
        <v>2</v>
      </c>
      <c r="C2" s="156"/>
      <c r="D2" s="156"/>
      <c r="E2" s="157"/>
      <c r="F2" s="158" t="s">
        <v>20</v>
      </c>
      <c r="G2" s="159"/>
      <c r="H2" s="155"/>
      <c r="I2" s="159"/>
      <c r="J2" s="39"/>
      <c r="K2" s="41"/>
      <c r="L2" s="41"/>
      <c r="M2" s="41"/>
      <c r="N2" s="41"/>
      <c r="O2" s="41"/>
      <c r="P2" s="41"/>
      <c r="Q2" s="41"/>
      <c r="R2" s="40"/>
      <c r="S2" s="40"/>
    </row>
    <row r="3" spans="1:21" s="57" customFormat="1" x14ac:dyDescent="0.2">
      <c r="A3" s="2" t="s">
        <v>19</v>
      </c>
      <c r="B3" s="155" t="s">
        <v>46</v>
      </c>
      <c r="C3" s="156"/>
      <c r="D3" s="156"/>
      <c r="E3" s="157"/>
      <c r="F3" s="158" t="s">
        <v>21</v>
      </c>
      <c r="G3" s="159"/>
      <c r="H3" s="160"/>
      <c r="I3" s="159"/>
      <c r="J3" s="39"/>
      <c r="K3" s="41"/>
      <c r="L3" s="41"/>
      <c r="M3" s="41"/>
      <c r="N3" s="41"/>
      <c r="O3" s="41"/>
      <c r="P3" s="41"/>
      <c r="Q3" s="41"/>
      <c r="R3" s="40"/>
      <c r="S3" s="40"/>
    </row>
    <row r="4" spans="1:21" s="57" customFormat="1" x14ac:dyDescent="0.2">
      <c r="A4" s="138" t="s">
        <v>28</v>
      </c>
      <c r="B4" s="141"/>
      <c r="C4" s="142"/>
      <c r="D4" s="142"/>
      <c r="E4" s="142"/>
      <c r="F4" s="142"/>
      <c r="G4" s="142"/>
      <c r="H4" s="142"/>
      <c r="I4" s="143"/>
      <c r="J4" s="39"/>
      <c r="K4" s="41"/>
      <c r="L4" s="41"/>
      <c r="M4" s="41"/>
      <c r="N4" s="41"/>
      <c r="O4" s="41"/>
      <c r="P4" s="41"/>
      <c r="Q4" s="41"/>
      <c r="R4" s="40"/>
      <c r="S4" s="40"/>
    </row>
    <row r="5" spans="1:21" s="57" customFormat="1" x14ac:dyDescent="0.2">
      <c r="A5" s="139"/>
      <c r="B5" s="3"/>
      <c r="C5" s="3"/>
      <c r="D5" s="3"/>
      <c r="E5" s="3"/>
      <c r="F5" s="3"/>
      <c r="G5" s="3"/>
      <c r="H5" s="3"/>
      <c r="I5" s="4"/>
      <c r="J5" s="39"/>
      <c r="K5" s="41"/>
      <c r="L5" s="41"/>
      <c r="M5" s="41"/>
      <c r="N5" s="41"/>
      <c r="O5" s="41"/>
      <c r="P5" s="41"/>
      <c r="Q5" s="41"/>
      <c r="R5" s="40"/>
      <c r="S5" s="40"/>
    </row>
    <row r="6" spans="1:21" s="57" customFormat="1" x14ac:dyDescent="0.2">
      <c r="A6" s="140"/>
      <c r="B6" s="144"/>
      <c r="C6" s="145"/>
      <c r="D6" s="145"/>
      <c r="E6" s="145"/>
      <c r="F6" s="145"/>
      <c r="G6" s="145"/>
      <c r="H6" s="145"/>
      <c r="I6" s="146"/>
      <c r="J6" s="39"/>
      <c r="K6" s="41"/>
      <c r="L6" s="41"/>
      <c r="M6" s="41"/>
      <c r="N6" s="41"/>
      <c r="O6" s="41"/>
      <c r="P6" s="41"/>
      <c r="Q6" s="41"/>
      <c r="R6" s="40"/>
      <c r="S6" s="40"/>
    </row>
    <row r="7" spans="1:21" s="58" customFormat="1" ht="19" x14ac:dyDescent="0.25">
      <c r="A7" s="168" t="s">
        <v>12</v>
      </c>
      <c r="B7" s="168" t="s">
        <v>13</v>
      </c>
      <c r="C7" s="168" t="s">
        <v>40</v>
      </c>
      <c r="D7" s="168" t="s">
        <v>29</v>
      </c>
      <c r="E7" s="168" t="s">
        <v>14</v>
      </c>
      <c r="F7" s="147" t="s">
        <v>22</v>
      </c>
      <c r="G7" s="147" t="s">
        <v>15</v>
      </c>
      <c r="H7" s="147" t="s">
        <v>16</v>
      </c>
      <c r="I7" s="147" t="s">
        <v>17</v>
      </c>
      <c r="J7" s="42"/>
      <c r="K7" s="148" t="s">
        <v>1</v>
      </c>
      <c r="L7" s="148" t="s">
        <v>31</v>
      </c>
      <c r="M7" s="148" t="s">
        <v>30</v>
      </c>
      <c r="N7" s="148" t="s">
        <v>34</v>
      </c>
      <c r="O7" s="148" t="s">
        <v>32</v>
      </c>
      <c r="P7" s="148" t="s">
        <v>35</v>
      </c>
      <c r="Q7" s="148" t="s">
        <v>33</v>
      </c>
      <c r="R7" s="148" t="s">
        <v>4</v>
      </c>
      <c r="S7" s="150" t="s">
        <v>0</v>
      </c>
    </row>
    <row r="8" spans="1:21" s="59" customFormat="1" ht="19" x14ac:dyDescent="0.25">
      <c r="A8" s="168"/>
      <c r="B8" s="168"/>
      <c r="C8" s="168"/>
      <c r="D8" s="168"/>
      <c r="E8" s="168"/>
      <c r="F8" s="147"/>
      <c r="G8" s="147"/>
      <c r="H8" s="147"/>
      <c r="I8" s="147"/>
      <c r="J8" s="43"/>
      <c r="K8" s="149"/>
      <c r="L8" s="149"/>
      <c r="M8" s="149"/>
      <c r="N8" s="149"/>
      <c r="O8" s="149"/>
      <c r="P8" s="149"/>
      <c r="Q8" s="149"/>
      <c r="R8" s="149"/>
      <c r="S8" s="151"/>
      <c r="U8" s="60"/>
    </row>
    <row r="9" spans="1:21" s="58" customFormat="1" ht="19" x14ac:dyDescent="0.25">
      <c r="A9" s="168"/>
      <c r="B9" s="168"/>
      <c r="C9" s="168"/>
      <c r="D9" s="168"/>
      <c r="E9" s="168"/>
      <c r="F9" s="147"/>
      <c r="G9" s="147"/>
      <c r="H9" s="147"/>
      <c r="I9" s="147"/>
      <c r="J9" s="44"/>
      <c r="K9" s="78">
        <f>K1</f>
        <v>1</v>
      </c>
      <c r="L9" s="78">
        <f t="shared" ref="L9:R9" si="1">L1</f>
        <v>1</v>
      </c>
      <c r="M9" s="78">
        <f t="shared" si="1"/>
        <v>1</v>
      </c>
      <c r="N9" s="78">
        <f t="shared" si="1"/>
        <v>1</v>
      </c>
      <c r="O9" s="78">
        <f t="shared" si="1"/>
        <v>1</v>
      </c>
      <c r="P9" s="78">
        <f t="shared" si="1"/>
        <v>1</v>
      </c>
      <c r="Q9" s="78">
        <f t="shared" si="1"/>
        <v>1</v>
      </c>
      <c r="R9" s="78">
        <f t="shared" si="1"/>
        <v>1</v>
      </c>
      <c r="S9" s="45"/>
    </row>
    <row r="10" spans="1:21" s="12" customFormat="1" ht="26" x14ac:dyDescent="0.2">
      <c r="A10" s="5">
        <v>2</v>
      </c>
      <c r="B10" s="71" t="str">
        <f t="shared" ref="B10:B77" si="2">IF(WEEKDAY($I$1+VALUE(A10-1))=1,"Domingo",IF(WEEKDAY($I$1+VALUE(A10-1))=2,"Segunda",IF(WEEKDAY($I$1+VALUE(A10-1))=3,"Terça",IF(WEEKDAY($I$1+VALUE(A10-1))=4,"Quarta",IF(WEEKDAY($I$1+VALUE(A10-1))=5,"Quinta",IF(WEEKDAY($I$1+VALUE(A10-1))=6,"Sexta",IF(WEEKDAY($I$1+VALUE(A10-1))=7,"Sábado","")))))))</f>
        <v>Quarta</v>
      </c>
      <c r="C10" s="70" t="s">
        <v>57</v>
      </c>
      <c r="D10" s="68" t="s">
        <v>58</v>
      </c>
      <c r="E10" s="69" t="s">
        <v>59</v>
      </c>
      <c r="F10" s="70">
        <v>0.375</v>
      </c>
      <c r="G10" s="70">
        <v>0.54166666666666663</v>
      </c>
      <c r="H10" s="7">
        <f t="shared" ref="H10:H32" si="3">IF(AND(F10&gt;=0,G10&gt;=0),(G10-F10),0)</f>
        <v>0.16666666666666663</v>
      </c>
      <c r="I10" s="8" t="str">
        <f t="shared" ref="I10" si="4">IF(OR(F10="",G10=""),"",IF(LEFT(E10,6)="Viagem",CONCATENATE("Horas de deslocamento / Viagem"," - ",TEXT($R$9,"R$ #.##0,00"),),IF(AND(B10&lt;&gt;"sábado",B10&lt;&gt;"domingo",B10&lt;&gt;"feriado",AND(N(F10)&gt;=VALUE("08:00:00"),N(F10)&lt;=VALUE("18:00:00"),N(G10)&gt;=VALUE("08:00:00"),N(G10)&lt;=VALUE("18:00:00"))),CONCATENATE("Dia de semana - 08h00 às 18h00"," - ",TEXT($K$9,"R$ #.##0,00"),),IF(AND(B10&lt;&gt;"sábado",B10&lt;&gt;"domingo",B10&lt;&gt;"feriado",OR(N(F10)&gt;=VALUE("18:00:00"),N(F10)&lt;=VALUE("08:00:00")),OR(AND(N(G10)&gt;=VALUE("18:00:00"),N(F10)&gt;=VALUE("18:00:00")),N(G10)&lt;=VALUE("08:00:00"))),CONCATENATE("Dia de semana - 00h00 às 08h00 e 18h00 às 24h00"," - ",TEXT($L$9,"R$ #.##0,00"),),IF(AND(B10="sábado",AND(N(F10)&gt;=VALUE("08:00:00"),N(F10)&lt;=VALUE("18:00:00"),N(G10)&gt;=VALUE("08:00:00"),N(G10)&lt;=VALUE("18:00:00"))),CONCATENATE("Sábado - 08h00 às 18h00"," - ",TEXT($M$9,"R$ #.##0,00"),),IF(AND(B10="sábado",OR(N(F10)&gt;=VALUE("18:00:00"),N(F10)&lt;=VALUE("08:00:00")),OR(AND(N(G10)&gt;=VALUE("18:00:00"),N(F10)&gt;=VALUE("18:00:00")),N(G10)&lt;=VALUE("08:00:00"))),CONCATENATE("Sábado - 00h00 às 08h00 e 18h00 às 24h00"," - ",TEXT($N$9,"R$ #.##0,00"),),IF(AND(B10="domingo",AND(N(F10)&gt;=VALUE("08:00:00"),N(F10)&lt;=VALUE("18:00:00"),N(G10)&gt;=VALUE("08:00:00"),N(G10)&lt;=VALUE("18:00:00"))),CONCATENATE("Domingo - 08h00 às 18h00"," - ",TEXT($O$9,"R$ #.##0,00"),),IF(AND(B10="domingo",OR(N(F10)&gt;=VALUE("18:00:00"),N(F10)&lt;=VALUE("08:00:00")),OR(AND(N(G10)&gt;=VALUE("18:00:00"),N(F10)&gt;=VALUE("18:00:00")),N(G10)&lt;=VALUE("08:00:00"))),CONCATENATE("Domingo - 00h00 às 08h00 e 18h00 às 24h00"," - ",TEXT($P$9,"R$ #.##0,00"),),IF(B10="feriado",CONCATENATE("Feriado"," - ",TEXT($Q$9,"R$ #.##0,00"),),"ERRO! informar 'hora início' ou 'hora final' de acordo com o tipo de hora")))))))))</f>
        <v>Dia de semana - 08h00 às 18h00 - R$ 1,00</v>
      </c>
      <c r="J10" s="9"/>
      <c r="K10" s="10">
        <f t="shared" ref="K10:K77" si="5">IF(OR(F10="",G10=""),"",IF(LEFT(E10,6)="Viagem","",IF(AND(B10&lt;&gt;"sábado",B10&lt;&gt;"domingo",B10&lt;&gt;"feriado",AND(N(F10)&gt;=VALUE("08:00:00"),N(F10)&lt;=VALUE("18:00:00"),N(G10)&gt;=VALUE("08:00:00"),N(G10)&lt;=VALUE("18:00:00"))),H10,"")))</f>
        <v>0.16666666666666663</v>
      </c>
      <c r="L10" s="11" t="str">
        <f t="shared" ref="L10:L77" si="6">IF(OR(F10="",G10=""),"",IF(LEFT(E10,6)="Viagem","",IF(AND(B10&lt;&gt;"sábado",B10&lt;&gt;"domingo",B10&lt;&gt;"feriado",OR(N(F10)&gt;=VALUE("18:00:00"),N(F10)&lt;=VALUE("08:00:00")),OR(AND(N(G10)&gt;=VALUE("18:00:00"),N(F10)&gt;=VALUE("18:00:00")),N(G10)&lt;=VALUE("08:00:00"))),H10,"")))</f>
        <v/>
      </c>
      <c r="M10" s="11" t="str">
        <f t="shared" ref="M10:M77" si="7">IF(OR(F10="",G10=""),"",IF(LEFT(E10,6)="Viagem","",IF(AND(B10="sábado",AND(N(F10)&gt;=VALUE("08:00:00"),N(F10)&lt;=VALUE("18:00:00"),N(G10)&gt;=VALUE("08:00:00"),N(G10)&lt;=VALUE("18:00:00"))),H10,"")))</f>
        <v/>
      </c>
      <c r="N10" s="11" t="str">
        <f t="shared" ref="N10:N77" si="8">IF(OR(F10="",G10=""),"",IF(LEFT(E10,6)="Viagem","",IF(AND(B10="sábado",OR(N(F10)&gt;=VALUE("18:00:00"),N(F10)&lt;=VALUE("08:00:00")),OR(AND(N(G10)&gt;=VALUE("18:00:00"),N(F10)&gt;=VALUE("18:00:00")),N(G10)&lt;=VALUE("08:00:00"))),H10," ")))</f>
        <v xml:space="preserve"> </v>
      </c>
      <c r="O10" s="11" t="str">
        <f t="shared" ref="O10:O77" si="9">IF(OR(F10="",G10=""),"",IF(LEFT(E10,6)="Viagem","",IF(AND(B10="domingo",AND(N(F10)&gt;=VALUE("08:00:00"),N(F10)&lt;=VALUE("18:00:00"),N(G10)&gt;=VALUE("08:00:00"),N(G10)&lt;=VALUE("18:00:00"))),H10," ")))</f>
        <v xml:space="preserve"> </v>
      </c>
      <c r="P10" s="11" t="str">
        <f t="shared" ref="P10:P77" si="10">IF(OR(F10="",G10=""),"",IF(LEFT(E10,6)="Viagem","",IF(AND(B10="domingo",OR(N(F10)&gt;=VALUE("18:00:00"),N(F10)&lt;=VALUE("08:00:00"),N(G10)&gt;=VALUE("18:00:00"),N(G10)&lt;=VALUE("08:00:00"))),H10," ")))</f>
        <v xml:space="preserve"> </v>
      </c>
      <c r="Q10" s="11" t="str">
        <f t="shared" ref="Q10:Q77" si="11">IF(OR(F10="",G10=""),"",IF(LEFT(E10,6)="Viagem","",IF(B10="feriado",H10,"")))</f>
        <v/>
      </c>
      <c r="R10" s="10" t="str">
        <f t="shared" ref="R10:R77" si="12">IF(OR(F10="",G10=""),"",IF(LEFT(E10,6)="Viagem",H10,""))</f>
        <v/>
      </c>
      <c r="S10" s="34">
        <f t="shared" ref="S10:S77" si="13">SUM(K10:R10)</f>
        <v>0.16666666666666663</v>
      </c>
    </row>
    <row r="11" spans="1:21" s="12" customFormat="1" ht="26" x14ac:dyDescent="0.2">
      <c r="A11" s="5">
        <v>2</v>
      </c>
      <c r="B11" s="71" t="str">
        <f t="shared" ref="B11:B13" si="14">IF(WEEKDAY($I$1+VALUE(A11-1))=1,"Domingo",IF(WEEKDAY($I$1+VALUE(A11-1))=2,"Segunda",IF(WEEKDAY($I$1+VALUE(A11-1))=3,"Terça",IF(WEEKDAY($I$1+VALUE(A11-1))=4,"Quarta",IF(WEEKDAY($I$1+VALUE(A11-1))=5,"Quinta",IF(WEEKDAY($I$1+VALUE(A11-1))=6,"Sexta",IF(WEEKDAY($I$1+VALUE(A11-1))=7,"Sábado","")))))))</f>
        <v>Quarta</v>
      </c>
      <c r="C11" s="70" t="s">
        <v>57</v>
      </c>
      <c r="D11" s="68" t="s">
        <v>58</v>
      </c>
      <c r="E11" s="69" t="s">
        <v>59</v>
      </c>
      <c r="F11" s="70">
        <v>0.58333333333333337</v>
      </c>
      <c r="G11" s="70">
        <v>0.75</v>
      </c>
      <c r="H11" s="7">
        <f t="shared" ref="H11:H13" si="15">IF(AND(F11&gt;=0,G11&gt;=0),(G11-F11),0)</f>
        <v>0.16666666666666663</v>
      </c>
      <c r="I11" s="8" t="str">
        <f t="shared" ref="I11:I13" si="16">IF(OR(F11="",G11=""),"",IF(LEFT(E11,6)="Viagem",CONCATENATE("Horas de deslocamento / Viagem"," - ",TEXT($R$9,"R$ #.##0,00"),),IF(AND(B11&lt;&gt;"sábado",B11&lt;&gt;"domingo",B11&lt;&gt;"feriado",AND(N(F11)&gt;=VALUE("08:00:00"),N(F11)&lt;=VALUE("18:00:00"),N(G11)&gt;=VALUE("08:00:00"),N(G11)&lt;=VALUE("18:00:00"))),CONCATENATE("Dia de semana - 08h00 às 18h00"," - ",TEXT($K$9,"R$ #.##0,00"),),IF(AND(B11&lt;&gt;"sábado",B11&lt;&gt;"domingo",B11&lt;&gt;"feriado",OR(N(F11)&gt;=VALUE("18:00:00"),N(F11)&lt;=VALUE("08:00:00")),OR(AND(N(G11)&gt;=VALUE("18:00:00"),N(F11)&gt;=VALUE("18:00:00")),N(G11)&lt;=VALUE("08:00:00"))),CONCATENATE("Dia de semana - 00h00 às 08h00 e 18h00 às 24h00"," - ",TEXT($L$9,"R$ #.##0,00"),),IF(AND(B11="sábado",AND(N(F11)&gt;=VALUE("08:00:00"),N(F11)&lt;=VALUE("18:00:00"),N(G11)&gt;=VALUE("08:00:00"),N(G11)&lt;=VALUE("18:00:00"))),CONCATENATE("Sábado - 08h00 às 18h00"," - ",TEXT($M$9,"R$ #.##0,00"),),IF(AND(B11="sábado",OR(N(F11)&gt;=VALUE("18:00:00"),N(F11)&lt;=VALUE("08:00:00")),OR(AND(N(G11)&gt;=VALUE("18:00:00"),N(F11)&gt;=VALUE("18:00:00")),N(G11)&lt;=VALUE("08:00:00"))),CONCATENATE("Sábado - 00h00 às 08h00 e 18h00 às 24h00"," - ",TEXT($N$9,"R$ #.##0,00"),),IF(AND(B11="domingo",AND(N(F11)&gt;=VALUE("08:00:00"),N(F11)&lt;=VALUE("18:00:00"),N(G11)&gt;=VALUE("08:00:00"),N(G11)&lt;=VALUE("18:00:00"))),CONCATENATE("Domingo - 08h00 às 18h00"," - ",TEXT($O$9,"R$ #.##0,00"),),IF(AND(B11="domingo",OR(N(F11)&gt;=VALUE("18:00:00"),N(F11)&lt;=VALUE("08:00:00")),OR(AND(N(G11)&gt;=VALUE("18:00:00"),N(F11)&gt;=VALUE("18:00:00")),N(G11)&lt;=VALUE("08:00:00"))),CONCATENATE("Domingo - 00h00 às 08h00 e 18h00 às 24h00"," - ",TEXT($P$9,"R$ #.##0,00"),),IF(B11="feriado",CONCATENATE("Feriado"," - ",TEXT($Q$9,"R$ #.##0,00"),),"ERRO! informar 'hora início' ou 'hora final' de acordo com o tipo de hora")))))))))</f>
        <v>Dia de semana - 08h00 às 18h00 - R$ 1,00</v>
      </c>
      <c r="J11" s="9"/>
      <c r="K11" s="10">
        <f t="shared" ref="K11:K13" si="17">IF(OR(F11="",G11=""),"",IF(LEFT(E11,6)="Viagem","",IF(AND(B11&lt;&gt;"sábado",B11&lt;&gt;"domingo",B11&lt;&gt;"feriado",AND(N(F11)&gt;=VALUE("08:00:00"),N(F11)&lt;=VALUE("18:00:00"),N(G11)&gt;=VALUE("08:00:00"),N(G11)&lt;=VALUE("18:00:00"))),H11,"")))</f>
        <v>0.16666666666666663</v>
      </c>
      <c r="L11" s="11" t="str">
        <f t="shared" ref="L11:L13" si="18">IF(OR(F11="",G11=""),"",IF(LEFT(E11,6)="Viagem","",IF(AND(B11&lt;&gt;"sábado",B11&lt;&gt;"domingo",B11&lt;&gt;"feriado",OR(N(F11)&gt;=VALUE("18:00:00"),N(F11)&lt;=VALUE("08:00:00")),OR(AND(N(G11)&gt;=VALUE("18:00:00"),N(F11)&gt;=VALUE("18:00:00")),N(G11)&lt;=VALUE("08:00:00"))),H11,"")))</f>
        <v/>
      </c>
      <c r="M11" s="11" t="str">
        <f t="shared" ref="M11:M13" si="19">IF(OR(F11="",G11=""),"",IF(LEFT(E11,6)="Viagem","",IF(AND(B11="sábado",AND(N(F11)&gt;=VALUE("08:00:00"),N(F11)&lt;=VALUE("18:00:00"),N(G11)&gt;=VALUE("08:00:00"),N(G11)&lt;=VALUE("18:00:00"))),H11,"")))</f>
        <v/>
      </c>
      <c r="N11" s="11" t="str">
        <f t="shared" ref="N11:N13" si="20">IF(OR(F11="",G11=""),"",IF(LEFT(E11,6)="Viagem","",IF(AND(B11="sábado",OR(N(F11)&gt;=VALUE("18:00:00"),N(F11)&lt;=VALUE("08:00:00")),OR(AND(N(G11)&gt;=VALUE("18:00:00"),N(F11)&gt;=VALUE("18:00:00")),N(G11)&lt;=VALUE("08:00:00"))),H11," ")))</f>
        <v xml:space="preserve"> </v>
      </c>
      <c r="O11" s="11" t="str">
        <f t="shared" ref="O11:O13" si="21">IF(OR(F11="",G11=""),"",IF(LEFT(E11,6)="Viagem","",IF(AND(B11="domingo",AND(N(F11)&gt;=VALUE("08:00:00"),N(F11)&lt;=VALUE("18:00:00"),N(G11)&gt;=VALUE("08:00:00"),N(G11)&lt;=VALUE("18:00:00"))),H11," ")))</f>
        <v xml:space="preserve"> </v>
      </c>
      <c r="P11" s="11" t="str">
        <f t="shared" ref="P11:P13" si="22">IF(OR(F11="",G11=""),"",IF(LEFT(E11,6)="Viagem","",IF(AND(B11="domingo",OR(N(F11)&gt;=VALUE("18:00:00"),N(F11)&lt;=VALUE("08:00:00"),N(G11)&gt;=VALUE("18:00:00"),N(G11)&lt;=VALUE("08:00:00"))),H11," ")))</f>
        <v xml:space="preserve"> </v>
      </c>
      <c r="Q11" s="11" t="str">
        <f t="shared" ref="Q11:Q13" si="23">IF(OR(F11="",G11=""),"",IF(LEFT(E11,6)="Viagem","",IF(B11="feriado",H11,"")))</f>
        <v/>
      </c>
      <c r="R11" s="10" t="str">
        <f t="shared" ref="R11:R13" si="24">IF(OR(F11="",G11=""),"",IF(LEFT(E11,6)="Viagem",H11,""))</f>
        <v/>
      </c>
      <c r="S11" s="34">
        <f t="shared" ref="S11:S13" si="25">SUM(K11:R11)</f>
        <v>0.16666666666666663</v>
      </c>
    </row>
    <row r="12" spans="1:21" s="12" customFormat="1" ht="39" x14ac:dyDescent="0.2">
      <c r="A12" s="5">
        <v>2</v>
      </c>
      <c r="B12" s="71" t="str">
        <f t="shared" si="14"/>
        <v>Quarta</v>
      </c>
      <c r="C12" s="70" t="s">
        <v>57</v>
      </c>
      <c r="D12" s="68" t="s">
        <v>58</v>
      </c>
      <c r="E12" s="69" t="s">
        <v>59</v>
      </c>
      <c r="F12" s="70">
        <v>0.75</v>
      </c>
      <c r="G12" s="70">
        <v>0.875</v>
      </c>
      <c r="H12" s="7">
        <f t="shared" si="15"/>
        <v>0.125</v>
      </c>
      <c r="I12" s="8" t="str">
        <f t="shared" si="16"/>
        <v>Dia de semana - 00h00 às 08h00 e 18h00 às 24h00 - R$ 1,00</v>
      </c>
      <c r="J12" s="9"/>
      <c r="K12" s="10" t="str">
        <f t="shared" si="17"/>
        <v/>
      </c>
      <c r="L12" s="11">
        <f t="shared" si="18"/>
        <v>0.125</v>
      </c>
      <c r="M12" s="11" t="str">
        <f t="shared" si="19"/>
        <v/>
      </c>
      <c r="N12" s="11" t="str">
        <f t="shared" si="20"/>
        <v xml:space="preserve"> </v>
      </c>
      <c r="O12" s="11" t="str">
        <f t="shared" si="21"/>
        <v xml:space="preserve"> </v>
      </c>
      <c r="P12" s="11" t="str">
        <f t="shared" si="22"/>
        <v xml:space="preserve"> </v>
      </c>
      <c r="Q12" s="11" t="str">
        <f t="shared" si="23"/>
        <v/>
      </c>
      <c r="R12" s="10" t="str">
        <f t="shared" si="24"/>
        <v/>
      </c>
      <c r="S12" s="34">
        <f t="shared" si="25"/>
        <v>0.125</v>
      </c>
    </row>
    <row r="13" spans="1:21" s="12" customFormat="1" ht="26" x14ac:dyDescent="0.2">
      <c r="A13" s="5">
        <v>3</v>
      </c>
      <c r="B13" s="71" t="str">
        <f t="shared" si="14"/>
        <v>Quinta</v>
      </c>
      <c r="C13" s="70" t="s">
        <v>57</v>
      </c>
      <c r="D13" s="68" t="s">
        <v>58</v>
      </c>
      <c r="E13" s="69" t="s">
        <v>59</v>
      </c>
      <c r="F13" s="70">
        <v>0.375</v>
      </c>
      <c r="G13" s="70">
        <v>0.54166666666666663</v>
      </c>
      <c r="H13" s="7">
        <f t="shared" si="15"/>
        <v>0.16666666666666663</v>
      </c>
      <c r="I13" s="8" t="str">
        <f t="shared" si="16"/>
        <v>Dia de semana - 08h00 às 18h00 - R$ 1,00</v>
      </c>
      <c r="J13" s="9"/>
      <c r="K13" s="10">
        <f t="shared" si="17"/>
        <v>0.16666666666666663</v>
      </c>
      <c r="L13" s="11" t="str">
        <f t="shared" si="18"/>
        <v/>
      </c>
      <c r="M13" s="11" t="str">
        <f t="shared" si="19"/>
        <v/>
      </c>
      <c r="N13" s="11" t="str">
        <f t="shared" si="20"/>
        <v xml:space="preserve"> </v>
      </c>
      <c r="O13" s="11" t="str">
        <f t="shared" si="21"/>
        <v xml:space="preserve"> </v>
      </c>
      <c r="P13" s="11" t="str">
        <f t="shared" si="22"/>
        <v xml:space="preserve"> </v>
      </c>
      <c r="Q13" s="11" t="str">
        <f t="shared" si="23"/>
        <v/>
      </c>
      <c r="R13" s="10" t="str">
        <f t="shared" si="24"/>
        <v/>
      </c>
      <c r="S13" s="34">
        <f t="shared" si="25"/>
        <v>0.16666666666666663</v>
      </c>
    </row>
    <row r="14" spans="1:21" s="12" customFormat="1" ht="26" x14ac:dyDescent="0.2">
      <c r="A14" s="5">
        <v>3</v>
      </c>
      <c r="B14" s="71" t="str">
        <f t="shared" si="2"/>
        <v>Quinta</v>
      </c>
      <c r="C14" s="70" t="s">
        <v>57</v>
      </c>
      <c r="D14" s="68" t="s">
        <v>58</v>
      </c>
      <c r="E14" s="69" t="s">
        <v>59</v>
      </c>
      <c r="F14" s="70">
        <v>0.58333333333333337</v>
      </c>
      <c r="G14" s="70">
        <v>0.75</v>
      </c>
      <c r="H14" s="7">
        <f t="shared" si="3"/>
        <v>0.16666666666666663</v>
      </c>
      <c r="I14" s="8" t="str">
        <f>IF(OR(F14="",G14=""),"",IF(LEFT(E14,6)="Viagem",CONCATENATE("Horas de deslocamento / Viagem"," - ",TEXT($R$9,"R$ #.##0,00"),),IF(AND(B14&lt;&gt;"sábado",B14&lt;&gt;"domingo",B14&lt;&gt;"feriado",AND(N(F14)&gt;=VALUE("08:00:00"),N(F14)&lt;=VALUE("18:00:00"),N(G14)&gt;=VALUE("08:00:00"),N(G14)&lt;=VALUE("18:00:00"))),CONCATENATE("Dia de semana - 08h00 às 18h00"," - ",TEXT($K$9,"R$ #.##0,00"),),IF(AND(B14&lt;&gt;"sábado",B14&lt;&gt;"domingo",B14&lt;&gt;"feriado",OR(N(F14)&gt;=VALUE("18:00:00"),N(F14)&lt;=VALUE("08:00:00")),OR(AND(N(G14)&gt;=VALUE("18:00:00"),N(F14)&gt;=VALUE("18:00:00")),N(G14)&lt;=VALUE("08:00:00"))),CONCATENATE("Dia de semana - 00h00 às 08h00 e 18h00 às 24h00"," - ",TEXT($L$9,"R$ #.##0,00"),),IF(AND(B14="sábado",AND(N(F14)&gt;=VALUE("08:00:00"),N(F14)&lt;=VALUE("18:00:00"),N(G14)&gt;=VALUE("08:00:00"),N(G14)&lt;=VALUE("18:00:00"))),CONCATENATE("Sábado - 08h00 às 18h00"," - ",TEXT($M$9,"R$ #.##0,00"),),IF(AND(B14="sábado",OR(N(F14)&gt;=VALUE("18:00:00"),N(F14)&lt;=VALUE("08:00:00")),OR(AND(N(G14)&gt;=VALUE("18:00:00"),N(F14)&gt;=VALUE("18:00:00")),N(G14)&lt;=VALUE("08:00:00"))),CONCATENATE("Sábado - 00h00 às 08h00 e 18h00 às 24h00"," - ",TEXT($N$9,"R$ #.##0,00"),),IF(AND(B14="domingo",AND(N(F14)&gt;=VALUE("08:00:00"),N(F14)&lt;=VALUE("18:00:00"),N(G14)&gt;=VALUE("08:00:00"),N(G14)&lt;=VALUE("18:00:00"))),CONCATENATE("Domingo - 08h00 às 18h00"," - ",TEXT($O$9,"R$ #.##0,00"),),IF(AND(B14="domingo",OR(N(F14)&gt;=VALUE("18:00:00"),N(F14)&lt;=VALUE("08:00:00")),OR(AND(N(G14)&gt;=VALUE("18:00:00"),N(F14)&gt;=VALUE("18:00:00")),N(G14)&lt;=VALUE("08:00:00"))),CONCATENATE("Domingo - 00h00 às 08h00 e 18h00 às 24h00"," - ",TEXT($P$9,"R$ #.##0,00"),),IF(B14="feriado",CONCATENATE("Feriado"," - ",TEXT($Q$9,"R$ #.##0,00"),),"ERRO! informar 'hora início' ou 'hora final' de acordo com o tipo de hora")))))))))</f>
        <v>Dia de semana - 08h00 às 18h00 - R$ 1,00</v>
      </c>
      <c r="J14" s="9"/>
      <c r="K14" s="10">
        <f t="shared" si="5"/>
        <v>0.16666666666666663</v>
      </c>
      <c r="L14" s="11" t="str">
        <f t="shared" si="6"/>
        <v/>
      </c>
      <c r="M14" s="11" t="str">
        <f t="shared" si="7"/>
        <v/>
      </c>
      <c r="N14" s="11" t="str">
        <f t="shared" si="8"/>
        <v xml:space="preserve"> </v>
      </c>
      <c r="O14" s="11" t="str">
        <f t="shared" si="9"/>
        <v xml:space="preserve"> </v>
      </c>
      <c r="P14" s="11" t="str">
        <f t="shared" si="10"/>
        <v xml:space="preserve"> </v>
      </c>
      <c r="Q14" s="11" t="str">
        <f t="shared" si="11"/>
        <v/>
      </c>
      <c r="R14" s="10" t="str">
        <f t="shared" si="12"/>
        <v/>
      </c>
      <c r="S14" s="34">
        <f t="shared" si="13"/>
        <v>0.16666666666666663</v>
      </c>
    </row>
    <row r="15" spans="1:21" s="12" customFormat="1" ht="39" x14ac:dyDescent="0.2">
      <c r="A15" s="5">
        <v>3</v>
      </c>
      <c r="B15" s="71" t="str">
        <f t="shared" si="2"/>
        <v>Quinta</v>
      </c>
      <c r="C15" s="70" t="s">
        <v>57</v>
      </c>
      <c r="D15" s="68" t="s">
        <v>58</v>
      </c>
      <c r="E15" s="69" t="s">
        <v>59</v>
      </c>
      <c r="F15" s="70">
        <v>0.75</v>
      </c>
      <c r="G15" s="70">
        <v>0.83333333333333337</v>
      </c>
      <c r="H15" s="7">
        <f t="shared" si="3"/>
        <v>8.333333333333337E-2</v>
      </c>
      <c r="I15" s="8" t="str">
        <f t="shared" ref="I15:I77" si="26">IF(OR(F15="",G15=""),"",IF(LEFT(E15,6)="Viagem",CONCATENATE("Horas de deslocamento / Viagem"," - ",TEXT($R$9,"R$ #.##0,00"),),IF(AND(B15&lt;&gt;"sábado",B15&lt;&gt;"domingo",B15&lt;&gt;"feriado",AND(N(F15)&gt;=VALUE("08:00:00"),N(F15)&lt;=VALUE("18:00:00"),N(G15)&gt;=VALUE("08:00:00"),N(G15)&lt;=VALUE("18:00:00"))),CONCATENATE("Dia de semana - 08h00 às 18h00"," - ",TEXT($K$9,"R$ #.##0,00"),),IF(AND(B15&lt;&gt;"sábado",B15&lt;&gt;"domingo",B15&lt;&gt;"feriado",OR(N(F15)&gt;=VALUE("18:00:00"),N(F15)&lt;=VALUE("08:00:00")),OR(AND(N(G15)&gt;=VALUE("18:00:00"),N(F15)&gt;=VALUE("18:00:00")),N(G15)&lt;=VALUE("08:00:00"))),CONCATENATE("Dia de semana - 00h00 às 08h00 e 18h00 às 24h00"," - ",TEXT($L$9,"R$ #.##0,00"),),IF(AND(B15="sábado",AND(N(F15)&gt;=VALUE("08:00:00"),N(F15)&lt;=VALUE("18:00:00"),N(G15)&gt;=VALUE("08:00:00"),N(G15)&lt;=VALUE("18:00:00"))),CONCATENATE("Sábado - 08h00 às 18h00"," - ",TEXT($M$9,"R$ #.##0,00"),),IF(AND(B15="sábado",OR(N(F15)&gt;=VALUE("18:00:00"),N(F15)&lt;=VALUE("08:00:00")),OR(AND(N(G15)&gt;=VALUE("18:00:00"),N(F15)&gt;=VALUE("18:00:00")),N(G15)&lt;=VALUE("08:00:00"))),CONCATENATE("Sábado - 00h00 às 08h00 e 18h00 às 24h00"," - ",TEXT($N$9,"R$ #.##0,00"),),IF(AND(B15="domingo",AND(N(F15)&gt;=VALUE("08:00:00"),N(F15)&lt;=VALUE("18:00:00"),N(G15)&gt;=VALUE("08:00:00"),N(G15)&lt;=VALUE("18:00:00"))),CONCATENATE("Domingo - 08h00 às 18h00"," - ",TEXT($O$9,"R$ #.##0,00"),),IF(AND(B15="domingo",OR(N(F15)&gt;=VALUE("18:00:00"),N(F15)&lt;=VALUE("08:00:00")),OR(AND(N(G15)&gt;=VALUE("18:00:00"),N(F15)&gt;=VALUE("18:00:00")),N(G15)&lt;=VALUE("08:00:00"))),CONCATENATE("Domingo - 00h00 às 08h00 e 18h00 às 24h00"," - ",TEXT($P$9,"R$ #.##0,00"),),IF(B15="feriado",CONCATENATE("Feriado"," - ",TEXT($Q$9,"R$ #.##0,00"),),"ERRO! informar 'hora início' ou 'hora final' de acordo com o tipo de hora")))))))))</f>
        <v>Dia de semana - 00h00 às 08h00 e 18h00 às 24h00 - R$ 1,00</v>
      </c>
      <c r="J15" s="9"/>
      <c r="K15" s="10" t="str">
        <f t="shared" si="5"/>
        <v/>
      </c>
      <c r="L15" s="11">
        <f t="shared" si="6"/>
        <v>8.333333333333337E-2</v>
      </c>
      <c r="M15" s="11" t="str">
        <f t="shared" si="7"/>
        <v/>
      </c>
      <c r="N15" s="11" t="str">
        <f t="shared" si="8"/>
        <v xml:space="preserve"> </v>
      </c>
      <c r="O15" s="11" t="str">
        <f t="shared" si="9"/>
        <v xml:space="preserve"> </v>
      </c>
      <c r="P15" s="11" t="str">
        <f t="shared" si="10"/>
        <v xml:space="preserve"> </v>
      </c>
      <c r="Q15" s="11" t="str">
        <f t="shared" si="11"/>
        <v/>
      </c>
      <c r="R15" s="10" t="str">
        <f t="shared" si="12"/>
        <v/>
      </c>
      <c r="S15" s="34">
        <f t="shared" si="13"/>
        <v>8.333333333333337E-2</v>
      </c>
    </row>
    <row r="16" spans="1:21" s="12" customFormat="1" ht="26" x14ac:dyDescent="0.2">
      <c r="A16" s="5">
        <v>4</v>
      </c>
      <c r="B16" s="71" t="str">
        <f t="shared" si="2"/>
        <v>Sexta</v>
      </c>
      <c r="C16" s="70" t="s">
        <v>60</v>
      </c>
      <c r="D16" s="68" t="s">
        <v>62</v>
      </c>
      <c r="E16" s="69" t="s">
        <v>61</v>
      </c>
      <c r="F16" s="70">
        <v>0.375</v>
      </c>
      <c r="G16" s="70">
        <v>0.54166666666666663</v>
      </c>
      <c r="H16" s="7">
        <f t="shared" si="3"/>
        <v>0.16666666666666663</v>
      </c>
      <c r="I16" s="8" t="str">
        <f t="shared" si="26"/>
        <v>Dia de semana - 08h00 às 18h00 - R$ 1,00</v>
      </c>
      <c r="J16" s="9"/>
      <c r="K16" s="10">
        <f t="shared" si="5"/>
        <v>0.16666666666666663</v>
      </c>
      <c r="L16" s="11" t="str">
        <f t="shared" si="6"/>
        <v/>
      </c>
      <c r="M16" s="11" t="str">
        <f t="shared" si="7"/>
        <v/>
      </c>
      <c r="N16" s="11" t="str">
        <f t="shared" si="8"/>
        <v xml:space="preserve"> </v>
      </c>
      <c r="O16" s="11" t="str">
        <f t="shared" si="9"/>
        <v xml:space="preserve"> </v>
      </c>
      <c r="P16" s="11" t="str">
        <f t="shared" si="10"/>
        <v xml:space="preserve"> </v>
      </c>
      <c r="Q16" s="11" t="str">
        <f t="shared" si="11"/>
        <v/>
      </c>
      <c r="R16" s="10" t="str">
        <f t="shared" si="12"/>
        <v/>
      </c>
      <c r="S16" s="34">
        <f t="shared" si="13"/>
        <v>0.16666666666666663</v>
      </c>
    </row>
    <row r="17" spans="1:19" s="12" customFormat="1" ht="26" x14ac:dyDescent="0.2">
      <c r="A17" s="5">
        <v>4</v>
      </c>
      <c r="B17" s="71" t="str">
        <f t="shared" si="2"/>
        <v>Sexta</v>
      </c>
      <c r="C17" s="70" t="s">
        <v>60</v>
      </c>
      <c r="D17" s="68" t="s">
        <v>62</v>
      </c>
      <c r="E17" s="69" t="s">
        <v>61</v>
      </c>
      <c r="F17" s="70">
        <v>0.58333333333333337</v>
      </c>
      <c r="G17" s="70">
        <v>0.75</v>
      </c>
      <c r="H17" s="7">
        <f t="shared" si="3"/>
        <v>0.16666666666666663</v>
      </c>
      <c r="I17" s="8" t="str">
        <f t="shared" si="26"/>
        <v>Dia de semana - 08h00 às 18h00 - R$ 1,00</v>
      </c>
      <c r="J17" s="9"/>
      <c r="K17" s="10">
        <f t="shared" si="5"/>
        <v>0.16666666666666663</v>
      </c>
      <c r="L17" s="11" t="str">
        <f t="shared" si="6"/>
        <v/>
      </c>
      <c r="M17" s="11" t="str">
        <f t="shared" si="7"/>
        <v/>
      </c>
      <c r="N17" s="11" t="str">
        <f t="shared" si="8"/>
        <v xml:space="preserve"> </v>
      </c>
      <c r="O17" s="11" t="str">
        <f t="shared" si="9"/>
        <v xml:space="preserve"> </v>
      </c>
      <c r="P17" s="11" t="str">
        <f t="shared" si="10"/>
        <v xml:space="preserve"> </v>
      </c>
      <c r="Q17" s="11" t="str">
        <f t="shared" si="11"/>
        <v/>
      </c>
      <c r="R17" s="10" t="str">
        <f t="shared" si="12"/>
        <v/>
      </c>
      <c r="S17" s="34">
        <f t="shared" si="13"/>
        <v>0.16666666666666663</v>
      </c>
    </row>
    <row r="18" spans="1:19" s="12" customFormat="1" ht="39" x14ac:dyDescent="0.2">
      <c r="A18" s="5">
        <v>4</v>
      </c>
      <c r="B18" s="71" t="str">
        <f t="shared" si="2"/>
        <v>Sexta</v>
      </c>
      <c r="C18" s="70" t="s">
        <v>60</v>
      </c>
      <c r="D18" s="68" t="s">
        <v>62</v>
      </c>
      <c r="E18" s="69" t="s">
        <v>61</v>
      </c>
      <c r="F18" s="70">
        <v>0.75</v>
      </c>
      <c r="G18" s="70">
        <v>0.79166666666666663</v>
      </c>
      <c r="H18" s="7">
        <f t="shared" si="3"/>
        <v>4.166666666666663E-2</v>
      </c>
      <c r="I18" s="8" t="str">
        <f t="shared" si="26"/>
        <v>Dia de semana - 00h00 às 08h00 e 18h00 às 24h00 - R$ 1,00</v>
      </c>
      <c r="J18" s="9"/>
      <c r="K18" s="10" t="str">
        <f t="shared" si="5"/>
        <v/>
      </c>
      <c r="L18" s="11">
        <f t="shared" si="6"/>
        <v>4.166666666666663E-2</v>
      </c>
      <c r="M18" s="11" t="str">
        <f t="shared" si="7"/>
        <v/>
      </c>
      <c r="N18" s="11" t="str">
        <f t="shared" si="8"/>
        <v xml:space="preserve"> </v>
      </c>
      <c r="O18" s="11" t="str">
        <f t="shared" si="9"/>
        <v xml:space="preserve"> </v>
      </c>
      <c r="P18" s="11" t="str">
        <f t="shared" si="10"/>
        <v xml:space="preserve"> </v>
      </c>
      <c r="Q18" s="11" t="str">
        <f t="shared" si="11"/>
        <v/>
      </c>
      <c r="R18" s="10" t="str">
        <f t="shared" si="12"/>
        <v/>
      </c>
      <c r="S18" s="34">
        <f t="shared" si="13"/>
        <v>4.166666666666663E-2</v>
      </c>
    </row>
    <row r="19" spans="1:19" s="12" customFormat="1" ht="26" x14ac:dyDescent="0.2">
      <c r="A19" s="5">
        <v>7</v>
      </c>
      <c r="B19" s="71" t="str">
        <f t="shared" si="2"/>
        <v>Segunda</v>
      </c>
      <c r="C19" s="70" t="s">
        <v>60</v>
      </c>
      <c r="D19" s="68" t="s">
        <v>62</v>
      </c>
      <c r="E19" s="69" t="s">
        <v>61</v>
      </c>
      <c r="F19" s="70">
        <v>0.375</v>
      </c>
      <c r="G19" s="70">
        <v>0.54166666666666663</v>
      </c>
      <c r="H19" s="7">
        <f t="shared" si="3"/>
        <v>0.16666666666666663</v>
      </c>
      <c r="I19" s="8" t="str">
        <f t="shared" si="26"/>
        <v>Dia de semana - 08h00 às 18h00 - R$ 1,00</v>
      </c>
      <c r="J19" s="9"/>
      <c r="K19" s="10">
        <f t="shared" si="5"/>
        <v>0.16666666666666663</v>
      </c>
      <c r="L19" s="11" t="str">
        <f t="shared" si="6"/>
        <v/>
      </c>
      <c r="M19" s="11" t="str">
        <f t="shared" si="7"/>
        <v/>
      </c>
      <c r="N19" s="11" t="str">
        <f t="shared" si="8"/>
        <v xml:space="preserve"> </v>
      </c>
      <c r="O19" s="11" t="str">
        <f t="shared" si="9"/>
        <v xml:space="preserve"> </v>
      </c>
      <c r="P19" s="11" t="str">
        <f t="shared" si="10"/>
        <v xml:space="preserve"> </v>
      </c>
      <c r="Q19" s="11" t="str">
        <f t="shared" si="11"/>
        <v/>
      </c>
      <c r="R19" s="10" t="str">
        <f t="shared" si="12"/>
        <v/>
      </c>
      <c r="S19" s="34">
        <f t="shared" si="13"/>
        <v>0.16666666666666663</v>
      </c>
    </row>
    <row r="20" spans="1:19" s="12" customFormat="1" ht="26" x14ac:dyDescent="0.2">
      <c r="A20" s="5">
        <v>7</v>
      </c>
      <c r="B20" s="71" t="str">
        <f t="shared" si="2"/>
        <v>Segunda</v>
      </c>
      <c r="C20" s="70" t="s">
        <v>60</v>
      </c>
      <c r="D20" s="68" t="s">
        <v>62</v>
      </c>
      <c r="E20" s="69" t="s">
        <v>61</v>
      </c>
      <c r="F20" s="70">
        <v>0.60416666666666663</v>
      </c>
      <c r="G20" s="70">
        <v>0.75</v>
      </c>
      <c r="H20" s="7">
        <f t="shared" si="3"/>
        <v>0.14583333333333337</v>
      </c>
      <c r="I20" s="8" t="str">
        <f t="shared" si="26"/>
        <v>Dia de semana - 08h00 às 18h00 - R$ 1,00</v>
      </c>
      <c r="J20" s="9"/>
      <c r="K20" s="10">
        <f t="shared" si="5"/>
        <v>0.14583333333333337</v>
      </c>
      <c r="L20" s="11" t="str">
        <f t="shared" si="6"/>
        <v/>
      </c>
      <c r="M20" s="11" t="str">
        <f t="shared" si="7"/>
        <v/>
      </c>
      <c r="N20" s="11" t="str">
        <f t="shared" si="8"/>
        <v xml:space="preserve"> </v>
      </c>
      <c r="O20" s="11" t="str">
        <f t="shared" si="9"/>
        <v xml:space="preserve"> </v>
      </c>
      <c r="P20" s="11" t="str">
        <f t="shared" si="10"/>
        <v xml:space="preserve"> </v>
      </c>
      <c r="Q20" s="11" t="str">
        <f t="shared" si="11"/>
        <v/>
      </c>
      <c r="R20" s="10" t="str">
        <f t="shared" si="12"/>
        <v/>
      </c>
      <c r="S20" s="34">
        <f t="shared" si="13"/>
        <v>0.14583333333333337</v>
      </c>
    </row>
    <row r="21" spans="1:19" s="12" customFormat="1" ht="39" x14ac:dyDescent="0.2">
      <c r="A21" s="5">
        <v>7</v>
      </c>
      <c r="B21" s="71" t="str">
        <f t="shared" si="2"/>
        <v>Segunda</v>
      </c>
      <c r="C21" s="70" t="s">
        <v>60</v>
      </c>
      <c r="D21" s="68" t="s">
        <v>62</v>
      </c>
      <c r="E21" s="69" t="s">
        <v>61</v>
      </c>
      <c r="F21" s="70">
        <v>0.75</v>
      </c>
      <c r="G21" s="70">
        <v>0.83333333333333337</v>
      </c>
      <c r="H21" s="7">
        <f t="shared" si="3"/>
        <v>8.333333333333337E-2</v>
      </c>
      <c r="I21" s="8" t="str">
        <f t="shared" si="26"/>
        <v>Dia de semana - 00h00 às 08h00 e 18h00 às 24h00 - R$ 1,00</v>
      </c>
      <c r="J21" s="9"/>
      <c r="K21" s="10" t="str">
        <f t="shared" si="5"/>
        <v/>
      </c>
      <c r="L21" s="11">
        <f t="shared" si="6"/>
        <v>8.333333333333337E-2</v>
      </c>
      <c r="M21" s="11" t="str">
        <f t="shared" si="7"/>
        <v/>
      </c>
      <c r="N21" s="11" t="str">
        <f t="shared" si="8"/>
        <v xml:space="preserve"> </v>
      </c>
      <c r="O21" s="11" t="str">
        <f t="shared" si="9"/>
        <v xml:space="preserve"> </v>
      </c>
      <c r="P21" s="11" t="str">
        <f t="shared" si="10"/>
        <v xml:space="preserve"> </v>
      </c>
      <c r="Q21" s="11" t="str">
        <f t="shared" si="11"/>
        <v/>
      </c>
      <c r="R21" s="10" t="str">
        <f t="shared" si="12"/>
        <v/>
      </c>
      <c r="S21" s="34">
        <f t="shared" si="13"/>
        <v>8.333333333333337E-2</v>
      </c>
    </row>
    <row r="22" spans="1:19" s="12" customFormat="1" ht="26" x14ac:dyDescent="0.2">
      <c r="A22" s="5">
        <v>8</v>
      </c>
      <c r="B22" s="71" t="str">
        <f t="shared" si="2"/>
        <v>Terça</v>
      </c>
      <c r="C22" s="70" t="s">
        <v>60</v>
      </c>
      <c r="D22" s="68" t="s">
        <v>62</v>
      </c>
      <c r="E22" s="69" t="s">
        <v>61</v>
      </c>
      <c r="F22" s="70">
        <v>0.375</v>
      </c>
      <c r="G22" s="70">
        <v>0.54166666666666663</v>
      </c>
      <c r="H22" s="7">
        <f t="shared" si="3"/>
        <v>0.16666666666666663</v>
      </c>
      <c r="I22" s="8" t="str">
        <f t="shared" si="26"/>
        <v>Dia de semana - 08h00 às 18h00 - R$ 1,00</v>
      </c>
      <c r="J22" s="9"/>
      <c r="K22" s="10">
        <f t="shared" si="5"/>
        <v>0.16666666666666663</v>
      </c>
      <c r="L22" s="11" t="str">
        <f t="shared" si="6"/>
        <v/>
      </c>
      <c r="M22" s="11" t="str">
        <f t="shared" si="7"/>
        <v/>
      </c>
      <c r="N22" s="11" t="str">
        <f t="shared" si="8"/>
        <v xml:space="preserve"> </v>
      </c>
      <c r="O22" s="11" t="str">
        <f t="shared" si="9"/>
        <v xml:space="preserve"> </v>
      </c>
      <c r="P22" s="11" t="str">
        <f t="shared" si="10"/>
        <v xml:space="preserve"> </v>
      </c>
      <c r="Q22" s="11" t="str">
        <f t="shared" si="11"/>
        <v/>
      </c>
      <c r="R22" s="10" t="str">
        <f t="shared" si="12"/>
        <v/>
      </c>
      <c r="S22" s="34">
        <f t="shared" si="13"/>
        <v>0.16666666666666663</v>
      </c>
    </row>
    <row r="23" spans="1:19" s="12" customFormat="1" ht="26" x14ac:dyDescent="0.2">
      <c r="A23" s="5">
        <v>8</v>
      </c>
      <c r="B23" s="71" t="str">
        <f t="shared" si="2"/>
        <v>Terça</v>
      </c>
      <c r="C23" s="70" t="s">
        <v>60</v>
      </c>
      <c r="D23" s="68" t="s">
        <v>62</v>
      </c>
      <c r="E23" s="69" t="s">
        <v>61</v>
      </c>
      <c r="F23" s="70">
        <v>0.58333333333333337</v>
      </c>
      <c r="G23" s="70">
        <v>0.75</v>
      </c>
      <c r="H23" s="7">
        <f t="shared" si="3"/>
        <v>0.16666666666666663</v>
      </c>
      <c r="I23" s="8" t="str">
        <f t="shared" si="26"/>
        <v>Dia de semana - 08h00 às 18h00 - R$ 1,00</v>
      </c>
      <c r="J23" s="9"/>
      <c r="K23" s="10">
        <f t="shared" si="5"/>
        <v>0.16666666666666663</v>
      </c>
      <c r="L23" s="11" t="str">
        <f t="shared" si="6"/>
        <v/>
      </c>
      <c r="M23" s="11" t="str">
        <f t="shared" si="7"/>
        <v/>
      </c>
      <c r="N23" s="11" t="str">
        <f t="shared" si="8"/>
        <v xml:space="preserve"> </v>
      </c>
      <c r="O23" s="11" t="str">
        <f t="shared" si="9"/>
        <v xml:space="preserve"> </v>
      </c>
      <c r="P23" s="11" t="str">
        <f t="shared" si="10"/>
        <v xml:space="preserve"> </v>
      </c>
      <c r="Q23" s="11" t="str">
        <f t="shared" si="11"/>
        <v/>
      </c>
      <c r="R23" s="10" t="str">
        <f t="shared" si="12"/>
        <v/>
      </c>
      <c r="S23" s="34">
        <f t="shared" si="13"/>
        <v>0.16666666666666663</v>
      </c>
    </row>
    <row r="24" spans="1:19" s="12" customFormat="1" ht="39" x14ac:dyDescent="0.2">
      <c r="A24" s="5">
        <v>8</v>
      </c>
      <c r="B24" s="71" t="str">
        <f t="shared" si="2"/>
        <v>Terça</v>
      </c>
      <c r="C24" s="70" t="s">
        <v>60</v>
      </c>
      <c r="D24" s="68" t="s">
        <v>62</v>
      </c>
      <c r="E24" s="69" t="s">
        <v>61</v>
      </c>
      <c r="F24" s="70">
        <v>0.75</v>
      </c>
      <c r="G24" s="70">
        <v>0.79166666666666663</v>
      </c>
      <c r="H24" s="7">
        <f t="shared" si="3"/>
        <v>4.166666666666663E-2</v>
      </c>
      <c r="I24" s="8" t="str">
        <f t="shared" si="26"/>
        <v>Dia de semana - 00h00 às 08h00 e 18h00 às 24h00 - R$ 1,00</v>
      </c>
      <c r="J24" s="9"/>
      <c r="K24" s="10" t="str">
        <f t="shared" si="5"/>
        <v/>
      </c>
      <c r="L24" s="11">
        <f t="shared" si="6"/>
        <v>4.166666666666663E-2</v>
      </c>
      <c r="M24" s="11" t="str">
        <f t="shared" si="7"/>
        <v/>
      </c>
      <c r="N24" s="11" t="str">
        <f t="shared" si="8"/>
        <v xml:space="preserve"> </v>
      </c>
      <c r="O24" s="11" t="str">
        <f t="shared" si="9"/>
        <v xml:space="preserve"> </v>
      </c>
      <c r="P24" s="11" t="str">
        <f t="shared" si="10"/>
        <v xml:space="preserve"> </v>
      </c>
      <c r="Q24" s="11" t="str">
        <f t="shared" si="11"/>
        <v/>
      </c>
      <c r="R24" s="10" t="str">
        <f t="shared" si="12"/>
        <v/>
      </c>
      <c r="S24" s="34">
        <f t="shared" si="13"/>
        <v>4.166666666666663E-2</v>
      </c>
    </row>
    <row r="25" spans="1:19" s="12" customFormat="1" ht="26" x14ac:dyDescent="0.2">
      <c r="A25" s="5">
        <v>9</v>
      </c>
      <c r="B25" s="71" t="str">
        <f t="shared" si="2"/>
        <v>Quarta</v>
      </c>
      <c r="C25" s="70" t="s">
        <v>60</v>
      </c>
      <c r="D25" s="68" t="s">
        <v>62</v>
      </c>
      <c r="E25" s="69" t="s">
        <v>61</v>
      </c>
      <c r="F25" s="70">
        <v>0.375</v>
      </c>
      <c r="G25" s="70">
        <v>0.54166666666666663</v>
      </c>
      <c r="H25" s="7">
        <f t="shared" si="3"/>
        <v>0.16666666666666663</v>
      </c>
      <c r="I25" s="8" t="str">
        <f t="shared" si="26"/>
        <v>Dia de semana - 08h00 às 18h00 - R$ 1,00</v>
      </c>
      <c r="J25" s="9"/>
      <c r="K25" s="10">
        <f t="shared" si="5"/>
        <v>0.16666666666666663</v>
      </c>
      <c r="L25" s="11" t="str">
        <f t="shared" si="6"/>
        <v/>
      </c>
      <c r="M25" s="11" t="str">
        <f t="shared" si="7"/>
        <v/>
      </c>
      <c r="N25" s="11" t="str">
        <f t="shared" si="8"/>
        <v xml:space="preserve"> </v>
      </c>
      <c r="O25" s="11" t="str">
        <f t="shared" si="9"/>
        <v xml:space="preserve"> </v>
      </c>
      <c r="P25" s="11" t="str">
        <f t="shared" si="10"/>
        <v xml:space="preserve"> </v>
      </c>
      <c r="Q25" s="11" t="str">
        <f t="shared" si="11"/>
        <v/>
      </c>
      <c r="R25" s="10" t="str">
        <f t="shared" si="12"/>
        <v/>
      </c>
      <c r="S25" s="34">
        <f t="shared" si="13"/>
        <v>0.16666666666666663</v>
      </c>
    </row>
    <row r="26" spans="1:19" s="12" customFormat="1" ht="26" x14ac:dyDescent="0.2">
      <c r="A26" s="5">
        <v>9</v>
      </c>
      <c r="B26" s="71" t="str">
        <f t="shared" si="2"/>
        <v>Quarta</v>
      </c>
      <c r="C26" s="70" t="s">
        <v>60</v>
      </c>
      <c r="D26" s="68" t="s">
        <v>62</v>
      </c>
      <c r="E26" s="69" t="s">
        <v>61</v>
      </c>
      <c r="F26" s="70">
        <v>0.58333333333333337</v>
      </c>
      <c r="G26" s="70">
        <v>0.6875</v>
      </c>
      <c r="H26" s="7">
        <f t="shared" si="3"/>
        <v>0.10416666666666663</v>
      </c>
      <c r="I26" s="8" t="str">
        <f t="shared" si="26"/>
        <v>Dia de semana - 08h00 às 18h00 - R$ 1,00</v>
      </c>
      <c r="J26" s="9"/>
      <c r="K26" s="10">
        <f t="shared" si="5"/>
        <v>0.10416666666666663</v>
      </c>
      <c r="L26" s="11" t="str">
        <f t="shared" si="6"/>
        <v/>
      </c>
      <c r="M26" s="11" t="str">
        <f t="shared" si="7"/>
        <v/>
      </c>
      <c r="N26" s="11" t="str">
        <f t="shared" si="8"/>
        <v xml:space="preserve"> </v>
      </c>
      <c r="O26" s="11" t="str">
        <f t="shared" si="9"/>
        <v xml:space="preserve"> </v>
      </c>
      <c r="P26" s="11" t="str">
        <f t="shared" si="10"/>
        <v xml:space="preserve"> </v>
      </c>
      <c r="Q26" s="11" t="str">
        <f t="shared" si="11"/>
        <v/>
      </c>
      <c r="R26" s="10" t="str">
        <f t="shared" si="12"/>
        <v/>
      </c>
      <c r="S26" s="34">
        <f t="shared" si="13"/>
        <v>0.10416666666666663</v>
      </c>
    </row>
    <row r="27" spans="1:19" s="12" customFormat="1" ht="26" x14ac:dyDescent="0.2">
      <c r="A27" s="5">
        <v>10</v>
      </c>
      <c r="B27" s="71" t="str">
        <f t="shared" si="2"/>
        <v>Quinta</v>
      </c>
      <c r="C27" s="70" t="s">
        <v>60</v>
      </c>
      <c r="D27" s="68" t="s">
        <v>62</v>
      </c>
      <c r="E27" s="69" t="s">
        <v>61</v>
      </c>
      <c r="F27" s="70">
        <v>0.33333333333333331</v>
      </c>
      <c r="G27" s="70">
        <v>0.54166666666666663</v>
      </c>
      <c r="H27" s="7">
        <f t="shared" si="3"/>
        <v>0.20833333333333331</v>
      </c>
      <c r="I27" s="8" t="str">
        <f t="shared" si="26"/>
        <v>Dia de semana - 08h00 às 18h00 - R$ 1,00</v>
      </c>
      <c r="J27" s="9"/>
      <c r="K27" s="10">
        <f t="shared" si="5"/>
        <v>0.20833333333333331</v>
      </c>
      <c r="L27" s="11" t="str">
        <f t="shared" si="6"/>
        <v/>
      </c>
      <c r="M27" s="11" t="str">
        <f t="shared" si="7"/>
        <v/>
      </c>
      <c r="N27" s="11" t="str">
        <f t="shared" si="8"/>
        <v xml:space="preserve"> </v>
      </c>
      <c r="O27" s="11" t="str">
        <f t="shared" si="9"/>
        <v xml:space="preserve"> </v>
      </c>
      <c r="P27" s="11" t="str">
        <f t="shared" si="10"/>
        <v xml:space="preserve"> </v>
      </c>
      <c r="Q27" s="11" t="str">
        <f t="shared" si="11"/>
        <v/>
      </c>
      <c r="R27" s="10" t="str">
        <f t="shared" si="12"/>
        <v/>
      </c>
      <c r="S27" s="34">
        <f t="shared" si="13"/>
        <v>0.20833333333333331</v>
      </c>
    </row>
    <row r="28" spans="1:19" s="12" customFormat="1" ht="26" x14ac:dyDescent="0.2">
      <c r="A28" s="5">
        <v>10</v>
      </c>
      <c r="B28" s="71" t="str">
        <f t="shared" si="2"/>
        <v>Quinta</v>
      </c>
      <c r="C28" s="70" t="s">
        <v>60</v>
      </c>
      <c r="D28" s="68" t="s">
        <v>62</v>
      </c>
      <c r="E28" s="69" t="s">
        <v>61</v>
      </c>
      <c r="F28" s="70">
        <v>0.58333333333333337</v>
      </c>
      <c r="G28" s="70">
        <v>0.75</v>
      </c>
      <c r="H28" s="7">
        <f t="shared" si="3"/>
        <v>0.16666666666666663</v>
      </c>
      <c r="I28" s="8" t="str">
        <f t="shared" si="26"/>
        <v>Dia de semana - 08h00 às 18h00 - R$ 1,00</v>
      </c>
      <c r="J28" s="9"/>
      <c r="K28" s="10">
        <f t="shared" si="5"/>
        <v>0.16666666666666663</v>
      </c>
      <c r="L28" s="11" t="str">
        <f t="shared" si="6"/>
        <v/>
      </c>
      <c r="M28" s="11" t="str">
        <f t="shared" si="7"/>
        <v/>
      </c>
      <c r="N28" s="11" t="str">
        <f t="shared" si="8"/>
        <v xml:space="preserve"> </v>
      </c>
      <c r="O28" s="11" t="str">
        <f t="shared" si="9"/>
        <v xml:space="preserve"> </v>
      </c>
      <c r="P28" s="11" t="str">
        <f t="shared" si="10"/>
        <v xml:space="preserve"> </v>
      </c>
      <c r="Q28" s="11" t="str">
        <f t="shared" si="11"/>
        <v/>
      </c>
      <c r="R28" s="10" t="str">
        <f t="shared" si="12"/>
        <v/>
      </c>
      <c r="S28" s="34">
        <f t="shared" si="13"/>
        <v>0.16666666666666663</v>
      </c>
    </row>
    <row r="29" spans="1:19" s="12" customFormat="1" ht="39" x14ac:dyDescent="0.2">
      <c r="A29" s="5">
        <v>10</v>
      </c>
      <c r="B29" s="71" t="str">
        <f t="shared" si="2"/>
        <v>Quinta</v>
      </c>
      <c r="C29" s="70" t="s">
        <v>60</v>
      </c>
      <c r="D29" s="68" t="s">
        <v>62</v>
      </c>
      <c r="E29" s="69" t="s">
        <v>61</v>
      </c>
      <c r="F29" s="70">
        <v>0.75</v>
      </c>
      <c r="G29" s="70">
        <v>0.83333333333333337</v>
      </c>
      <c r="H29" s="7">
        <f t="shared" si="3"/>
        <v>8.333333333333337E-2</v>
      </c>
      <c r="I29" s="8" t="str">
        <f t="shared" si="26"/>
        <v>Dia de semana - 00h00 às 08h00 e 18h00 às 24h00 - R$ 1,00</v>
      </c>
      <c r="J29" s="9"/>
      <c r="K29" s="10" t="str">
        <f t="shared" si="5"/>
        <v/>
      </c>
      <c r="L29" s="11">
        <f t="shared" si="6"/>
        <v>8.333333333333337E-2</v>
      </c>
      <c r="M29" s="11" t="str">
        <f t="shared" si="7"/>
        <v/>
      </c>
      <c r="N29" s="11" t="str">
        <f t="shared" si="8"/>
        <v xml:space="preserve"> </v>
      </c>
      <c r="O29" s="11" t="str">
        <f t="shared" si="9"/>
        <v xml:space="preserve"> </v>
      </c>
      <c r="P29" s="11" t="str">
        <f t="shared" si="10"/>
        <v xml:space="preserve"> </v>
      </c>
      <c r="Q29" s="11" t="str">
        <f t="shared" si="11"/>
        <v/>
      </c>
      <c r="R29" s="10" t="str">
        <f t="shared" si="12"/>
        <v/>
      </c>
      <c r="S29" s="34">
        <f t="shared" si="13"/>
        <v>8.333333333333337E-2</v>
      </c>
    </row>
    <row r="30" spans="1:19" s="12" customFormat="1" ht="26" x14ac:dyDescent="0.2">
      <c r="A30" s="5">
        <v>11</v>
      </c>
      <c r="B30" s="71" t="str">
        <f t="shared" si="2"/>
        <v>Sexta</v>
      </c>
      <c r="C30" s="70" t="s">
        <v>60</v>
      </c>
      <c r="D30" s="68" t="s">
        <v>62</v>
      </c>
      <c r="E30" s="69" t="s">
        <v>61</v>
      </c>
      <c r="F30" s="70">
        <v>0.42708333333333331</v>
      </c>
      <c r="G30" s="70">
        <v>0.54166666666666663</v>
      </c>
      <c r="H30" s="7">
        <f t="shared" si="3"/>
        <v>0.11458333333333331</v>
      </c>
      <c r="I30" s="8" t="str">
        <f t="shared" si="26"/>
        <v>Dia de semana - 08h00 às 18h00 - R$ 1,00</v>
      </c>
      <c r="J30" s="9"/>
      <c r="K30" s="10">
        <f t="shared" si="5"/>
        <v>0.11458333333333331</v>
      </c>
      <c r="L30" s="11" t="str">
        <f t="shared" si="6"/>
        <v/>
      </c>
      <c r="M30" s="11" t="str">
        <f t="shared" si="7"/>
        <v/>
      </c>
      <c r="N30" s="11" t="str">
        <f t="shared" si="8"/>
        <v xml:space="preserve"> </v>
      </c>
      <c r="O30" s="11" t="str">
        <f t="shared" si="9"/>
        <v xml:space="preserve"> </v>
      </c>
      <c r="P30" s="11" t="str">
        <f t="shared" si="10"/>
        <v xml:space="preserve"> </v>
      </c>
      <c r="Q30" s="11" t="str">
        <f t="shared" si="11"/>
        <v/>
      </c>
      <c r="R30" s="10" t="str">
        <f t="shared" si="12"/>
        <v/>
      </c>
      <c r="S30" s="34">
        <f t="shared" si="13"/>
        <v>0.11458333333333331</v>
      </c>
    </row>
    <row r="31" spans="1:19" s="12" customFormat="1" ht="26" x14ac:dyDescent="0.2">
      <c r="A31" s="5">
        <v>11</v>
      </c>
      <c r="B31" s="71" t="str">
        <f t="shared" si="2"/>
        <v>Sexta</v>
      </c>
      <c r="C31" s="70" t="s">
        <v>60</v>
      </c>
      <c r="D31" s="68" t="s">
        <v>62</v>
      </c>
      <c r="E31" s="69" t="s">
        <v>61</v>
      </c>
      <c r="F31" s="70">
        <v>0.58333333333333337</v>
      </c>
      <c r="G31" s="70">
        <v>0.75</v>
      </c>
      <c r="H31" s="7">
        <f t="shared" si="3"/>
        <v>0.16666666666666663</v>
      </c>
      <c r="I31" s="8" t="str">
        <f t="shared" si="26"/>
        <v>Dia de semana - 08h00 às 18h00 - R$ 1,00</v>
      </c>
      <c r="J31" s="9"/>
      <c r="K31" s="10">
        <f t="shared" si="5"/>
        <v>0.16666666666666663</v>
      </c>
      <c r="L31" s="11" t="str">
        <f t="shared" si="6"/>
        <v/>
      </c>
      <c r="M31" s="11" t="str">
        <f t="shared" si="7"/>
        <v/>
      </c>
      <c r="N31" s="11" t="str">
        <f t="shared" si="8"/>
        <v xml:space="preserve"> </v>
      </c>
      <c r="O31" s="11" t="str">
        <f t="shared" si="9"/>
        <v xml:space="preserve"> </v>
      </c>
      <c r="P31" s="11" t="str">
        <f t="shared" si="10"/>
        <v xml:space="preserve"> </v>
      </c>
      <c r="Q31" s="11" t="str">
        <f t="shared" si="11"/>
        <v/>
      </c>
      <c r="R31" s="10" t="str">
        <f t="shared" si="12"/>
        <v/>
      </c>
      <c r="S31" s="34">
        <f t="shared" si="13"/>
        <v>0.16666666666666663</v>
      </c>
    </row>
    <row r="32" spans="1:19" s="12" customFormat="1" ht="39" x14ac:dyDescent="0.2">
      <c r="A32" s="5">
        <v>11</v>
      </c>
      <c r="B32" s="71" t="str">
        <f t="shared" si="2"/>
        <v>Sexta</v>
      </c>
      <c r="C32" s="70" t="s">
        <v>60</v>
      </c>
      <c r="D32" s="68" t="s">
        <v>62</v>
      </c>
      <c r="E32" s="69" t="s">
        <v>61</v>
      </c>
      <c r="F32" s="70">
        <v>0.75</v>
      </c>
      <c r="G32" s="70">
        <v>0.8125</v>
      </c>
      <c r="H32" s="7">
        <f t="shared" si="3"/>
        <v>6.25E-2</v>
      </c>
      <c r="I32" s="8" t="str">
        <f t="shared" si="26"/>
        <v>Dia de semana - 00h00 às 08h00 e 18h00 às 24h00 - R$ 1,00</v>
      </c>
      <c r="J32" s="9"/>
      <c r="K32" s="10" t="str">
        <f t="shared" si="5"/>
        <v/>
      </c>
      <c r="L32" s="11">
        <f t="shared" si="6"/>
        <v>6.25E-2</v>
      </c>
      <c r="M32" s="11" t="str">
        <f t="shared" si="7"/>
        <v/>
      </c>
      <c r="N32" s="11" t="str">
        <f t="shared" si="8"/>
        <v xml:space="preserve"> </v>
      </c>
      <c r="O32" s="11" t="str">
        <f t="shared" si="9"/>
        <v xml:space="preserve"> </v>
      </c>
      <c r="P32" s="11" t="str">
        <f t="shared" si="10"/>
        <v xml:space="preserve"> </v>
      </c>
      <c r="Q32" s="11" t="str">
        <f t="shared" si="11"/>
        <v/>
      </c>
      <c r="R32" s="10" t="str">
        <f t="shared" si="12"/>
        <v/>
      </c>
      <c r="S32" s="34">
        <f t="shared" si="13"/>
        <v>6.25E-2</v>
      </c>
    </row>
    <row r="33" spans="1:19" s="12" customFormat="1" ht="26" x14ac:dyDescent="0.2">
      <c r="A33" s="5">
        <v>14</v>
      </c>
      <c r="B33" s="71" t="str">
        <f t="shared" si="2"/>
        <v>Segunda</v>
      </c>
      <c r="C33" s="70" t="s">
        <v>60</v>
      </c>
      <c r="D33" s="68" t="s">
        <v>62</v>
      </c>
      <c r="E33" s="69" t="s">
        <v>61</v>
      </c>
      <c r="F33" s="70">
        <v>0.375</v>
      </c>
      <c r="G33" s="70">
        <v>0.54166666666666663</v>
      </c>
      <c r="H33" s="7">
        <f t="shared" ref="H33:H66" si="27">IF(AND(F33&gt;=0,G33&gt;=0),(G33-F33),0)</f>
        <v>0.16666666666666663</v>
      </c>
      <c r="I33" s="8" t="str">
        <f t="shared" si="26"/>
        <v>Dia de semana - 08h00 às 18h00 - R$ 1,00</v>
      </c>
      <c r="J33" s="9"/>
      <c r="K33" s="10">
        <f t="shared" si="5"/>
        <v>0.16666666666666663</v>
      </c>
      <c r="L33" s="11" t="str">
        <f t="shared" si="6"/>
        <v/>
      </c>
      <c r="M33" s="11" t="str">
        <f t="shared" si="7"/>
        <v/>
      </c>
      <c r="N33" s="11" t="str">
        <f t="shared" si="8"/>
        <v xml:space="preserve"> </v>
      </c>
      <c r="O33" s="11" t="str">
        <f t="shared" si="9"/>
        <v xml:space="preserve"> </v>
      </c>
      <c r="P33" s="11" t="str">
        <f t="shared" si="10"/>
        <v xml:space="preserve"> </v>
      </c>
      <c r="Q33" s="11" t="str">
        <f t="shared" si="11"/>
        <v/>
      </c>
      <c r="R33" s="10" t="str">
        <f t="shared" si="12"/>
        <v/>
      </c>
      <c r="S33" s="34">
        <f t="shared" si="13"/>
        <v>0.16666666666666663</v>
      </c>
    </row>
    <row r="34" spans="1:19" s="12" customFormat="1" ht="26" x14ac:dyDescent="0.2">
      <c r="A34" s="5">
        <v>14</v>
      </c>
      <c r="B34" s="71" t="str">
        <f t="shared" si="2"/>
        <v>Segunda</v>
      </c>
      <c r="C34" s="70" t="s">
        <v>60</v>
      </c>
      <c r="D34" s="68" t="s">
        <v>62</v>
      </c>
      <c r="E34" s="69" t="s">
        <v>61</v>
      </c>
      <c r="F34" s="70">
        <v>0.59375</v>
      </c>
      <c r="G34" s="70">
        <v>0.75</v>
      </c>
      <c r="H34" s="7">
        <f t="shared" si="27"/>
        <v>0.15625</v>
      </c>
      <c r="I34" s="8" t="str">
        <f t="shared" si="26"/>
        <v>Dia de semana - 08h00 às 18h00 - R$ 1,00</v>
      </c>
      <c r="J34" s="9"/>
      <c r="K34" s="10">
        <f t="shared" si="5"/>
        <v>0.15625</v>
      </c>
      <c r="L34" s="11" t="str">
        <f t="shared" si="6"/>
        <v/>
      </c>
      <c r="M34" s="11" t="str">
        <f t="shared" si="7"/>
        <v/>
      </c>
      <c r="N34" s="11" t="str">
        <f t="shared" si="8"/>
        <v xml:space="preserve"> </v>
      </c>
      <c r="O34" s="11" t="str">
        <f t="shared" si="9"/>
        <v xml:space="preserve"> </v>
      </c>
      <c r="P34" s="11" t="str">
        <f t="shared" si="10"/>
        <v xml:space="preserve"> </v>
      </c>
      <c r="Q34" s="11" t="str">
        <f t="shared" si="11"/>
        <v/>
      </c>
      <c r="R34" s="10" t="str">
        <f t="shared" si="12"/>
        <v/>
      </c>
      <c r="S34" s="34">
        <f t="shared" si="13"/>
        <v>0.15625</v>
      </c>
    </row>
    <row r="35" spans="1:19" s="12" customFormat="1" ht="39" x14ac:dyDescent="0.2">
      <c r="A35" s="5">
        <v>14</v>
      </c>
      <c r="B35" s="71" t="str">
        <f t="shared" si="2"/>
        <v>Segunda</v>
      </c>
      <c r="C35" s="70" t="s">
        <v>60</v>
      </c>
      <c r="D35" s="68" t="s">
        <v>62</v>
      </c>
      <c r="E35" s="69" t="s">
        <v>61</v>
      </c>
      <c r="F35" s="70">
        <v>0.75</v>
      </c>
      <c r="G35" s="70">
        <v>0.80208333333333337</v>
      </c>
      <c r="H35" s="7">
        <f t="shared" si="27"/>
        <v>5.208333333333337E-2</v>
      </c>
      <c r="I35" s="8" t="str">
        <f t="shared" si="26"/>
        <v>Dia de semana - 00h00 às 08h00 e 18h00 às 24h00 - R$ 1,00</v>
      </c>
      <c r="J35" s="9"/>
      <c r="K35" s="10" t="str">
        <f t="shared" si="5"/>
        <v/>
      </c>
      <c r="L35" s="11">
        <f t="shared" si="6"/>
        <v>5.208333333333337E-2</v>
      </c>
      <c r="M35" s="11" t="str">
        <f t="shared" si="7"/>
        <v/>
      </c>
      <c r="N35" s="11" t="str">
        <f t="shared" si="8"/>
        <v xml:space="preserve"> </v>
      </c>
      <c r="O35" s="11" t="str">
        <f t="shared" si="9"/>
        <v xml:space="preserve"> </v>
      </c>
      <c r="P35" s="11" t="str">
        <f t="shared" si="10"/>
        <v xml:space="preserve"> </v>
      </c>
      <c r="Q35" s="11" t="str">
        <f t="shared" si="11"/>
        <v/>
      </c>
      <c r="R35" s="10" t="str">
        <f t="shared" si="12"/>
        <v/>
      </c>
      <c r="S35" s="34">
        <f t="shared" si="13"/>
        <v>5.208333333333337E-2</v>
      </c>
    </row>
    <row r="36" spans="1:19" s="12" customFormat="1" ht="26" x14ac:dyDescent="0.2">
      <c r="A36" s="5">
        <v>15</v>
      </c>
      <c r="B36" s="71" t="str">
        <f t="shared" si="2"/>
        <v>Terça</v>
      </c>
      <c r="C36" s="70" t="s">
        <v>60</v>
      </c>
      <c r="D36" s="68" t="s">
        <v>62</v>
      </c>
      <c r="E36" s="69" t="s">
        <v>61</v>
      </c>
      <c r="F36" s="70">
        <v>0.375</v>
      </c>
      <c r="G36" s="70">
        <v>0.54166666666666663</v>
      </c>
      <c r="H36" s="7">
        <f t="shared" si="27"/>
        <v>0.16666666666666663</v>
      </c>
      <c r="I36" s="8" t="str">
        <f t="shared" si="26"/>
        <v>Dia de semana - 08h00 às 18h00 - R$ 1,00</v>
      </c>
      <c r="J36" s="9"/>
      <c r="K36" s="10">
        <f t="shared" si="5"/>
        <v>0.16666666666666663</v>
      </c>
      <c r="L36" s="11" t="str">
        <f t="shared" si="6"/>
        <v/>
      </c>
      <c r="M36" s="11" t="str">
        <f t="shared" si="7"/>
        <v/>
      </c>
      <c r="N36" s="11" t="str">
        <f t="shared" si="8"/>
        <v xml:space="preserve"> </v>
      </c>
      <c r="O36" s="11" t="str">
        <f t="shared" si="9"/>
        <v xml:space="preserve"> </v>
      </c>
      <c r="P36" s="11" t="str">
        <f t="shared" si="10"/>
        <v xml:space="preserve"> </v>
      </c>
      <c r="Q36" s="11" t="str">
        <f t="shared" si="11"/>
        <v/>
      </c>
      <c r="R36" s="10" t="str">
        <f t="shared" si="12"/>
        <v/>
      </c>
      <c r="S36" s="34">
        <f t="shared" si="13"/>
        <v>0.16666666666666663</v>
      </c>
    </row>
    <row r="37" spans="1:19" s="12" customFormat="1" ht="26" x14ac:dyDescent="0.2">
      <c r="A37" s="5">
        <v>15</v>
      </c>
      <c r="B37" s="71" t="str">
        <f t="shared" si="2"/>
        <v>Terça</v>
      </c>
      <c r="C37" s="70" t="s">
        <v>60</v>
      </c>
      <c r="D37" s="68" t="s">
        <v>62</v>
      </c>
      <c r="E37" s="69" t="s">
        <v>61</v>
      </c>
      <c r="F37" s="70">
        <v>0.58333333333333337</v>
      </c>
      <c r="G37" s="70">
        <v>0.75</v>
      </c>
      <c r="H37" s="7">
        <f t="shared" si="27"/>
        <v>0.16666666666666663</v>
      </c>
      <c r="I37" s="8" t="str">
        <f t="shared" si="26"/>
        <v>Dia de semana - 08h00 às 18h00 - R$ 1,00</v>
      </c>
      <c r="J37" s="9"/>
      <c r="K37" s="10">
        <f t="shared" si="5"/>
        <v>0.16666666666666663</v>
      </c>
      <c r="L37" s="11" t="str">
        <f t="shared" si="6"/>
        <v/>
      </c>
      <c r="M37" s="11" t="str">
        <f t="shared" si="7"/>
        <v/>
      </c>
      <c r="N37" s="11" t="str">
        <f t="shared" si="8"/>
        <v xml:space="preserve"> </v>
      </c>
      <c r="O37" s="11" t="str">
        <f t="shared" si="9"/>
        <v xml:space="preserve"> </v>
      </c>
      <c r="P37" s="11" t="str">
        <f t="shared" si="10"/>
        <v xml:space="preserve"> </v>
      </c>
      <c r="Q37" s="11" t="str">
        <f t="shared" si="11"/>
        <v/>
      </c>
      <c r="R37" s="10" t="str">
        <f t="shared" si="12"/>
        <v/>
      </c>
      <c r="S37" s="34">
        <f t="shared" si="13"/>
        <v>0.16666666666666663</v>
      </c>
    </row>
    <row r="38" spans="1:19" s="12" customFormat="1" ht="39" x14ac:dyDescent="0.2">
      <c r="A38" s="5">
        <v>15</v>
      </c>
      <c r="B38" s="71" t="str">
        <f t="shared" si="2"/>
        <v>Terça</v>
      </c>
      <c r="C38" s="70" t="s">
        <v>60</v>
      </c>
      <c r="D38" s="68" t="s">
        <v>62</v>
      </c>
      <c r="E38" s="69" t="s">
        <v>61</v>
      </c>
      <c r="F38" s="70">
        <v>0.75</v>
      </c>
      <c r="G38" s="70">
        <v>0.79166666666666663</v>
      </c>
      <c r="H38" s="7">
        <f t="shared" si="27"/>
        <v>4.166666666666663E-2</v>
      </c>
      <c r="I38" s="8" t="str">
        <f t="shared" si="26"/>
        <v>Dia de semana - 00h00 às 08h00 e 18h00 às 24h00 - R$ 1,00</v>
      </c>
      <c r="J38" s="9"/>
      <c r="K38" s="10" t="str">
        <f t="shared" si="5"/>
        <v/>
      </c>
      <c r="L38" s="11">
        <f t="shared" si="6"/>
        <v>4.166666666666663E-2</v>
      </c>
      <c r="M38" s="11" t="str">
        <f t="shared" si="7"/>
        <v/>
      </c>
      <c r="N38" s="11" t="str">
        <f t="shared" si="8"/>
        <v xml:space="preserve"> </v>
      </c>
      <c r="O38" s="11" t="str">
        <f t="shared" si="9"/>
        <v xml:space="preserve"> </v>
      </c>
      <c r="P38" s="11" t="str">
        <f t="shared" si="10"/>
        <v xml:space="preserve"> </v>
      </c>
      <c r="Q38" s="11" t="str">
        <f t="shared" si="11"/>
        <v/>
      </c>
      <c r="R38" s="10" t="str">
        <f t="shared" si="12"/>
        <v/>
      </c>
      <c r="S38" s="34">
        <f t="shared" si="13"/>
        <v>4.166666666666663E-2</v>
      </c>
    </row>
    <row r="39" spans="1:19" s="12" customFormat="1" ht="26" x14ac:dyDescent="0.2">
      <c r="A39" s="5">
        <v>16</v>
      </c>
      <c r="B39" s="71" t="str">
        <f t="shared" si="2"/>
        <v>Quarta</v>
      </c>
      <c r="C39" s="70" t="s">
        <v>63</v>
      </c>
      <c r="D39" s="68" t="s">
        <v>62</v>
      </c>
      <c r="E39" s="69" t="s">
        <v>61</v>
      </c>
      <c r="F39" s="70">
        <v>0.375</v>
      </c>
      <c r="G39" s="70">
        <v>0.54166666666666663</v>
      </c>
      <c r="H39" s="7">
        <f t="shared" si="27"/>
        <v>0.16666666666666663</v>
      </c>
      <c r="I39" s="8" t="str">
        <f t="shared" si="26"/>
        <v>Dia de semana - 08h00 às 18h00 - R$ 1,00</v>
      </c>
      <c r="J39" s="9"/>
      <c r="K39" s="10">
        <f t="shared" si="5"/>
        <v>0.16666666666666663</v>
      </c>
      <c r="L39" s="11" t="str">
        <f t="shared" si="6"/>
        <v/>
      </c>
      <c r="M39" s="11" t="str">
        <f t="shared" si="7"/>
        <v/>
      </c>
      <c r="N39" s="11" t="str">
        <f t="shared" si="8"/>
        <v xml:space="preserve"> </v>
      </c>
      <c r="O39" s="11" t="str">
        <f t="shared" si="9"/>
        <v xml:space="preserve"> </v>
      </c>
      <c r="P39" s="11" t="str">
        <f t="shared" si="10"/>
        <v xml:space="preserve"> </v>
      </c>
      <c r="Q39" s="11" t="str">
        <f t="shared" si="11"/>
        <v/>
      </c>
      <c r="R39" s="10" t="str">
        <f t="shared" si="12"/>
        <v/>
      </c>
      <c r="S39" s="34">
        <f t="shared" si="13"/>
        <v>0.16666666666666663</v>
      </c>
    </row>
    <row r="40" spans="1:19" s="12" customFormat="1" ht="26" x14ac:dyDescent="0.2">
      <c r="A40" s="5">
        <v>16</v>
      </c>
      <c r="B40" s="71" t="str">
        <f t="shared" si="2"/>
        <v>Quarta</v>
      </c>
      <c r="C40" s="70" t="s">
        <v>63</v>
      </c>
      <c r="D40" s="68" t="s">
        <v>62</v>
      </c>
      <c r="E40" s="69" t="s">
        <v>61</v>
      </c>
      <c r="F40" s="70">
        <v>0.58333333333333337</v>
      </c>
      <c r="G40" s="70">
        <v>0.75</v>
      </c>
      <c r="H40" s="7">
        <f t="shared" si="27"/>
        <v>0.16666666666666663</v>
      </c>
      <c r="I40" s="8" t="str">
        <f t="shared" si="26"/>
        <v>Dia de semana - 08h00 às 18h00 - R$ 1,00</v>
      </c>
      <c r="J40" s="9"/>
      <c r="K40" s="10">
        <f t="shared" si="5"/>
        <v>0.16666666666666663</v>
      </c>
      <c r="L40" s="11" t="str">
        <f t="shared" si="6"/>
        <v/>
      </c>
      <c r="M40" s="11" t="str">
        <f t="shared" si="7"/>
        <v/>
      </c>
      <c r="N40" s="11" t="str">
        <f t="shared" si="8"/>
        <v xml:space="preserve"> </v>
      </c>
      <c r="O40" s="11" t="str">
        <f t="shared" si="9"/>
        <v xml:space="preserve"> </v>
      </c>
      <c r="P40" s="11" t="str">
        <f t="shared" si="10"/>
        <v xml:space="preserve"> </v>
      </c>
      <c r="Q40" s="11" t="str">
        <f t="shared" si="11"/>
        <v/>
      </c>
      <c r="R40" s="10" t="str">
        <f t="shared" si="12"/>
        <v/>
      </c>
      <c r="S40" s="34">
        <f t="shared" si="13"/>
        <v>0.16666666666666663</v>
      </c>
    </row>
    <row r="41" spans="1:19" s="12" customFormat="1" ht="39" x14ac:dyDescent="0.2">
      <c r="A41" s="5">
        <v>16</v>
      </c>
      <c r="B41" s="71" t="str">
        <f t="shared" si="2"/>
        <v>Quarta</v>
      </c>
      <c r="C41" s="70" t="s">
        <v>63</v>
      </c>
      <c r="D41" s="68" t="s">
        <v>62</v>
      </c>
      <c r="E41" s="69" t="s">
        <v>61</v>
      </c>
      <c r="F41" s="70">
        <v>0.75</v>
      </c>
      <c r="G41" s="70">
        <v>0.79166666666666663</v>
      </c>
      <c r="H41" s="7">
        <f t="shared" si="27"/>
        <v>4.166666666666663E-2</v>
      </c>
      <c r="I41" s="8" t="str">
        <f t="shared" si="26"/>
        <v>Dia de semana - 00h00 às 08h00 e 18h00 às 24h00 - R$ 1,00</v>
      </c>
      <c r="J41" s="9"/>
      <c r="K41" s="10" t="str">
        <f t="shared" si="5"/>
        <v/>
      </c>
      <c r="L41" s="11">
        <f t="shared" si="6"/>
        <v>4.166666666666663E-2</v>
      </c>
      <c r="M41" s="11" t="str">
        <f t="shared" si="7"/>
        <v/>
      </c>
      <c r="N41" s="11" t="str">
        <f t="shared" si="8"/>
        <v xml:space="preserve"> </v>
      </c>
      <c r="O41" s="11" t="str">
        <f t="shared" si="9"/>
        <v xml:space="preserve"> </v>
      </c>
      <c r="P41" s="11" t="str">
        <f t="shared" si="10"/>
        <v xml:space="preserve"> </v>
      </c>
      <c r="Q41" s="11" t="str">
        <f t="shared" si="11"/>
        <v/>
      </c>
      <c r="R41" s="10" t="str">
        <f t="shared" si="12"/>
        <v/>
      </c>
      <c r="S41" s="34">
        <f t="shared" si="13"/>
        <v>4.166666666666663E-2</v>
      </c>
    </row>
    <row r="42" spans="1:19" s="12" customFormat="1" ht="26" x14ac:dyDescent="0.2">
      <c r="A42" s="5">
        <v>17</v>
      </c>
      <c r="B42" s="71" t="str">
        <f t="shared" si="2"/>
        <v>Quinta</v>
      </c>
      <c r="C42" s="70" t="s">
        <v>63</v>
      </c>
      <c r="D42" s="68" t="s">
        <v>62</v>
      </c>
      <c r="E42" s="69" t="s">
        <v>61</v>
      </c>
      <c r="F42" s="70">
        <v>0.375</v>
      </c>
      <c r="G42" s="70">
        <v>0.54166666666666663</v>
      </c>
      <c r="H42" s="7">
        <f t="shared" si="27"/>
        <v>0.16666666666666663</v>
      </c>
      <c r="I42" s="8" t="str">
        <f t="shared" si="26"/>
        <v>Dia de semana - 08h00 às 18h00 - R$ 1,00</v>
      </c>
      <c r="J42" s="9"/>
      <c r="K42" s="10">
        <f t="shared" si="5"/>
        <v>0.16666666666666663</v>
      </c>
      <c r="L42" s="11" t="str">
        <f t="shared" si="6"/>
        <v/>
      </c>
      <c r="M42" s="11" t="str">
        <f t="shared" si="7"/>
        <v/>
      </c>
      <c r="N42" s="11" t="str">
        <f t="shared" si="8"/>
        <v xml:space="preserve"> </v>
      </c>
      <c r="O42" s="11" t="str">
        <f t="shared" si="9"/>
        <v xml:space="preserve"> </v>
      </c>
      <c r="P42" s="11" t="str">
        <f t="shared" si="10"/>
        <v xml:space="preserve"> </v>
      </c>
      <c r="Q42" s="11" t="str">
        <f t="shared" si="11"/>
        <v/>
      </c>
      <c r="R42" s="10" t="str">
        <f t="shared" si="12"/>
        <v/>
      </c>
      <c r="S42" s="34">
        <f t="shared" si="13"/>
        <v>0.16666666666666663</v>
      </c>
    </row>
    <row r="43" spans="1:19" s="12" customFormat="1" ht="26" x14ac:dyDescent="0.2">
      <c r="A43" s="5">
        <v>17</v>
      </c>
      <c r="B43" s="71" t="str">
        <f t="shared" si="2"/>
        <v>Quinta</v>
      </c>
      <c r="C43" s="70" t="s">
        <v>63</v>
      </c>
      <c r="D43" s="68" t="s">
        <v>62</v>
      </c>
      <c r="E43" s="69" t="s">
        <v>61</v>
      </c>
      <c r="F43" s="70">
        <v>0.58333333333333337</v>
      </c>
      <c r="G43" s="70">
        <v>0.75</v>
      </c>
      <c r="H43" s="7">
        <f t="shared" si="27"/>
        <v>0.16666666666666663</v>
      </c>
      <c r="I43" s="8" t="str">
        <f t="shared" si="26"/>
        <v>Dia de semana - 08h00 às 18h00 - R$ 1,00</v>
      </c>
      <c r="J43" s="9"/>
      <c r="K43" s="10">
        <f t="shared" si="5"/>
        <v>0.16666666666666663</v>
      </c>
      <c r="L43" s="11" t="str">
        <f t="shared" si="6"/>
        <v/>
      </c>
      <c r="M43" s="11" t="str">
        <f t="shared" si="7"/>
        <v/>
      </c>
      <c r="N43" s="11" t="str">
        <f t="shared" si="8"/>
        <v xml:space="preserve"> </v>
      </c>
      <c r="O43" s="11" t="str">
        <f t="shared" si="9"/>
        <v xml:space="preserve"> </v>
      </c>
      <c r="P43" s="11" t="str">
        <f t="shared" si="10"/>
        <v xml:space="preserve"> </v>
      </c>
      <c r="Q43" s="11" t="str">
        <f t="shared" si="11"/>
        <v/>
      </c>
      <c r="R43" s="10" t="str">
        <f t="shared" si="12"/>
        <v/>
      </c>
      <c r="S43" s="34">
        <f t="shared" si="13"/>
        <v>0.16666666666666663</v>
      </c>
    </row>
    <row r="44" spans="1:19" s="12" customFormat="1" ht="39" x14ac:dyDescent="0.2">
      <c r="A44" s="5">
        <v>17</v>
      </c>
      <c r="B44" s="71" t="str">
        <f t="shared" si="2"/>
        <v>Quinta</v>
      </c>
      <c r="C44" s="70" t="s">
        <v>63</v>
      </c>
      <c r="D44" s="68" t="s">
        <v>62</v>
      </c>
      <c r="E44" s="69" t="s">
        <v>61</v>
      </c>
      <c r="F44" s="70">
        <v>0.75</v>
      </c>
      <c r="G44" s="70">
        <v>0.83333333333333337</v>
      </c>
      <c r="H44" s="7">
        <f t="shared" si="27"/>
        <v>8.333333333333337E-2</v>
      </c>
      <c r="I44" s="8" t="str">
        <f t="shared" si="26"/>
        <v>Dia de semana - 00h00 às 08h00 e 18h00 às 24h00 - R$ 1,00</v>
      </c>
      <c r="J44" s="9"/>
      <c r="K44" s="10" t="str">
        <f t="shared" si="5"/>
        <v/>
      </c>
      <c r="L44" s="11">
        <f t="shared" si="6"/>
        <v>8.333333333333337E-2</v>
      </c>
      <c r="M44" s="11" t="str">
        <f t="shared" si="7"/>
        <v/>
      </c>
      <c r="N44" s="11" t="str">
        <f t="shared" si="8"/>
        <v xml:space="preserve"> </v>
      </c>
      <c r="O44" s="11" t="str">
        <f t="shared" si="9"/>
        <v xml:space="preserve"> </v>
      </c>
      <c r="P44" s="11" t="str">
        <f t="shared" si="10"/>
        <v xml:space="preserve"> </v>
      </c>
      <c r="Q44" s="11" t="str">
        <f t="shared" si="11"/>
        <v/>
      </c>
      <c r="R44" s="10" t="str">
        <f t="shared" si="12"/>
        <v/>
      </c>
      <c r="S44" s="34">
        <f t="shared" si="13"/>
        <v>8.333333333333337E-2</v>
      </c>
    </row>
    <row r="45" spans="1:19" s="12" customFormat="1" ht="39" x14ac:dyDescent="0.2">
      <c r="A45" s="5">
        <v>18</v>
      </c>
      <c r="B45" s="71" t="str">
        <f t="shared" si="2"/>
        <v>Sexta</v>
      </c>
      <c r="C45" s="70" t="s">
        <v>63</v>
      </c>
      <c r="D45" s="68" t="s">
        <v>62</v>
      </c>
      <c r="E45" s="69" t="s">
        <v>61</v>
      </c>
      <c r="F45" s="70">
        <v>0.29166666666666669</v>
      </c>
      <c r="G45" s="70">
        <v>0.33333333333333331</v>
      </c>
      <c r="H45" s="7">
        <f t="shared" si="27"/>
        <v>4.166666666666663E-2</v>
      </c>
      <c r="I45" s="8" t="str">
        <f t="shared" si="26"/>
        <v>Dia de semana - 00h00 às 08h00 e 18h00 às 24h00 - R$ 1,00</v>
      </c>
      <c r="J45" s="9"/>
      <c r="K45" s="10" t="str">
        <f t="shared" si="5"/>
        <v/>
      </c>
      <c r="L45" s="11">
        <f t="shared" si="6"/>
        <v>4.166666666666663E-2</v>
      </c>
      <c r="M45" s="11" t="str">
        <f t="shared" si="7"/>
        <v/>
      </c>
      <c r="N45" s="11" t="str">
        <f t="shared" si="8"/>
        <v xml:space="preserve"> </v>
      </c>
      <c r="O45" s="11" t="str">
        <f t="shared" si="9"/>
        <v xml:space="preserve"> </v>
      </c>
      <c r="P45" s="11" t="str">
        <f t="shared" si="10"/>
        <v xml:space="preserve"> </v>
      </c>
      <c r="Q45" s="11" t="str">
        <f t="shared" si="11"/>
        <v/>
      </c>
      <c r="R45" s="10" t="str">
        <f t="shared" si="12"/>
        <v/>
      </c>
      <c r="S45" s="34">
        <f t="shared" si="13"/>
        <v>4.166666666666663E-2</v>
      </c>
    </row>
    <row r="46" spans="1:19" s="12" customFormat="1" ht="26" x14ac:dyDescent="0.2">
      <c r="A46" s="5">
        <v>18</v>
      </c>
      <c r="B46" s="71" t="str">
        <f t="shared" si="2"/>
        <v>Sexta</v>
      </c>
      <c r="C46" s="70" t="s">
        <v>63</v>
      </c>
      <c r="D46" s="68" t="s">
        <v>62</v>
      </c>
      <c r="E46" s="69" t="s">
        <v>61</v>
      </c>
      <c r="F46" s="70">
        <v>0.33333333333333331</v>
      </c>
      <c r="G46" s="70">
        <v>0.54166666666666663</v>
      </c>
      <c r="H46" s="7">
        <f t="shared" si="27"/>
        <v>0.20833333333333331</v>
      </c>
      <c r="I46" s="8" t="str">
        <f t="shared" si="26"/>
        <v>Dia de semana - 08h00 às 18h00 - R$ 1,00</v>
      </c>
      <c r="J46" s="9"/>
      <c r="K46" s="10">
        <f t="shared" si="5"/>
        <v>0.20833333333333331</v>
      </c>
      <c r="L46" s="11" t="str">
        <f t="shared" si="6"/>
        <v/>
      </c>
      <c r="M46" s="11" t="str">
        <f t="shared" si="7"/>
        <v/>
      </c>
      <c r="N46" s="11" t="str">
        <f t="shared" si="8"/>
        <v xml:space="preserve"> </v>
      </c>
      <c r="O46" s="11" t="str">
        <f t="shared" si="9"/>
        <v xml:space="preserve"> </v>
      </c>
      <c r="P46" s="11" t="str">
        <f t="shared" si="10"/>
        <v xml:space="preserve"> </v>
      </c>
      <c r="Q46" s="11" t="str">
        <f t="shared" si="11"/>
        <v/>
      </c>
      <c r="R46" s="10" t="str">
        <f t="shared" si="12"/>
        <v/>
      </c>
      <c r="S46" s="34">
        <f t="shared" si="13"/>
        <v>0.20833333333333331</v>
      </c>
    </row>
    <row r="47" spans="1:19" s="12" customFormat="1" ht="26" x14ac:dyDescent="0.2">
      <c r="A47" s="5">
        <v>18</v>
      </c>
      <c r="B47" s="71" t="str">
        <f t="shared" si="2"/>
        <v>Sexta</v>
      </c>
      <c r="C47" s="70" t="s">
        <v>63</v>
      </c>
      <c r="D47" s="68" t="s">
        <v>62</v>
      </c>
      <c r="E47" s="69" t="s">
        <v>61</v>
      </c>
      <c r="F47" s="70">
        <v>0.58333333333333337</v>
      </c>
      <c r="G47" s="70">
        <v>0.66666666666666663</v>
      </c>
      <c r="H47" s="7">
        <f t="shared" si="27"/>
        <v>8.3333333333333259E-2</v>
      </c>
      <c r="I47" s="8" t="str">
        <f t="shared" si="26"/>
        <v>Dia de semana - 08h00 às 18h00 - R$ 1,00</v>
      </c>
      <c r="J47" s="9"/>
      <c r="K47" s="10">
        <f t="shared" si="5"/>
        <v>8.3333333333333259E-2</v>
      </c>
      <c r="L47" s="11" t="str">
        <f t="shared" si="6"/>
        <v/>
      </c>
      <c r="M47" s="11" t="str">
        <f t="shared" si="7"/>
        <v/>
      </c>
      <c r="N47" s="11" t="str">
        <f t="shared" si="8"/>
        <v xml:space="preserve"> </v>
      </c>
      <c r="O47" s="11" t="str">
        <f t="shared" si="9"/>
        <v xml:space="preserve"> </v>
      </c>
      <c r="P47" s="11" t="str">
        <f t="shared" si="10"/>
        <v xml:space="preserve"> </v>
      </c>
      <c r="Q47" s="11" t="str">
        <f t="shared" si="11"/>
        <v/>
      </c>
      <c r="R47" s="10" t="str">
        <f t="shared" si="12"/>
        <v/>
      </c>
      <c r="S47" s="34">
        <f t="shared" si="13"/>
        <v>8.3333333333333259E-2</v>
      </c>
    </row>
    <row r="48" spans="1:19" s="12" customFormat="1" ht="26" x14ac:dyDescent="0.2">
      <c r="A48" s="5">
        <v>19</v>
      </c>
      <c r="B48" s="71" t="str">
        <f t="shared" si="2"/>
        <v>Sábado</v>
      </c>
      <c r="C48" s="70" t="s">
        <v>63</v>
      </c>
      <c r="D48" s="68" t="s">
        <v>62</v>
      </c>
      <c r="E48" s="69" t="s">
        <v>61</v>
      </c>
      <c r="F48" s="70">
        <v>0.5</v>
      </c>
      <c r="G48" s="70">
        <v>0.75</v>
      </c>
      <c r="H48" s="7">
        <f t="shared" ref="H48" si="28">IF(AND(F48&gt;=0,G48&gt;=0),(G48-F48),0)</f>
        <v>0.25</v>
      </c>
      <c r="I48" s="8" t="str">
        <f t="shared" ref="I48" si="29">IF(OR(F48="",G48=""),"",IF(LEFT(E48,6)="Viagem",CONCATENATE("Horas de deslocamento / Viagem"," - ",TEXT($R$9,"R$ #.##0,00"),),IF(AND(B48&lt;&gt;"sábado",B48&lt;&gt;"domingo",B48&lt;&gt;"feriado",AND(N(F48)&gt;=VALUE("08:00:00"),N(F48)&lt;=VALUE("18:00:00"),N(G48)&gt;=VALUE("08:00:00"),N(G48)&lt;=VALUE("18:00:00"))),CONCATENATE("Dia de semana - 08h00 às 18h00"," - ",TEXT($K$9,"R$ #.##0,00"),),IF(AND(B48&lt;&gt;"sábado",B48&lt;&gt;"domingo",B48&lt;&gt;"feriado",OR(N(F48)&gt;=VALUE("18:00:00"),N(F48)&lt;=VALUE("08:00:00")),OR(AND(N(G48)&gt;=VALUE("18:00:00"),N(F48)&gt;=VALUE("18:00:00")),N(G48)&lt;=VALUE("08:00:00"))),CONCATENATE("Dia de semana - 00h00 às 08h00 e 18h00 às 24h00"," - ",TEXT($L$9,"R$ #.##0,00"),),IF(AND(B48="sábado",AND(N(F48)&gt;=VALUE("08:00:00"),N(F48)&lt;=VALUE("18:00:00"),N(G48)&gt;=VALUE("08:00:00"),N(G48)&lt;=VALUE("18:00:00"))),CONCATENATE("Sábado - 08h00 às 18h00"," - ",TEXT($M$9,"R$ #.##0,00"),),IF(AND(B48="sábado",OR(N(F48)&gt;=VALUE("18:00:00"),N(F48)&lt;=VALUE("08:00:00")),OR(AND(N(G48)&gt;=VALUE("18:00:00"),N(F48)&gt;=VALUE("18:00:00")),N(G48)&lt;=VALUE("08:00:00"))),CONCATENATE("Sábado - 00h00 às 08h00 e 18h00 às 24h00"," - ",TEXT($N$9,"R$ #.##0,00"),),IF(AND(B48="domingo",AND(N(F48)&gt;=VALUE("08:00:00"),N(F48)&lt;=VALUE("18:00:00"),N(G48)&gt;=VALUE("08:00:00"),N(G48)&lt;=VALUE("18:00:00"))),CONCATENATE("Domingo - 08h00 às 18h00"," - ",TEXT($O$9,"R$ #.##0,00"),),IF(AND(B48="domingo",OR(N(F48)&gt;=VALUE("18:00:00"),N(F48)&lt;=VALUE("08:00:00")),OR(AND(N(G48)&gt;=VALUE("18:00:00"),N(F48)&gt;=VALUE("18:00:00")),N(G48)&lt;=VALUE("08:00:00"))),CONCATENATE("Domingo - 00h00 às 08h00 e 18h00 às 24h00"," - ",TEXT($P$9,"R$ #.##0,00"),),IF(B48="feriado",CONCATENATE("Feriado"," - ",TEXT($Q$9,"R$ #.##0,00"),),"ERRO! informar 'hora início' ou 'hora final' de acordo com o tipo de hora")))))))))</f>
        <v>Sábado - 08h00 às 18h00 - R$ 1,00</v>
      </c>
      <c r="J48" s="9"/>
      <c r="K48" s="10" t="str">
        <f t="shared" ref="K48" si="30">IF(OR(F48="",G48=""),"",IF(LEFT(E48,6)="Viagem","",IF(AND(B48&lt;&gt;"sábado",B48&lt;&gt;"domingo",B48&lt;&gt;"feriado",AND(N(F48)&gt;=VALUE("08:00:00"),N(F48)&lt;=VALUE("18:00:00"),N(G48)&gt;=VALUE("08:00:00"),N(G48)&lt;=VALUE("18:00:00"))),H48,"")))</f>
        <v/>
      </c>
      <c r="L48" s="11" t="str">
        <f t="shared" ref="L48" si="31">IF(OR(F48="",G48=""),"",IF(LEFT(E48,6)="Viagem","",IF(AND(B48&lt;&gt;"sábado",B48&lt;&gt;"domingo",B48&lt;&gt;"feriado",OR(N(F48)&gt;=VALUE("18:00:00"),N(F48)&lt;=VALUE("08:00:00")),OR(AND(N(G48)&gt;=VALUE("18:00:00"),N(F48)&gt;=VALUE("18:00:00")),N(G48)&lt;=VALUE("08:00:00"))),H48,"")))</f>
        <v/>
      </c>
      <c r="M48" s="11">
        <f t="shared" ref="M48" si="32">IF(OR(F48="",G48=""),"",IF(LEFT(E48,6)="Viagem","",IF(AND(B48="sábado",AND(N(F48)&gt;=VALUE("08:00:00"),N(F48)&lt;=VALUE("18:00:00"),N(G48)&gt;=VALUE("08:00:00"),N(G48)&lt;=VALUE("18:00:00"))),H48,"")))</f>
        <v>0.25</v>
      </c>
      <c r="N48" s="11" t="str">
        <f t="shared" ref="N48" si="33">IF(OR(F48="",G48=""),"",IF(LEFT(E48,6)="Viagem","",IF(AND(B48="sábado",OR(N(F48)&gt;=VALUE("18:00:00"),N(F48)&lt;=VALUE("08:00:00")),OR(AND(N(G48)&gt;=VALUE("18:00:00"),N(F48)&gt;=VALUE("18:00:00")),N(G48)&lt;=VALUE("08:00:00"))),H48," ")))</f>
        <v xml:space="preserve"> </v>
      </c>
      <c r="O48" s="11" t="str">
        <f t="shared" ref="O48" si="34">IF(OR(F48="",G48=""),"",IF(LEFT(E48,6)="Viagem","",IF(AND(B48="domingo",AND(N(F48)&gt;=VALUE("08:00:00"),N(F48)&lt;=VALUE("18:00:00"),N(G48)&gt;=VALUE("08:00:00"),N(G48)&lt;=VALUE("18:00:00"))),H48," ")))</f>
        <v xml:space="preserve"> </v>
      </c>
      <c r="P48" s="11" t="str">
        <f t="shared" ref="P48" si="35">IF(OR(F48="",G48=""),"",IF(LEFT(E48,6)="Viagem","",IF(AND(B48="domingo",OR(N(F48)&gt;=VALUE("18:00:00"),N(F48)&lt;=VALUE("08:00:00"),N(G48)&gt;=VALUE("18:00:00"),N(G48)&lt;=VALUE("08:00:00"))),H48," ")))</f>
        <v xml:space="preserve"> </v>
      </c>
      <c r="Q48" s="11" t="str">
        <f t="shared" ref="Q48" si="36">IF(OR(F48="",G48=""),"",IF(LEFT(E48,6)="Viagem","",IF(B48="feriado",H48,"")))</f>
        <v/>
      </c>
      <c r="R48" s="10" t="str">
        <f t="shared" ref="R48" si="37">IF(OR(F48="",G48=""),"",IF(LEFT(E48,6)="Viagem",H48,""))</f>
        <v/>
      </c>
      <c r="S48" s="34">
        <f t="shared" ref="S48" si="38">SUM(K48:R48)</f>
        <v>0.25</v>
      </c>
    </row>
    <row r="49" spans="1:19" s="12" customFormat="1" ht="26" x14ac:dyDescent="0.2">
      <c r="A49" s="5">
        <v>21</v>
      </c>
      <c r="B49" s="71" t="str">
        <f t="shared" si="2"/>
        <v>Segunda</v>
      </c>
      <c r="C49" s="70" t="s">
        <v>63</v>
      </c>
      <c r="D49" s="68" t="s">
        <v>62</v>
      </c>
      <c r="E49" s="69" t="s">
        <v>61</v>
      </c>
      <c r="F49" s="70">
        <v>0.375</v>
      </c>
      <c r="G49" s="70">
        <v>0.54166666666666663</v>
      </c>
      <c r="H49" s="7">
        <f t="shared" si="27"/>
        <v>0.16666666666666663</v>
      </c>
      <c r="I49" s="8" t="str">
        <f t="shared" si="26"/>
        <v>Dia de semana - 08h00 às 18h00 - R$ 1,00</v>
      </c>
      <c r="J49" s="9"/>
      <c r="K49" s="10">
        <f t="shared" si="5"/>
        <v>0.16666666666666663</v>
      </c>
      <c r="L49" s="11" t="str">
        <f t="shared" si="6"/>
        <v/>
      </c>
      <c r="M49" s="11" t="str">
        <f t="shared" si="7"/>
        <v/>
      </c>
      <c r="N49" s="11" t="str">
        <f t="shared" si="8"/>
        <v xml:space="preserve"> </v>
      </c>
      <c r="O49" s="11" t="str">
        <f t="shared" si="9"/>
        <v xml:space="preserve"> </v>
      </c>
      <c r="P49" s="11" t="str">
        <f t="shared" si="10"/>
        <v xml:space="preserve"> </v>
      </c>
      <c r="Q49" s="11" t="str">
        <f t="shared" si="11"/>
        <v/>
      </c>
      <c r="R49" s="10" t="str">
        <f t="shared" si="12"/>
        <v/>
      </c>
      <c r="S49" s="34">
        <f t="shared" si="13"/>
        <v>0.16666666666666663</v>
      </c>
    </row>
    <row r="50" spans="1:19" s="12" customFormat="1" ht="26" x14ac:dyDescent="0.2">
      <c r="A50" s="5">
        <v>21</v>
      </c>
      <c r="B50" s="71" t="str">
        <f t="shared" si="2"/>
        <v>Segunda</v>
      </c>
      <c r="C50" s="70" t="s">
        <v>63</v>
      </c>
      <c r="D50" s="68" t="s">
        <v>62</v>
      </c>
      <c r="E50" s="69" t="s">
        <v>61</v>
      </c>
      <c r="F50" s="70">
        <v>0.58333333333333337</v>
      </c>
      <c r="G50" s="70">
        <v>0.75</v>
      </c>
      <c r="H50" s="7">
        <f t="shared" si="27"/>
        <v>0.16666666666666663</v>
      </c>
      <c r="I50" s="8" t="str">
        <f t="shared" si="26"/>
        <v>Dia de semana - 08h00 às 18h00 - R$ 1,00</v>
      </c>
      <c r="J50" s="9"/>
      <c r="K50" s="10">
        <f t="shared" si="5"/>
        <v>0.16666666666666663</v>
      </c>
      <c r="L50" s="11" t="str">
        <f t="shared" si="6"/>
        <v/>
      </c>
      <c r="M50" s="11" t="str">
        <f t="shared" si="7"/>
        <v/>
      </c>
      <c r="N50" s="11" t="str">
        <f t="shared" si="8"/>
        <v xml:space="preserve"> </v>
      </c>
      <c r="O50" s="11" t="str">
        <f t="shared" si="9"/>
        <v xml:space="preserve"> </v>
      </c>
      <c r="P50" s="11" t="str">
        <f t="shared" si="10"/>
        <v xml:space="preserve"> </v>
      </c>
      <c r="Q50" s="11" t="str">
        <f t="shared" si="11"/>
        <v/>
      </c>
      <c r="R50" s="10" t="str">
        <f t="shared" si="12"/>
        <v/>
      </c>
      <c r="S50" s="34">
        <f t="shared" si="13"/>
        <v>0.16666666666666663</v>
      </c>
    </row>
    <row r="51" spans="1:19" s="12" customFormat="1" ht="39" x14ac:dyDescent="0.2">
      <c r="A51" s="5">
        <v>21</v>
      </c>
      <c r="B51" s="71" t="str">
        <f t="shared" si="2"/>
        <v>Segunda</v>
      </c>
      <c r="C51" s="70" t="s">
        <v>63</v>
      </c>
      <c r="D51" s="68" t="s">
        <v>62</v>
      </c>
      <c r="E51" s="69" t="s">
        <v>61</v>
      </c>
      <c r="F51" s="70">
        <v>0.75</v>
      </c>
      <c r="G51" s="70">
        <v>0.79166666666666663</v>
      </c>
      <c r="H51" s="7">
        <f t="shared" si="27"/>
        <v>4.166666666666663E-2</v>
      </c>
      <c r="I51" s="8" t="str">
        <f t="shared" si="26"/>
        <v>Dia de semana - 00h00 às 08h00 e 18h00 às 24h00 - R$ 1,00</v>
      </c>
      <c r="J51" s="9"/>
      <c r="K51" s="10" t="str">
        <f t="shared" si="5"/>
        <v/>
      </c>
      <c r="L51" s="11">
        <f t="shared" si="6"/>
        <v>4.166666666666663E-2</v>
      </c>
      <c r="M51" s="11" t="str">
        <f t="shared" si="7"/>
        <v/>
      </c>
      <c r="N51" s="11" t="str">
        <f t="shared" si="8"/>
        <v xml:space="preserve"> </v>
      </c>
      <c r="O51" s="11" t="str">
        <f t="shared" si="9"/>
        <v xml:space="preserve"> </v>
      </c>
      <c r="P51" s="11" t="str">
        <f t="shared" si="10"/>
        <v xml:space="preserve"> </v>
      </c>
      <c r="Q51" s="11" t="str">
        <f t="shared" si="11"/>
        <v/>
      </c>
      <c r="R51" s="10" t="str">
        <f t="shared" si="12"/>
        <v/>
      </c>
      <c r="S51" s="34">
        <f t="shared" si="13"/>
        <v>4.166666666666663E-2</v>
      </c>
    </row>
    <row r="52" spans="1:19" s="12" customFormat="1" ht="26" x14ac:dyDescent="0.2">
      <c r="A52" s="5">
        <v>22</v>
      </c>
      <c r="B52" s="71" t="str">
        <f t="shared" si="2"/>
        <v>Terça</v>
      </c>
      <c r="C52" s="70" t="s">
        <v>60</v>
      </c>
      <c r="D52" s="68" t="s">
        <v>62</v>
      </c>
      <c r="E52" s="69" t="s">
        <v>61</v>
      </c>
      <c r="F52" s="70">
        <v>0.375</v>
      </c>
      <c r="G52" s="70">
        <v>0.54166666666666663</v>
      </c>
      <c r="H52" s="7">
        <f t="shared" si="27"/>
        <v>0.16666666666666663</v>
      </c>
      <c r="I52" s="8" t="str">
        <f t="shared" si="26"/>
        <v>Dia de semana - 08h00 às 18h00 - R$ 1,00</v>
      </c>
      <c r="J52" s="9"/>
      <c r="K52" s="10">
        <f t="shared" si="5"/>
        <v>0.16666666666666663</v>
      </c>
      <c r="L52" s="11" t="str">
        <f t="shared" si="6"/>
        <v/>
      </c>
      <c r="M52" s="11" t="str">
        <f t="shared" si="7"/>
        <v/>
      </c>
      <c r="N52" s="11" t="str">
        <f t="shared" si="8"/>
        <v xml:space="preserve"> </v>
      </c>
      <c r="O52" s="11" t="str">
        <f t="shared" si="9"/>
        <v xml:space="preserve"> </v>
      </c>
      <c r="P52" s="11" t="str">
        <f t="shared" si="10"/>
        <v xml:space="preserve"> </v>
      </c>
      <c r="Q52" s="11" t="str">
        <f t="shared" si="11"/>
        <v/>
      </c>
      <c r="R52" s="10" t="str">
        <f t="shared" si="12"/>
        <v/>
      </c>
      <c r="S52" s="34">
        <f t="shared" si="13"/>
        <v>0.16666666666666663</v>
      </c>
    </row>
    <row r="53" spans="1:19" s="12" customFormat="1" ht="26" x14ac:dyDescent="0.2">
      <c r="A53" s="5">
        <v>22</v>
      </c>
      <c r="B53" s="71" t="str">
        <f t="shared" si="2"/>
        <v>Terça</v>
      </c>
      <c r="C53" s="70" t="s">
        <v>60</v>
      </c>
      <c r="D53" s="68" t="s">
        <v>62</v>
      </c>
      <c r="E53" s="69" t="s">
        <v>61</v>
      </c>
      <c r="F53" s="70">
        <v>0.58333333333333337</v>
      </c>
      <c r="G53" s="70">
        <v>0.75</v>
      </c>
      <c r="H53" s="7">
        <f t="shared" si="27"/>
        <v>0.16666666666666663</v>
      </c>
      <c r="I53" s="8" t="str">
        <f t="shared" si="26"/>
        <v>Dia de semana - 08h00 às 18h00 - R$ 1,00</v>
      </c>
      <c r="J53" s="9"/>
      <c r="K53" s="10">
        <f t="shared" si="5"/>
        <v>0.16666666666666663</v>
      </c>
      <c r="L53" s="11" t="str">
        <f t="shared" si="6"/>
        <v/>
      </c>
      <c r="M53" s="11" t="str">
        <f t="shared" si="7"/>
        <v/>
      </c>
      <c r="N53" s="11" t="str">
        <f t="shared" si="8"/>
        <v xml:space="preserve"> </v>
      </c>
      <c r="O53" s="11" t="str">
        <f t="shared" si="9"/>
        <v xml:space="preserve"> </v>
      </c>
      <c r="P53" s="11" t="str">
        <f t="shared" si="10"/>
        <v xml:space="preserve"> </v>
      </c>
      <c r="Q53" s="11" t="str">
        <f t="shared" si="11"/>
        <v/>
      </c>
      <c r="R53" s="10" t="str">
        <f t="shared" si="12"/>
        <v/>
      </c>
      <c r="S53" s="34">
        <f t="shared" si="13"/>
        <v>0.16666666666666663</v>
      </c>
    </row>
    <row r="54" spans="1:19" s="12" customFormat="1" ht="39" x14ac:dyDescent="0.2">
      <c r="A54" s="5">
        <v>22</v>
      </c>
      <c r="B54" s="71" t="str">
        <f t="shared" si="2"/>
        <v>Terça</v>
      </c>
      <c r="C54" s="70" t="s">
        <v>60</v>
      </c>
      <c r="D54" s="68" t="s">
        <v>62</v>
      </c>
      <c r="E54" s="69" t="s">
        <v>61</v>
      </c>
      <c r="F54" s="70">
        <v>0.75</v>
      </c>
      <c r="G54" s="70">
        <v>0.82291666666666663</v>
      </c>
      <c r="H54" s="7">
        <f t="shared" si="27"/>
        <v>7.291666666666663E-2</v>
      </c>
      <c r="I54" s="8" t="str">
        <f t="shared" si="26"/>
        <v>Dia de semana - 00h00 às 08h00 e 18h00 às 24h00 - R$ 1,00</v>
      </c>
      <c r="J54" s="9"/>
      <c r="K54" s="10" t="str">
        <f t="shared" si="5"/>
        <v/>
      </c>
      <c r="L54" s="11">
        <f t="shared" si="6"/>
        <v>7.291666666666663E-2</v>
      </c>
      <c r="M54" s="11" t="str">
        <f t="shared" si="7"/>
        <v/>
      </c>
      <c r="N54" s="11" t="str">
        <f t="shared" si="8"/>
        <v xml:space="preserve"> </v>
      </c>
      <c r="O54" s="11" t="str">
        <f t="shared" si="9"/>
        <v xml:space="preserve"> </v>
      </c>
      <c r="P54" s="11" t="str">
        <f t="shared" si="10"/>
        <v xml:space="preserve"> </v>
      </c>
      <c r="Q54" s="11" t="str">
        <f t="shared" si="11"/>
        <v/>
      </c>
      <c r="R54" s="10" t="str">
        <f t="shared" si="12"/>
        <v/>
      </c>
      <c r="S54" s="34">
        <f t="shared" si="13"/>
        <v>7.291666666666663E-2</v>
      </c>
    </row>
    <row r="55" spans="1:19" s="12" customFormat="1" ht="26" x14ac:dyDescent="0.2">
      <c r="A55" s="5">
        <v>23</v>
      </c>
      <c r="B55" s="71" t="str">
        <f t="shared" si="2"/>
        <v>Quarta</v>
      </c>
      <c r="C55" s="70" t="s">
        <v>60</v>
      </c>
      <c r="D55" s="68" t="s">
        <v>62</v>
      </c>
      <c r="E55" s="69" t="s">
        <v>61</v>
      </c>
      <c r="F55" s="70">
        <v>0.375</v>
      </c>
      <c r="G55" s="70">
        <v>0.54166666666666663</v>
      </c>
      <c r="H55" s="7">
        <f t="shared" si="27"/>
        <v>0.16666666666666663</v>
      </c>
      <c r="I55" s="8" t="str">
        <f t="shared" si="26"/>
        <v>Dia de semana - 08h00 às 18h00 - R$ 1,00</v>
      </c>
      <c r="J55" s="9"/>
      <c r="K55" s="10">
        <f t="shared" si="5"/>
        <v>0.16666666666666663</v>
      </c>
      <c r="L55" s="11" t="str">
        <f t="shared" si="6"/>
        <v/>
      </c>
      <c r="M55" s="11" t="str">
        <f t="shared" si="7"/>
        <v/>
      </c>
      <c r="N55" s="11" t="str">
        <f t="shared" si="8"/>
        <v xml:space="preserve"> </v>
      </c>
      <c r="O55" s="11" t="str">
        <f t="shared" si="9"/>
        <v xml:space="preserve"> </v>
      </c>
      <c r="P55" s="11" t="str">
        <f t="shared" si="10"/>
        <v xml:space="preserve"> </v>
      </c>
      <c r="Q55" s="11" t="str">
        <f t="shared" si="11"/>
        <v/>
      </c>
      <c r="R55" s="10" t="str">
        <f t="shared" si="12"/>
        <v/>
      </c>
      <c r="S55" s="34">
        <f t="shared" si="13"/>
        <v>0.16666666666666663</v>
      </c>
    </row>
    <row r="56" spans="1:19" s="12" customFormat="1" ht="26" x14ac:dyDescent="0.2">
      <c r="A56" s="5">
        <v>23</v>
      </c>
      <c r="B56" s="71" t="str">
        <f t="shared" si="2"/>
        <v>Quarta</v>
      </c>
      <c r="C56" s="70" t="s">
        <v>60</v>
      </c>
      <c r="D56" s="68" t="s">
        <v>62</v>
      </c>
      <c r="E56" s="69" t="s">
        <v>61</v>
      </c>
      <c r="F56" s="70">
        <v>0.58333333333333337</v>
      </c>
      <c r="G56" s="70">
        <v>0.75</v>
      </c>
      <c r="H56" s="7">
        <f t="shared" si="27"/>
        <v>0.16666666666666663</v>
      </c>
      <c r="I56" s="8" t="str">
        <f t="shared" si="26"/>
        <v>Dia de semana - 08h00 às 18h00 - R$ 1,00</v>
      </c>
      <c r="J56" s="9"/>
      <c r="K56" s="10">
        <f t="shared" si="5"/>
        <v>0.16666666666666663</v>
      </c>
      <c r="L56" s="11" t="str">
        <f t="shared" si="6"/>
        <v/>
      </c>
      <c r="M56" s="11" t="str">
        <f t="shared" si="7"/>
        <v/>
      </c>
      <c r="N56" s="11" t="str">
        <f t="shared" si="8"/>
        <v xml:space="preserve"> </v>
      </c>
      <c r="O56" s="11" t="str">
        <f t="shared" si="9"/>
        <v xml:space="preserve"> </v>
      </c>
      <c r="P56" s="11" t="str">
        <f t="shared" si="10"/>
        <v xml:space="preserve"> </v>
      </c>
      <c r="Q56" s="11" t="str">
        <f t="shared" si="11"/>
        <v/>
      </c>
      <c r="R56" s="10" t="str">
        <f t="shared" si="12"/>
        <v/>
      </c>
      <c r="S56" s="34">
        <f t="shared" si="13"/>
        <v>0.16666666666666663</v>
      </c>
    </row>
    <row r="57" spans="1:19" s="12" customFormat="1" ht="39" x14ac:dyDescent="0.2">
      <c r="A57" s="5">
        <v>23</v>
      </c>
      <c r="B57" s="71" t="str">
        <f t="shared" si="2"/>
        <v>Quarta</v>
      </c>
      <c r="C57" s="70" t="s">
        <v>60</v>
      </c>
      <c r="D57" s="68" t="s">
        <v>62</v>
      </c>
      <c r="E57" s="69" t="s">
        <v>61</v>
      </c>
      <c r="F57" s="70">
        <v>0.75</v>
      </c>
      <c r="G57" s="70">
        <v>0.80208333333333337</v>
      </c>
      <c r="H57" s="7">
        <f t="shared" si="27"/>
        <v>5.208333333333337E-2</v>
      </c>
      <c r="I57" s="8" t="str">
        <f t="shared" si="26"/>
        <v>Dia de semana - 00h00 às 08h00 e 18h00 às 24h00 - R$ 1,00</v>
      </c>
      <c r="J57" s="9"/>
      <c r="K57" s="10" t="str">
        <f t="shared" si="5"/>
        <v/>
      </c>
      <c r="L57" s="11">
        <f t="shared" si="6"/>
        <v>5.208333333333337E-2</v>
      </c>
      <c r="M57" s="11" t="str">
        <f t="shared" si="7"/>
        <v/>
      </c>
      <c r="N57" s="11" t="str">
        <f t="shared" si="8"/>
        <v xml:space="preserve"> </v>
      </c>
      <c r="O57" s="11" t="str">
        <f t="shared" si="9"/>
        <v xml:space="preserve"> </v>
      </c>
      <c r="P57" s="11" t="str">
        <f t="shared" si="10"/>
        <v xml:space="preserve"> </v>
      </c>
      <c r="Q57" s="11" t="str">
        <f t="shared" si="11"/>
        <v/>
      </c>
      <c r="R57" s="10" t="str">
        <f t="shared" si="12"/>
        <v/>
      </c>
      <c r="S57" s="34">
        <f t="shared" si="13"/>
        <v>5.208333333333337E-2</v>
      </c>
    </row>
    <row r="58" spans="1:19" s="12" customFormat="1" ht="26" x14ac:dyDescent="0.2">
      <c r="A58" s="5">
        <v>24</v>
      </c>
      <c r="B58" s="71" t="str">
        <f t="shared" si="2"/>
        <v>Quinta</v>
      </c>
      <c r="C58" s="70" t="s">
        <v>60</v>
      </c>
      <c r="D58" s="68" t="s">
        <v>62</v>
      </c>
      <c r="E58" s="69" t="s">
        <v>61</v>
      </c>
      <c r="F58" s="70">
        <v>0.375</v>
      </c>
      <c r="G58" s="70">
        <v>0.54166666666666663</v>
      </c>
      <c r="H58" s="7">
        <f t="shared" si="27"/>
        <v>0.16666666666666663</v>
      </c>
      <c r="I58" s="8" t="str">
        <f t="shared" si="26"/>
        <v>Dia de semana - 08h00 às 18h00 - R$ 1,00</v>
      </c>
      <c r="J58" s="9"/>
      <c r="K58" s="10">
        <f t="shared" si="5"/>
        <v>0.16666666666666663</v>
      </c>
      <c r="L58" s="11" t="str">
        <f t="shared" si="6"/>
        <v/>
      </c>
      <c r="M58" s="11" t="str">
        <f t="shared" si="7"/>
        <v/>
      </c>
      <c r="N58" s="11" t="str">
        <f t="shared" si="8"/>
        <v xml:space="preserve"> </v>
      </c>
      <c r="O58" s="11" t="str">
        <f t="shared" si="9"/>
        <v xml:space="preserve"> </v>
      </c>
      <c r="P58" s="11" t="str">
        <f t="shared" si="10"/>
        <v xml:space="preserve"> </v>
      </c>
      <c r="Q58" s="11" t="str">
        <f t="shared" si="11"/>
        <v/>
      </c>
      <c r="R58" s="10" t="str">
        <f t="shared" si="12"/>
        <v/>
      </c>
      <c r="S58" s="34">
        <f t="shared" si="13"/>
        <v>0.16666666666666663</v>
      </c>
    </row>
    <row r="59" spans="1:19" s="12" customFormat="1" ht="26" x14ac:dyDescent="0.2">
      <c r="A59" s="5">
        <v>24</v>
      </c>
      <c r="B59" s="71" t="str">
        <f t="shared" si="2"/>
        <v>Quinta</v>
      </c>
      <c r="C59" s="70" t="s">
        <v>60</v>
      </c>
      <c r="D59" s="68" t="s">
        <v>62</v>
      </c>
      <c r="E59" s="69" t="s">
        <v>61</v>
      </c>
      <c r="F59" s="70">
        <v>0.58333333333333337</v>
      </c>
      <c r="G59" s="70">
        <v>0.75</v>
      </c>
      <c r="H59" s="7">
        <f t="shared" si="27"/>
        <v>0.16666666666666663</v>
      </c>
      <c r="I59" s="8" t="str">
        <f t="shared" si="26"/>
        <v>Dia de semana - 08h00 às 18h00 - R$ 1,00</v>
      </c>
      <c r="J59" s="9"/>
      <c r="K59" s="10">
        <f t="shared" si="5"/>
        <v>0.16666666666666663</v>
      </c>
      <c r="L59" s="11" t="str">
        <f t="shared" si="6"/>
        <v/>
      </c>
      <c r="M59" s="11" t="str">
        <f t="shared" si="7"/>
        <v/>
      </c>
      <c r="N59" s="11" t="str">
        <f t="shared" si="8"/>
        <v xml:space="preserve"> </v>
      </c>
      <c r="O59" s="11" t="str">
        <f t="shared" si="9"/>
        <v xml:space="preserve"> </v>
      </c>
      <c r="P59" s="11" t="str">
        <f t="shared" si="10"/>
        <v xml:space="preserve"> </v>
      </c>
      <c r="Q59" s="11" t="str">
        <f t="shared" si="11"/>
        <v/>
      </c>
      <c r="R59" s="10" t="str">
        <f t="shared" si="12"/>
        <v/>
      </c>
      <c r="S59" s="34">
        <f t="shared" si="13"/>
        <v>0.16666666666666663</v>
      </c>
    </row>
    <row r="60" spans="1:19" s="12" customFormat="1" ht="39" x14ac:dyDescent="0.2">
      <c r="A60" s="5">
        <v>24</v>
      </c>
      <c r="B60" s="71" t="str">
        <f t="shared" si="2"/>
        <v>Quinta</v>
      </c>
      <c r="C60" s="70" t="s">
        <v>60</v>
      </c>
      <c r="D60" s="68" t="s">
        <v>62</v>
      </c>
      <c r="E60" s="69" t="s">
        <v>61</v>
      </c>
      <c r="F60" s="70">
        <v>0.75</v>
      </c>
      <c r="G60" s="70">
        <v>0.83333333333333337</v>
      </c>
      <c r="H60" s="7">
        <f t="shared" si="27"/>
        <v>8.333333333333337E-2</v>
      </c>
      <c r="I60" s="8" t="str">
        <f t="shared" si="26"/>
        <v>Dia de semana - 00h00 às 08h00 e 18h00 às 24h00 - R$ 1,00</v>
      </c>
      <c r="J60" s="9"/>
      <c r="K60" s="10" t="str">
        <f t="shared" si="5"/>
        <v/>
      </c>
      <c r="L60" s="11">
        <f t="shared" si="6"/>
        <v>8.333333333333337E-2</v>
      </c>
      <c r="M60" s="11" t="str">
        <f t="shared" si="7"/>
        <v/>
      </c>
      <c r="N60" s="11" t="str">
        <f t="shared" si="8"/>
        <v xml:space="preserve"> </v>
      </c>
      <c r="O60" s="11" t="str">
        <f t="shared" si="9"/>
        <v xml:space="preserve"> </v>
      </c>
      <c r="P60" s="11" t="str">
        <f t="shared" si="10"/>
        <v xml:space="preserve"> </v>
      </c>
      <c r="Q60" s="11" t="str">
        <f t="shared" si="11"/>
        <v/>
      </c>
      <c r="R60" s="10" t="str">
        <f t="shared" si="12"/>
        <v/>
      </c>
      <c r="S60" s="34">
        <f t="shared" si="13"/>
        <v>8.333333333333337E-2</v>
      </c>
    </row>
    <row r="61" spans="1:19" s="12" customFormat="1" ht="13" x14ac:dyDescent="0.2">
      <c r="A61" s="5">
        <v>25</v>
      </c>
      <c r="B61" s="71" t="str">
        <f t="shared" si="2"/>
        <v>Sexta</v>
      </c>
      <c r="C61" s="70" t="s">
        <v>63</v>
      </c>
      <c r="D61" s="68" t="s">
        <v>62</v>
      </c>
      <c r="E61" s="69" t="s">
        <v>61</v>
      </c>
      <c r="F61" s="70"/>
      <c r="G61" s="70"/>
      <c r="H61" s="7">
        <f t="shared" si="27"/>
        <v>0</v>
      </c>
      <c r="I61" s="8" t="str">
        <f t="shared" si="26"/>
        <v/>
      </c>
      <c r="J61" s="9"/>
      <c r="K61" s="10" t="str">
        <f t="shared" si="5"/>
        <v/>
      </c>
      <c r="L61" s="11" t="str">
        <f t="shared" si="6"/>
        <v/>
      </c>
      <c r="M61" s="11" t="str">
        <f t="shared" si="7"/>
        <v/>
      </c>
      <c r="N61" s="11" t="str">
        <f t="shared" si="8"/>
        <v/>
      </c>
      <c r="O61" s="11" t="str">
        <f t="shared" si="9"/>
        <v/>
      </c>
      <c r="P61" s="11" t="str">
        <f t="shared" si="10"/>
        <v/>
      </c>
      <c r="Q61" s="11" t="str">
        <f t="shared" si="11"/>
        <v/>
      </c>
      <c r="R61" s="10" t="str">
        <f t="shared" si="12"/>
        <v/>
      </c>
      <c r="S61" s="34">
        <f t="shared" si="13"/>
        <v>0</v>
      </c>
    </row>
    <row r="62" spans="1:19" s="12" customFormat="1" ht="13" x14ac:dyDescent="0.2">
      <c r="A62" s="5">
        <v>25</v>
      </c>
      <c r="B62" s="71" t="str">
        <f t="shared" si="2"/>
        <v>Sexta</v>
      </c>
      <c r="C62" s="70" t="s">
        <v>63</v>
      </c>
      <c r="D62" s="68" t="s">
        <v>62</v>
      </c>
      <c r="E62" s="69" t="s">
        <v>61</v>
      </c>
      <c r="F62" s="70"/>
      <c r="G62" s="70"/>
      <c r="H62" s="7">
        <f t="shared" si="27"/>
        <v>0</v>
      </c>
      <c r="I62" s="8" t="str">
        <f t="shared" si="26"/>
        <v/>
      </c>
      <c r="J62" s="9"/>
      <c r="K62" s="10" t="str">
        <f t="shared" si="5"/>
        <v/>
      </c>
      <c r="L62" s="11" t="str">
        <f t="shared" si="6"/>
        <v/>
      </c>
      <c r="M62" s="11" t="str">
        <f t="shared" si="7"/>
        <v/>
      </c>
      <c r="N62" s="11" t="str">
        <f t="shared" si="8"/>
        <v/>
      </c>
      <c r="O62" s="11" t="str">
        <f t="shared" si="9"/>
        <v/>
      </c>
      <c r="P62" s="11" t="str">
        <f t="shared" si="10"/>
        <v/>
      </c>
      <c r="Q62" s="11" t="str">
        <f t="shared" si="11"/>
        <v/>
      </c>
      <c r="R62" s="10" t="str">
        <f t="shared" si="12"/>
        <v/>
      </c>
      <c r="S62" s="34">
        <f t="shared" si="13"/>
        <v>0</v>
      </c>
    </row>
    <row r="63" spans="1:19" s="12" customFormat="1" ht="13" x14ac:dyDescent="0.2">
      <c r="A63" s="5">
        <v>25</v>
      </c>
      <c r="B63" s="71" t="str">
        <f t="shared" si="2"/>
        <v>Sexta</v>
      </c>
      <c r="C63" s="70" t="s">
        <v>63</v>
      </c>
      <c r="D63" s="68" t="s">
        <v>62</v>
      </c>
      <c r="E63" s="69" t="s">
        <v>61</v>
      </c>
      <c r="F63" s="70"/>
      <c r="G63" s="70"/>
      <c r="H63" s="7">
        <f t="shared" si="27"/>
        <v>0</v>
      </c>
      <c r="I63" s="8" t="str">
        <f t="shared" si="26"/>
        <v/>
      </c>
      <c r="J63" s="9"/>
      <c r="K63" s="10" t="str">
        <f t="shared" si="5"/>
        <v/>
      </c>
      <c r="L63" s="11" t="str">
        <f t="shared" si="6"/>
        <v/>
      </c>
      <c r="M63" s="11" t="str">
        <f t="shared" si="7"/>
        <v/>
      </c>
      <c r="N63" s="11" t="str">
        <f t="shared" si="8"/>
        <v/>
      </c>
      <c r="O63" s="11" t="str">
        <f t="shared" si="9"/>
        <v/>
      </c>
      <c r="P63" s="11" t="str">
        <f t="shared" si="10"/>
        <v/>
      </c>
      <c r="Q63" s="11" t="str">
        <f t="shared" si="11"/>
        <v/>
      </c>
      <c r="R63" s="10" t="str">
        <f t="shared" si="12"/>
        <v/>
      </c>
      <c r="S63" s="34">
        <f t="shared" si="13"/>
        <v>0</v>
      </c>
    </row>
    <row r="64" spans="1:19" s="12" customFormat="1" ht="26" x14ac:dyDescent="0.2">
      <c r="A64" s="5">
        <v>28</v>
      </c>
      <c r="B64" s="71" t="str">
        <f t="shared" si="2"/>
        <v>Segunda</v>
      </c>
      <c r="C64" s="70" t="s">
        <v>63</v>
      </c>
      <c r="D64" s="68" t="s">
        <v>62</v>
      </c>
      <c r="E64" s="69" t="s">
        <v>61</v>
      </c>
      <c r="F64" s="70">
        <v>0.38541666666666669</v>
      </c>
      <c r="G64" s="70">
        <v>0.54166666666666663</v>
      </c>
      <c r="H64" s="7">
        <f t="shared" si="27"/>
        <v>0.15624999999999994</v>
      </c>
      <c r="I64" s="8" t="str">
        <f t="shared" si="26"/>
        <v>Dia de semana - 08h00 às 18h00 - R$ 1,00</v>
      </c>
      <c r="J64" s="9"/>
      <c r="K64" s="10">
        <f t="shared" si="5"/>
        <v>0.15624999999999994</v>
      </c>
      <c r="L64" s="11" t="str">
        <f t="shared" si="6"/>
        <v/>
      </c>
      <c r="M64" s="11" t="str">
        <f t="shared" si="7"/>
        <v/>
      </c>
      <c r="N64" s="11" t="str">
        <f t="shared" si="8"/>
        <v xml:space="preserve"> </v>
      </c>
      <c r="O64" s="11" t="str">
        <f t="shared" si="9"/>
        <v xml:space="preserve"> </v>
      </c>
      <c r="P64" s="11" t="str">
        <f t="shared" si="10"/>
        <v xml:space="preserve"> </v>
      </c>
      <c r="Q64" s="11" t="str">
        <f t="shared" si="11"/>
        <v/>
      </c>
      <c r="R64" s="10" t="str">
        <f t="shared" si="12"/>
        <v/>
      </c>
      <c r="S64" s="34">
        <f t="shared" si="13"/>
        <v>0.15624999999999994</v>
      </c>
    </row>
    <row r="65" spans="1:19" s="12" customFormat="1" ht="26" x14ac:dyDescent="0.2">
      <c r="A65" s="5">
        <v>28</v>
      </c>
      <c r="B65" s="71" t="str">
        <f t="shared" si="2"/>
        <v>Segunda</v>
      </c>
      <c r="C65" s="70" t="s">
        <v>63</v>
      </c>
      <c r="D65" s="68" t="s">
        <v>62</v>
      </c>
      <c r="E65" s="69" t="s">
        <v>61</v>
      </c>
      <c r="F65" s="70">
        <v>0.58333333333333337</v>
      </c>
      <c r="G65" s="70">
        <v>0.75</v>
      </c>
      <c r="H65" s="7">
        <f t="shared" si="27"/>
        <v>0.16666666666666663</v>
      </c>
      <c r="I65" s="8" t="str">
        <f t="shared" si="26"/>
        <v>Dia de semana - 08h00 às 18h00 - R$ 1,00</v>
      </c>
      <c r="J65" s="9"/>
      <c r="K65" s="10">
        <f t="shared" si="5"/>
        <v>0.16666666666666663</v>
      </c>
      <c r="L65" s="11" t="str">
        <f t="shared" si="6"/>
        <v/>
      </c>
      <c r="M65" s="11" t="str">
        <f t="shared" si="7"/>
        <v/>
      </c>
      <c r="N65" s="11" t="str">
        <f t="shared" si="8"/>
        <v xml:space="preserve"> </v>
      </c>
      <c r="O65" s="11" t="str">
        <f t="shared" si="9"/>
        <v xml:space="preserve"> </v>
      </c>
      <c r="P65" s="11" t="str">
        <f t="shared" si="10"/>
        <v xml:space="preserve"> </v>
      </c>
      <c r="Q65" s="11" t="str">
        <f t="shared" si="11"/>
        <v/>
      </c>
      <c r="R65" s="10" t="str">
        <f t="shared" si="12"/>
        <v/>
      </c>
      <c r="S65" s="34">
        <f t="shared" si="13"/>
        <v>0.16666666666666663</v>
      </c>
    </row>
    <row r="66" spans="1:19" s="12" customFormat="1" ht="39" x14ac:dyDescent="0.2">
      <c r="A66" s="5">
        <v>28</v>
      </c>
      <c r="B66" s="71" t="str">
        <f t="shared" si="2"/>
        <v>Segunda</v>
      </c>
      <c r="C66" s="70" t="s">
        <v>63</v>
      </c>
      <c r="D66" s="68" t="s">
        <v>62</v>
      </c>
      <c r="E66" s="69" t="s">
        <v>61</v>
      </c>
      <c r="F66" s="70">
        <v>0.75</v>
      </c>
      <c r="G66" s="70">
        <v>0.79166666666666663</v>
      </c>
      <c r="H66" s="7">
        <f t="shared" si="27"/>
        <v>4.166666666666663E-2</v>
      </c>
      <c r="I66" s="8" t="str">
        <f t="shared" si="26"/>
        <v>Dia de semana - 00h00 às 08h00 e 18h00 às 24h00 - R$ 1,00</v>
      </c>
      <c r="J66" s="9"/>
      <c r="K66" s="10" t="str">
        <f t="shared" si="5"/>
        <v/>
      </c>
      <c r="L66" s="11">
        <f t="shared" si="6"/>
        <v>4.166666666666663E-2</v>
      </c>
      <c r="M66" s="11" t="str">
        <f t="shared" si="7"/>
        <v/>
      </c>
      <c r="N66" s="11" t="str">
        <f t="shared" si="8"/>
        <v xml:space="preserve"> </v>
      </c>
      <c r="O66" s="11" t="str">
        <f t="shared" si="9"/>
        <v xml:space="preserve"> </v>
      </c>
      <c r="P66" s="11" t="str">
        <f t="shared" si="10"/>
        <v xml:space="preserve"> </v>
      </c>
      <c r="Q66" s="11" t="str">
        <f t="shared" si="11"/>
        <v/>
      </c>
      <c r="R66" s="10" t="str">
        <f t="shared" si="12"/>
        <v/>
      </c>
      <c r="S66" s="34">
        <f t="shared" si="13"/>
        <v>4.166666666666663E-2</v>
      </c>
    </row>
    <row r="67" spans="1:19" s="12" customFormat="1" ht="26" x14ac:dyDescent="0.2">
      <c r="A67" s="5">
        <v>29</v>
      </c>
      <c r="B67" s="71" t="str">
        <f t="shared" si="2"/>
        <v>Terça</v>
      </c>
      <c r="C67" s="70" t="s">
        <v>63</v>
      </c>
      <c r="D67" s="68" t="s">
        <v>62</v>
      </c>
      <c r="E67" s="69" t="s">
        <v>61</v>
      </c>
      <c r="F67" s="70">
        <v>0.3888888888888889</v>
      </c>
      <c r="G67" s="70">
        <v>0.51041666666666663</v>
      </c>
      <c r="H67" s="7">
        <f t="shared" ref="H67:H77" si="39">IF(AND(F67&gt;=0,G67&gt;=0),(G67-F67),0)</f>
        <v>0.12152777777777773</v>
      </c>
      <c r="I67" s="8" t="str">
        <f t="shared" si="26"/>
        <v>Dia de semana - 08h00 às 18h00 - R$ 1,00</v>
      </c>
      <c r="J67" s="9"/>
      <c r="K67" s="10">
        <f t="shared" si="5"/>
        <v>0.12152777777777773</v>
      </c>
      <c r="L67" s="11" t="str">
        <f t="shared" si="6"/>
        <v/>
      </c>
      <c r="M67" s="11" t="str">
        <f t="shared" si="7"/>
        <v/>
      </c>
      <c r="N67" s="11" t="str">
        <f t="shared" si="8"/>
        <v xml:space="preserve"> </v>
      </c>
      <c r="O67" s="11" t="str">
        <f t="shared" si="9"/>
        <v xml:space="preserve"> </v>
      </c>
      <c r="P67" s="11" t="str">
        <f t="shared" si="10"/>
        <v xml:space="preserve"> </v>
      </c>
      <c r="Q67" s="11" t="str">
        <f t="shared" si="11"/>
        <v/>
      </c>
      <c r="R67" s="10" t="str">
        <f t="shared" si="12"/>
        <v/>
      </c>
      <c r="S67" s="34">
        <f t="shared" si="13"/>
        <v>0.12152777777777773</v>
      </c>
    </row>
    <row r="68" spans="1:19" s="12" customFormat="1" ht="26" x14ac:dyDescent="0.2">
      <c r="A68" s="5">
        <v>29</v>
      </c>
      <c r="B68" s="71" t="str">
        <f t="shared" si="2"/>
        <v>Terça</v>
      </c>
      <c r="C68" s="70" t="s">
        <v>63</v>
      </c>
      <c r="D68" s="68" t="s">
        <v>62</v>
      </c>
      <c r="E68" s="69" t="s">
        <v>61</v>
      </c>
      <c r="F68" s="70">
        <v>0.54861111111111105</v>
      </c>
      <c r="G68" s="70">
        <v>0.75</v>
      </c>
      <c r="H68" s="7">
        <f t="shared" si="39"/>
        <v>0.20138888888888895</v>
      </c>
      <c r="I68" s="8" t="str">
        <f t="shared" ref="I68:I72" si="40">IF(OR(F68="",G68=""),"",IF(LEFT(E68,6)="Viagem",CONCATENATE("Horas de deslocamento / Viagem"," - ",TEXT($R$9,"R$ #.##0,00"),),IF(AND(B68&lt;&gt;"sábado",B68&lt;&gt;"domingo",B68&lt;&gt;"feriado",AND(N(F68)&gt;=VALUE("08:00:00"),N(F68)&lt;=VALUE("18:00:00"),N(G68)&gt;=VALUE("08:00:00"),N(G68)&lt;=VALUE("18:00:00"))),CONCATENATE("Dia de semana - 08h00 às 18h00"," - ",TEXT($K$9,"R$ #.##0,00"),),IF(AND(B68&lt;&gt;"sábado",B68&lt;&gt;"domingo",B68&lt;&gt;"feriado",OR(N(F68)&gt;=VALUE("18:00:00"),N(F68)&lt;=VALUE("08:00:00")),OR(AND(N(G68)&gt;=VALUE("18:00:00"),N(F68)&gt;=VALUE("18:00:00")),N(G68)&lt;=VALUE("08:00:00"))),CONCATENATE("Dia de semana - 00h00 às 08h00 e 18h00 às 24h00"," - ",TEXT($L$9,"R$ #.##0,00"),),IF(AND(B68="sábado",AND(N(F68)&gt;=VALUE("08:00:00"),N(F68)&lt;=VALUE("18:00:00"),N(G68)&gt;=VALUE("08:00:00"),N(G68)&lt;=VALUE("18:00:00"))),CONCATENATE("Sábado - 08h00 às 18h00"," - ",TEXT($M$9,"R$ #.##0,00"),),IF(AND(B68="sábado",OR(N(F68)&gt;=VALUE("18:00:00"),N(F68)&lt;=VALUE("08:00:00")),OR(AND(N(G68)&gt;=VALUE("18:00:00"),N(F68)&gt;=VALUE("18:00:00")),N(G68)&lt;=VALUE("08:00:00"))),CONCATENATE("Sábado - 00h00 às 08h00 e 18h00 às 24h00"," - ",TEXT($N$9,"R$ #.##0,00"),),IF(AND(B68="domingo",AND(N(F68)&gt;=VALUE("08:00:00"),N(F68)&lt;=VALUE("18:00:00"),N(G68)&gt;=VALUE("08:00:00"),N(G68)&lt;=VALUE("18:00:00"))),CONCATENATE("Domingo - 08h00 às 18h00"," - ",TEXT($O$9,"R$ #.##0,00"),),IF(AND(B68="domingo",OR(N(F68)&gt;=VALUE("18:00:00"),N(F68)&lt;=VALUE("08:00:00")),OR(AND(N(G68)&gt;=VALUE("18:00:00"),N(F68)&gt;=VALUE("18:00:00")),N(G68)&lt;=VALUE("08:00:00"))),CONCATENATE("Domingo - 00h00 às 08h00 e 18h00 às 24h00"," - ",TEXT($P$9,"R$ #.##0,00"),),IF(B68="feriado",CONCATENATE("Feriado"," - ",TEXT($Q$9,"R$ #.##0,00"),),"ERRO! informar 'hora início' ou 'hora final' de acordo com o tipo de hora")))))))))</f>
        <v>Dia de semana - 08h00 às 18h00 - R$ 1,00</v>
      </c>
      <c r="J68" s="9"/>
      <c r="K68" s="10">
        <f t="shared" ref="K68:K72" si="41">IF(OR(F68="",G68=""),"",IF(LEFT(E68,6)="Viagem","",IF(AND(B68&lt;&gt;"sábado",B68&lt;&gt;"domingo",B68&lt;&gt;"feriado",AND(N(F68)&gt;=VALUE("08:00:00"),N(F68)&lt;=VALUE("18:00:00"),N(G68)&gt;=VALUE("08:00:00"),N(G68)&lt;=VALUE("18:00:00"))),H68,"")))</f>
        <v>0.20138888888888895</v>
      </c>
      <c r="L68" s="11" t="str">
        <f t="shared" ref="L68:L72" si="42">IF(OR(F68="",G68=""),"",IF(LEFT(E68,6)="Viagem","",IF(AND(B68&lt;&gt;"sábado",B68&lt;&gt;"domingo",B68&lt;&gt;"feriado",OR(N(F68)&gt;=VALUE("18:00:00"),N(F68)&lt;=VALUE("08:00:00")),OR(AND(N(G68)&gt;=VALUE("18:00:00"),N(F68)&gt;=VALUE("18:00:00")),N(G68)&lt;=VALUE("08:00:00"))),H68,"")))</f>
        <v/>
      </c>
      <c r="M68" s="11" t="str">
        <f t="shared" ref="M68:M72" si="43">IF(OR(F68="",G68=""),"",IF(LEFT(E68,6)="Viagem","",IF(AND(B68="sábado",AND(N(F68)&gt;=VALUE("08:00:00"),N(F68)&lt;=VALUE("18:00:00"),N(G68)&gt;=VALUE("08:00:00"),N(G68)&lt;=VALUE("18:00:00"))),H68,"")))</f>
        <v/>
      </c>
      <c r="N68" s="11" t="str">
        <f t="shared" ref="N68:N72" si="44">IF(OR(F68="",G68=""),"",IF(LEFT(E68,6)="Viagem","",IF(AND(B68="sábado",OR(N(F68)&gt;=VALUE("18:00:00"),N(F68)&lt;=VALUE("08:00:00")),OR(AND(N(G68)&gt;=VALUE("18:00:00"),N(F68)&gt;=VALUE("18:00:00")),N(G68)&lt;=VALUE("08:00:00"))),H68," ")))</f>
        <v xml:space="preserve"> </v>
      </c>
      <c r="O68" s="11" t="str">
        <f t="shared" ref="O68:O72" si="45">IF(OR(F68="",G68=""),"",IF(LEFT(E68,6)="Viagem","",IF(AND(B68="domingo",AND(N(F68)&gt;=VALUE("08:00:00"),N(F68)&lt;=VALUE("18:00:00"),N(G68)&gt;=VALUE("08:00:00"),N(G68)&lt;=VALUE("18:00:00"))),H68," ")))</f>
        <v xml:space="preserve"> </v>
      </c>
      <c r="P68" s="11" t="str">
        <f t="shared" ref="P68:P72" si="46">IF(OR(F68="",G68=""),"",IF(LEFT(E68,6)="Viagem","",IF(AND(B68="domingo",OR(N(F68)&gt;=VALUE("18:00:00"),N(F68)&lt;=VALUE("08:00:00"),N(G68)&gt;=VALUE("18:00:00"),N(G68)&lt;=VALUE("08:00:00"))),H68," ")))</f>
        <v xml:space="preserve"> </v>
      </c>
      <c r="Q68" s="11" t="str">
        <f t="shared" ref="Q68:Q72" si="47">IF(OR(F68="",G68=""),"",IF(LEFT(E68,6)="Viagem","",IF(B68="feriado",H68,"")))</f>
        <v/>
      </c>
      <c r="R68" s="10" t="str">
        <f t="shared" ref="R68:R72" si="48">IF(OR(F68="",G68=""),"",IF(LEFT(E68,6)="Viagem",H68,""))</f>
        <v/>
      </c>
      <c r="S68" s="34">
        <f t="shared" ref="S68:S72" si="49">SUM(K68:R68)</f>
        <v>0.20138888888888895</v>
      </c>
    </row>
    <row r="69" spans="1:19" s="12" customFormat="1" ht="39" x14ac:dyDescent="0.2">
      <c r="A69" s="5">
        <v>29</v>
      </c>
      <c r="B69" s="71" t="str">
        <f t="shared" si="2"/>
        <v>Terça</v>
      </c>
      <c r="C69" s="70" t="s">
        <v>63</v>
      </c>
      <c r="D69" s="68" t="s">
        <v>62</v>
      </c>
      <c r="E69" s="69" t="s">
        <v>61</v>
      </c>
      <c r="F69" s="70">
        <v>0.75</v>
      </c>
      <c r="G69" s="70">
        <v>0.79861111111111116</v>
      </c>
      <c r="H69" s="7">
        <f t="shared" si="39"/>
        <v>4.861111111111116E-2</v>
      </c>
      <c r="I69" s="8" t="str">
        <f t="shared" si="40"/>
        <v>Dia de semana - 00h00 às 08h00 e 18h00 às 24h00 - R$ 1,00</v>
      </c>
      <c r="J69" s="9"/>
      <c r="K69" s="10" t="str">
        <f t="shared" si="41"/>
        <v/>
      </c>
      <c r="L69" s="11">
        <f t="shared" si="42"/>
        <v>4.861111111111116E-2</v>
      </c>
      <c r="M69" s="11" t="str">
        <f t="shared" si="43"/>
        <v/>
      </c>
      <c r="N69" s="11" t="str">
        <f t="shared" si="44"/>
        <v xml:space="preserve"> </v>
      </c>
      <c r="O69" s="11" t="str">
        <f t="shared" si="45"/>
        <v xml:space="preserve"> </v>
      </c>
      <c r="P69" s="11" t="str">
        <f t="shared" si="46"/>
        <v xml:space="preserve"> </v>
      </c>
      <c r="Q69" s="11" t="str">
        <f t="shared" si="47"/>
        <v/>
      </c>
      <c r="R69" s="10" t="str">
        <f t="shared" si="48"/>
        <v/>
      </c>
      <c r="S69" s="34">
        <f t="shared" si="49"/>
        <v>4.861111111111116E-2</v>
      </c>
    </row>
    <row r="70" spans="1:19" s="12" customFormat="1" ht="26" x14ac:dyDescent="0.2">
      <c r="A70" s="5">
        <v>30</v>
      </c>
      <c r="B70" s="71" t="str">
        <f t="shared" si="2"/>
        <v>Quarta</v>
      </c>
      <c r="C70" s="70" t="s">
        <v>63</v>
      </c>
      <c r="D70" s="68" t="s">
        <v>62</v>
      </c>
      <c r="E70" s="69" t="s">
        <v>61</v>
      </c>
      <c r="F70" s="70">
        <v>0.34027777777777773</v>
      </c>
      <c r="G70" s="70">
        <v>0.54166666666666663</v>
      </c>
      <c r="H70" s="7">
        <f t="shared" si="39"/>
        <v>0.2013888888888889</v>
      </c>
      <c r="I70" s="8" t="str">
        <f t="shared" si="40"/>
        <v>Dia de semana - 08h00 às 18h00 - R$ 1,00</v>
      </c>
      <c r="J70" s="9"/>
      <c r="K70" s="10">
        <f t="shared" si="41"/>
        <v>0.2013888888888889</v>
      </c>
      <c r="L70" s="11" t="str">
        <f t="shared" si="42"/>
        <v/>
      </c>
      <c r="M70" s="11" t="str">
        <f t="shared" si="43"/>
        <v/>
      </c>
      <c r="N70" s="11" t="str">
        <f t="shared" si="44"/>
        <v xml:space="preserve"> </v>
      </c>
      <c r="O70" s="11" t="str">
        <f t="shared" si="45"/>
        <v xml:space="preserve"> </v>
      </c>
      <c r="P70" s="11" t="str">
        <f t="shared" si="46"/>
        <v xml:space="preserve"> </v>
      </c>
      <c r="Q70" s="11" t="str">
        <f t="shared" si="47"/>
        <v/>
      </c>
      <c r="R70" s="10" t="str">
        <f t="shared" si="48"/>
        <v/>
      </c>
      <c r="S70" s="34">
        <f t="shared" si="49"/>
        <v>0.2013888888888889</v>
      </c>
    </row>
    <row r="71" spans="1:19" s="12" customFormat="1" ht="26" x14ac:dyDescent="0.2">
      <c r="A71" s="5">
        <v>30</v>
      </c>
      <c r="B71" s="71" t="str">
        <f t="shared" si="2"/>
        <v>Quarta</v>
      </c>
      <c r="C71" s="70" t="s">
        <v>63</v>
      </c>
      <c r="D71" s="68" t="s">
        <v>62</v>
      </c>
      <c r="E71" s="69" t="s">
        <v>61</v>
      </c>
      <c r="F71" s="70">
        <v>0.58333333333333337</v>
      </c>
      <c r="G71" s="70">
        <v>0.68055555555555547</v>
      </c>
      <c r="H71" s="7">
        <f t="shared" si="39"/>
        <v>9.7222222222222099E-2</v>
      </c>
      <c r="I71" s="8" t="str">
        <f t="shared" si="40"/>
        <v>Dia de semana - 08h00 às 18h00 - R$ 1,00</v>
      </c>
      <c r="J71" s="9"/>
      <c r="K71" s="10">
        <f t="shared" si="41"/>
        <v>9.7222222222222099E-2</v>
      </c>
      <c r="L71" s="11" t="str">
        <f t="shared" si="42"/>
        <v/>
      </c>
      <c r="M71" s="11" t="str">
        <f t="shared" si="43"/>
        <v/>
      </c>
      <c r="N71" s="11" t="str">
        <f t="shared" si="44"/>
        <v xml:space="preserve"> </v>
      </c>
      <c r="O71" s="11" t="str">
        <f t="shared" si="45"/>
        <v xml:space="preserve"> </v>
      </c>
      <c r="P71" s="11" t="str">
        <f t="shared" si="46"/>
        <v xml:space="preserve"> </v>
      </c>
      <c r="Q71" s="11" t="str">
        <f t="shared" si="47"/>
        <v/>
      </c>
      <c r="R71" s="10" t="str">
        <f t="shared" si="48"/>
        <v/>
      </c>
      <c r="S71" s="34">
        <f t="shared" si="49"/>
        <v>9.7222222222222099E-2</v>
      </c>
    </row>
    <row r="72" spans="1:19" s="12" customFormat="1" ht="26" x14ac:dyDescent="0.2">
      <c r="A72" s="5">
        <v>30</v>
      </c>
      <c r="B72" s="71" t="str">
        <f t="shared" si="2"/>
        <v>Quarta</v>
      </c>
      <c r="C72" s="70" t="s">
        <v>63</v>
      </c>
      <c r="D72" s="68" t="s">
        <v>62</v>
      </c>
      <c r="E72" s="69" t="s">
        <v>61</v>
      </c>
      <c r="F72" s="70">
        <v>0.72222222222222221</v>
      </c>
      <c r="G72" s="70">
        <v>0.75</v>
      </c>
      <c r="H72" s="7">
        <f t="shared" si="39"/>
        <v>2.777777777777779E-2</v>
      </c>
      <c r="I72" s="8" t="str">
        <f t="shared" si="40"/>
        <v>Dia de semana - 08h00 às 18h00 - R$ 1,00</v>
      </c>
      <c r="J72" s="9"/>
      <c r="K72" s="10">
        <f t="shared" si="41"/>
        <v>2.777777777777779E-2</v>
      </c>
      <c r="L72" s="11" t="str">
        <f t="shared" si="42"/>
        <v/>
      </c>
      <c r="M72" s="11" t="str">
        <f t="shared" si="43"/>
        <v/>
      </c>
      <c r="N72" s="11" t="str">
        <f t="shared" si="44"/>
        <v xml:space="preserve"> </v>
      </c>
      <c r="O72" s="11" t="str">
        <f t="shared" si="45"/>
        <v xml:space="preserve"> </v>
      </c>
      <c r="P72" s="11" t="str">
        <f t="shared" si="46"/>
        <v xml:space="preserve"> </v>
      </c>
      <c r="Q72" s="11" t="str">
        <f t="shared" si="47"/>
        <v/>
      </c>
      <c r="R72" s="10" t="str">
        <f t="shared" si="48"/>
        <v/>
      </c>
      <c r="S72" s="34">
        <f t="shared" si="49"/>
        <v>2.777777777777779E-2</v>
      </c>
    </row>
    <row r="73" spans="1:19" s="12" customFormat="1" ht="39" x14ac:dyDescent="0.2">
      <c r="A73" s="5">
        <v>30</v>
      </c>
      <c r="B73" s="71" t="str">
        <f t="shared" si="2"/>
        <v>Quarta</v>
      </c>
      <c r="C73" s="70" t="s">
        <v>63</v>
      </c>
      <c r="D73" s="68" t="s">
        <v>62</v>
      </c>
      <c r="E73" s="69" t="s">
        <v>61</v>
      </c>
      <c r="F73" s="70">
        <v>0.75</v>
      </c>
      <c r="G73" s="70">
        <v>0.83333333333333337</v>
      </c>
      <c r="H73" s="7">
        <f t="shared" ref="H73" si="50">IF(AND(F73&gt;=0,G73&gt;=0),(G73-F73),0)</f>
        <v>8.333333333333337E-2</v>
      </c>
      <c r="I73" s="8" t="str">
        <f t="shared" ref="I73" si="51">IF(OR(F73="",G73=""),"",IF(LEFT(E73,6)="Viagem",CONCATENATE("Horas de deslocamento / Viagem"," - ",TEXT($R$9,"R$ #.##0,00"),),IF(AND(B73&lt;&gt;"sábado",B73&lt;&gt;"domingo",B73&lt;&gt;"feriado",AND(N(F73)&gt;=VALUE("08:00:00"),N(F73)&lt;=VALUE("18:00:00"),N(G73)&gt;=VALUE("08:00:00"),N(G73)&lt;=VALUE("18:00:00"))),CONCATENATE("Dia de semana - 08h00 às 18h00"," - ",TEXT($K$9,"R$ #.##0,00"),),IF(AND(B73&lt;&gt;"sábado",B73&lt;&gt;"domingo",B73&lt;&gt;"feriado",OR(N(F73)&gt;=VALUE("18:00:00"),N(F73)&lt;=VALUE("08:00:00")),OR(AND(N(G73)&gt;=VALUE("18:00:00"),N(F73)&gt;=VALUE("18:00:00")),N(G73)&lt;=VALUE("08:00:00"))),CONCATENATE("Dia de semana - 00h00 às 08h00 e 18h00 às 24h00"," - ",TEXT($L$9,"R$ #.##0,00"),),IF(AND(B73="sábado",AND(N(F73)&gt;=VALUE("08:00:00"),N(F73)&lt;=VALUE("18:00:00"),N(G73)&gt;=VALUE("08:00:00"),N(G73)&lt;=VALUE("18:00:00"))),CONCATENATE("Sábado - 08h00 às 18h00"," - ",TEXT($M$9,"R$ #.##0,00"),),IF(AND(B73="sábado",OR(N(F73)&gt;=VALUE("18:00:00"),N(F73)&lt;=VALUE("08:00:00")),OR(AND(N(G73)&gt;=VALUE("18:00:00"),N(F73)&gt;=VALUE("18:00:00")),N(G73)&lt;=VALUE("08:00:00"))),CONCATENATE("Sábado - 00h00 às 08h00 e 18h00 às 24h00"," - ",TEXT($N$9,"R$ #.##0,00"),),IF(AND(B73="domingo",AND(N(F73)&gt;=VALUE("08:00:00"),N(F73)&lt;=VALUE("18:00:00"),N(G73)&gt;=VALUE("08:00:00"),N(G73)&lt;=VALUE("18:00:00"))),CONCATENATE("Domingo - 08h00 às 18h00"," - ",TEXT($O$9,"R$ #.##0,00"),),IF(AND(B73="domingo",OR(N(F73)&gt;=VALUE("18:00:00"),N(F73)&lt;=VALUE("08:00:00")),OR(AND(N(G73)&gt;=VALUE("18:00:00"),N(F73)&gt;=VALUE("18:00:00")),N(G73)&lt;=VALUE("08:00:00"))),CONCATENATE("Domingo - 00h00 às 08h00 e 18h00 às 24h00"," - ",TEXT($P$9,"R$ #.##0,00"),),IF(B73="feriado",CONCATENATE("Feriado"," - ",TEXT($Q$9,"R$ #.##0,00"),),"ERRO! informar 'hora início' ou 'hora final' de acordo com o tipo de hora")))))))))</f>
        <v>Dia de semana - 00h00 às 08h00 e 18h00 às 24h00 - R$ 1,00</v>
      </c>
      <c r="J73" s="9"/>
      <c r="K73" s="10" t="str">
        <f t="shared" ref="K73" si="52">IF(OR(F73="",G73=""),"",IF(LEFT(E73,6)="Viagem","",IF(AND(B73&lt;&gt;"sábado",B73&lt;&gt;"domingo",B73&lt;&gt;"feriado",AND(N(F73)&gt;=VALUE("08:00:00"),N(F73)&lt;=VALUE("18:00:00"),N(G73)&gt;=VALUE("08:00:00"),N(G73)&lt;=VALUE("18:00:00"))),H73,"")))</f>
        <v/>
      </c>
      <c r="L73" s="11">
        <f t="shared" ref="L73" si="53">IF(OR(F73="",G73=""),"",IF(LEFT(E73,6)="Viagem","",IF(AND(B73&lt;&gt;"sábado",B73&lt;&gt;"domingo",B73&lt;&gt;"feriado",OR(N(F73)&gt;=VALUE("18:00:00"),N(F73)&lt;=VALUE("08:00:00")),OR(AND(N(G73)&gt;=VALUE("18:00:00"),N(F73)&gt;=VALUE("18:00:00")),N(G73)&lt;=VALUE("08:00:00"))),H73,"")))</f>
        <v>8.333333333333337E-2</v>
      </c>
      <c r="M73" s="11" t="str">
        <f t="shared" ref="M73" si="54">IF(OR(F73="",G73=""),"",IF(LEFT(E73,6)="Viagem","",IF(AND(B73="sábado",AND(N(F73)&gt;=VALUE("08:00:00"),N(F73)&lt;=VALUE("18:00:00"),N(G73)&gt;=VALUE("08:00:00"),N(G73)&lt;=VALUE("18:00:00"))),H73,"")))</f>
        <v/>
      </c>
      <c r="N73" s="11" t="str">
        <f t="shared" ref="N73" si="55">IF(OR(F73="",G73=""),"",IF(LEFT(E73,6)="Viagem","",IF(AND(B73="sábado",OR(N(F73)&gt;=VALUE("18:00:00"),N(F73)&lt;=VALUE("08:00:00")),OR(AND(N(G73)&gt;=VALUE("18:00:00"),N(F73)&gt;=VALUE("18:00:00")),N(G73)&lt;=VALUE("08:00:00"))),H73," ")))</f>
        <v xml:space="preserve"> </v>
      </c>
      <c r="O73" s="11" t="str">
        <f t="shared" ref="O73" si="56">IF(OR(F73="",G73=""),"",IF(LEFT(E73,6)="Viagem","",IF(AND(B73="domingo",AND(N(F73)&gt;=VALUE("08:00:00"),N(F73)&lt;=VALUE("18:00:00"),N(G73)&gt;=VALUE("08:00:00"),N(G73)&lt;=VALUE("18:00:00"))),H73," ")))</f>
        <v xml:space="preserve"> </v>
      </c>
      <c r="P73" s="11" t="str">
        <f t="shared" ref="P73" si="57">IF(OR(F73="",G73=""),"",IF(LEFT(E73,6)="Viagem","",IF(AND(B73="domingo",OR(N(F73)&gt;=VALUE("18:00:00"),N(F73)&lt;=VALUE("08:00:00"),N(G73)&gt;=VALUE("18:00:00"),N(G73)&lt;=VALUE("08:00:00"))),H73," ")))</f>
        <v xml:space="preserve"> </v>
      </c>
      <c r="Q73" s="11" t="str">
        <f t="shared" ref="Q73" si="58">IF(OR(F73="",G73=""),"",IF(LEFT(E73,6)="Viagem","",IF(B73="feriado",H73,"")))</f>
        <v/>
      </c>
      <c r="R73" s="10" t="str">
        <f t="shared" ref="R73" si="59">IF(OR(F73="",G73=""),"",IF(LEFT(E73,6)="Viagem",H73,""))</f>
        <v/>
      </c>
      <c r="S73" s="34">
        <f t="shared" ref="S73" si="60">SUM(K73:R73)</f>
        <v>8.333333333333337E-2</v>
      </c>
    </row>
    <row r="74" spans="1:19" s="12" customFormat="1" ht="26" x14ac:dyDescent="0.2">
      <c r="A74" s="5">
        <v>31</v>
      </c>
      <c r="B74" s="71" t="str">
        <f t="shared" si="2"/>
        <v>Quinta</v>
      </c>
      <c r="C74" s="70" t="s">
        <v>63</v>
      </c>
      <c r="D74" s="68" t="s">
        <v>62</v>
      </c>
      <c r="E74" s="69" t="s">
        <v>61</v>
      </c>
      <c r="F74" s="70">
        <v>0.375</v>
      </c>
      <c r="G74" s="70">
        <v>0.54166666666666663</v>
      </c>
      <c r="H74" s="7">
        <f t="shared" si="39"/>
        <v>0.16666666666666663</v>
      </c>
      <c r="I74" s="8" t="str">
        <f t="shared" si="26"/>
        <v>Dia de semana - 08h00 às 18h00 - R$ 1,00</v>
      </c>
      <c r="J74" s="9"/>
      <c r="K74" s="10">
        <f t="shared" si="5"/>
        <v>0.16666666666666663</v>
      </c>
      <c r="L74" s="11" t="str">
        <f t="shared" si="6"/>
        <v/>
      </c>
      <c r="M74" s="11" t="str">
        <f t="shared" si="7"/>
        <v/>
      </c>
      <c r="N74" s="11" t="str">
        <f t="shared" si="8"/>
        <v xml:space="preserve"> </v>
      </c>
      <c r="O74" s="11" t="str">
        <f t="shared" si="9"/>
        <v xml:space="preserve"> </v>
      </c>
      <c r="P74" s="11" t="str">
        <f t="shared" si="10"/>
        <v xml:space="preserve"> </v>
      </c>
      <c r="Q74" s="11" t="str">
        <f t="shared" si="11"/>
        <v/>
      </c>
      <c r="R74" s="10" t="str">
        <f t="shared" si="12"/>
        <v/>
      </c>
      <c r="S74" s="34">
        <f t="shared" si="13"/>
        <v>0.16666666666666663</v>
      </c>
    </row>
    <row r="75" spans="1:19" s="12" customFormat="1" ht="26" x14ac:dyDescent="0.2">
      <c r="A75" s="5">
        <v>31</v>
      </c>
      <c r="B75" s="71" t="str">
        <f t="shared" si="2"/>
        <v>Quinta</v>
      </c>
      <c r="C75" s="70" t="s">
        <v>63</v>
      </c>
      <c r="D75" s="68" t="s">
        <v>62</v>
      </c>
      <c r="E75" s="69" t="s">
        <v>61</v>
      </c>
      <c r="F75" s="70">
        <v>0.58333333333333337</v>
      </c>
      <c r="G75" s="70">
        <v>0.66666666666666663</v>
      </c>
      <c r="H75" s="7">
        <f t="shared" si="39"/>
        <v>8.3333333333333259E-2</v>
      </c>
      <c r="I75" s="8" t="str">
        <f t="shared" si="26"/>
        <v>Dia de semana - 08h00 às 18h00 - R$ 1,00</v>
      </c>
      <c r="J75" s="9"/>
      <c r="K75" s="10">
        <f t="shared" si="5"/>
        <v>8.3333333333333259E-2</v>
      </c>
      <c r="L75" s="11" t="str">
        <f t="shared" si="6"/>
        <v/>
      </c>
      <c r="M75" s="11" t="str">
        <f t="shared" si="7"/>
        <v/>
      </c>
      <c r="N75" s="11" t="str">
        <f t="shared" si="8"/>
        <v xml:space="preserve"> </v>
      </c>
      <c r="O75" s="11" t="str">
        <f t="shared" si="9"/>
        <v xml:space="preserve"> </v>
      </c>
      <c r="P75" s="11" t="str">
        <f t="shared" si="10"/>
        <v xml:space="preserve"> </v>
      </c>
      <c r="Q75" s="11" t="str">
        <f t="shared" si="11"/>
        <v/>
      </c>
      <c r="R75" s="10" t="str">
        <f t="shared" si="12"/>
        <v/>
      </c>
      <c r="S75" s="34">
        <f t="shared" si="13"/>
        <v>8.3333333333333259E-2</v>
      </c>
    </row>
    <row r="76" spans="1:19" s="12" customFormat="1" ht="26" x14ac:dyDescent="0.2">
      <c r="A76" s="5">
        <v>31</v>
      </c>
      <c r="B76" s="71" t="str">
        <f t="shared" si="2"/>
        <v>Quinta</v>
      </c>
      <c r="C76" s="70" t="s">
        <v>63</v>
      </c>
      <c r="D76" s="68" t="s">
        <v>62</v>
      </c>
      <c r="E76" s="69" t="s">
        <v>61</v>
      </c>
      <c r="F76" s="70">
        <v>0.58333333333333337</v>
      </c>
      <c r="G76" s="70">
        <v>0.66666666666666663</v>
      </c>
      <c r="H76" s="7">
        <f t="shared" ref="H76" si="61">IF(AND(F76&gt;=0,G76&gt;=0),(G76-F76),0)</f>
        <v>8.3333333333333259E-2</v>
      </c>
      <c r="I76" s="8" t="str">
        <f t="shared" ref="I76" si="62">IF(OR(F76="",G76=""),"",IF(LEFT(E76,6)="Viagem",CONCATENATE("Horas de deslocamento / Viagem"," - ",TEXT($R$9,"R$ #.##0,00"),),IF(AND(B76&lt;&gt;"sábado",B76&lt;&gt;"domingo",B76&lt;&gt;"feriado",AND(N(F76)&gt;=VALUE("08:00:00"),N(F76)&lt;=VALUE("18:00:00"),N(G76)&gt;=VALUE("08:00:00"),N(G76)&lt;=VALUE("18:00:00"))),CONCATENATE("Dia de semana - 08h00 às 18h00"," - ",TEXT($K$9,"R$ #.##0,00"),),IF(AND(B76&lt;&gt;"sábado",B76&lt;&gt;"domingo",B76&lt;&gt;"feriado",OR(N(F76)&gt;=VALUE("18:00:00"),N(F76)&lt;=VALUE("08:00:00")),OR(AND(N(G76)&gt;=VALUE("18:00:00"),N(F76)&gt;=VALUE("18:00:00")),N(G76)&lt;=VALUE("08:00:00"))),CONCATENATE("Dia de semana - 00h00 às 08h00 e 18h00 às 24h00"," - ",TEXT($L$9,"R$ #.##0,00"),),IF(AND(B76="sábado",AND(N(F76)&gt;=VALUE("08:00:00"),N(F76)&lt;=VALUE("18:00:00"),N(G76)&gt;=VALUE("08:00:00"),N(G76)&lt;=VALUE("18:00:00"))),CONCATENATE("Sábado - 08h00 às 18h00"," - ",TEXT($M$9,"R$ #.##0,00"),),IF(AND(B76="sábado",OR(N(F76)&gt;=VALUE("18:00:00"),N(F76)&lt;=VALUE("08:00:00")),OR(AND(N(G76)&gt;=VALUE("18:00:00"),N(F76)&gt;=VALUE("18:00:00")),N(G76)&lt;=VALUE("08:00:00"))),CONCATENATE("Sábado - 00h00 às 08h00 e 18h00 às 24h00"," - ",TEXT($N$9,"R$ #.##0,00"),),IF(AND(B76="domingo",AND(N(F76)&gt;=VALUE("08:00:00"),N(F76)&lt;=VALUE("18:00:00"),N(G76)&gt;=VALUE("08:00:00"),N(G76)&lt;=VALUE("18:00:00"))),CONCATENATE("Domingo - 08h00 às 18h00"," - ",TEXT($O$9,"R$ #.##0,00"),),IF(AND(B76="domingo",OR(N(F76)&gt;=VALUE("18:00:00"),N(F76)&lt;=VALUE("08:00:00")),OR(AND(N(G76)&gt;=VALUE("18:00:00"),N(F76)&gt;=VALUE("18:00:00")),N(G76)&lt;=VALUE("08:00:00"))),CONCATENATE("Domingo - 00h00 às 08h00 e 18h00 às 24h00"," - ",TEXT($P$9,"R$ #.##0,00"),),IF(B76="feriado",CONCATENATE("Feriado"," - ",TEXT($Q$9,"R$ #.##0,00"),),"ERRO! informar 'hora início' ou 'hora final' de acordo com o tipo de hora")))))))))</f>
        <v>Dia de semana - 08h00 às 18h00 - R$ 1,00</v>
      </c>
      <c r="J76" s="9"/>
      <c r="K76" s="10">
        <f t="shared" ref="K76" si="63">IF(OR(F76="",G76=""),"",IF(LEFT(E76,6)="Viagem","",IF(AND(B76&lt;&gt;"sábado",B76&lt;&gt;"domingo",B76&lt;&gt;"feriado",AND(N(F76)&gt;=VALUE("08:00:00"),N(F76)&lt;=VALUE("18:00:00"),N(G76)&gt;=VALUE("08:00:00"),N(G76)&lt;=VALUE("18:00:00"))),H76,"")))</f>
        <v>8.3333333333333259E-2</v>
      </c>
      <c r="L76" s="11" t="str">
        <f t="shared" ref="L76" si="64">IF(OR(F76="",G76=""),"",IF(LEFT(E76,6)="Viagem","",IF(AND(B76&lt;&gt;"sábado",B76&lt;&gt;"domingo",B76&lt;&gt;"feriado",OR(N(F76)&gt;=VALUE("18:00:00"),N(F76)&lt;=VALUE("08:00:00")),OR(AND(N(G76)&gt;=VALUE("18:00:00"),N(F76)&gt;=VALUE("18:00:00")),N(G76)&lt;=VALUE("08:00:00"))),H76,"")))</f>
        <v/>
      </c>
      <c r="M76" s="11" t="str">
        <f t="shared" ref="M76" si="65">IF(OR(F76="",G76=""),"",IF(LEFT(E76,6)="Viagem","",IF(AND(B76="sábado",AND(N(F76)&gt;=VALUE("08:00:00"),N(F76)&lt;=VALUE("18:00:00"),N(G76)&gt;=VALUE("08:00:00"),N(G76)&lt;=VALUE("18:00:00"))),H76,"")))</f>
        <v/>
      </c>
      <c r="N76" s="11" t="str">
        <f t="shared" ref="N76" si="66">IF(OR(F76="",G76=""),"",IF(LEFT(E76,6)="Viagem","",IF(AND(B76="sábado",OR(N(F76)&gt;=VALUE("18:00:00"),N(F76)&lt;=VALUE("08:00:00")),OR(AND(N(G76)&gt;=VALUE("18:00:00"),N(F76)&gt;=VALUE("18:00:00")),N(G76)&lt;=VALUE("08:00:00"))),H76," ")))</f>
        <v xml:space="preserve"> </v>
      </c>
      <c r="O76" s="11" t="str">
        <f t="shared" ref="O76" si="67">IF(OR(F76="",G76=""),"",IF(LEFT(E76,6)="Viagem","",IF(AND(B76="domingo",AND(N(F76)&gt;=VALUE("08:00:00"),N(F76)&lt;=VALUE("18:00:00"),N(G76)&gt;=VALUE("08:00:00"),N(G76)&lt;=VALUE("18:00:00"))),H76," ")))</f>
        <v xml:space="preserve"> </v>
      </c>
      <c r="P76" s="11" t="str">
        <f t="shared" ref="P76" si="68">IF(OR(F76="",G76=""),"",IF(LEFT(E76,6)="Viagem","",IF(AND(B76="domingo",OR(N(F76)&gt;=VALUE("18:00:00"),N(F76)&lt;=VALUE("08:00:00"),N(G76)&gt;=VALUE("18:00:00"),N(G76)&lt;=VALUE("08:00:00"))),H76," ")))</f>
        <v xml:space="preserve"> </v>
      </c>
      <c r="Q76" s="11" t="str">
        <f t="shared" ref="Q76" si="69">IF(OR(F76="",G76=""),"",IF(LEFT(E76,6)="Viagem","",IF(B76="feriado",H76,"")))</f>
        <v/>
      </c>
      <c r="R76" s="10" t="str">
        <f t="shared" ref="R76" si="70">IF(OR(F76="",G76=""),"",IF(LEFT(E76,6)="Viagem",H76,""))</f>
        <v/>
      </c>
      <c r="S76" s="34">
        <f t="shared" ref="S76" si="71">SUM(K76:R76)</f>
        <v>8.3333333333333259E-2</v>
      </c>
    </row>
    <row r="77" spans="1:19" s="12" customFormat="1" ht="39" x14ac:dyDescent="0.2">
      <c r="A77" s="5">
        <v>31</v>
      </c>
      <c r="B77" s="71" t="str">
        <f t="shared" si="2"/>
        <v>Quinta</v>
      </c>
      <c r="C77" s="70" t="s">
        <v>63</v>
      </c>
      <c r="D77" s="68" t="s">
        <v>62</v>
      </c>
      <c r="E77" s="69" t="s">
        <v>61</v>
      </c>
      <c r="F77" s="70">
        <v>0.78125</v>
      </c>
      <c r="G77" s="70">
        <v>0.91666666666666663</v>
      </c>
      <c r="H77" s="7">
        <f t="shared" si="39"/>
        <v>0.13541666666666663</v>
      </c>
      <c r="I77" s="8" t="str">
        <f t="shared" si="26"/>
        <v>Dia de semana - 00h00 às 08h00 e 18h00 às 24h00 - R$ 1,00</v>
      </c>
      <c r="J77" s="9"/>
      <c r="K77" s="10" t="str">
        <f t="shared" si="5"/>
        <v/>
      </c>
      <c r="L77" s="11">
        <f t="shared" si="6"/>
        <v>0.13541666666666663</v>
      </c>
      <c r="M77" s="11" t="str">
        <f t="shared" si="7"/>
        <v/>
      </c>
      <c r="N77" s="11" t="str">
        <f t="shared" si="8"/>
        <v xml:space="preserve"> </v>
      </c>
      <c r="O77" s="11" t="str">
        <f t="shared" si="9"/>
        <v xml:space="preserve"> </v>
      </c>
      <c r="P77" s="11" t="str">
        <f t="shared" si="10"/>
        <v xml:space="preserve"> </v>
      </c>
      <c r="Q77" s="11" t="str">
        <f t="shared" si="11"/>
        <v/>
      </c>
      <c r="R77" s="10" t="str">
        <f t="shared" si="12"/>
        <v/>
      </c>
      <c r="S77" s="34">
        <f t="shared" si="13"/>
        <v>0.13541666666666663</v>
      </c>
    </row>
    <row r="78" spans="1:19" s="13" customFormat="1" ht="12" x14ac:dyDescent="0.15">
      <c r="A78" s="167" t="s">
        <v>16</v>
      </c>
      <c r="B78" s="167"/>
      <c r="C78" s="167"/>
      <c r="D78" s="167"/>
      <c r="E78" s="167"/>
      <c r="F78" s="167"/>
      <c r="G78" s="167"/>
      <c r="H78" s="32">
        <f>SUM(H10:H77)</f>
        <v>8.4166666666666696</v>
      </c>
      <c r="I78" s="31"/>
      <c r="K78" s="34">
        <f t="shared" ref="K78:S78" si="72">SUM(K10:K77)</f>
        <v>6.8263888888888902</v>
      </c>
      <c r="L78" s="34">
        <f t="shared" si="72"/>
        <v>1.3402777777777777</v>
      </c>
      <c r="M78" s="34">
        <f t="shared" si="72"/>
        <v>0.25</v>
      </c>
      <c r="N78" s="34">
        <f t="shared" si="72"/>
        <v>0</v>
      </c>
      <c r="O78" s="34">
        <f t="shared" si="72"/>
        <v>0</v>
      </c>
      <c r="P78" s="34">
        <f t="shared" si="72"/>
        <v>0</v>
      </c>
      <c r="Q78" s="34">
        <f t="shared" si="72"/>
        <v>0</v>
      </c>
      <c r="R78" s="34">
        <f t="shared" si="72"/>
        <v>0</v>
      </c>
      <c r="S78" s="34">
        <f t="shared" si="72"/>
        <v>8.4166666666666696</v>
      </c>
    </row>
    <row r="79" spans="1:19" s="13" customFormat="1" ht="12" x14ac:dyDescent="0.15">
      <c r="A79" s="162" t="s">
        <v>26</v>
      </c>
      <c r="B79" s="162"/>
      <c r="C79" s="162"/>
      <c r="D79" s="162"/>
      <c r="E79" s="16" t="s">
        <v>24</v>
      </c>
      <c r="F79" s="162" t="s">
        <v>25</v>
      </c>
      <c r="G79" s="162"/>
      <c r="H79" s="162"/>
      <c r="I79" s="162"/>
      <c r="K79" s="35">
        <f>TEXT(K78,"[h]")+MINUTE(K78)/60</f>
        <v>163.83333333333334</v>
      </c>
      <c r="L79" s="35">
        <f t="shared" ref="L79:S79" si="73">TEXT(L78,"[h]")+MINUTE(L78)/60</f>
        <v>32.166666666666664</v>
      </c>
      <c r="M79" s="35">
        <f t="shared" si="73"/>
        <v>6</v>
      </c>
      <c r="N79" s="35">
        <f t="shared" si="73"/>
        <v>0</v>
      </c>
      <c r="O79" s="35">
        <f t="shared" si="73"/>
        <v>0</v>
      </c>
      <c r="P79" s="35">
        <f t="shared" si="73"/>
        <v>0</v>
      </c>
      <c r="Q79" s="35">
        <f t="shared" si="73"/>
        <v>0</v>
      </c>
      <c r="R79" s="35">
        <f t="shared" si="73"/>
        <v>0</v>
      </c>
      <c r="S79" s="35">
        <f t="shared" si="73"/>
        <v>202</v>
      </c>
    </row>
    <row r="80" spans="1:19" s="13" customFormat="1" ht="12" x14ac:dyDescent="0.15">
      <c r="A80" s="161"/>
      <c r="B80" s="161"/>
      <c r="C80" s="161"/>
      <c r="D80" s="161"/>
      <c r="E80" s="86"/>
      <c r="F80" s="161"/>
      <c r="G80" s="161"/>
      <c r="H80" s="161"/>
      <c r="I80" s="161"/>
      <c r="K80" s="33">
        <f t="shared" ref="K80:R80" si="74">K79*K9</f>
        <v>163.83333333333334</v>
      </c>
      <c r="L80" s="33">
        <f t="shared" si="74"/>
        <v>32.166666666666664</v>
      </c>
      <c r="M80" s="33">
        <f t="shared" si="74"/>
        <v>6</v>
      </c>
      <c r="N80" s="33">
        <f t="shared" si="74"/>
        <v>0</v>
      </c>
      <c r="O80" s="33">
        <f t="shared" si="74"/>
        <v>0</v>
      </c>
      <c r="P80" s="33">
        <f t="shared" si="74"/>
        <v>0</v>
      </c>
      <c r="Q80" s="33">
        <f t="shared" si="74"/>
        <v>0</v>
      </c>
      <c r="R80" s="33">
        <f t="shared" si="74"/>
        <v>0</v>
      </c>
      <c r="S80" s="33">
        <f>SUM(K80:R80)</f>
        <v>202</v>
      </c>
    </row>
    <row r="81" spans="1:19" s="61" customFormat="1" ht="14" x14ac:dyDescent="0.2">
      <c r="A81" s="162" t="s">
        <v>23</v>
      </c>
      <c r="B81" s="162"/>
      <c r="C81" s="162"/>
      <c r="D81" s="162"/>
      <c r="E81" s="16" t="s">
        <v>24</v>
      </c>
      <c r="F81" s="162" t="s">
        <v>25</v>
      </c>
      <c r="G81" s="162"/>
      <c r="H81" s="162"/>
      <c r="I81" s="162"/>
      <c r="J81" s="36"/>
      <c r="K81" s="46"/>
      <c r="L81" s="46"/>
      <c r="M81" s="46"/>
      <c r="N81" s="46"/>
      <c r="O81" s="46"/>
      <c r="P81" s="46"/>
      <c r="Q81" s="46"/>
      <c r="R81" s="46"/>
      <c r="S81" s="47"/>
    </row>
    <row r="82" spans="1:19" s="61" customFormat="1" ht="14" x14ac:dyDescent="0.2">
      <c r="A82" s="161"/>
      <c r="B82" s="161"/>
      <c r="C82" s="161"/>
      <c r="D82" s="161"/>
      <c r="E82" s="86"/>
      <c r="F82" s="161"/>
      <c r="G82" s="161"/>
      <c r="H82" s="161"/>
      <c r="I82" s="161"/>
      <c r="J82" s="36"/>
      <c r="K82" s="34" t="s">
        <v>53</v>
      </c>
      <c r="L82" s="34">
        <f>S78</f>
        <v>8.4166666666666696</v>
      </c>
      <c r="M82" s="46"/>
      <c r="N82" s="46"/>
      <c r="O82" s="46"/>
      <c r="P82" s="46"/>
      <c r="Q82" s="46"/>
      <c r="R82" s="46"/>
      <c r="S82" s="47"/>
    </row>
    <row r="83" spans="1:19" s="61" customFormat="1" x14ac:dyDescent="0.2">
      <c r="A83" s="62"/>
      <c r="E83" s="63"/>
      <c r="I83" s="64"/>
      <c r="J83" s="36"/>
      <c r="K83" s="34" t="s">
        <v>54</v>
      </c>
      <c r="L83" s="34">
        <v>7.5</v>
      </c>
      <c r="M83" s="46"/>
      <c r="N83" s="46"/>
      <c r="O83" s="46"/>
      <c r="P83" s="46"/>
      <c r="Q83" s="46"/>
      <c r="R83" s="46"/>
      <c r="S83" s="47"/>
    </row>
    <row r="84" spans="1:19" s="61" customFormat="1" ht="14" x14ac:dyDescent="0.2">
      <c r="A84" s="48"/>
      <c r="B84" s="49"/>
      <c r="C84" s="49"/>
      <c r="D84" s="49"/>
      <c r="E84" s="50"/>
      <c r="F84" s="36"/>
      <c r="G84" s="65"/>
      <c r="I84" s="64"/>
      <c r="J84" s="36"/>
      <c r="K84" s="34" t="s">
        <v>55</v>
      </c>
      <c r="L84" s="34">
        <f>IF(L82&gt;L83,L82-L83,L83-L82)</f>
        <v>0.91666666666666963</v>
      </c>
      <c r="M84" s="51"/>
      <c r="N84" s="47"/>
      <c r="O84" s="47"/>
      <c r="P84" s="47"/>
      <c r="Q84" s="47"/>
      <c r="R84" s="52"/>
      <c r="S84" s="47"/>
    </row>
    <row r="85" spans="1:19" s="63" customFormat="1" x14ac:dyDescent="0.2">
      <c r="A85" s="169" t="str">
        <f>CONCATENATE($B$1," - ",$B$2," - ",$B$3," - ",TEXT($I$1,"mmmm / aaaa"))</f>
        <v>APONTAMENTO DE HORAS MENSAL - Império Tecnologia - Marcus Cezar Rabello - janeiro / 2013</v>
      </c>
      <c r="B85" s="170"/>
      <c r="C85" s="170"/>
      <c r="D85" s="170"/>
      <c r="E85" s="170"/>
      <c r="F85" s="170"/>
      <c r="G85" s="171"/>
      <c r="I85" s="66"/>
      <c r="J85" s="36"/>
      <c r="K85" s="34" t="s">
        <v>64</v>
      </c>
      <c r="L85" s="34">
        <f>'Dez2012'!L75+'Jan2013'!L84</f>
        <v>1.3333333333333375</v>
      </c>
      <c r="M85" s="53"/>
      <c r="N85" s="53"/>
      <c r="O85" s="53"/>
      <c r="P85" s="53"/>
      <c r="Q85" s="53"/>
      <c r="R85" s="53"/>
      <c r="S85" s="53"/>
    </row>
    <row r="86" spans="1:19" s="61" customFormat="1" ht="14" x14ac:dyDescent="0.2">
      <c r="A86" s="87" t="s">
        <v>3</v>
      </c>
      <c r="B86" s="23">
        <f>K9</f>
        <v>1</v>
      </c>
      <c r="C86" s="163">
        <f>K78</f>
        <v>6.8263888888888902</v>
      </c>
      <c r="D86" s="164"/>
      <c r="E86" s="165"/>
      <c r="F86" s="166">
        <f>K80</f>
        <v>163.83333333333334</v>
      </c>
      <c r="G86" s="166"/>
      <c r="I86" s="64"/>
      <c r="J86" s="36"/>
      <c r="K86" s="34">
        <f>L85/9</f>
        <v>0.14814814814814861</v>
      </c>
      <c r="L86" s="34">
        <v>1.875</v>
      </c>
      <c r="M86" s="36"/>
      <c r="N86" s="36"/>
      <c r="O86" s="36"/>
      <c r="P86" s="36"/>
      <c r="Q86" s="36"/>
      <c r="R86" s="36"/>
      <c r="S86" s="36"/>
    </row>
    <row r="87" spans="1:19" s="61" customFormat="1" ht="14" x14ac:dyDescent="0.2">
      <c r="A87" s="87" t="s">
        <v>3</v>
      </c>
      <c r="B87" s="23">
        <f>L9</f>
        <v>1</v>
      </c>
      <c r="C87" s="163">
        <f>L78</f>
        <v>1.3402777777777777</v>
      </c>
      <c r="D87" s="164"/>
      <c r="E87" s="165"/>
      <c r="F87" s="166">
        <f>L80</f>
        <v>32.166666666666664</v>
      </c>
      <c r="G87" s="166"/>
      <c r="I87" s="64"/>
      <c r="J87" s="36"/>
      <c r="K87" s="54"/>
      <c r="L87" s="34">
        <f>L86-L85</f>
        <v>0.54166666666666252</v>
      </c>
      <c r="M87" s="36"/>
      <c r="N87" s="36"/>
      <c r="O87" s="36"/>
      <c r="P87" s="36"/>
      <c r="Q87" s="36"/>
      <c r="R87" s="36"/>
      <c r="S87" s="36"/>
    </row>
    <row r="88" spans="1:19" s="61" customFormat="1" ht="14" x14ac:dyDescent="0.2">
      <c r="A88" s="87" t="s">
        <v>3</v>
      </c>
      <c r="B88" s="23">
        <f>M9</f>
        <v>1</v>
      </c>
      <c r="C88" s="163">
        <f>M78</f>
        <v>0.25</v>
      </c>
      <c r="D88" s="164"/>
      <c r="E88" s="165"/>
      <c r="F88" s="166">
        <f>M80</f>
        <v>6</v>
      </c>
      <c r="G88" s="166"/>
      <c r="I88" s="64"/>
      <c r="J88" s="36"/>
      <c r="K88" s="54"/>
      <c r="L88" s="54"/>
      <c r="M88" s="36"/>
      <c r="N88" s="36"/>
      <c r="O88" s="36"/>
      <c r="P88" s="36"/>
      <c r="Q88" s="36"/>
      <c r="R88" s="36"/>
      <c r="S88" s="36"/>
    </row>
    <row r="89" spans="1:19" s="61" customFormat="1" ht="14" x14ac:dyDescent="0.2">
      <c r="A89" s="87" t="s">
        <v>3</v>
      </c>
      <c r="B89" s="23">
        <f>N9</f>
        <v>1</v>
      </c>
      <c r="C89" s="163">
        <f>N78</f>
        <v>0</v>
      </c>
      <c r="D89" s="164"/>
      <c r="E89" s="165"/>
      <c r="F89" s="166">
        <f>N80</f>
        <v>0</v>
      </c>
      <c r="G89" s="166"/>
      <c r="I89" s="64"/>
      <c r="J89" s="36"/>
      <c r="K89" s="54"/>
      <c r="L89" s="54"/>
      <c r="M89" s="36"/>
      <c r="N89" s="36"/>
      <c r="O89" s="36"/>
      <c r="P89" s="36"/>
      <c r="Q89" s="36"/>
      <c r="R89" s="36"/>
      <c r="S89" s="36"/>
    </row>
    <row r="90" spans="1:19" s="61" customFormat="1" ht="14" x14ac:dyDescent="0.2">
      <c r="A90" s="87" t="s">
        <v>3</v>
      </c>
      <c r="B90" s="23">
        <f>O9</f>
        <v>1</v>
      </c>
      <c r="C90" s="163">
        <f>O78</f>
        <v>0</v>
      </c>
      <c r="D90" s="164"/>
      <c r="E90" s="165"/>
      <c r="F90" s="166">
        <f>O80</f>
        <v>0</v>
      </c>
      <c r="G90" s="166"/>
      <c r="I90" s="64"/>
      <c r="J90" s="36"/>
      <c r="K90" s="54"/>
      <c r="L90" s="54"/>
      <c r="M90" s="36"/>
      <c r="N90" s="36"/>
      <c r="O90" s="36"/>
      <c r="P90" s="36"/>
      <c r="Q90" s="36"/>
      <c r="R90" s="36"/>
      <c r="S90" s="36"/>
    </row>
    <row r="91" spans="1:19" s="61" customFormat="1" ht="14" x14ac:dyDescent="0.2">
      <c r="A91" s="87" t="s">
        <v>3</v>
      </c>
      <c r="B91" s="23">
        <f>P9</f>
        <v>1</v>
      </c>
      <c r="C91" s="163">
        <f>P78</f>
        <v>0</v>
      </c>
      <c r="D91" s="164"/>
      <c r="E91" s="165"/>
      <c r="F91" s="166">
        <f>P80</f>
        <v>0</v>
      </c>
      <c r="G91" s="166"/>
      <c r="I91" s="64"/>
      <c r="J91" s="36"/>
      <c r="K91" s="54"/>
      <c r="L91" s="54"/>
      <c r="M91" s="36"/>
      <c r="N91" s="36"/>
      <c r="O91" s="36"/>
      <c r="P91" s="36"/>
      <c r="Q91" s="36"/>
      <c r="R91" s="36"/>
      <c r="S91" s="36"/>
    </row>
    <row r="92" spans="1:19" s="61" customFormat="1" ht="14" x14ac:dyDescent="0.2">
      <c r="A92" s="87" t="s">
        <v>3</v>
      </c>
      <c r="B92" s="23">
        <f>Q9</f>
        <v>1</v>
      </c>
      <c r="C92" s="163">
        <f>Q78</f>
        <v>0</v>
      </c>
      <c r="D92" s="164"/>
      <c r="E92" s="165"/>
      <c r="F92" s="166">
        <f>Q80</f>
        <v>0</v>
      </c>
      <c r="G92" s="166"/>
      <c r="I92" s="64"/>
      <c r="J92" s="36"/>
      <c r="K92" s="55"/>
      <c r="L92" s="55"/>
      <c r="M92" s="36"/>
      <c r="N92" s="36"/>
      <c r="O92" s="36"/>
      <c r="P92" s="36"/>
      <c r="Q92" s="36"/>
      <c r="R92" s="36"/>
      <c r="S92" s="36"/>
    </row>
    <row r="93" spans="1:19" s="61" customFormat="1" ht="14" x14ac:dyDescent="0.2">
      <c r="A93" s="87" t="s">
        <v>3</v>
      </c>
      <c r="B93" s="23">
        <f>R9</f>
        <v>1</v>
      </c>
      <c r="C93" s="163">
        <f>R78</f>
        <v>0</v>
      </c>
      <c r="D93" s="164"/>
      <c r="E93" s="165"/>
      <c r="F93" s="166">
        <f>R80</f>
        <v>0</v>
      </c>
      <c r="G93" s="166"/>
      <c r="I93" s="64"/>
      <c r="J93" s="36"/>
      <c r="K93" s="55"/>
      <c r="L93" s="55"/>
      <c r="M93" s="36"/>
      <c r="N93" s="36"/>
      <c r="O93" s="36"/>
      <c r="P93" s="36"/>
      <c r="Q93" s="36"/>
      <c r="R93" s="36"/>
      <c r="S93" s="36"/>
    </row>
    <row r="94" spans="1:19" s="61" customFormat="1" ht="14" x14ac:dyDescent="0.2">
      <c r="A94" s="172" t="s">
        <v>0</v>
      </c>
      <c r="B94" s="173"/>
      <c r="C94" s="174">
        <f>SUM(C86:C93)</f>
        <v>8.4166666666666679</v>
      </c>
      <c r="D94" s="175"/>
      <c r="E94" s="176"/>
      <c r="F94" s="177">
        <f>SUM(F86:G93)</f>
        <v>202</v>
      </c>
      <c r="G94" s="177"/>
      <c r="I94" s="64"/>
      <c r="J94" s="36"/>
      <c r="K94" s="36"/>
      <c r="L94" s="36"/>
      <c r="M94" s="36"/>
      <c r="N94" s="36"/>
      <c r="O94" s="36"/>
      <c r="P94" s="36"/>
      <c r="Q94" s="36"/>
      <c r="R94" s="36"/>
      <c r="S94" s="36"/>
    </row>
    <row r="95" spans="1:19" s="61" customFormat="1" ht="14" x14ac:dyDescent="0.2">
      <c r="A95" s="172" t="s">
        <v>44</v>
      </c>
      <c r="B95" s="173"/>
      <c r="C95" s="178">
        <f>TEXT($C$94,"[h]")+MINUTE($C$94)/60</f>
        <v>202</v>
      </c>
      <c r="D95" s="179"/>
      <c r="E95" s="180"/>
      <c r="F95" s="181">
        <f>C95-190</f>
        <v>12</v>
      </c>
      <c r="G95" s="181"/>
      <c r="I95" s="64"/>
      <c r="J95" s="36"/>
      <c r="K95" s="36"/>
      <c r="L95" s="36"/>
      <c r="M95" s="36"/>
      <c r="N95" s="36"/>
      <c r="O95" s="36"/>
      <c r="P95" s="36"/>
      <c r="Q95" s="36"/>
      <c r="R95" s="36"/>
      <c r="S95" s="36"/>
    </row>
    <row r="96" spans="1:19" s="61" customFormat="1" ht="14" x14ac:dyDescent="0.2">
      <c r="A96" s="13"/>
      <c r="B96" s="13"/>
      <c r="C96" s="13"/>
      <c r="D96" s="13"/>
      <c r="E96" s="13"/>
      <c r="F96" s="13"/>
      <c r="G96" s="13"/>
      <c r="J96" s="36"/>
      <c r="K96" s="36"/>
      <c r="L96" s="36"/>
      <c r="M96" s="36"/>
      <c r="N96" s="36"/>
      <c r="O96" s="36"/>
      <c r="P96" s="36"/>
      <c r="Q96" s="36"/>
      <c r="R96" s="36"/>
      <c r="S96" s="36"/>
    </row>
    <row r="97" spans="1:19" s="61" customFormat="1" ht="14" x14ac:dyDescent="0.2">
      <c r="A97" s="182" t="s">
        <v>41</v>
      </c>
      <c r="B97" s="183"/>
      <c r="C97" s="183"/>
      <c r="D97" s="183"/>
      <c r="E97" s="183"/>
      <c r="F97" s="183"/>
      <c r="G97" s="184"/>
      <c r="I97" s="64"/>
      <c r="J97" s="36"/>
      <c r="K97" s="36"/>
      <c r="L97" s="36"/>
      <c r="M97" s="36"/>
      <c r="N97" s="36"/>
      <c r="O97" s="36"/>
      <c r="P97" s="36"/>
      <c r="Q97" s="36"/>
      <c r="R97" s="36"/>
      <c r="S97" s="36"/>
    </row>
    <row r="98" spans="1:19" s="61" customFormat="1" ht="14" x14ac:dyDescent="0.2">
      <c r="A98" s="172"/>
      <c r="B98" s="173"/>
      <c r="C98" s="174"/>
      <c r="D98" s="175"/>
      <c r="E98" s="176"/>
      <c r="F98" s="177"/>
      <c r="G98" s="177"/>
      <c r="I98" s="64"/>
      <c r="J98" s="36"/>
      <c r="K98" s="36"/>
      <c r="L98" s="36"/>
      <c r="M98" s="36"/>
      <c r="N98" s="36"/>
      <c r="O98" s="36"/>
      <c r="P98" s="36"/>
      <c r="Q98" s="36"/>
      <c r="R98" s="36"/>
      <c r="S98" s="36"/>
    </row>
    <row r="99" spans="1:19" s="61" customFormat="1" ht="14" x14ac:dyDescent="0.2">
      <c r="A99" s="172"/>
      <c r="B99" s="173"/>
      <c r="C99" s="174"/>
      <c r="D99" s="175"/>
      <c r="E99" s="176"/>
      <c r="F99" s="177"/>
      <c r="G99" s="177"/>
      <c r="I99" s="64"/>
      <c r="J99" s="36"/>
      <c r="K99" s="36"/>
      <c r="L99" s="36"/>
      <c r="M99" s="36"/>
      <c r="N99" s="36"/>
      <c r="O99" s="36"/>
      <c r="P99" s="36"/>
      <c r="Q99" s="36"/>
      <c r="R99" s="36"/>
      <c r="S99" s="36"/>
    </row>
    <row r="100" spans="1:19" s="61" customFormat="1" ht="14" x14ac:dyDescent="0.2">
      <c r="A100" s="172"/>
      <c r="B100" s="173"/>
      <c r="C100" s="174"/>
      <c r="D100" s="175"/>
      <c r="E100" s="176"/>
      <c r="F100" s="177"/>
      <c r="G100" s="177"/>
      <c r="I100" s="64"/>
      <c r="J100" s="36"/>
      <c r="K100" s="36"/>
      <c r="L100" s="36"/>
      <c r="M100" s="36"/>
      <c r="N100" s="36"/>
      <c r="O100" s="36"/>
      <c r="P100" s="36"/>
      <c r="Q100" s="36"/>
      <c r="R100" s="36"/>
      <c r="S100" s="36"/>
    </row>
    <row r="101" spans="1:19" s="61" customFormat="1" ht="14" x14ac:dyDescent="0.2">
      <c r="A101" s="172"/>
      <c r="B101" s="173"/>
      <c r="C101" s="174"/>
      <c r="D101" s="175"/>
      <c r="E101" s="176"/>
      <c r="F101" s="177"/>
      <c r="G101" s="177"/>
      <c r="I101" s="64"/>
      <c r="J101" s="36"/>
      <c r="K101" s="36"/>
      <c r="L101" s="36"/>
      <c r="M101" s="36"/>
      <c r="N101" s="36"/>
      <c r="O101" s="36"/>
      <c r="P101" s="36"/>
      <c r="Q101" s="36"/>
      <c r="R101" s="36"/>
      <c r="S101" s="36"/>
    </row>
    <row r="102" spans="1:19" s="61" customFormat="1" ht="14" x14ac:dyDescent="0.2">
      <c r="A102" s="172" t="s">
        <v>0</v>
      </c>
      <c r="B102" s="173"/>
      <c r="C102" s="174">
        <f>SUM(C98:E101)</f>
        <v>0</v>
      </c>
      <c r="D102" s="175"/>
      <c r="E102" s="176"/>
      <c r="F102" s="177">
        <f>SUM(F98:G101)</f>
        <v>0</v>
      </c>
      <c r="G102" s="177"/>
      <c r="I102" s="64"/>
      <c r="J102" s="36"/>
      <c r="K102" s="36"/>
      <c r="L102" s="36"/>
      <c r="M102" s="36"/>
      <c r="N102" s="36"/>
      <c r="O102" s="36"/>
      <c r="P102" s="36"/>
      <c r="Q102" s="36"/>
      <c r="R102" s="36"/>
      <c r="S102" s="36"/>
    </row>
    <row r="103" spans="1:19" s="61" customFormat="1" ht="14" x14ac:dyDescent="0.2">
      <c r="A103" s="187" t="s">
        <v>45</v>
      </c>
      <c r="B103" s="187"/>
      <c r="C103" s="188">
        <f>TEXT($C$102,"[h]")+MINUTE($C$102)/60</f>
        <v>0</v>
      </c>
      <c r="D103" s="188"/>
      <c r="E103" s="188"/>
      <c r="F103" s="189">
        <f>C103*K1*2</f>
        <v>0</v>
      </c>
      <c r="G103" s="188"/>
      <c r="I103" s="64"/>
      <c r="J103" s="36"/>
      <c r="K103" s="36"/>
      <c r="L103" s="36"/>
      <c r="M103" s="36"/>
      <c r="N103" s="36"/>
      <c r="O103" s="36"/>
      <c r="P103" s="36"/>
      <c r="Q103" s="36"/>
      <c r="R103" s="36"/>
      <c r="S103" s="36"/>
    </row>
    <row r="104" spans="1:19" s="61" customFormat="1" ht="14" x14ac:dyDescent="0.2">
      <c r="A104" s="24"/>
      <c r="B104" s="24"/>
      <c r="C104" s="25"/>
      <c r="D104" s="25"/>
      <c r="E104" s="25"/>
      <c r="F104" s="26"/>
      <c r="G104" s="26"/>
      <c r="I104" s="64"/>
      <c r="J104" s="36"/>
      <c r="K104" s="36"/>
      <c r="L104" s="36"/>
      <c r="M104" s="36"/>
      <c r="N104" s="36"/>
      <c r="O104" s="36"/>
      <c r="P104" s="36"/>
      <c r="Q104" s="36"/>
      <c r="R104" s="36"/>
      <c r="S104" s="36"/>
    </row>
    <row r="105" spans="1:19" s="61" customFormat="1" ht="14" x14ac:dyDescent="0.2">
      <c r="A105" s="169" t="str">
        <f>CONCATENATE("REAL"," - ",,$B$2," - ",$B$3," - ",TEXT($I$1,"mmmm / aaaa"))</f>
        <v>REAL - Império Tecnologia - Marcus Cezar Rabello - janeiro / 2013</v>
      </c>
      <c r="B105" s="170"/>
      <c r="C105" s="170"/>
      <c r="D105" s="170"/>
      <c r="E105" s="170"/>
      <c r="F105" s="170"/>
      <c r="G105" s="171"/>
      <c r="I105" s="64"/>
      <c r="J105" s="36"/>
      <c r="K105" s="36"/>
      <c r="L105" s="36"/>
      <c r="M105" s="36"/>
      <c r="N105" s="36"/>
      <c r="O105" s="36"/>
      <c r="P105" s="36"/>
      <c r="Q105" s="36"/>
      <c r="R105" s="36"/>
      <c r="S105" s="36"/>
    </row>
    <row r="106" spans="1:19" s="61" customFormat="1" ht="14" x14ac:dyDescent="0.2">
      <c r="A106" s="185" t="s">
        <v>37</v>
      </c>
      <c r="B106" s="185"/>
      <c r="C106" s="186">
        <f>-F94</f>
        <v>-202</v>
      </c>
      <c r="D106" s="186"/>
      <c r="E106" s="186"/>
      <c r="F106" s="186">
        <f>-C106</f>
        <v>202</v>
      </c>
      <c r="G106" s="186"/>
      <c r="I106" s="64"/>
      <c r="J106" s="36"/>
      <c r="K106" s="36"/>
      <c r="L106" s="36"/>
      <c r="M106" s="36"/>
      <c r="N106" s="36"/>
      <c r="O106" s="36"/>
      <c r="P106" s="36"/>
      <c r="Q106" s="36"/>
      <c r="R106" s="36"/>
      <c r="S106" s="36"/>
    </row>
    <row r="107" spans="1:19" s="61" customFormat="1" ht="14" x14ac:dyDescent="0.2">
      <c r="A107" s="185" t="s">
        <v>36</v>
      </c>
      <c r="B107" s="185"/>
      <c r="C107" s="186">
        <v>0</v>
      </c>
      <c r="D107" s="186"/>
      <c r="E107" s="186"/>
      <c r="F107" s="186">
        <f>C107</f>
        <v>0</v>
      </c>
      <c r="G107" s="186"/>
      <c r="I107" s="64"/>
      <c r="J107" s="36"/>
      <c r="K107" s="36"/>
      <c r="L107" s="36"/>
      <c r="M107" s="36"/>
      <c r="N107" s="36"/>
      <c r="O107" s="36"/>
      <c r="P107" s="36"/>
      <c r="Q107" s="36"/>
      <c r="R107" s="36"/>
      <c r="S107" s="36"/>
    </row>
    <row r="108" spans="1:19" s="61" customFormat="1" ht="14" x14ac:dyDescent="0.2">
      <c r="A108" s="195" t="s">
        <v>42</v>
      </c>
      <c r="B108" s="196"/>
      <c r="C108" s="197">
        <v>0</v>
      </c>
      <c r="D108" s="198"/>
      <c r="E108" s="199"/>
      <c r="F108" s="197">
        <f>C108</f>
        <v>0</v>
      </c>
      <c r="G108" s="199"/>
      <c r="I108" s="64"/>
      <c r="J108" s="36"/>
      <c r="K108" s="36"/>
      <c r="L108" s="36"/>
      <c r="M108" s="36"/>
      <c r="N108" s="36"/>
      <c r="O108" s="36"/>
      <c r="P108" s="36"/>
      <c r="Q108" s="36"/>
      <c r="R108" s="36"/>
      <c r="S108" s="36"/>
    </row>
    <row r="109" spans="1:19" s="61" customFormat="1" ht="14" x14ac:dyDescent="0.2">
      <c r="A109" s="195" t="s">
        <v>43</v>
      </c>
      <c r="B109" s="196"/>
      <c r="C109" s="197">
        <f>C103</f>
        <v>0</v>
      </c>
      <c r="D109" s="198"/>
      <c r="E109" s="199"/>
      <c r="F109" s="197">
        <f>C109*K1*2</f>
        <v>0</v>
      </c>
      <c r="G109" s="199"/>
      <c r="I109" s="64"/>
      <c r="J109" s="36"/>
      <c r="K109" s="36"/>
      <c r="L109" s="36"/>
      <c r="M109" s="36"/>
      <c r="N109" s="36"/>
      <c r="O109" s="36"/>
      <c r="P109" s="36"/>
      <c r="Q109" s="36"/>
      <c r="R109" s="36"/>
      <c r="S109" s="36"/>
    </row>
    <row r="110" spans="1:19" s="61" customFormat="1" ht="14" x14ac:dyDescent="0.2">
      <c r="A110" s="190" t="s">
        <v>10</v>
      </c>
      <c r="B110" s="190"/>
      <c r="C110" s="190"/>
      <c r="D110" s="190"/>
      <c r="E110" s="190"/>
      <c r="F110" s="191">
        <f>SUM(F106:G109)</f>
        <v>202</v>
      </c>
      <c r="G110" s="190"/>
      <c r="I110" s="64"/>
      <c r="J110" s="36"/>
      <c r="K110" s="36"/>
      <c r="L110" s="36"/>
      <c r="M110" s="36"/>
      <c r="N110" s="36"/>
      <c r="O110" s="36"/>
      <c r="P110" s="36"/>
      <c r="Q110" s="36"/>
      <c r="R110" s="36"/>
      <c r="S110" s="36"/>
    </row>
    <row r="111" spans="1:19" s="61" customFormat="1" ht="14" x14ac:dyDescent="0.2">
      <c r="A111" s="27"/>
      <c r="B111" s="27"/>
      <c r="C111" s="27"/>
      <c r="D111" s="27"/>
      <c r="E111" s="27"/>
      <c r="F111" s="28"/>
      <c r="G111" s="27"/>
      <c r="I111" s="64"/>
      <c r="J111" s="36"/>
      <c r="K111" s="36"/>
      <c r="L111" s="36"/>
      <c r="M111" s="36"/>
      <c r="N111" s="36"/>
      <c r="O111" s="36"/>
      <c r="P111" s="36"/>
      <c r="Q111" s="36"/>
      <c r="R111" s="36"/>
      <c r="S111" s="36"/>
    </row>
    <row r="112" spans="1:19" s="61" customFormat="1" ht="14" x14ac:dyDescent="0.2">
      <c r="A112" s="169" t="s">
        <v>38</v>
      </c>
      <c r="B112" s="170"/>
      <c r="C112" s="170"/>
      <c r="D112" s="170"/>
      <c r="E112" s="170"/>
      <c r="F112" s="170"/>
      <c r="G112" s="171"/>
      <c r="I112" s="64"/>
      <c r="J112" s="36"/>
      <c r="K112" s="36"/>
      <c r="L112" s="36"/>
      <c r="M112" s="36"/>
      <c r="N112" s="36"/>
      <c r="O112" s="36"/>
      <c r="P112" s="36"/>
      <c r="Q112" s="36"/>
      <c r="R112" s="36"/>
      <c r="S112" s="36"/>
    </row>
    <row r="113" spans="1:9" s="36" customFormat="1" ht="12" x14ac:dyDescent="0.15">
      <c r="A113" s="192" t="s">
        <v>5</v>
      </c>
      <c r="B113" s="192"/>
      <c r="C113" s="192"/>
      <c r="D113" s="192"/>
      <c r="E113" s="192"/>
      <c r="F113" s="193">
        <f>-IF((F110*0.015)&gt;10,F110*0.015,0)</f>
        <v>0</v>
      </c>
      <c r="G113" s="193"/>
      <c r="I113" s="37"/>
    </row>
    <row r="114" spans="1:9" s="36" customFormat="1" ht="12" x14ac:dyDescent="0.15">
      <c r="A114" s="194" t="s">
        <v>6</v>
      </c>
      <c r="B114" s="194"/>
      <c r="C114" s="194"/>
      <c r="D114" s="194"/>
      <c r="E114" s="194"/>
      <c r="F114" s="166">
        <f>-IF($F$110&gt;5000,($F$110*0.65%),0)</f>
        <v>0</v>
      </c>
      <c r="G114" s="166"/>
      <c r="I114" s="37"/>
    </row>
    <row r="115" spans="1:9" s="36" customFormat="1" ht="12" x14ac:dyDescent="0.15">
      <c r="A115" s="194" t="s">
        <v>7</v>
      </c>
      <c r="B115" s="194"/>
      <c r="C115" s="194"/>
      <c r="D115" s="194"/>
      <c r="E115" s="194"/>
      <c r="F115" s="166">
        <f>-IF($F$110&gt;5000,($F$110*3%),0)</f>
        <v>0</v>
      </c>
      <c r="G115" s="166"/>
      <c r="I115" s="37"/>
    </row>
    <row r="116" spans="1:9" s="36" customFormat="1" ht="12" x14ac:dyDescent="0.15">
      <c r="A116" s="194" t="s">
        <v>8</v>
      </c>
      <c r="B116" s="194"/>
      <c r="C116" s="194"/>
      <c r="D116" s="194"/>
      <c r="E116" s="194"/>
      <c r="F116" s="166">
        <f>-IF($F$110&gt;5000,($F$110*1%),0)</f>
        <v>0</v>
      </c>
      <c r="G116" s="166"/>
      <c r="I116" s="37"/>
    </row>
    <row r="117" spans="1:9" s="36" customFormat="1" ht="12" x14ac:dyDescent="0.15">
      <c r="A117" s="190" t="s">
        <v>39</v>
      </c>
      <c r="B117" s="190"/>
      <c r="C117" s="190"/>
      <c r="D117" s="190"/>
      <c r="E117" s="190"/>
      <c r="F117" s="191">
        <f>SUM(F113:G116)</f>
        <v>0</v>
      </c>
      <c r="G117" s="190"/>
      <c r="I117" s="37"/>
    </row>
    <row r="118" spans="1:9" s="36" customFormat="1" ht="12" x14ac:dyDescent="0.15">
      <c r="A118" s="29"/>
      <c r="B118" s="29"/>
      <c r="C118" s="29"/>
      <c r="D118" s="29"/>
      <c r="E118" s="29"/>
      <c r="F118" s="30"/>
      <c r="G118" s="30"/>
      <c r="I118" s="37"/>
    </row>
    <row r="119" spans="1:9" s="36" customFormat="1" ht="12" x14ac:dyDescent="0.15">
      <c r="A119" s="169" t="str">
        <f>CONCATENATE("Reembolso de Despesas"," - ",,$B$2," - ",$B$3," - ",TEXT($I$1,"mmmm / aaaa"))</f>
        <v>Reembolso de Despesas - Império Tecnologia - Marcus Cezar Rabello - janeiro / 2013</v>
      </c>
      <c r="B119" s="170"/>
      <c r="C119" s="170"/>
      <c r="D119" s="170"/>
      <c r="E119" s="170"/>
      <c r="F119" s="170"/>
      <c r="G119" s="171"/>
      <c r="I119" s="37"/>
    </row>
    <row r="120" spans="1:9" s="36" customFormat="1" ht="12" x14ac:dyDescent="0.15">
      <c r="A120" s="172" t="s">
        <v>0</v>
      </c>
      <c r="B120" s="200"/>
      <c r="C120" s="200"/>
      <c r="D120" s="200"/>
      <c r="E120" s="173"/>
      <c r="F120" s="177"/>
      <c r="G120" s="177"/>
      <c r="I120" s="37"/>
    </row>
    <row r="121" spans="1:9" s="36" customFormat="1" ht="12" x14ac:dyDescent="0.15">
      <c r="A121" s="29"/>
      <c r="B121" s="29"/>
      <c r="C121" s="29"/>
      <c r="D121" s="29"/>
      <c r="E121" s="29"/>
      <c r="F121" s="30"/>
      <c r="G121" s="30"/>
      <c r="I121" s="37"/>
    </row>
    <row r="122" spans="1:9" s="36" customFormat="1" ht="12" x14ac:dyDescent="0.15">
      <c r="A122" s="190" t="s">
        <v>9</v>
      </c>
      <c r="B122" s="190"/>
      <c r="C122" s="190"/>
      <c r="D122" s="190"/>
      <c r="E122" s="190"/>
      <c r="F122" s="201">
        <f>F110+F120+F117</f>
        <v>202</v>
      </c>
      <c r="G122" s="201"/>
      <c r="I122" s="37"/>
    </row>
    <row r="123" spans="1:9" s="14" customFormat="1" ht="16" x14ac:dyDescent="0.2">
      <c r="A123" s="202"/>
      <c r="B123" s="202"/>
      <c r="C123" s="202"/>
      <c r="D123" s="202"/>
      <c r="E123" s="202"/>
      <c r="F123" s="202"/>
      <c r="G123" s="202"/>
      <c r="I123" s="15"/>
    </row>
    <row r="124" spans="1:9" s="14" customFormat="1" ht="16" x14ac:dyDescent="0.2">
      <c r="A124" s="202"/>
      <c r="B124" s="202"/>
      <c r="C124" s="202"/>
      <c r="D124" s="202"/>
      <c r="E124" s="202"/>
      <c r="F124" s="202"/>
      <c r="G124" s="202"/>
      <c r="I124" s="15"/>
    </row>
    <row r="125" spans="1:9" s="14" customFormat="1" ht="16" x14ac:dyDescent="0.2">
      <c r="A125" s="204" t="s">
        <v>11</v>
      </c>
      <c r="B125" s="204"/>
      <c r="C125" s="204"/>
      <c r="D125" s="204"/>
      <c r="E125" s="204"/>
      <c r="F125" s="204"/>
      <c r="G125" s="204"/>
      <c r="I125" s="15"/>
    </row>
    <row r="126" spans="1:9" s="14" customFormat="1" ht="16" x14ac:dyDescent="0.2">
      <c r="A126" s="89"/>
      <c r="B126" s="89"/>
      <c r="C126" s="89"/>
      <c r="D126" s="89"/>
      <c r="E126" s="89"/>
      <c r="F126" s="89"/>
      <c r="G126" s="89"/>
      <c r="I126" s="15"/>
    </row>
    <row r="127" spans="1:9" s="14" customFormat="1" ht="16" x14ac:dyDescent="0.2">
      <c r="A127" s="203" t="str">
        <f>CONCATENATE("Prestação de serviços de desenvolvimento referente a ",TEXT(I1,"mmmm / aaaa"))</f>
        <v>Prestação de serviços de desenvolvimento referente a janeiro / 2013</v>
      </c>
      <c r="B127" s="203"/>
      <c r="C127" s="203"/>
      <c r="D127" s="203"/>
      <c r="E127" s="203"/>
      <c r="F127" s="203"/>
      <c r="G127" s="203"/>
      <c r="I127" s="15"/>
    </row>
    <row r="128" spans="1:9" s="90" customFormat="1" ht="16" x14ac:dyDescent="0.2">
      <c r="A128" s="205" t="str">
        <f>CONCATENATE("Total: "," - ",TEXT(F110,"R$ #.##0,00"))</f>
        <v>Total:  - R$ 202,00</v>
      </c>
      <c r="B128" s="205"/>
      <c r="C128" s="205"/>
      <c r="D128" s="205"/>
      <c r="E128" s="205"/>
    </row>
    <row r="129" spans="1:9" s="14" customFormat="1" ht="16" x14ac:dyDescent="0.2">
      <c r="A129" s="203" t="str">
        <f>IF(F110*1.5%&gt;10,CONCATENATE(A113," ",TEXT(F113,"R$ #.##0,00"),""),"")</f>
        <v/>
      </c>
      <c r="B129" s="203"/>
      <c r="C129" s="203"/>
      <c r="D129" s="203"/>
      <c r="E129" s="203"/>
      <c r="F129" s="88"/>
      <c r="G129" s="88"/>
      <c r="I129" s="15"/>
    </row>
    <row r="130" spans="1:9" s="14" customFormat="1" ht="16" x14ac:dyDescent="0.2">
      <c r="A130" s="203" t="str">
        <f>IF($F$110&gt;5000,CONCATENATE(A114," ",TEXT(F114,"R$ #.##0,00")," * "),"")</f>
        <v/>
      </c>
      <c r="B130" s="203"/>
      <c r="C130" s="203"/>
      <c r="D130" s="203"/>
      <c r="E130" s="203"/>
      <c r="I130" s="15"/>
    </row>
    <row r="131" spans="1:9" s="14" customFormat="1" ht="16" x14ac:dyDescent="0.2">
      <c r="A131" s="203" t="str">
        <f>IF($F$110&gt;5000,CONCATENATE(A115," ",TEXT(F115,"R$ #.##0,00")," * "),"")</f>
        <v/>
      </c>
      <c r="B131" s="203"/>
      <c r="C131" s="203"/>
      <c r="D131" s="203"/>
      <c r="E131" s="203"/>
      <c r="I131" s="15"/>
    </row>
    <row r="132" spans="1:9" s="14" customFormat="1" ht="16" x14ac:dyDescent="0.2">
      <c r="A132" s="203" t="str">
        <f>IF($F$110&gt;5000,CONCATENATE(A116," ",TEXT(F116,"R$ #.##0,00")," * "),"")</f>
        <v/>
      </c>
      <c r="B132" s="203"/>
      <c r="C132" s="203"/>
      <c r="D132" s="203"/>
      <c r="E132" s="203"/>
      <c r="I132" s="15"/>
    </row>
    <row r="133" spans="1:9" s="14" customFormat="1" ht="16" x14ac:dyDescent="0.2">
      <c r="A133" s="203" t="str">
        <f>IF(F110&gt;5000,"* (Conforme Lei 10.833/03 - 29/12/2003)","")</f>
        <v/>
      </c>
      <c r="B133" s="203"/>
      <c r="C133" s="203"/>
      <c r="D133" s="203"/>
      <c r="E133" s="203"/>
      <c r="I133" s="15"/>
    </row>
    <row r="134" spans="1:9" s="14" customFormat="1" ht="16" x14ac:dyDescent="0.2">
      <c r="I134" s="15"/>
    </row>
    <row r="135" spans="1:9" s="14" customFormat="1" ht="16" x14ac:dyDescent="0.2">
      <c r="I135" s="15"/>
    </row>
    <row r="136" spans="1:9" s="14" customFormat="1" ht="16" x14ac:dyDescent="0.2">
      <c r="I136" s="15"/>
    </row>
    <row r="137" spans="1:9" s="14" customFormat="1" ht="16" x14ac:dyDescent="0.2">
      <c r="I137" s="15"/>
    </row>
    <row r="138" spans="1:9" s="14" customFormat="1" ht="16" x14ac:dyDescent="0.2">
      <c r="I138" s="15"/>
    </row>
    <row r="139" spans="1:9" s="14" customFormat="1" ht="16" x14ac:dyDescent="0.2">
      <c r="I139" s="15"/>
    </row>
    <row r="140" spans="1:9" s="14" customFormat="1" ht="16" x14ac:dyDescent="0.2">
      <c r="I140" s="15"/>
    </row>
    <row r="141" spans="1:9" s="14" customFormat="1" ht="16" x14ac:dyDescent="0.2">
      <c r="I141" s="15"/>
    </row>
    <row r="142" spans="1:9" s="14" customFormat="1" ht="16" x14ac:dyDescent="0.2">
      <c r="I142" s="15"/>
    </row>
    <row r="143" spans="1:9" s="14" customFormat="1" ht="16" x14ac:dyDescent="0.2">
      <c r="I143" s="15"/>
    </row>
    <row r="144" spans="1:9" s="14" customFormat="1" ht="16" x14ac:dyDescent="0.2">
      <c r="I144" s="15"/>
    </row>
    <row r="145" spans="5:19" s="14" customFormat="1" ht="16" x14ac:dyDescent="0.2">
      <c r="I145" s="15"/>
    </row>
    <row r="146" spans="5:19" s="14" customFormat="1" ht="16" x14ac:dyDescent="0.2">
      <c r="I146" s="15"/>
    </row>
    <row r="147" spans="5:19" s="14" customFormat="1" ht="16" x14ac:dyDescent="0.2">
      <c r="I147" s="15"/>
    </row>
    <row r="148" spans="5:19" s="14" customFormat="1" ht="16" x14ac:dyDescent="0.2">
      <c r="I148" s="15"/>
    </row>
    <row r="149" spans="5:19" s="61" customFormat="1" x14ac:dyDescent="0.2">
      <c r="E149" s="63"/>
      <c r="I149" s="64"/>
      <c r="J149" s="36"/>
      <c r="K149" s="36"/>
      <c r="L149" s="36"/>
      <c r="M149" s="36"/>
      <c r="N149" s="36"/>
      <c r="O149" s="36"/>
      <c r="P149" s="36"/>
      <c r="Q149" s="36"/>
      <c r="R149" s="36"/>
      <c r="S149" s="36"/>
    </row>
    <row r="150" spans="5:19" s="61" customFormat="1" x14ac:dyDescent="0.2">
      <c r="E150" s="63"/>
      <c r="I150" s="64"/>
      <c r="J150" s="36"/>
      <c r="K150" s="36"/>
      <c r="L150" s="36"/>
      <c r="M150" s="36"/>
      <c r="N150" s="36"/>
      <c r="O150" s="36"/>
      <c r="P150" s="36"/>
      <c r="Q150" s="36"/>
      <c r="R150" s="36"/>
      <c r="S150" s="36"/>
    </row>
    <row r="151" spans="5:19" s="61" customFormat="1" x14ac:dyDescent="0.2">
      <c r="E151" s="63"/>
      <c r="I151" s="64"/>
      <c r="J151" s="36"/>
      <c r="K151" s="36"/>
      <c r="L151" s="36"/>
      <c r="M151" s="36"/>
      <c r="N151" s="36"/>
      <c r="O151" s="36"/>
      <c r="P151" s="36"/>
      <c r="Q151" s="36"/>
      <c r="R151" s="36"/>
      <c r="S151" s="36"/>
    </row>
    <row r="152" spans="5:19" s="61" customFormat="1" x14ac:dyDescent="0.2">
      <c r="E152" s="63"/>
      <c r="I152" s="64"/>
      <c r="J152" s="36"/>
      <c r="K152" s="36"/>
      <c r="L152" s="36"/>
      <c r="M152" s="36"/>
      <c r="N152" s="36"/>
      <c r="O152" s="36"/>
      <c r="P152" s="36"/>
      <c r="Q152" s="36"/>
      <c r="R152" s="36"/>
      <c r="S152" s="36"/>
    </row>
    <row r="153" spans="5:19" s="61" customFormat="1" x14ac:dyDescent="0.2">
      <c r="E153" s="63"/>
      <c r="I153" s="64"/>
      <c r="J153" s="36"/>
      <c r="K153" s="36"/>
      <c r="L153" s="36"/>
      <c r="M153" s="36"/>
      <c r="N153" s="36"/>
      <c r="O153" s="36"/>
      <c r="P153" s="36"/>
      <c r="Q153" s="36"/>
      <c r="R153" s="36"/>
      <c r="S153" s="36"/>
    </row>
    <row r="154" spans="5:19" s="61" customFormat="1" x14ac:dyDescent="0.2">
      <c r="E154" s="63"/>
      <c r="I154" s="64"/>
      <c r="J154" s="36"/>
      <c r="K154" s="36"/>
      <c r="L154" s="36"/>
      <c r="M154" s="36"/>
      <c r="N154" s="36"/>
      <c r="O154" s="36"/>
      <c r="P154" s="36"/>
      <c r="Q154" s="36"/>
      <c r="R154" s="36"/>
      <c r="S154" s="36"/>
    </row>
    <row r="155" spans="5:19" s="61" customFormat="1" x14ac:dyDescent="0.2">
      <c r="E155" s="63"/>
      <c r="I155" s="64"/>
      <c r="J155" s="36"/>
      <c r="K155" s="36"/>
      <c r="L155" s="36"/>
      <c r="M155" s="36"/>
      <c r="N155" s="36"/>
      <c r="O155" s="36"/>
      <c r="P155" s="36"/>
      <c r="Q155" s="36"/>
      <c r="R155" s="36"/>
      <c r="S155" s="36"/>
    </row>
    <row r="156" spans="5:19" s="61" customFormat="1" x14ac:dyDescent="0.2">
      <c r="E156" s="63"/>
      <c r="I156" s="64"/>
      <c r="J156" s="36"/>
      <c r="K156" s="36"/>
      <c r="L156" s="36"/>
      <c r="M156" s="36"/>
      <c r="N156" s="36"/>
      <c r="O156" s="36"/>
      <c r="P156" s="36"/>
      <c r="Q156" s="36"/>
      <c r="R156" s="36"/>
      <c r="S156" s="36"/>
    </row>
    <row r="157" spans="5:19" s="61" customFormat="1" x14ac:dyDescent="0.2">
      <c r="E157" s="63"/>
      <c r="I157" s="64"/>
      <c r="J157" s="36"/>
      <c r="K157" s="36"/>
      <c r="L157" s="36"/>
      <c r="M157" s="36"/>
      <c r="N157" s="36"/>
      <c r="O157" s="36"/>
      <c r="P157" s="36"/>
      <c r="Q157" s="36"/>
      <c r="R157" s="36"/>
      <c r="S157" s="36"/>
    </row>
    <row r="158" spans="5:19" s="61" customFormat="1" x14ac:dyDescent="0.2">
      <c r="E158" s="63"/>
      <c r="I158" s="64"/>
      <c r="J158" s="36"/>
      <c r="K158" s="36"/>
      <c r="L158" s="36"/>
      <c r="M158" s="36"/>
      <c r="N158" s="36"/>
      <c r="O158" s="36"/>
      <c r="P158" s="36"/>
      <c r="Q158" s="36"/>
      <c r="R158" s="36"/>
      <c r="S158" s="36"/>
    </row>
    <row r="159" spans="5:19" s="61" customFormat="1" x14ac:dyDescent="0.2">
      <c r="E159" s="63"/>
      <c r="I159" s="64"/>
      <c r="J159" s="36"/>
      <c r="K159" s="36"/>
      <c r="L159" s="36"/>
      <c r="M159" s="36"/>
      <c r="N159" s="36"/>
      <c r="O159" s="36"/>
      <c r="P159" s="36"/>
      <c r="Q159" s="36"/>
      <c r="R159" s="36"/>
      <c r="S159" s="36"/>
    </row>
    <row r="160" spans="5:19" s="61" customFormat="1" x14ac:dyDescent="0.2">
      <c r="E160" s="63"/>
      <c r="I160" s="64"/>
      <c r="J160" s="36"/>
      <c r="K160" s="36"/>
      <c r="L160" s="36"/>
      <c r="M160" s="36"/>
      <c r="N160" s="36"/>
      <c r="O160" s="36"/>
      <c r="P160" s="36"/>
      <c r="Q160" s="36"/>
      <c r="R160" s="36"/>
      <c r="S160" s="36"/>
    </row>
    <row r="161" spans="5:19" s="61" customFormat="1" x14ac:dyDescent="0.2">
      <c r="E161" s="63"/>
      <c r="I161" s="64"/>
      <c r="J161" s="36"/>
      <c r="K161" s="36"/>
      <c r="L161" s="36"/>
      <c r="M161" s="36"/>
      <c r="N161" s="36"/>
      <c r="O161" s="36"/>
      <c r="P161" s="36"/>
      <c r="Q161" s="36"/>
      <c r="R161" s="36"/>
      <c r="S161" s="36"/>
    </row>
    <row r="162" spans="5:19" s="61" customFormat="1" x14ac:dyDescent="0.2">
      <c r="E162" s="63"/>
      <c r="I162" s="64"/>
      <c r="J162" s="36"/>
      <c r="K162" s="36"/>
      <c r="L162" s="36"/>
      <c r="M162" s="36"/>
      <c r="N162" s="36"/>
      <c r="O162" s="36"/>
      <c r="P162" s="36"/>
      <c r="Q162" s="36"/>
      <c r="R162" s="36"/>
      <c r="S162" s="36"/>
    </row>
    <row r="163" spans="5:19" s="61" customFormat="1" x14ac:dyDescent="0.2">
      <c r="E163" s="63"/>
      <c r="I163" s="64"/>
      <c r="J163" s="36"/>
      <c r="K163" s="36"/>
      <c r="L163" s="36"/>
      <c r="M163" s="36"/>
      <c r="N163" s="36"/>
      <c r="O163" s="36"/>
      <c r="P163" s="36"/>
      <c r="Q163" s="36"/>
      <c r="R163" s="36"/>
      <c r="S163" s="36"/>
    </row>
    <row r="164" spans="5:19" s="61" customFormat="1" x14ac:dyDescent="0.2">
      <c r="E164" s="63"/>
      <c r="I164" s="64"/>
      <c r="J164" s="36"/>
      <c r="K164" s="36"/>
      <c r="L164" s="36"/>
      <c r="M164" s="36"/>
      <c r="N164" s="36"/>
      <c r="O164" s="36"/>
      <c r="P164" s="36"/>
      <c r="Q164" s="36"/>
      <c r="R164" s="36"/>
      <c r="S164" s="36"/>
    </row>
    <row r="165" spans="5:19" s="61" customFormat="1" x14ac:dyDescent="0.2">
      <c r="E165" s="63"/>
      <c r="I165" s="64"/>
      <c r="J165" s="36"/>
      <c r="K165" s="36"/>
      <c r="L165" s="36"/>
      <c r="M165" s="36"/>
      <c r="N165" s="36"/>
      <c r="O165" s="36"/>
      <c r="P165" s="36"/>
      <c r="Q165" s="36"/>
      <c r="R165" s="36"/>
      <c r="S165" s="36"/>
    </row>
    <row r="166" spans="5:19" s="61" customFormat="1" x14ac:dyDescent="0.2">
      <c r="E166" s="63"/>
      <c r="I166" s="64"/>
      <c r="J166" s="36"/>
      <c r="K166" s="36"/>
      <c r="L166" s="36"/>
      <c r="M166" s="36"/>
      <c r="N166" s="36"/>
      <c r="O166" s="36"/>
      <c r="P166" s="36"/>
      <c r="Q166" s="36"/>
      <c r="R166" s="36"/>
      <c r="S166" s="36"/>
    </row>
    <row r="167" spans="5:19" s="61" customFormat="1" x14ac:dyDescent="0.2">
      <c r="E167" s="63"/>
      <c r="I167" s="64"/>
      <c r="J167" s="36"/>
      <c r="K167" s="36"/>
      <c r="L167" s="36"/>
      <c r="M167" s="36"/>
      <c r="N167" s="36"/>
      <c r="O167" s="36"/>
      <c r="P167" s="36"/>
      <c r="Q167" s="36"/>
      <c r="R167" s="36"/>
      <c r="S167" s="36"/>
    </row>
    <row r="168" spans="5:19" s="61" customFormat="1" x14ac:dyDescent="0.2">
      <c r="E168" s="63"/>
      <c r="I168" s="64"/>
      <c r="J168" s="36"/>
      <c r="K168" s="36"/>
      <c r="L168" s="36"/>
      <c r="M168" s="36"/>
      <c r="N168" s="36"/>
      <c r="O168" s="36"/>
      <c r="P168" s="36"/>
      <c r="Q168" s="36"/>
      <c r="R168" s="36"/>
      <c r="S168" s="36"/>
    </row>
    <row r="169" spans="5:19" s="61" customFormat="1" x14ac:dyDescent="0.2">
      <c r="E169" s="63"/>
      <c r="I169" s="64"/>
      <c r="J169" s="36"/>
      <c r="K169" s="36"/>
      <c r="L169" s="36"/>
      <c r="M169" s="36"/>
      <c r="N169" s="36"/>
      <c r="O169" s="36"/>
      <c r="P169" s="36"/>
      <c r="Q169" s="36"/>
      <c r="R169" s="36"/>
      <c r="S169" s="36"/>
    </row>
    <row r="170" spans="5:19" s="61" customFormat="1" x14ac:dyDescent="0.2">
      <c r="E170" s="63"/>
      <c r="I170" s="64"/>
      <c r="J170" s="36"/>
      <c r="K170" s="36"/>
      <c r="L170" s="36"/>
      <c r="M170" s="36"/>
      <c r="N170" s="36"/>
      <c r="O170" s="36"/>
      <c r="P170" s="36"/>
      <c r="Q170" s="36"/>
      <c r="R170" s="36"/>
      <c r="S170" s="36"/>
    </row>
    <row r="171" spans="5:19" s="61" customFormat="1" x14ac:dyDescent="0.2">
      <c r="E171" s="63"/>
      <c r="I171" s="64"/>
      <c r="J171" s="36"/>
      <c r="K171" s="36"/>
      <c r="L171" s="36"/>
      <c r="M171" s="36"/>
      <c r="N171" s="36"/>
      <c r="O171" s="36"/>
      <c r="P171" s="36"/>
      <c r="Q171" s="36"/>
      <c r="R171" s="36"/>
      <c r="S171" s="36"/>
    </row>
    <row r="172" spans="5:19" s="61" customFormat="1" x14ac:dyDescent="0.2">
      <c r="E172" s="63"/>
      <c r="I172" s="64"/>
      <c r="J172" s="36"/>
      <c r="K172" s="36"/>
      <c r="L172" s="36"/>
      <c r="M172" s="36"/>
      <c r="N172" s="36"/>
      <c r="O172" s="36"/>
      <c r="P172" s="36"/>
      <c r="Q172" s="36"/>
      <c r="R172" s="36"/>
      <c r="S172" s="36"/>
    </row>
    <row r="173" spans="5:19" s="61" customFormat="1" x14ac:dyDescent="0.2">
      <c r="E173" s="63"/>
      <c r="I173" s="64"/>
      <c r="J173" s="36"/>
      <c r="K173" s="36"/>
      <c r="L173" s="36"/>
      <c r="M173" s="36"/>
      <c r="N173" s="36"/>
      <c r="O173" s="36"/>
      <c r="P173" s="36"/>
      <c r="Q173" s="36"/>
      <c r="R173" s="36"/>
      <c r="S173" s="36"/>
    </row>
    <row r="174" spans="5:19" s="61" customFormat="1" x14ac:dyDescent="0.2">
      <c r="E174" s="63"/>
      <c r="I174" s="64"/>
      <c r="J174" s="36"/>
      <c r="K174" s="36"/>
      <c r="L174" s="36"/>
      <c r="M174" s="36"/>
      <c r="N174" s="36"/>
      <c r="O174" s="36"/>
      <c r="P174" s="36"/>
      <c r="Q174" s="36"/>
      <c r="R174" s="36"/>
      <c r="S174" s="36"/>
    </row>
    <row r="175" spans="5:19" s="61" customFormat="1" x14ac:dyDescent="0.2">
      <c r="E175" s="63"/>
      <c r="I175" s="64"/>
      <c r="J175" s="36"/>
      <c r="K175" s="36"/>
      <c r="L175" s="36"/>
      <c r="M175" s="36"/>
      <c r="N175" s="36"/>
      <c r="O175" s="36"/>
      <c r="P175" s="36"/>
      <c r="Q175" s="36"/>
      <c r="R175" s="36"/>
      <c r="S175" s="36"/>
    </row>
    <row r="176" spans="5:19" s="61" customFormat="1" x14ac:dyDescent="0.2">
      <c r="E176" s="63"/>
      <c r="I176" s="64"/>
      <c r="J176" s="36"/>
      <c r="K176" s="36"/>
      <c r="L176" s="36"/>
      <c r="M176" s="36"/>
      <c r="N176" s="36"/>
      <c r="O176" s="36"/>
      <c r="P176" s="36"/>
      <c r="Q176" s="36"/>
      <c r="R176" s="36"/>
      <c r="S176" s="36"/>
    </row>
    <row r="177" spans="5:19" s="61" customFormat="1" x14ac:dyDescent="0.2">
      <c r="E177" s="63"/>
      <c r="I177" s="64"/>
      <c r="J177" s="36"/>
      <c r="K177" s="36"/>
      <c r="L177" s="36"/>
      <c r="M177" s="36"/>
      <c r="N177" s="36"/>
      <c r="O177" s="36"/>
      <c r="P177" s="36"/>
      <c r="Q177" s="36"/>
      <c r="R177" s="36"/>
      <c r="S177" s="36"/>
    </row>
    <row r="178" spans="5:19" s="61" customFormat="1" x14ac:dyDescent="0.2">
      <c r="E178" s="63"/>
      <c r="I178" s="64"/>
      <c r="J178" s="36"/>
      <c r="K178" s="36"/>
      <c r="L178" s="36"/>
      <c r="M178" s="36"/>
      <c r="N178" s="36"/>
      <c r="O178" s="36"/>
      <c r="P178" s="36"/>
      <c r="Q178" s="36"/>
      <c r="R178" s="36"/>
      <c r="S178" s="36"/>
    </row>
    <row r="179" spans="5:19" s="61" customFormat="1" x14ac:dyDescent="0.2">
      <c r="E179" s="63"/>
      <c r="I179" s="64"/>
      <c r="J179" s="36"/>
      <c r="K179" s="36"/>
      <c r="L179" s="36"/>
      <c r="M179" s="36"/>
      <c r="N179" s="36"/>
      <c r="O179" s="36"/>
      <c r="P179" s="36"/>
      <c r="Q179" s="36"/>
      <c r="R179" s="36"/>
      <c r="S179" s="36"/>
    </row>
    <row r="180" spans="5:19" s="61" customFormat="1" x14ac:dyDescent="0.2">
      <c r="E180" s="63"/>
      <c r="I180" s="64"/>
      <c r="J180" s="36"/>
      <c r="K180" s="36"/>
      <c r="L180" s="36"/>
      <c r="M180" s="36"/>
      <c r="N180" s="36"/>
      <c r="O180" s="36"/>
      <c r="P180" s="36"/>
      <c r="Q180" s="36"/>
      <c r="R180" s="36"/>
      <c r="S180" s="36"/>
    </row>
    <row r="181" spans="5:19" s="61" customFormat="1" x14ac:dyDescent="0.2">
      <c r="E181" s="63"/>
      <c r="I181" s="64"/>
      <c r="J181" s="36"/>
      <c r="K181" s="36"/>
      <c r="L181" s="36"/>
      <c r="M181" s="36"/>
      <c r="N181" s="36"/>
      <c r="O181" s="36"/>
      <c r="P181" s="36"/>
      <c r="Q181" s="36"/>
      <c r="R181" s="36"/>
      <c r="S181" s="36"/>
    </row>
    <row r="182" spans="5:19" s="61" customFormat="1" x14ac:dyDescent="0.2">
      <c r="E182" s="63"/>
      <c r="I182" s="64"/>
      <c r="J182" s="36"/>
      <c r="K182" s="36"/>
      <c r="L182" s="36"/>
      <c r="M182" s="36"/>
      <c r="N182" s="36"/>
      <c r="O182" s="36"/>
      <c r="P182" s="36"/>
      <c r="Q182" s="36"/>
      <c r="R182" s="36"/>
      <c r="S182" s="36"/>
    </row>
    <row r="183" spans="5:19" s="61" customFormat="1" x14ac:dyDescent="0.2">
      <c r="E183" s="63"/>
      <c r="I183" s="64"/>
      <c r="J183" s="36"/>
      <c r="K183" s="36"/>
      <c r="L183" s="36"/>
      <c r="M183" s="36"/>
      <c r="N183" s="36"/>
      <c r="O183" s="36"/>
      <c r="P183" s="36"/>
      <c r="Q183" s="36"/>
      <c r="R183" s="36"/>
      <c r="S183" s="36"/>
    </row>
    <row r="184" spans="5:19" s="61" customFormat="1" x14ac:dyDescent="0.2">
      <c r="E184" s="63"/>
      <c r="I184" s="64"/>
      <c r="J184" s="36"/>
      <c r="K184" s="36"/>
      <c r="L184" s="36"/>
      <c r="M184" s="36"/>
      <c r="N184" s="36"/>
      <c r="O184" s="36"/>
      <c r="P184" s="36"/>
      <c r="Q184" s="36"/>
      <c r="R184" s="36"/>
      <c r="S184" s="36"/>
    </row>
    <row r="185" spans="5:19" s="61" customFormat="1" x14ac:dyDescent="0.2">
      <c r="E185" s="63"/>
      <c r="I185" s="64"/>
      <c r="J185" s="36"/>
      <c r="K185" s="36"/>
      <c r="L185" s="36"/>
      <c r="M185" s="36"/>
      <c r="N185" s="36"/>
      <c r="O185" s="36"/>
      <c r="P185" s="36"/>
      <c r="Q185" s="36"/>
      <c r="R185" s="36"/>
      <c r="S185" s="36"/>
    </row>
    <row r="186" spans="5:19" s="61" customFormat="1" x14ac:dyDescent="0.2">
      <c r="E186" s="63"/>
      <c r="I186" s="64"/>
      <c r="J186" s="36"/>
      <c r="K186" s="36"/>
      <c r="L186" s="36"/>
      <c r="M186" s="36"/>
      <c r="N186" s="36"/>
      <c r="O186" s="36"/>
      <c r="P186" s="36"/>
      <c r="Q186" s="36"/>
      <c r="R186" s="36"/>
      <c r="S186" s="36"/>
    </row>
    <row r="187" spans="5:19" s="61" customFormat="1" x14ac:dyDescent="0.2">
      <c r="E187" s="63"/>
      <c r="I187" s="64"/>
      <c r="J187" s="36"/>
      <c r="K187" s="36"/>
      <c r="L187" s="36"/>
      <c r="M187" s="36"/>
      <c r="N187" s="36"/>
      <c r="O187" s="36"/>
      <c r="P187" s="36"/>
      <c r="Q187" s="36"/>
      <c r="R187" s="36"/>
      <c r="S187" s="36"/>
    </row>
    <row r="188" spans="5:19" s="61" customFormat="1" x14ac:dyDescent="0.2">
      <c r="E188" s="63"/>
      <c r="I188" s="64"/>
      <c r="J188" s="36"/>
      <c r="K188" s="36"/>
      <c r="L188" s="36"/>
      <c r="M188" s="36"/>
      <c r="N188" s="36"/>
      <c r="O188" s="36"/>
      <c r="P188" s="36"/>
      <c r="Q188" s="36"/>
      <c r="R188" s="36"/>
      <c r="S188" s="36"/>
    </row>
    <row r="189" spans="5:19" s="61" customFormat="1" x14ac:dyDescent="0.2">
      <c r="E189" s="63"/>
      <c r="I189" s="64"/>
      <c r="J189" s="36"/>
      <c r="K189" s="36"/>
      <c r="L189" s="36"/>
      <c r="M189" s="36"/>
      <c r="N189" s="36"/>
      <c r="O189" s="36"/>
      <c r="P189" s="36"/>
      <c r="Q189" s="36"/>
      <c r="R189" s="36"/>
      <c r="S189" s="36"/>
    </row>
    <row r="190" spans="5:19" s="61" customFormat="1" x14ac:dyDescent="0.2">
      <c r="E190" s="63"/>
      <c r="I190" s="64"/>
      <c r="J190" s="36"/>
      <c r="K190" s="36"/>
      <c r="L190" s="36"/>
      <c r="M190" s="36"/>
      <c r="N190" s="36"/>
      <c r="O190" s="36"/>
      <c r="P190" s="36"/>
      <c r="Q190" s="36"/>
      <c r="R190" s="36"/>
      <c r="S190" s="36"/>
    </row>
    <row r="191" spans="5:19" s="61" customFormat="1" x14ac:dyDescent="0.2">
      <c r="E191" s="63"/>
      <c r="I191" s="64"/>
      <c r="J191" s="36"/>
      <c r="K191" s="36"/>
      <c r="L191" s="36"/>
      <c r="M191" s="36"/>
      <c r="N191" s="36"/>
      <c r="O191" s="36"/>
      <c r="P191" s="36"/>
      <c r="Q191" s="36"/>
      <c r="R191" s="36"/>
      <c r="S191" s="36"/>
    </row>
    <row r="192" spans="5:19" s="61" customFormat="1" x14ac:dyDescent="0.2">
      <c r="E192" s="63"/>
      <c r="I192" s="64"/>
      <c r="J192" s="36"/>
      <c r="K192" s="36"/>
      <c r="L192" s="36"/>
      <c r="M192" s="36"/>
      <c r="N192" s="36"/>
      <c r="O192" s="36"/>
      <c r="P192" s="36"/>
      <c r="Q192" s="36"/>
      <c r="R192" s="36"/>
      <c r="S192" s="36"/>
    </row>
    <row r="193" spans="5:19" s="61" customFormat="1" x14ac:dyDescent="0.2">
      <c r="E193" s="63"/>
      <c r="I193" s="64"/>
      <c r="J193" s="36"/>
      <c r="K193" s="36"/>
      <c r="L193" s="36"/>
      <c r="M193" s="36"/>
      <c r="N193" s="36"/>
      <c r="O193" s="36"/>
      <c r="P193" s="36"/>
      <c r="Q193" s="36"/>
      <c r="R193" s="36"/>
      <c r="S193" s="36"/>
    </row>
    <row r="194" spans="5:19" s="61" customFormat="1" x14ac:dyDescent="0.2">
      <c r="E194" s="63"/>
      <c r="I194" s="64"/>
      <c r="J194" s="36"/>
      <c r="K194" s="36"/>
      <c r="L194" s="36"/>
      <c r="M194" s="36"/>
      <c r="N194" s="36"/>
      <c r="O194" s="36"/>
      <c r="P194" s="36"/>
      <c r="Q194" s="36"/>
      <c r="R194" s="36"/>
      <c r="S194" s="36"/>
    </row>
    <row r="195" spans="5:19" s="61" customFormat="1" x14ac:dyDescent="0.2">
      <c r="E195" s="63"/>
      <c r="I195" s="64"/>
      <c r="J195" s="36"/>
      <c r="K195" s="36"/>
      <c r="L195" s="36"/>
      <c r="M195" s="36"/>
      <c r="N195" s="36"/>
      <c r="O195" s="36"/>
      <c r="P195" s="36"/>
      <c r="Q195" s="36"/>
      <c r="R195" s="36"/>
      <c r="S195" s="36"/>
    </row>
    <row r="196" spans="5:19" s="61" customFormat="1" x14ac:dyDescent="0.2">
      <c r="E196" s="63"/>
      <c r="I196" s="64"/>
      <c r="J196" s="36"/>
      <c r="K196" s="36"/>
      <c r="L196" s="36"/>
      <c r="M196" s="36"/>
      <c r="N196" s="36"/>
      <c r="O196" s="36"/>
      <c r="P196" s="36"/>
      <c r="Q196" s="36"/>
      <c r="R196" s="36"/>
      <c r="S196" s="36"/>
    </row>
    <row r="197" spans="5:19" s="61" customFormat="1" x14ac:dyDescent="0.2">
      <c r="E197" s="63"/>
      <c r="I197" s="64"/>
      <c r="J197" s="36"/>
      <c r="K197" s="36"/>
      <c r="L197" s="36"/>
      <c r="M197" s="36"/>
      <c r="N197" s="36"/>
      <c r="O197" s="36"/>
      <c r="P197" s="36"/>
      <c r="Q197" s="36"/>
      <c r="R197" s="36"/>
      <c r="S197" s="36"/>
    </row>
    <row r="198" spans="5:19" s="61" customFormat="1" x14ac:dyDescent="0.2">
      <c r="E198" s="63"/>
      <c r="I198" s="64"/>
      <c r="J198" s="36"/>
      <c r="K198" s="36"/>
      <c r="L198" s="36"/>
      <c r="M198" s="36"/>
      <c r="N198" s="36"/>
      <c r="O198" s="36"/>
      <c r="P198" s="36"/>
      <c r="Q198" s="36"/>
      <c r="R198" s="36"/>
      <c r="S198" s="36"/>
    </row>
    <row r="199" spans="5:19" s="61" customFormat="1" x14ac:dyDescent="0.2">
      <c r="E199" s="63"/>
      <c r="I199" s="64"/>
      <c r="J199" s="36"/>
      <c r="K199" s="36"/>
      <c r="L199" s="36"/>
      <c r="M199" s="36"/>
      <c r="N199" s="36"/>
      <c r="O199" s="36"/>
      <c r="P199" s="36"/>
      <c r="Q199" s="36"/>
      <c r="R199" s="36"/>
      <c r="S199" s="36"/>
    </row>
    <row r="200" spans="5:19" s="61" customFormat="1" x14ac:dyDescent="0.2">
      <c r="E200" s="63"/>
      <c r="I200" s="64"/>
      <c r="J200" s="36"/>
      <c r="K200" s="36"/>
      <c r="L200" s="36"/>
      <c r="M200" s="36"/>
      <c r="N200" s="36"/>
      <c r="O200" s="36"/>
      <c r="P200" s="36"/>
      <c r="Q200" s="36"/>
      <c r="R200" s="36"/>
      <c r="S200" s="36"/>
    </row>
    <row r="201" spans="5:19" s="61" customFormat="1" x14ac:dyDescent="0.2">
      <c r="E201" s="63"/>
      <c r="I201" s="64"/>
      <c r="J201" s="36"/>
      <c r="K201" s="36"/>
      <c r="L201" s="36"/>
      <c r="M201" s="36"/>
      <c r="N201" s="36"/>
      <c r="O201" s="36"/>
      <c r="P201" s="36"/>
      <c r="Q201" s="36"/>
      <c r="R201" s="36"/>
      <c r="S201" s="36"/>
    </row>
    <row r="202" spans="5:19" s="61" customFormat="1" x14ac:dyDescent="0.2">
      <c r="E202" s="63"/>
      <c r="I202" s="64"/>
      <c r="J202" s="36"/>
      <c r="K202" s="36"/>
      <c r="L202" s="36"/>
      <c r="M202" s="36"/>
      <c r="N202" s="36"/>
      <c r="O202" s="36"/>
      <c r="P202" s="36"/>
      <c r="Q202" s="36"/>
      <c r="R202" s="36"/>
      <c r="S202" s="36"/>
    </row>
    <row r="203" spans="5:19" s="61" customFormat="1" x14ac:dyDescent="0.2">
      <c r="E203" s="63"/>
      <c r="I203" s="64"/>
      <c r="J203" s="36"/>
      <c r="K203" s="36"/>
      <c r="L203" s="36"/>
      <c r="M203" s="36"/>
      <c r="N203" s="36"/>
      <c r="O203" s="36"/>
      <c r="P203" s="36"/>
      <c r="Q203" s="36"/>
      <c r="R203" s="36"/>
      <c r="S203" s="36"/>
    </row>
    <row r="204" spans="5:19" s="61" customFormat="1" x14ac:dyDescent="0.2">
      <c r="E204" s="63"/>
      <c r="I204" s="64"/>
      <c r="J204" s="36"/>
      <c r="K204" s="36"/>
      <c r="L204" s="36"/>
      <c r="M204" s="36"/>
      <c r="N204" s="36"/>
      <c r="O204" s="36"/>
      <c r="P204" s="36"/>
      <c r="Q204" s="36"/>
      <c r="R204" s="36"/>
      <c r="S204" s="36"/>
    </row>
    <row r="205" spans="5:19" s="61" customFormat="1" x14ac:dyDescent="0.2">
      <c r="E205" s="63"/>
      <c r="I205" s="64"/>
      <c r="J205" s="36"/>
      <c r="K205" s="36"/>
      <c r="L205" s="36"/>
      <c r="M205" s="36"/>
      <c r="N205" s="36"/>
      <c r="O205" s="36"/>
      <c r="P205" s="36"/>
      <c r="Q205" s="36"/>
      <c r="R205" s="36"/>
      <c r="S205" s="36"/>
    </row>
    <row r="206" spans="5:19" s="61" customFormat="1" x14ac:dyDescent="0.2">
      <c r="E206" s="63"/>
      <c r="I206" s="64"/>
      <c r="J206" s="36"/>
      <c r="K206" s="36"/>
      <c r="L206" s="36"/>
      <c r="M206" s="36"/>
      <c r="N206" s="36"/>
      <c r="O206" s="36"/>
      <c r="P206" s="36"/>
      <c r="Q206" s="36"/>
      <c r="R206" s="36"/>
      <c r="S206" s="36"/>
    </row>
    <row r="207" spans="5:19" s="61" customFormat="1" x14ac:dyDescent="0.2">
      <c r="E207" s="63"/>
      <c r="I207" s="64"/>
      <c r="J207" s="36"/>
      <c r="K207" s="36"/>
      <c r="L207" s="36"/>
      <c r="M207" s="36"/>
      <c r="N207" s="36"/>
      <c r="O207" s="36"/>
      <c r="P207" s="36"/>
      <c r="Q207" s="36"/>
      <c r="R207" s="36"/>
      <c r="S207" s="36"/>
    </row>
    <row r="208" spans="5:19" s="61" customFormat="1" x14ac:dyDescent="0.2">
      <c r="E208" s="63"/>
      <c r="I208" s="64"/>
      <c r="J208" s="36"/>
      <c r="K208" s="36"/>
      <c r="L208" s="36"/>
      <c r="M208" s="36"/>
      <c r="N208" s="36"/>
      <c r="O208" s="36"/>
      <c r="P208" s="36"/>
      <c r="Q208" s="36"/>
      <c r="R208" s="36"/>
      <c r="S208" s="36"/>
    </row>
    <row r="209" spans="5:19" s="61" customFormat="1" x14ac:dyDescent="0.2">
      <c r="E209" s="63"/>
      <c r="I209" s="64"/>
      <c r="J209" s="36"/>
      <c r="K209" s="36"/>
      <c r="L209" s="36"/>
      <c r="M209" s="36"/>
      <c r="N209" s="36"/>
      <c r="O209" s="36"/>
      <c r="P209" s="36"/>
      <c r="Q209" s="36"/>
      <c r="R209" s="36"/>
      <c r="S209" s="36"/>
    </row>
    <row r="210" spans="5:19" s="61" customFormat="1" x14ac:dyDescent="0.2">
      <c r="E210" s="63"/>
      <c r="I210" s="64"/>
      <c r="J210" s="36"/>
      <c r="K210" s="36"/>
      <c r="L210" s="36"/>
      <c r="M210" s="36"/>
      <c r="N210" s="36"/>
      <c r="O210" s="36"/>
      <c r="P210" s="36"/>
      <c r="Q210" s="36"/>
      <c r="R210" s="36"/>
      <c r="S210" s="36"/>
    </row>
    <row r="211" spans="5:19" s="61" customFormat="1" x14ac:dyDescent="0.2">
      <c r="E211" s="63"/>
      <c r="I211" s="64"/>
      <c r="J211" s="36"/>
      <c r="K211" s="36"/>
      <c r="L211" s="36"/>
      <c r="M211" s="36"/>
      <c r="N211" s="36"/>
      <c r="O211" s="36"/>
      <c r="P211" s="36"/>
      <c r="Q211" s="36"/>
      <c r="R211" s="36"/>
      <c r="S211" s="36"/>
    </row>
    <row r="212" spans="5:19" s="61" customFormat="1" x14ac:dyDescent="0.2">
      <c r="E212" s="63"/>
      <c r="I212" s="64"/>
      <c r="J212" s="36"/>
      <c r="K212" s="36"/>
      <c r="L212" s="36"/>
      <c r="M212" s="36"/>
      <c r="N212" s="36"/>
      <c r="O212" s="36"/>
      <c r="P212" s="36"/>
      <c r="Q212" s="36"/>
      <c r="R212" s="36"/>
      <c r="S212" s="36"/>
    </row>
    <row r="213" spans="5:19" s="61" customFormat="1" x14ac:dyDescent="0.2">
      <c r="E213" s="63"/>
      <c r="I213" s="64"/>
      <c r="J213" s="36"/>
      <c r="K213" s="36"/>
      <c r="L213" s="36"/>
      <c r="M213" s="36"/>
      <c r="N213" s="36"/>
      <c r="O213" s="36"/>
      <c r="P213" s="36"/>
      <c r="Q213" s="36"/>
      <c r="R213" s="36"/>
      <c r="S213" s="36"/>
    </row>
    <row r="214" spans="5:19" s="61" customFormat="1" x14ac:dyDescent="0.2">
      <c r="E214" s="63"/>
      <c r="I214" s="64"/>
      <c r="J214" s="36"/>
      <c r="K214" s="36"/>
      <c r="L214" s="36"/>
      <c r="M214" s="36"/>
      <c r="N214" s="36"/>
      <c r="O214" s="36"/>
      <c r="P214" s="36"/>
      <c r="Q214" s="36"/>
      <c r="R214" s="36"/>
      <c r="S214" s="36"/>
    </row>
    <row r="215" spans="5:19" s="61" customFormat="1" x14ac:dyDescent="0.2">
      <c r="E215" s="63"/>
      <c r="I215" s="64"/>
      <c r="J215" s="36"/>
      <c r="K215" s="36"/>
      <c r="L215" s="36"/>
      <c r="M215" s="36"/>
      <c r="N215" s="36"/>
      <c r="O215" s="36"/>
      <c r="P215" s="36"/>
      <c r="Q215" s="36"/>
      <c r="R215" s="36"/>
      <c r="S215" s="36"/>
    </row>
    <row r="216" spans="5:19" s="61" customFormat="1" x14ac:dyDescent="0.2">
      <c r="E216" s="63"/>
      <c r="I216" s="64"/>
      <c r="J216" s="36"/>
      <c r="K216" s="36"/>
      <c r="L216" s="36"/>
      <c r="M216" s="36"/>
      <c r="N216" s="36"/>
      <c r="O216" s="36"/>
      <c r="P216" s="36"/>
      <c r="Q216" s="36"/>
      <c r="R216" s="36"/>
      <c r="S216" s="36"/>
    </row>
    <row r="217" spans="5:19" s="61" customFormat="1" x14ac:dyDescent="0.2">
      <c r="E217" s="63"/>
      <c r="I217" s="64"/>
      <c r="J217" s="36"/>
      <c r="K217" s="36"/>
      <c r="L217" s="36"/>
      <c r="M217" s="36"/>
      <c r="N217" s="36"/>
      <c r="O217" s="36"/>
      <c r="P217" s="36"/>
      <c r="Q217" s="36"/>
      <c r="R217" s="36"/>
      <c r="S217" s="36"/>
    </row>
    <row r="218" spans="5:19" s="61" customFormat="1" x14ac:dyDescent="0.2">
      <c r="E218" s="63"/>
      <c r="I218" s="64"/>
      <c r="J218" s="36"/>
      <c r="K218" s="36"/>
      <c r="L218" s="36"/>
      <c r="M218" s="36"/>
      <c r="N218" s="36"/>
      <c r="O218" s="36"/>
      <c r="P218" s="36"/>
      <c r="Q218" s="36"/>
      <c r="R218" s="36"/>
      <c r="S218" s="36"/>
    </row>
    <row r="219" spans="5:19" s="61" customFormat="1" x14ac:dyDescent="0.2">
      <c r="E219" s="63"/>
      <c r="I219" s="64"/>
      <c r="J219" s="36"/>
      <c r="K219" s="36"/>
      <c r="L219" s="36"/>
      <c r="M219" s="36"/>
      <c r="N219" s="36"/>
      <c r="O219" s="36"/>
      <c r="P219" s="36"/>
      <c r="Q219" s="36"/>
      <c r="R219" s="36"/>
      <c r="S219" s="36"/>
    </row>
    <row r="220" spans="5:19" s="61" customFormat="1" x14ac:dyDescent="0.2">
      <c r="E220" s="63"/>
      <c r="I220" s="64"/>
      <c r="J220" s="36"/>
      <c r="K220" s="36"/>
      <c r="L220" s="36"/>
      <c r="M220" s="36"/>
      <c r="N220" s="36"/>
      <c r="O220" s="36"/>
      <c r="P220" s="36"/>
      <c r="Q220" s="36"/>
      <c r="R220" s="36"/>
      <c r="S220" s="36"/>
    </row>
    <row r="221" spans="5:19" s="61" customFormat="1" x14ac:dyDescent="0.2">
      <c r="E221" s="63"/>
      <c r="I221" s="64"/>
      <c r="J221" s="36"/>
      <c r="K221" s="36"/>
      <c r="L221" s="36"/>
      <c r="M221" s="36"/>
      <c r="N221" s="36"/>
      <c r="O221" s="36"/>
      <c r="P221" s="36"/>
      <c r="Q221" s="36"/>
      <c r="R221" s="36"/>
      <c r="S221" s="36"/>
    </row>
    <row r="222" spans="5:19" s="61" customFormat="1" x14ac:dyDescent="0.2">
      <c r="E222" s="63"/>
      <c r="I222" s="64"/>
      <c r="J222" s="36"/>
      <c r="K222" s="36"/>
      <c r="L222" s="36"/>
      <c r="M222" s="36"/>
      <c r="N222" s="36"/>
      <c r="O222" s="36"/>
      <c r="P222" s="36"/>
      <c r="Q222" s="36"/>
      <c r="R222" s="36"/>
      <c r="S222" s="36"/>
    </row>
    <row r="223" spans="5:19" s="61" customFormat="1" x14ac:dyDescent="0.2">
      <c r="E223" s="63"/>
      <c r="I223" s="64"/>
      <c r="J223" s="36"/>
      <c r="K223" s="36"/>
      <c r="L223" s="36"/>
      <c r="M223" s="36"/>
      <c r="N223" s="36"/>
      <c r="O223" s="36"/>
      <c r="P223" s="36"/>
      <c r="Q223" s="36"/>
      <c r="R223" s="36"/>
      <c r="S223" s="36"/>
    </row>
    <row r="224" spans="5:19" s="61" customFormat="1" x14ac:dyDescent="0.2">
      <c r="E224" s="63"/>
      <c r="I224" s="64"/>
      <c r="J224" s="36"/>
      <c r="K224" s="36"/>
      <c r="L224" s="36"/>
      <c r="M224" s="36"/>
      <c r="N224" s="36"/>
      <c r="O224" s="36"/>
      <c r="P224" s="36"/>
      <c r="Q224" s="36"/>
      <c r="R224" s="36"/>
      <c r="S224" s="36"/>
    </row>
    <row r="225" spans="5:19" s="61" customFormat="1" x14ac:dyDescent="0.2">
      <c r="E225" s="63"/>
      <c r="I225" s="64"/>
      <c r="J225" s="36"/>
      <c r="K225" s="36"/>
      <c r="L225" s="36"/>
      <c r="M225" s="36"/>
      <c r="N225" s="36"/>
      <c r="O225" s="36"/>
      <c r="P225" s="36"/>
      <c r="Q225" s="36"/>
      <c r="R225" s="36"/>
      <c r="S225" s="36"/>
    </row>
    <row r="226" spans="5:19" s="61" customFormat="1" x14ac:dyDescent="0.2">
      <c r="E226" s="63"/>
      <c r="I226" s="64"/>
      <c r="J226" s="36"/>
      <c r="K226" s="36"/>
      <c r="L226" s="36"/>
      <c r="M226" s="36"/>
      <c r="N226" s="36"/>
      <c r="O226" s="36"/>
      <c r="P226" s="36"/>
      <c r="Q226" s="36"/>
      <c r="R226" s="36"/>
      <c r="S226" s="36"/>
    </row>
    <row r="227" spans="5:19" s="61" customFormat="1" x14ac:dyDescent="0.2">
      <c r="E227" s="63"/>
      <c r="I227" s="64"/>
      <c r="J227" s="36"/>
      <c r="K227" s="36"/>
      <c r="L227" s="36"/>
      <c r="M227" s="36"/>
      <c r="N227" s="36"/>
      <c r="O227" s="36"/>
      <c r="P227" s="36"/>
      <c r="Q227" s="36"/>
      <c r="R227" s="36"/>
      <c r="S227" s="36"/>
    </row>
    <row r="228" spans="5:19" s="61" customFormat="1" x14ac:dyDescent="0.2">
      <c r="E228" s="63"/>
      <c r="I228" s="64"/>
      <c r="J228" s="36"/>
      <c r="K228" s="36"/>
      <c r="L228" s="36"/>
      <c r="M228" s="36"/>
      <c r="N228" s="36"/>
      <c r="O228" s="36"/>
      <c r="P228" s="36"/>
      <c r="Q228" s="36"/>
      <c r="R228" s="36"/>
      <c r="S228" s="36"/>
    </row>
    <row r="229" spans="5:19" s="61" customFormat="1" x14ac:dyDescent="0.2">
      <c r="E229" s="63"/>
      <c r="I229" s="64"/>
      <c r="J229" s="36"/>
      <c r="K229" s="36"/>
      <c r="L229" s="36"/>
      <c r="M229" s="36"/>
      <c r="N229" s="36"/>
      <c r="O229" s="36"/>
      <c r="P229" s="36"/>
      <c r="Q229" s="36"/>
      <c r="R229" s="36"/>
      <c r="S229" s="36"/>
    </row>
    <row r="230" spans="5:19" s="61" customFormat="1" x14ac:dyDescent="0.2">
      <c r="E230" s="63"/>
      <c r="I230" s="64"/>
      <c r="J230" s="36"/>
      <c r="K230" s="36"/>
      <c r="L230" s="36"/>
      <c r="M230" s="36"/>
      <c r="N230" s="36"/>
      <c r="O230" s="36"/>
      <c r="P230" s="36"/>
      <c r="Q230" s="36"/>
      <c r="R230" s="36"/>
      <c r="S230" s="36"/>
    </row>
    <row r="231" spans="5:19" s="61" customFormat="1" x14ac:dyDescent="0.2">
      <c r="E231" s="63"/>
      <c r="I231" s="64"/>
      <c r="J231" s="36"/>
      <c r="K231" s="36"/>
      <c r="L231" s="36"/>
      <c r="M231" s="36"/>
      <c r="N231" s="36"/>
      <c r="O231" s="36"/>
      <c r="P231" s="36"/>
      <c r="Q231" s="36"/>
      <c r="R231" s="36"/>
      <c r="S231" s="36"/>
    </row>
    <row r="232" spans="5:19" s="61" customFormat="1" x14ac:dyDescent="0.2">
      <c r="E232" s="63"/>
      <c r="I232" s="64"/>
      <c r="J232" s="36"/>
      <c r="K232" s="36"/>
      <c r="L232" s="36"/>
      <c r="M232" s="36"/>
      <c r="N232" s="36"/>
      <c r="O232" s="36"/>
      <c r="P232" s="36"/>
      <c r="Q232" s="36"/>
      <c r="R232" s="36"/>
      <c r="S232" s="36"/>
    </row>
    <row r="233" spans="5:19" s="61" customFormat="1" x14ac:dyDescent="0.2">
      <c r="E233" s="63"/>
      <c r="I233" s="64"/>
      <c r="J233" s="36"/>
      <c r="K233" s="36"/>
      <c r="L233" s="36"/>
      <c r="M233" s="36"/>
      <c r="N233" s="36"/>
      <c r="O233" s="36"/>
      <c r="P233" s="36"/>
      <c r="Q233" s="36"/>
      <c r="R233" s="36"/>
      <c r="S233" s="36"/>
    </row>
    <row r="234" spans="5:19" s="61" customFormat="1" x14ac:dyDescent="0.2">
      <c r="E234" s="63"/>
      <c r="I234" s="64"/>
      <c r="J234" s="36"/>
      <c r="K234" s="36"/>
      <c r="L234" s="36"/>
      <c r="M234" s="36"/>
      <c r="N234" s="36"/>
      <c r="O234" s="36"/>
      <c r="P234" s="36"/>
      <c r="Q234" s="36"/>
      <c r="R234" s="36"/>
      <c r="S234" s="36"/>
    </row>
    <row r="235" spans="5:19" s="61" customFormat="1" x14ac:dyDescent="0.2">
      <c r="E235" s="63"/>
      <c r="I235" s="64"/>
      <c r="J235" s="36"/>
      <c r="K235" s="36"/>
      <c r="L235" s="36"/>
      <c r="M235" s="36"/>
      <c r="N235" s="36"/>
      <c r="O235" s="36"/>
      <c r="P235" s="36"/>
      <c r="Q235" s="36"/>
      <c r="R235" s="36"/>
      <c r="S235" s="36"/>
    </row>
    <row r="236" spans="5:19" s="61" customFormat="1" x14ac:dyDescent="0.2">
      <c r="E236" s="63"/>
      <c r="I236" s="64"/>
      <c r="J236" s="36"/>
      <c r="K236" s="36"/>
      <c r="L236" s="36"/>
      <c r="M236" s="36"/>
      <c r="N236" s="36"/>
      <c r="O236" s="36"/>
      <c r="P236" s="36"/>
      <c r="Q236" s="36"/>
      <c r="R236" s="36"/>
      <c r="S236" s="36"/>
    </row>
    <row r="237" spans="5:19" s="61" customFormat="1" x14ac:dyDescent="0.2">
      <c r="E237" s="63"/>
      <c r="I237" s="64"/>
      <c r="J237" s="36"/>
      <c r="K237" s="36"/>
      <c r="L237" s="36"/>
      <c r="M237" s="36"/>
      <c r="N237" s="36"/>
      <c r="O237" s="36"/>
      <c r="P237" s="36"/>
      <c r="Q237" s="36"/>
      <c r="R237" s="36"/>
      <c r="S237" s="36"/>
    </row>
    <row r="238" spans="5:19" s="61" customFormat="1" x14ac:dyDescent="0.2">
      <c r="E238" s="63"/>
      <c r="I238" s="64"/>
      <c r="J238" s="36"/>
      <c r="K238" s="36"/>
      <c r="L238" s="36"/>
      <c r="M238" s="36"/>
      <c r="N238" s="36"/>
      <c r="O238" s="36"/>
      <c r="P238" s="36"/>
      <c r="Q238" s="36"/>
      <c r="R238" s="36"/>
      <c r="S238" s="36"/>
    </row>
    <row r="239" spans="5:19" s="61" customFormat="1" x14ac:dyDescent="0.2">
      <c r="E239" s="63"/>
      <c r="I239" s="64"/>
      <c r="J239" s="36"/>
      <c r="K239" s="36"/>
      <c r="L239" s="36"/>
      <c r="M239" s="36"/>
      <c r="N239" s="36"/>
      <c r="O239" s="36"/>
      <c r="P239" s="36"/>
      <c r="Q239" s="36"/>
      <c r="R239" s="36"/>
      <c r="S239" s="36"/>
    </row>
    <row r="240" spans="5:19" s="61" customFormat="1" x14ac:dyDescent="0.2">
      <c r="E240" s="63"/>
      <c r="I240" s="64"/>
      <c r="J240" s="36"/>
      <c r="K240" s="36"/>
      <c r="L240" s="36"/>
      <c r="M240" s="36"/>
      <c r="N240" s="36"/>
      <c r="O240" s="36"/>
      <c r="P240" s="36"/>
      <c r="Q240" s="36"/>
      <c r="R240" s="36"/>
      <c r="S240" s="36"/>
    </row>
    <row r="241" spans="5:19" s="61" customFormat="1" x14ac:dyDescent="0.2">
      <c r="E241" s="63"/>
      <c r="I241" s="64"/>
      <c r="J241" s="36"/>
      <c r="K241" s="36"/>
      <c r="L241" s="36"/>
      <c r="M241" s="36"/>
      <c r="N241" s="36"/>
      <c r="O241" s="36"/>
      <c r="P241" s="36"/>
      <c r="Q241" s="36"/>
      <c r="R241" s="36"/>
      <c r="S241" s="36"/>
    </row>
    <row r="242" spans="5:19" s="61" customFormat="1" x14ac:dyDescent="0.2">
      <c r="E242" s="63"/>
      <c r="I242" s="64"/>
      <c r="J242" s="36"/>
      <c r="K242" s="36"/>
      <c r="L242" s="36"/>
      <c r="M242" s="36"/>
      <c r="N242" s="36"/>
      <c r="O242" s="36"/>
      <c r="P242" s="36"/>
      <c r="Q242" s="36"/>
      <c r="R242" s="36"/>
      <c r="S242" s="36"/>
    </row>
    <row r="243" spans="5:19" s="61" customFormat="1" x14ac:dyDescent="0.2">
      <c r="E243" s="63"/>
      <c r="I243" s="64"/>
      <c r="J243" s="36"/>
      <c r="K243" s="36"/>
      <c r="L243" s="36"/>
      <c r="M243" s="36"/>
      <c r="N243" s="36"/>
      <c r="O243" s="36"/>
      <c r="P243" s="36"/>
      <c r="Q243" s="36"/>
      <c r="R243" s="36"/>
      <c r="S243" s="36"/>
    </row>
    <row r="244" spans="5:19" s="61" customFormat="1" x14ac:dyDescent="0.2">
      <c r="E244" s="63"/>
      <c r="I244" s="64"/>
      <c r="J244" s="36"/>
      <c r="K244" s="36"/>
      <c r="L244" s="36"/>
      <c r="M244" s="36"/>
      <c r="N244" s="36"/>
      <c r="O244" s="36"/>
      <c r="P244" s="36"/>
      <c r="Q244" s="36"/>
      <c r="R244" s="36"/>
      <c r="S244" s="36"/>
    </row>
    <row r="245" spans="5:19" s="61" customFormat="1" x14ac:dyDescent="0.2">
      <c r="E245" s="63"/>
      <c r="I245" s="64"/>
      <c r="J245" s="36"/>
      <c r="K245" s="36"/>
      <c r="L245" s="36"/>
      <c r="M245" s="36"/>
      <c r="N245" s="36"/>
      <c r="O245" s="36"/>
      <c r="P245" s="36"/>
      <c r="Q245" s="36"/>
      <c r="R245" s="36"/>
      <c r="S245" s="36"/>
    </row>
    <row r="246" spans="5:19" s="61" customFormat="1" x14ac:dyDescent="0.2">
      <c r="E246" s="63"/>
      <c r="I246" s="64"/>
      <c r="J246" s="36"/>
      <c r="K246" s="36"/>
      <c r="L246" s="36"/>
      <c r="M246" s="36"/>
      <c r="N246" s="36"/>
      <c r="O246" s="36"/>
      <c r="P246" s="36"/>
      <c r="Q246" s="36"/>
      <c r="R246" s="36"/>
      <c r="S246" s="36"/>
    </row>
    <row r="247" spans="5:19" s="61" customFormat="1" x14ac:dyDescent="0.2">
      <c r="E247" s="63"/>
      <c r="I247" s="64"/>
      <c r="J247" s="36"/>
      <c r="K247" s="36"/>
      <c r="L247" s="36"/>
      <c r="M247" s="36"/>
      <c r="N247" s="36"/>
      <c r="O247" s="36"/>
      <c r="P247" s="36"/>
      <c r="Q247" s="36"/>
      <c r="R247" s="36"/>
      <c r="S247" s="36"/>
    </row>
    <row r="248" spans="5:19" s="61" customFormat="1" x14ac:dyDescent="0.2">
      <c r="E248" s="63"/>
      <c r="I248" s="64"/>
      <c r="J248" s="36"/>
      <c r="K248" s="36"/>
      <c r="L248" s="36"/>
      <c r="M248" s="36"/>
      <c r="N248" s="36"/>
      <c r="O248" s="36"/>
      <c r="P248" s="36"/>
      <c r="Q248" s="36"/>
      <c r="R248" s="36"/>
      <c r="S248" s="36"/>
    </row>
    <row r="249" spans="5:19" s="61" customFormat="1" x14ac:dyDescent="0.2">
      <c r="E249" s="63"/>
      <c r="I249" s="64"/>
      <c r="J249" s="36"/>
      <c r="K249" s="36"/>
      <c r="L249" s="36"/>
      <c r="M249" s="36"/>
      <c r="N249" s="36"/>
      <c r="O249" s="36"/>
      <c r="P249" s="36"/>
      <c r="Q249" s="36"/>
      <c r="R249" s="36"/>
      <c r="S249" s="36"/>
    </row>
    <row r="250" spans="5:19" s="61" customFormat="1" x14ac:dyDescent="0.2">
      <c r="E250" s="63"/>
      <c r="I250" s="64"/>
      <c r="J250" s="36"/>
      <c r="K250" s="36"/>
      <c r="L250" s="36"/>
      <c r="M250" s="36"/>
      <c r="N250" s="36"/>
      <c r="O250" s="36"/>
      <c r="P250" s="36"/>
      <c r="Q250" s="36"/>
      <c r="R250" s="36"/>
      <c r="S250" s="36"/>
    </row>
    <row r="251" spans="5:19" s="61" customFormat="1" x14ac:dyDescent="0.2">
      <c r="E251" s="63"/>
      <c r="I251" s="64"/>
      <c r="J251" s="36"/>
      <c r="K251" s="36"/>
      <c r="L251" s="36"/>
      <c r="M251" s="36"/>
      <c r="N251" s="36"/>
      <c r="O251" s="36"/>
      <c r="P251" s="36"/>
      <c r="Q251" s="36"/>
      <c r="R251" s="36"/>
      <c r="S251" s="36"/>
    </row>
    <row r="252" spans="5:19" s="61" customFormat="1" x14ac:dyDescent="0.2">
      <c r="E252" s="63"/>
      <c r="I252" s="64"/>
      <c r="J252" s="36"/>
      <c r="K252" s="36"/>
      <c r="L252" s="36"/>
      <c r="M252" s="36"/>
      <c r="N252" s="36"/>
      <c r="O252" s="36"/>
      <c r="P252" s="36"/>
      <c r="Q252" s="36"/>
      <c r="R252" s="36"/>
      <c r="S252" s="36"/>
    </row>
    <row r="253" spans="5:19" s="61" customFormat="1" x14ac:dyDescent="0.2">
      <c r="E253" s="63"/>
      <c r="I253" s="64"/>
      <c r="J253" s="36"/>
      <c r="K253" s="36"/>
      <c r="L253" s="36"/>
      <c r="M253" s="36"/>
      <c r="N253" s="36"/>
      <c r="O253" s="36"/>
      <c r="P253" s="36"/>
      <c r="Q253" s="36"/>
      <c r="R253" s="36"/>
      <c r="S253" s="36"/>
    </row>
    <row r="254" spans="5:19" s="61" customFormat="1" x14ac:dyDescent="0.2">
      <c r="E254" s="63"/>
      <c r="I254" s="64"/>
      <c r="J254" s="36"/>
      <c r="K254" s="36"/>
      <c r="L254" s="36"/>
      <c r="M254" s="36"/>
      <c r="N254" s="36"/>
      <c r="O254" s="36"/>
      <c r="P254" s="36"/>
      <c r="Q254" s="36"/>
      <c r="R254" s="36"/>
      <c r="S254" s="36"/>
    </row>
    <row r="255" spans="5:19" s="61" customFormat="1" x14ac:dyDescent="0.2">
      <c r="E255" s="63"/>
      <c r="I255" s="64"/>
      <c r="J255" s="36"/>
      <c r="K255" s="36"/>
      <c r="L255" s="36"/>
      <c r="M255" s="36"/>
      <c r="N255" s="36"/>
      <c r="O255" s="36"/>
      <c r="P255" s="36"/>
      <c r="Q255" s="36"/>
      <c r="R255" s="36"/>
      <c r="S255" s="36"/>
    </row>
    <row r="256" spans="5:19" s="61" customFormat="1" x14ac:dyDescent="0.2">
      <c r="E256" s="63"/>
      <c r="I256" s="64"/>
      <c r="J256" s="36"/>
      <c r="K256" s="36"/>
      <c r="L256" s="36"/>
      <c r="M256" s="36"/>
      <c r="N256" s="36"/>
      <c r="O256" s="36"/>
      <c r="P256" s="36"/>
      <c r="Q256" s="36"/>
      <c r="R256" s="36"/>
      <c r="S256" s="36"/>
    </row>
    <row r="257" spans="5:19" s="61" customFormat="1" x14ac:dyDescent="0.2">
      <c r="E257" s="63"/>
      <c r="I257" s="64"/>
      <c r="J257" s="36"/>
      <c r="K257" s="36"/>
      <c r="L257" s="36"/>
      <c r="M257" s="36"/>
      <c r="N257" s="36"/>
      <c r="O257" s="36"/>
      <c r="P257" s="36"/>
      <c r="Q257" s="36"/>
      <c r="R257" s="36"/>
      <c r="S257" s="36"/>
    </row>
    <row r="258" spans="5:19" s="61" customFormat="1" x14ac:dyDescent="0.2">
      <c r="E258" s="63"/>
      <c r="I258" s="64"/>
      <c r="J258" s="36"/>
      <c r="K258" s="36"/>
      <c r="L258" s="36"/>
      <c r="M258" s="36"/>
      <c r="N258" s="36"/>
      <c r="O258" s="36"/>
      <c r="P258" s="36"/>
      <c r="Q258" s="36"/>
      <c r="R258" s="36"/>
      <c r="S258" s="36"/>
    </row>
    <row r="259" spans="5:19" s="61" customFormat="1" x14ac:dyDescent="0.2">
      <c r="E259" s="63"/>
      <c r="I259" s="64"/>
      <c r="J259" s="36"/>
      <c r="K259" s="36"/>
      <c r="L259" s="36"/>
      <c r="M259" s="36"/>
      <c r="N259" s="36"/>
      <c r="O259" s="36"/>
      <c r="P259" s="36"/>
      <c r="Q259" s="36"/>
      <c r="R259" s="36"/>
      <c r="S259" s="36"/>
    </row>
    <row r="260" spans="5:19" s="61" customFormat="1" x14ac:dyDescent="0.2">
      <c r="E260" s="63"/>
      <c r="I260" s="64"/>
      <c r="J260" s="36"/>
      <c r="K260" s="36"/>
      <c r="L260" s="36"/>
      <c r="M260" s="36"/>
      <c r="N260" s="36"/>
      <c r="O260" s="36"/>
      <c r="P260" s="36"/>
      <c r="Q260" s="36"/>
      <c r="R260" s="36"/>
      <c r="S260" s="36"/>
    </row>
    <row r="261" spans="5:19" s="61" customFormat="1" x14ac:dyDescent="0.2">
      <c r="E261" s="63"/>
      <c r="I261" s="64"/>
      <c r="J261" s="36"/>
      <c r="K261" s="36"/>
      <c r="L261" s="36"/>
      <c r="M261" s="36"/>
      <c r="N261" s="36"/>
      <c r="O261" s="36"/>
      <c r="P261" s="36"/>
      <c r="Q261" s="36"/>
      <c r="R261" s="36"/>
      <c r="S261" s="36"/>
    </row>
    <row r="262" spans="5:19" s="61" customFormat="1" x14ac:dyDescent="0.2">
      <c r="E262" s="63"/>
      <c r="I262" s="64"/>
      <c r="J262" s="36"/>
      <c r="K262" s="36"/>
      <c r="L262" s="36"/>
      <c r="M262" s="36"/>
      <c r="N262" s="36"/>
      <c r="O262" s="36"/>
      <c r="P262" s="36"/>
      <c r="Q262" s="36"/>
      <c r="R262" s="36"/>
      <c r="S262" s="36"/>
    </row>
    <row r="263" spans="5:19" s="61" customFormat="1" x14ac:dyDescent="0.2">
      <c r="E263" s="63"/>
      <c r="I263" s="64"/>
      <c r="J263" s="36"/>
      <c r="K263" s="36"/>
      <c r="L263" s="36"/>
      <c r="M263" s="36"/>
      <c r="N263" s="36"/>
      <c r="O263" s="36"/>
      <c r="P263" s="36"/>
      <c r="Q263" s="36"/>
      <c r="R263" s="36"/>
      <c r="S263" s="36"/>
    </row>
    <row r="264" spans="5:19" s="61" customFormat="1" x14ac:dyDescent="0.2">
      <c r="E264" s="63"/>
      <c r="I264" s="64"/>
      <c r="J264" s="36"/>
      <c r="K264" s="36"/>
      <c r="L264" s="36"/>
      <c r="M264" s="36"/>
      <c r="N264" s="36"/>
      <c r="O264" s="36"/>
      <c r="P264" s="36"/>
      <c r="Q264" s="36"/>
      <c r="R264" s="36"/>
      <c r="S264" s="36"/>
    </row>
    <row r="265" spans="5:19" s="61" customFormat="1" x14ac:dyDescent="0.2">
      <c r="E265" s="63"/>
      <c r="I265" s="64"/>
      <c r="J265" s="36"/>
      <c r="K265" s="36"/>
      <c r="L265" s="36"/>
      <c r="M265" s="36"/>
      <c r="N265" s="36"/>
      <c r="O265" s="36"/>
      <c r="P265" s="36"/>
      <c r="Q265" s="36"/>
      <c r="R265" s="36"/>
      <c r="S265" s="36"/>
    </row>
    <row r="266" spans="5:19" s="61" customFormat="1" x14ac:dyDescent="0.2">
      <c r="E266" s="63"/>
      <c r="I266" s="64"/>
      <c r="J266" s="36"/>
      <c r="K266" s="36"/>
      <c r="L266" s="36"/>
      <c r="M266" s="36"/>
      <c r="N266" s="36"/>
      <c r="O266" s="36"/>
      <c r="P266" s="36"/>
      <c r="Q266" s="36"/>
      <c r="R266" s="36"/>
      <c r="S266" s="36"/>
    </row>
    <row r="267" spans="5:19" s="61" customFormat="1" x14ac:dyDescent="0.2">
      <c r="E267" s="63"/>
      <c r="I267" s="64"/>
      <c r="J267" s="36"/>
      <c r="K267" s="36"/>
      <c r="L267" s="36"/>
      <c r="M267" s="36"/>
      <c r="N267" s="36"/>
      <c r="O267" s="36"/>
      <c r="P267" s="36"/>
      <c r="Q267" s="36"/>
      <c r="R267" s="36"/>
      <c r="S267" s="36"/>
    </row>
    <row r="268" spans="5:19" s="61" customFormat="1" x14ac:dyDescent="0.2">
      <c r="E268" s="63"/>
      <c r="I268" s="64"/>
      <c r="J268" s="36"/>
      <c r="K268" s="36"/>
      <c r="L268" s="36"/>
      <c r="M268" s="36"/>
      <c r="N268" s="36"/>
      <c r="O268" s="36"/>
      <c r="P268" s="36"/>
      <c r="Q268" s="36"/>
      <c r="R268" s="36"/>
      <c r="S268" s="36"/>
    </row>
    <row r="269" spans="5:19" s="61" customFormat="1" x14ac:dyDescent="0.2">
      <c r="E269" s="63"/>
      <c r="I269" s="64"/>
      <c r="J269" s="36"/>
      <c r="K269" s="36"/>
      <c r="L269" s="36"/>
      <c r="M269" s="36"/>
      <c r="N269" s="36"/>
      <c r="O269" s="36"/>
      <c r="P269" s="36"/>
      <c r="Q269" s="36"/>
      <c r="R269" s="36"/>
      <c r="S269" s="36"/>
    </row>
    <row r="270" spans="5:19" s="61" customFormat="1" x14ac:dyDescent="0.2">
      <c r="E270" s="63"/>
      <c r="I270" s="64"/>
      <c r="J270" s="36"/>
      <c r="K270" s="36"/>
      <c r="L270" s="36"/>
      <c r="M270" s="36"/>
      <c r="N270" s="36"/>
      <c r="O270" s="36"/>
      <c r="P270" s="36"/>
      <c r="Q270" s="36"/>
      <c r="R270" s="36"/>
      <c r="S270" s="36"/>
    </row>
    <row r="271" spans="5:19" s="61" customFormat="1" x14ac:dyDescent="0.2">
      <c r="E271" s="63"/>
      <c r="I271" s="64"/>
      <c r="J271" s="36"/>
      <c r="K271" s="36"/>
      <c r="L271" s="36"/>
      <c r="M271" s="36"/>
      <c r="N271" s="36"/>
      <c r="O271" s="36"/>
      <c r="P271" s="36"/>
      <c r="Q271" s="36"/>
      <c r="R271" s="36"/>
      <c r="S271" s="36"/>
    </row>
    <row r="272" spans="5:19" s="61" customFormat="1" x14ac:dyDescent="0.2">
      <c r="E272" s="63"/>
      <c r="I272" s="64"/>
      <c r="J272" s="36"/>
      <c r="K272" s="36"/>
      <c r="L272" s="36"/>
      <c r="M272" s="36"/>
      <c r="N272" s="36"/>
      <c r="O272" s="36"/>
      <c r="P272" s="36"/>
      <c r="Q272" s="36"/>
      <c r="R272" s="36"/>
      <c r="S272" s="36"/>
    </row>
    <row r="273" spans="5:19" s="61" customFormat="1" x14ac:dyDescent="0.2">
      <c r="E273" s="63"/>
      <c r="I273" s="64"/>
      <c r="J273" s="36"/>
      <c r="K273" s="36"/>
      <c r="L273" s="36"/>
      <c r="M273" s="36"/>
      <c r="N273" s="36"/>
      <c r="O273" s="36"/>
      <c r="P273" s="36"/>
      <c r="Q273" s="36"/>
      <c r="R273" s="36"/>
      <c r="S273" s="36"/>
    </row>
    <row r="274" spans="5:19" s="61" customFormat="1" x14ac:dyDescent="0.2">
      <c r="E274" s="63"/>
      <c r="I274" s="64"/>
      <c r="J274" s="36"/>
      <c r="K274" s="36"/>
      <c r="L274" s="36"/>
      <c r="M274" s="36"/>
      <c r="N274" s="36"/>
      <c r="O274" s="36"/>
      <c r="P274" s="36"/>
      <c r="Q274" s="36"/>
      <c r="R274" s="36"/>
      <c r="S274" s="36"/>
    </row>
    <row r="275" spans="5:19" s="61" customFormat="1" x14ac:dyDescent="0.2">
      <c r="E275" s="63"/>
      <c r="I275" s="64"/>
      <c r="J275" s="36"/>
      <c r="K275" s="36"/>
      <c r="L275" s="36"/>
      <c r="M275" s="36"/>
      <c r="N275" s="36"/>
      <c r="O275" s="36"/>
      <c r="P275" s="36"/>
      <c r="Q275" s="36"/>
      <c r="R275" s="36"/>
      <c r="S275" s="36"/>
    </row>
    <row r="276" spans="5:19" s="61" customFormat="1" x14ac:dyDescent="0.2">
      <c r="E276" s="63"/>
      <c r="I276" s="64"/>
      <c r="J276" s="36"/>
      <c r="K276" s="36"/>
      <c r="L276" s="36"/>
      <c r="M276" s="36"/>
      <c r="N276" s="36"/>
      <c r="O276" s="36"/>
      <c r="P276" s="36"/>
      <c r="Q276" s="36"/>
      <c r="R276" s="36"/>
      <c r="S276" s="36"/>
    </row>
    <row r="277" spans="5:19" s="61" customFormat="1" x14ac:dyDescent="0.2">
      <c r="E277" s="63"/>
      <c r="I277" s="64"/>
      <c r="J277" s="36"/>
      <c r="K277" s="36"/>
      <c r="L277" s="36"/>
      <c r="M277" s="36"/>
      <c r="N277" s="36"/>
      <c r="O277" s="36"/>
      <c r="P277" s="36"/>
      <c r="Q277" s="36"/>
      <c r="R277" s="36"/>
      <c r="S277" s="36"/>
    </row>
    <row r="278" spans="5:19" s="61" customFormat="1" x14ac:dyDescent="0.2">
      <c r="E278" s="63"/>
      <c r="I278" s="64"/>
      <c r="J278" s="36"/>
      <c r="K278" s="36"/>
      <c r="L278" s="36"/>
      <c r="M278" s="36"/>
      <c r="N278" s="36"/>
      <c r="O278" s="36"/>
      <c r="P278" s="36"/>
      <c r="Q278" s="36"/>
      <c r="R278" s="36"/>
      <c r="S278" s="36"/>
    </row>
    <row r="279" spans="5:19" s="61" customFormat="1" x14ac:dyDescent="0.2">
      <c r="E279" s="63"/>
      <c r="I279" s="64"/>
      <c r="J279" s="36"/>
      <c r="K279" s="36"/>
      <c r="L279" s="36"/>
      <c r="M279" s="36"/>
      <c r="N279" s="36"/>
      <c r="O279" s="36"/>
      <c r="P279" s="36"/>
      <c r="Q279" s="36"/>
      <c r="R279" s="36"/>
      <c r="S279" s="36"/>
    </row>
    <row r="280" spans="5:19" s="61" customFormat="1" x14ac:dyDescent="0.2">
      <c r="E280" s="63"/>
      <c r="I280" s="64"/>
      <c r="J280" s="36"/>
      <c r="K280" s="36"/>
      <c r="L280" s="36"/>
      <c r="M280" s="36"/>
      <c r="N280" s="36"/>
      <c r="O280" s="36"/>
      <c r="P280" s="36"/>
      <c r="Q280" s="36"/>
      <c r="R280" s="36"/>
      <c r="S280" s="36"/>
    </row>
    <row r="281" spans="5:19" s="61" customFormat="1" x14ac:dyDescent="0.2">
      <c r="E281" s="63"/>
      <c r="I281" s="64"/>
      <c r="J281" s="36"/>
      <c r="K281" s="36"/>
      <c r="L281" s="36"/>
      <c r="M281" s="36"/>
      <c r="N281" s="36"/>
      <c r="O281" s="36"/>
      <c r="P281" s="36"/>
      <c r="Q281" s="36"/>
      <c r="R281" s="36"/>
      <c r="S281" s="36"/>
    </row>
    <row r="282" spans="5:19" s="61" customFormat="1" x14ac:dyDescent="0.2">
      <c r="E282" s="63"/>
      <c r="I282" s="64"/>
      <c r="J282" s="36"/>
      <c r="K282" s="36"/>
      <c r="L282" s="36"/>
      <c r="M282" s="36"/>
      <c r="N282" s="36"/>
      <c r="O282" s="36"/>
      <c r="P282" s="36"/>
      <c r="Q282" s="36"/>
      <c r="R282" s="36"/>
      <c r="S282" s="36"/>
    </row>
    <row r="283" spans="5:19" s="61" customFormat="1" x14ac:dyDescent="0.2">
      <c r="E283" s="63"/>
      <c r="I283" s="64"/>
      <c r="J283" s="36"/>
      <c r="K283" s="36"/>
      <c r="L283" s="36"/>
      <c r="M283" s="36"/>
      <c r="N283" s="36"/>
      <c r="O283" s="36"/>
      <c r="P283" s="36"/>
      <c r="Q283" s="36"/>
      <c r="R283" s="36"/>
      <c r="S283" s="36"/>
    </row>
    <row r="284" spans="5:19" s="61" customFormat="1" x14ac:dyDescent="0.2">
      <c r="E284" s="63"/>
      <c r="I284" s="64"/>
      <c r="J284" s="36"/>
      <c r="K284" s="36"/>
      <c r="L284" s="36"/>
      <c r="M284" s="36"/>
      <c r="N284" s="36"/>
      <c r="O284" s="36"/>
      <c r="P284" s="36"/>
      <c r="Q284" s="36"/>
      <c r="R284" s="36"/>
      <c r="S284" s="36"/>
    </row>
    <row r="285" spans="5:19" s="61" customFormat="1" x14ac:dyDescent="0.2">
      <c r="E285" s="63"/>
      <c r="I285" s="64"/>
      <c r="J285" s="36"/>
      <c r="K285" s="36"/>
      <c r="L285" s="36"/>
      <c r="M285" s="36"/>
      <c r="N285" s="36"/>
      <c r="O285" s="36"/>
      <c r="P285" s="36"/>
      <c r="Q285" s="36"/>
      <c r="R285" s="36"/>
      <c r="S285" s="36"/>
    </row>
    <row r="286" spans="5:19" s="61" customFormat="1" x14ac:dyDescent="0.2">
      <c r="E286" s="63"/>
      <c r="I286" s="64"/>
      <c r="J286" s="36"/>
      <c r="K286" s="36"/>
      <c r="L286" s="36"/>
      <c r="M286" s="36"/>
      <c r="N286" s="36"/>
      <c r="O286" s="36"/>
      <c r="P286" s="36"/>
      <c r="Q286" s="36"/>
      <c r="R286" s="36"/>
      <c r="S286" s="36"/>
    </row>
    <row r="287" spans="5:19" s="61" customFormat="1" x14ac:dyDescent="0.2">
      <c r="E287" s="63"/>
      <c r="I287" s="64"/>
      <c r="J287" s="36"/>
      <c r="K287" s="36"/>
      <c r="L287" s="36"/>
      <c r="M287" s="36"/>
      <c r="N287" s="36"/>
      <c r="O287" s="36"/>
      <c r="P287" s="36"/>
      <c r="Q287" s="36"/>
      <c r="R287" s="36"/>
      <c r="S287" s="36"/>
    </row>
    <row r="288" spans="5:19" s="61" customFormat="1" x14ac:dyDescent="0.2">
      <c r="E288" s="63"/>
      <c r="I288" s="64"/>
      <c r="J288" s="36"/>
      <c r="K288" s="36"/>
      <c r="L288" s="36"/>
      <c r="M288" s="36"/>
      <c r="N288" s="36"/>
      <c r="O288" s="36"/>
      <c r="P288" s="36"/>
      <c r="Q288" s="36"/>
      <c r="R288" s="36"/>
      <c r="S288" s="36"/>
    </row>
    <row r="289" spans="5:19" s="61" customFormat="1" x14ac:dyDescent="0.2">
      <c r="E289" s="63"/>
      <c r="I289" s="64"/>
      <c r="J289" s="36"/>
      <c r="K289" s="36"/>
      <c r="L289" s="36"/>
      <c r="M289" s="36"/>
      <c r="N289" s="36"/>
      <c r="O289" s="36"/>
      <c r="P289" s="36"/>
      <c r="Q289" s="36"/>
      <c r="R289" s="36"/>
      <c r="S289" s="36"/>
    </row>
    <row r="290" spans="5:19" s="61" customFormat="1" x14ac:dyDescent="0.2">
      <c r="E290" s="63"/>
      <c r="I290" s="64"/>
      <c r="J290" s="36"/>
      <c r="K290" s="36"/>
      <c r="L290" s="36"/>
      <c r="M290" s="36"/>
      <c r="N290" s="36"/>
      <c r="O290" s="36"/>
      <c r="P290" s="36"/>
      <c r="Q290" s="36"/>
      <c r="R290" s="36"/>
      <c r="S290" s="36"/>
    </row>
    <row r="291" spans="5:19" s="61" customFormat="1" x14ac:dyDescent="0.2">
      <c r="E291" s="63"/>
      <c r="I291" s="64"/>
      <c r="J291" s="36"/>
      <c r="K291" s="36"/>
      <c r="L291" s="36"/>
      <c r="M291" s="36"/>
      <c r="N291" s="36"/>
      <c r="O291" s="36"/>
      <c r="P291" s="36"/>
      <c r="Q291" s="36"/>
      <c r="R291" s="36"/>
      <c r="S291" s="36"/>
    </row>
    <row r="292" spans="5:19" s="61" customFormat="1" x14ac:dyDescent="0.2">
      <c r="E292" s="63"/>
      <c r="I292" s="64"/>
      <c r="J292" s="36"/>
      <c r="K292" s="36"/>
      <c r="L292" s="36"/>
      <c r="M292" s="36"/>
      <c r="N292" s="36"/>
      <c r="O292" s="36"/>
      <c r="P292" s="36"/>
      <c r="Q292" s="36"/>
      <c r="R292" s="36"/>
      <c r="S292" s="36"/>
    </row>
    <row r="293" spans="5:19" s="61" customFormat="1" x14ac:dyDescent="0.2">
      <c r="E293" s="63"/>
      <c r="I293" s="64"/>
      <c r="J293" s="36"/>
      <c r="K293" s="36"/>
      <c r="L293" s="36"/>
      <c r="M293" s="36"/>
      <c r="N293" s="36"/>
      <c r="O293" s="36"/>
      <c r="P293" s="36"/>
      <c r="Q293" s="36"/>
      <c r="R293" s="36"/>
      <c r="S293" s="36"/>
    </row>
    <row r="294" spans="5:19" s="61" customFormat="1" x14ac:dyDescent="0.2">
      <c r="E294" s="63"/>
      <c r="I294" s="64"/>
      <c r="J294" s="36"/>
      <c r="K294" s="36"/>
      <c r="L294" s="36"/>
      <c r="M294" s="36"/>
      <c r="N294" s="36"/>
      <c r="O294" s="36"/>
      <c r="P294" s="36"/>
      <c r="Q294" s="36"/>
      <c r="R294" s="36"/>
      <c r="S294" s="36"/>
    </row>
    <row r="295" spans="5:19" s="61" customFormat="1" x14ac:dyDescent="0.2">
      <c r="E295" s="63"/>
      <c r="I295" s="64"/>
      <c r="J295" s="36"/>
      <c r="K295" s="36"/>
      <c r="L295" s="36"/>
      <c r="M295" s="36"/>
      <c r="N295" s="36"/>
      <c r="O295" s="36"/>
      <c r="P295" s="36"/>
      <c r="Q295" s="36"/>
      <c r="R295" s="36"/>
      <c r="S295" s="36"/>
    </row>
    <row r="296" spans="5:19" s="61" customFormat="1" x14ac:dyDescent="0.2">
      <c r="E296" s="63"/>
      <c r="I296" s="64"/>
      <c r="J296" s="36"/>
      <c r="K296" s="36"/>
      <c r="L296" s="36"/>
      <c r="M296" s="36"/>
      <c r="N296" s="36"/>
      <c r="O296" s="36"/>
      <c r="P296" s="36"/>
      <c r="Q296" s="36"/>
      <c r="R296" s="36"/>
      <c r="S296" s="36"/>
    </row>
    <row r="297" spans="5:19" s="61" customFormat="1" x14ac:dyDescent="0.2">
      <c r="E297" s="63"/>
      <c r="I297" s="64"/>
      <c r="J297" s="36"/>
      <c r="K297" s="36"/>
      <c r="L297" s="36"/>
      <c r="M297" s="36"/>
      <c r="N297" s="36"/>
      <c r="O297" s="36"/>
      <c r="P297" s="36"/>
      <c r="Q297" s="36"/>
      <c r="R297" s="36"/>
      <c r="S297" s="36"/>
    </row>
    <row r="298" spans="5:19" s="61" customFormat="1" x14ac:dyDescent="0.2">
      <c r="E298" s="63"/>
      <c r="I298" s="64"/>
      <c r="J298" s="36"/>
      <c r="K298" s="36"/>
      <c r="L298" s="36"/>
      <c r="M298" s="36"/>
      <c r="N298" s="36"/>
      <c r="O298" s="36"/>
      <c r="P298" s="36"/>
      <c r="Q298" s="36"/>
      <c r="R298" s="36"/>
      <c r="S298" s="36"/>
    </row>
    <row r="299" spans="5:19" s="61" customFormat="1" x14ac:dyDescent="0.2">
      <c r="E299" s="63"/>
      <c r="I299" s="64"/>
      <c r="J299" s="36"/>
      <c r="K299" s="36"/>
      <c r="L299" s="36"/>
      <c r="M299" s="36"/>
      <c r="N299" s="36"/>
      <c r="O299" s="36"/>
      <c r="P299" s="36"/>
      <c r="Q299" s="36"/>
      <c r="R299" s="36"/>
      <c r="S299" s="36"/>
    </row>
    <row r="300" spans="5:19" s="61" customFormat="1" x14ac:dyDescent="0.2">
      <c r="E300" s="63"/>
      <c r="I300" s="64"/>
      <c r="J300" s="36"/>
      <c r="K300" s="36"/>
      <c r="L300" s="36"/>
      <c r="M300" s="36"/>
      <c r="N300" s="36"/>
      <c r="O300" s="36"/>
      <c r="P300" s="36"/>
      <c r="Q300" s="36"/>
      <c r="R300" s="36"/>
      <c r="S300" s="36"/>
    </row>
    <row r="301" spans="5:19" s="61" customFormat="1" x14ac:dyDescent="0.2">
      <c r="E301" s="63"/>
      <c r="I301" s="64"/>
      <c r="J301" s="36"/>
      <c r="K301" s="36"/>
      <c r="L301" s="36"/>
      <c r="M301" s="36"/>
      <c r="N301" s="36"/>
      <c r="O301" s="36"/>
      <c r="P301" s="36"/>
      <c r="Q301" s="36"/>
      <c r="R301" s="36"/>
      <c r="S301" s="36"/>
    </row>
    <row r="302" spans="5:19" s="61" customFormat="1" x14ac:dyDescent="0.2">
      <c r="E302" s="63"/>
      <c r="I302" s="64"/>
      <c r="J302" s="36"/>
      <c r="K302" s="36"/>
      <c r="L302" s="36"/>
      <c r="M302" s="36"/>
      <c r="N302" s="36"/>
      <c r="O302" s="36"/>
      <c r="P302" s="36"/>
      <c r="Q302" s="36"/>
      <c r="R302" s="36"/>
      <c r="S302" s="36"/>
    </row>
    <row r="303" spans="5:19" s="61" customFormat="1" x14ac:dyDescent="0.2">
      <c r="E303" s="63"/>
      <c r="I303" s="64"/>
      <c r="J303" s="36"/>
      <c r="K303" s="36"/>
      <c r="L303" s="36"/>
      <c r="M303" s="36"/>
      <c r="N303" s="36"/>
      <c r="O303" s="36"/>
      <c r="P303" s="36"/>
      <c r="Q303" s="36"/>
      <c r="R303" s="36"/>
      <c r="S303" s="36"/>
    </row>
    <row r="304" spans="5:19" s="61" customFormat="1" x14ac:dyDescent="0.2">
      <c r="E304" s="63"/>
      <c r="I304" s="64"/>
      <c r="J304" s="36"/>
      <c r="K304" s="36"/>
      <c r="L304" s="36"/>
      <c r="M304" s="36"/>
      <c r="N304" s="36"/>
      <c r="O304" s="36"/>
      <c r="P304" s="36"/>
      <c r="Q304" s="36"/>
      <c r="R304" s="36"/>
      <c r="S304" s="36"/>
    </row>
    <row r="305" spans="5:19" s="61" customFormat="1" x14ac:dyDescent="0.2">
      <c r="E305" s="63"/>
      <c r="I305" s="64"/>
      <c r="J305" s="36"/>
      <c r="K305" s="36"/>
      <c r="L305" s="36"/>
      <c r="M305" s="36"/>
      <c r="N305" s="36"/>
      <c r="O305" s="36"/>
      <c r="P305" s="36"/>
      <c r="Q305" s="36"/>
      <c r="R305" s="36"/>
      <c r="S305" s="36"/>
    </row>
    <row r="306" spans="5:19" s="61" customFormat="1" x14ac:dyDescent="0.2">
      <c r="E306" s="63"/>
      <c r="I306" s="64"/>
      <c r="J306" s="36"/>
      <c r="K306" s="36"/>
      <c r="L306" s="36"/>
      <c r="M306" s="36"/>
      <c r="N306" s="36"/>
      <c r="O306" s="36"/>
      <c r="P306" s="36"/>
      <c r="Q306" s="36"/>
      <c r="R306" s="36"/>
      <c r="S306" s="36"/>
    </row>
    <row r="307" spans="5:19" s="61" customFormat="1" x14ac:dyDescent="0.2">
      <c r="E307" s="63"/>
      <c r="I307" s="64"/>
      <c r="J307" s="36"/>
      <c r="K307" s="36"/>
      <c r="L307" s="36"/>
      <c r="M307" s="36"/>
      <c r="N307" s="36"/>
      <c r="O307" s="36"/>
      <c r="P307" s="36"/>
      <c r="Q307" s="36"/>
      <c r="R307" s="36"/>
      <c r="S307" s="36"/>
    </row>
    <row r="308" spans="5:19" s="61" customFormat="1" x14ac:dyDescent="0.2">
      <c r="E308" s="63"/>
      <c r="I308" s="64"/>
      <c r="J308" s="36"/>
      <c r="K308" s="36"/>
      <c r="L308" s="36"/>
      <c r="M308" s="36"/>
      <c r="N308" s="36"/>
      <c r="O308" s="36"/>
      <c r="P308" s="36"/>
      <c r="Q308" s="36"/>
      <c r="R308" s="36"/>
      <c r="S308" s="36"/>
    </row>
    <row r="309" spans="5:19" s="61" customFormat="1" x14ac:dyDescent="0.2">
      <c r="E309" s="63"/>
      <c r="I309" s="64"/>
      <c r="J309" s="36"/>
      <c r="K309" s="36"/>
      <c r="L309" s="36"/>
      <c r="M309" s="36"/>
      <c r="N309" s="36"/>
      <c r="O309" s="36"/>
      <c r="P309" s="36"/>
      <c r="Q309" s="36"/>
      <c r="R309" s="36"/>
      <c r="S309" s="36"/>
    </row>
    <row r="310" spans="5:19" s="61" customFormat="1" x14ac:dyDescent="0.2">
      <c r="E310" s="63"/>
      <c r="I310" s="64"/>
      <c r="J310" s="36"/>
      <c r="K310" s="36"/>
      <c r="L310" s="36"/>
      <c r="M310" s="36"/>
      <c r="N310" s="36"/>
      <c r="O310" s="36"/>
      <c r="P310" s="36"/>
      <c r="Q310" s="36"/>
      <c r="R310" s="36"/>
      <c r="S310" s="36"/>
    </row>
    <row r="311" spans="5:19" s="61" customFormat="1" x14ac:dyDescent="0.2">
      <c r="E311" s="63"/>
      <c r="I311" s="64"/>
      <c r="J311" s="36"/>
      <c r="K311" s="36"/>
      <c r="L311" s="36"/>
      <c r="M311" s="36"/>
      <c r="N311" s="36"/>
      <c r="O311" s="36"/>
      <c r="P311" s="36"/>
      <c r="Q311" s="36"/>
      <c r="R311" s="36"/>
      <c r="S311" s="36"/>
    </row>
    <row r="312" spans="5:19" s="61" customFormat="1" x14ac:dyDescent="0.2">
      <c r="E312" s="63"/>
      <c r="I312" s="64"/>
      <c r="J312" s="36"/>
      <c r="K312" s="36"/>
      <c r="L312" s="36"/>
      <c r="M312" s="36"/>
      <c r="N312" s="36"/>
      <c r="O312" s="36"/>
      <c r="P312" s="36"/>
      <c r="Q312" s="36"/>
      <c r="R312" s="36"/>
      <c r="S312" s="36"/>
    </row>
    <row r="313" spans="5:19" s="61" customFormat="1" x14ac:dyDescent="0.2">
      <c r="E313" s="63"/>
      <c r="I313" s="64"/>
      <c r="J313" s="36"/>
      <c r="K313" s="36"/>
      <c r="L313" s="36"/>
      <c r="M313" s="36"/>
      <c r="N313" s="36"/>
      <c r="O313" s="36"/>
      <c r="P313" s="36"/>
      <c r="Q313" s="36"/>
      <c r="R313" s="36"/>
      <c r="S313" s="36"/>
    </row>
    <row r="314" spans="5:19" s="61" customFormat="1" x14ac:dyDescent="0.2">
      <c r="E314" s="63"/>
      <c r="I314" s="64"/>
      <c r="J314" s="36"/>
      <c r="K314" s="36"/>
      <c r="L314" s="36"/>
      <c r="M314" s="36"/>
      <c r="N314" s="36"/>
      <c r="O314" s="36"/>
      <c r="P314" s="36"/>
      <c r="Q314" s="36"/>
      <c r="R314" s="36"/>
      <c r="S314" s="36"/>
    </row>
    <row r="315" spans="5:19" s="61" customFormat="1" x14ac:dyDescent="0.2">
      <c r="E315" s="63"/>
      <c r="I315" s="64"/>
      <c r="J315" s="36"/>
      <c r="K315" s="36"/>
      <c r="L315" s="36"/>
      <c r="M315" s="36"/>
      <c r="N315" s="36"/>
      <c r="O315" s="36"/>
      <c r="P315" s="36"/>
      <c r="Q315" s="36"/>
      <c r="R315" s="36"/>
      <c r="S315" s="36"/>
    </row>
    <row r="316" spans="5:19" s="61" customFormat="1" x14ac:dyDescent="0.2">
      <c r="E316" s="63"/>
      <c r="I316" s="64"/>
      <c r="J316" s="36"/>
      <c r="K316" s="36"/>
      <c r="L316" s="36"/>
      <c r="M316" s="36"/>
      <c r="N316" s="36"/>
      <c r="O316" s="36"/>
      <c r="P316" s="36"/>
      <c r="Q316" s="36"/>
      <c r="R316" s="36"/>
      <c r="S316" s="36"/>
    </row>
    <row r="317" spans="5:19" s="61" customFormat="1" x14ac:dyDescent="0.2">
      <c r="E317" s="63"/>
      <c r="I317" s="64"/>
      <c r="J317" s="36"/>
      <c r="K317" s="36"/>
      <c r="L317" s="36"/>
      <c r="M317" s="36"/>
      <c r="N317" s="36"/>
      <c r="O317" s="36"/>
      <c r="P317" s="36"/>
      <c r="Q317" s="36"/>
      <c r="R317" s="36"/>
      <c r="S317" s="36"/>
    </row>
    <row r="318" spans="5:19" s="61" customFormat="1" x14ac:dyDescent="0.2">
      <c r="E318" s="63"/>
      <c r="I318" s="64"/>
      <c r="J318" s="36"/>
      <c r="K318" s="36"/>
      <c r="L318" s="36"/>
      <c r="M318" s="36"/>
      <c r="N318" s="36"/>
      <c r="O318" s="36"/>
      <c r="P318" s="36"/>
      <c r="Q318" s="36"/>
      <c r="R318" s="36"/>
      <c r="S318" s="36"/>
    </row>
    <row r="319" spans="5:19" s="61" customFormat="1" x14ac:dyDescent="0.2">
      <c r="E319" s="63"/>
      <c r="I319" s="64"/>
      <c r="J319" s="36"/>
      <c r="K319" s="36"/>
      <c r="L319" s="36"/>
      <c r="M319" s="36"/>
      <c r="N319" s="36"/>
      <c r="O319" s="36"/>
      <c r="P319" s="36"/>
      <c r="Q319" s="36"/>
      <c r="R319" s="36"/>
      <c r="S319" s="36"/>
    </row>
    <row r="320" spans="5:19" s="61" customFormat="1" x14ac:dyDescent="0.2">
      <c r="E320" s="63"/>
      <c r="I320" s="64"/>
      <c r="J320" s="36"/>
      <c r="K320" s="36"/>
      <c r="L320" s="36"/>
      <c r="M320" s="36"/>
      <c r="N320" s="36"/>
      <c r="O320" s="36"/>
      <c r="P320" s="36"/>
      <c r="Q320" s="36"/>
      <c r="R320" s="36"/>
      <c r="S320" s="36"/>
    </row>
    <row r="321" spans="5:19" s="61" customFormat="1" x14ac:dyDescent="0.2">
      <c r="E321" s="63"/>
      <c r="I321" s="64"/>
      <c r="J321" s="36"/>
      <c r="K321" s="36"/>
      <c r="L321" s="36"/>
      <c r="M321" s="36"/>
      <c r="N321" s="36"/>
      <c r="O321" s="36"/>
      <c r="P321" s="36"/>
      <c r="Q321" s="36"/>
      <c r="R321" s="36"/>
      <c r="S321" s="36"/>
    </row>
    <row r="322" spans="5:19" s="61" customFormat="1" x14ac:dyDescent="0.2">
      <c r="E322" s="63"/>
      <c r="I322" s="64"/>
      <c r="J322" s="36"/>
      <c r="K322" s="36"/>
      <c r="L322" s="36"/>
      <c r="M322" s="36"/>
      <c r="N322" s="36"/>
      <c r="O322" s="36"/>
      <c r="P322" s="36"/>
      <c r="Q322" s="36"/>
      <c r="R322" s="36"/>
      <c r="S322" s="36"/>
    </row>
  </sheetData>
  <sheetProtection formatCells="0" formatColumns="0" formatRows="0" insertColumns="0" insertRows="0" deleteRows="0"/>
  <mergeCells count="122">
    <mergeCell ref="A4:A6"/>
    <mergeCell ref="B4:I4"/>
    <mergeCell ref="B6:I6"/>
    <mergeCell ref="G7:G9"/>
    <mergeCell ref="R7:R8"/>
    <mergeCell ref="S7:S8"/>
    <mergeCell ref="B1:H1"/>
    <mergeCell ref="B2:E2"/>
    <mergeCell ref="F2:G2"/>
    <mergeCell ref="H2:I2"/>
    <mergeCell ref="B3:E3"/>
    <mergeCell ref="F3:G3"/>
    <mergeCell ref="H3:I3"/>
    <mergeCell ref="A80:D80"/>
    <mergeCell ref="F80:I80"/>
    <mergeCell ref="A81:D81"/>
    <mergeCell ref="F81:I81"/>
    <mergeCell ref="O7:O8"/>
    <mergeCell ref="P7:P8"/>
    <mergeCell ref="Q7:Q8"/>
    <mergeCell ref="C88:E88"/>
    <mergeCell ref="F88:G88"/>
    <mergeCell ref="A78:G78"/>
    <mergeCell ref="H7:H9"/>
    <mergeCell ref="I7:I9"/>
    <mergeCell ref="K7:K8"/>
    <mergeCell ref="L7:L8"/>
    <mergeCell ref="M7:M8"/>
    <mergeCell ref="N7:N8"/>
    <mergeCell ref="A79:D79"/>
    <mergeCell ref="F79:I79"/>
    <mergeCell ref="A7:A9"/>
    <mergeCell ref="B7:B9"/>
    <mergeCell ref="C7:C9"/>
    <mergeCell ref="D7:D9"/>
    <mergeCell ref="E7:E9"/>
    <mergeCell ref="F7:F9"/>
    <mergeCell ref="C89:E89"/>
    <mergeCell ref="F89:G89"/>
    <mergeCell ref="C90:E90"/>
    <mergeCell ref="F90:G90"/>
    <mergeCell ref="A82:D82"/>
    <mergeCell ref="F82:I82"/>
    <mergeCell ref="A85:G85"/>
    <mergeCell ref="C86:E86"/>
    <mergeCell ref="F86:G86"/>
    <mergeCell ref="C87:E87"/>
    <mergeCell ref="F87:G87"/>
    <mergeCell ref="A94:B94"/>
    <mergeCell ref="C94:E94"/>
    <mergeCell ref="F94:G94"/>
    <mergeCell ref="A95:B95"/>
    <mergeCell ref="C95:E95"/>
    <mergeCell ref="F95:G95"/>
    <mergeCell ref="C91:E91"/>
    <mergeCell ref="F91:G91"/>
    <mergeCell ref="C92:E92"/>
    <mergeCell ref="F92:G92"/>
    <mergeCell ref="C93:E93"/>
    <mergeCell ref="F93:G93"/>
    <mergeCell ref="A100:B100"/>
    <mergeCell ref="C100:E100"/>
    <mergeCell ref="F100:G100"/>
    <mergeCell ref="A101:B101"/>
    <mergeCell ref="C101:E101"/>
    <mergeCell ref="F101:G101"/>
    <mergeCell ref="A97:G97"/>
    <mergeCell ref="A98:B98"/>
    <mergeCell ref="C98:E98"/>
    <mergeCell ref="F98:G98"/>
    <mergeCell ref="A99:B99"/>
    <mergeCell ref="C99:E99"/>
    <mergeCell ref="F99:G99"/>
    <mergeCell ref="A105:G105"/>
    <mergeCell ref="A106:B106"/>
    <mergeCell ref="C106:E106"/>
    <mergeCell ref="F106:G106"/>
    <mergeCell ref="A107:B107"/>
    <mergeCell ref="C107:E107"/>
    <mergeCell ref="F107:G107"/>
    <mergeCell ref="A102:B102"/>
    <mergeCell ref="C102:E102"/>
    <mergeCell ref="F102:G102"/>
    <mergeCell ref="A103:B103"/>
    <mergeCell ref="C103:E103"/>
    <mergeCell ref="F103:G103"/>
    <mergeCell ref="A110:E110"/>
    <mergeCell ref="F110:G110"/>
    <mergeCell ref="A112:G112"/>
    <mergeCell ref="A113:E113"/>
    <mergeCell ref="F113:G113"/>
    <mergeCell ref="A114:E114"/>
    <mergeCell ref="F114:G114"/>
    <mergeCell ref="A108:B108"/>
    <mergeCell ref="C108:E108"/>
    <mergeCell ref="F108:G108"/>
    <mergeCell ref="A109:B109"/>
    <mergeCell ref="C109:E109"/>
    <mergeCell ref="F109:G109"/>
    <mergeCell ref="A119:G119"/>
    <mergeCell ref="A120:E120"/>
    <mergeCell ref="F120:G120"/>
    <mergeCell ref="A122:E122"/>
    <mergeCell ref="F122:G122"/>
    <mergeCell ref="A123:E123"/>
    <mergeCell ref="F123:G123"/>
    <mergeCell ref="A115:E115"/>
    <mergeCell ref="F115:G115"/>
    <mergeCell ref="A116:E116"/>
    <mergeCell ref="F116:G116"/>
    <mergeCell ref="A117:E117"/>
    <mergeCell ref="F117:G117"/>
    <mergeCell ref="A130:E130"/>
    <mergeCell ref="A131:E131"/>
    <mergeCell ref="A132:E132"/>
    <mergeCell ref="A133:E133"/>
    <mergeCell ref="A124:E124"/>
    <mergeCell ref="F124:G124"/>
    <mergeCell ref="A125:G125"/>
    <mergeCell ref="A127:G127"/>
    <mergeCell ref="A128:E128"/>
    <mergeCell ref="A129:E129"/>
  </mergeCells>
  <conditionalFormatting sqref="U8">
    <cfRule type="containsText" dxfId="349" priority="61" operator="containsText" text="erro!">
      <formula>NOT(ISERROR(SEARCH("erro!",U8)))</formula>
    </cfRule>
  </conditionalFormatting>
  <conditionalFormatting sqref="K10:R10 I10 I19 K19:R19 I77 K77:R77 I14:I17 K14:R17 I33 K33:R33">
    <cfRule type="containsText" dxfId="348" priority="60" operator="containsText" text="erro!">
      <formula>NOT(ISERROR(SEARCH("erro!",I10)))</formula>
    </cfRule>
  </conditionalFormatting>
  <conditionalFormatting sqref="B10 B19:B21 B14:B17 B25:B77">
    <cfRule type="containsText" dxfId="347" priority="59" operator="containsText" text="Feriado">
      <formula>NOT(ISERROR(SEARCH("Feriado",B10)))</formula>
    </cfRule>
  </conditionalFormatting>
  <conditionalFormatting sqref="K34:R35 I34:I35">
    <cfRule type="containsText" dxfId="346" priority="58" operator="containsText" text="erro!">
      <formula>NOT(ISERROR(SEARCH("erro!",I34)))</formula>
    </cfRule>
  </conditionalFormatting>
  <conditionalFormatting sqref="K18:R18 I18">
    <cfRule type="containsText" dxfId="345" priority="57" operator="containsText" text="erro!">
      <formula>NOT(ISERROR(SEARCH("erro!",I18)))</formula>
    </cfRule>
  </conditionalFormatting>
  <conditionalFormatting sqref="B18">
    <cfRule type="containsText" dxfId="344" priority="56" operator="containsText" text="Feriado">
      <formula>NOT(ISERROR(SEARCH("Feriado",B18)))</formula>
    </cfRule>
  </conditionalFormatting>
  <conditionalFormatting sqref="I20 K20:R20">
    <cfRule type="containsText" dxfId="343" priority="55" operator="containsText" text="erro!">
      <formula>NOT(ISERROR(SEARCH("erro!",I20)))</formula>
    </cfRule>
  </conditionalFormatting>
  <conditionalFormatting sqref="I21 K21:R21">
    <cfRule type="containsText" dxfId="342" priority="54" operator="containsText" text="erro!">
      <formula>NOT(ISERROR(SEARCH("erro!",I21)))</formula>
    </cfRule>
  </conditionalFormatting>
  <conditionalFormatting sqref="I22 K22:R22">
    <cfRule type="containsText" dxfId="341" priority="53" operator="containsText" text="erro!">
      <formula>NOT(ISERROR(SEARCH("erro!",I22)))</formula>
    </cfRule>
  </conditionalFormatting>
  <conditionalFormatting sqref="B22:B24">
    <cfRule type="containsText" dxfId="340" priority="52" operator="containsText" text="Feriado">
      <formula>NOT(ISERROR(SEARCH("Feriado",B22)))</formula>
    </cfRule>
  </conditionalFormatting>
  <conditionalFormatting sqref="I23 K23:R23">
    <cfRule type="containsText" dxfId="339" priority="51" operator="containsText" text="erro!">
      <formula>NOT(ISERROR(SEARCH("erro!",I23)))</formula>
    </cfRule>
  </conditionalFormatting>
  <conditionalFormatting sqref="I24 K24:R24">
    <cfRule type="containsText" dxfId="338" priority="50" operator="containsText" text="erro!">
      <formula>NOT(ISERROR(SEARCH("erro!",I24)))</formula>
    </cfRule>
  </conditionalFormatting>
  <conditionalFormatting sqref="I25 K25:R25">
    <cfRule type="containsText" dxfId="337" priority="49" operator="containsText" text="erro!">
      <formula>NOT(ISERROR(SEARCH("erro!",I25)))</formula>
    </cfRule>
  </conditionalFormatting>
  <conditionalFormatting sqref="I26 K26:R26">
    <cfRule type="containsText" dxfId="336" priority="48" operator="containsText" text="erro!">
      <formula>NOT(ISERROR(SEARCH("erro!",I26)))</formula>
    </cfRule>
  </conditionalFormatting>
  <conditionalFormatting sqref="I27 K27:R27">
    <cfRule type="containsText" dxfId="335" priority="46" operator="containsText" text="erro!">
      <formula>NOT(ISERROR(SEARCH("erro!",I27)))</formula>
    </cfRule>
  </conditionalFormatting>
  <conditionalFormatting sqref="I28 K28:R28">
    <cfRule type="containsText" dxfId="334" priority="45" operator="containsText" text="erro!">
      <formula>NOT(ISERROR(SEARCH("erro!",I28)))</formula>
    </cfRule>
  </conditionalFormatting>
  <conditionalFormatting sqref="I29 K29:R29">
    <cfRule type="containsText" dxfId="333" priority="44" operator="containsText" text="erro!">
      <formula>NOT(ISERROR(SEARCH("erro!",I29)))</formula>
    </cfRule>
  </conditionalFormatting>
  <conditionalFormatting sqref="I30 K30:R30">
    <cfRule type="containsText" dxfId="332" priority="43" operator="containsText" text="erro!">
      <formula>NOT(ISERROR(SEARCH("erro!",I30)))</formula>
    </cfRule>
  </conditionalFormatting>
  <conditionalFormatting sqref="I31 K31:R31">
    <cfRule type="containsText" dxfId="331" priority="42" operator="containsText" text="erro!">
      <formula>NOT(ISERROR(SEARCH("erro!",I31)))</formula>
    </cfRule>
  </conditionalFormatting>
  <conditionalFormatting sqref="I32 K32:R32">
    <cfRule type="containsText" dxfId="330" priority="41" operator="containsText" text="erro!">
      <formula>NOT(ISERROR(SEARCH("erro!",I32)))</formula>
    </cfRule>
  </conditionalFormatting>
  <conditionalFormatting sqref="I36 K36:R36">
    <cfRule type="containsText" dxfId="329" priority="40" operator="containsText" text="erro!">
      <formula>NOT(ISERROR(SEARCH("erro!",I36)))</formula>
    </cfRule>
  </conditionalFormatting>
  <conditionalFormatting sqref="I37 K37:R37">
    <cfRule type="containsText" dxfId="328" priority="39" operator="containsText" text="erro!">
      <formula>NOT(ISERROR(SEARCH("erro!",I37)))</formula>
    </cfRule>
  </conditionalFormatting>
  <conditionalFormatting sqref="I38 K38:R38">
    <cfRule type="containsText" dxfId="327" priority="38" operator="containsText" text="erro!">
      <formula>NOT(ISERROR(SEARCH("erro!",I38)))</formula>
    </cfRule>
  </conditionalFormatting>
  <conditionalFormatting sqref="I39 K39:R39">
    <cfRule type="containsText" dxfId="326" priority="37" operator="containsText" text="erro!">
      <formula>NOT(ISERROR(SEARCH("erro!",I39)))</formula>
    </cfRule>
  </conditionalFormatting>
  <conditionalFormatting sqref="I40 K40:R40">
    <cfRule type="containsText" dxfId="325" priority="36" operator="containsText" text="erro!">
      <formula>NOT(ISERROR(SEARCH("erro!",I40)))</formula>
    </cfRule>
  </conditionalFormatting>
  <conditionalFormatting sqref="I41 K41:R41">
    <cfRule type="containsText" dxfId="324" priority="35" operator="containsText" text="erro!">
      <formula>NOT(ISERROR(SEARCH("erro!",I41)))</formula>
    </cfRule>
  </conditionalFormatting>
  <conditionalFormatting sqref="I43 K43:R43">
    <cfRule type="containsText" dxfId="323" priority="33" operator="containsText" text="erro!">
      <formula>NOT(ISERROR(SEARCH("erro!",I43)))</formula>
    </cfRule>
  </conditionalFormatting>
  <conditionalFormatting sqref="I44 K44:R44">
    <cfRule type="containsText" dxfId="322" priority="32" operator="containsText" text="erro!">
      <formula>NOT(ISERROR(SEARCH("erro!",I44)))</formula>
    </cfRule>
  </conditionalFormatting>
  <conditionalFormatting sqref="I42 K42:R42">
    <cfRule type="containsText" dxfId="321" priority="34" operator="containsText" text="erro!">
      <formula>NOT(ISERROR(SEARCH("erro!",I42)))</formula>
    </cfRule>
  </conditionalFormatting>
  <conditionalFormatting sqref="I50 K50:R50">
    <cfRule type="containsText" dxfId="320" priority="27" operator="containsText" text="erro!">
      <formula>NOT(ISERROR(SEARCH("erro!",I50)))</formula>
    </cfRule>
  </conditionalFormatting>
  <conditionalFormatting sqref="I51 K51:R51">
    <cfRule type="containsText" dxfId="319" priority="26" operator="containsText" text="erro!">
      <formula>NOT(ISERROR(SEARCH("erro!",I51)))</formula>
    </cfRule>
  </conditionalFormatting>
  <conditionalFormatting sqref="I46 K46:R46">
    <cfRule type="containsText" dxfId="318" priority="30" operator="containsText" text="erro!">
      <formula>NOT(ISERROR(SEARCH("erro!",I46)))</formula>
    </cfRule>
  </conditionalFormatting>
  <conditionalFormatting sqref="I47 K47:R47">
    <cfRule type="containsText" dxfId="317" priority="29" operator="containsText" text="erro!">
      <formula>NOT(ISERROR(SEARCH("erro!",I47)))</formula>
    </cfRule>
  </conditionalFormatting>
  <conditionalFormatting sqref="I45 K45:R45">
    <cfRule type="containsText" dxfId="316" priority="31" operator="containsText" text="erro!">
      <formula>NOT(ISERROR(SEARCH("erro!",I45)))</formula>
    </cfRule>
  </conditionalFormatting>
  <conditionalFormatting sqref="I62 K62:R62">
    <cfRule type="containsText" dxfId="315" priority="21" operator="containsText" text="erro!">
      <formula>NOT(ISERROR(SEARCH("erro!",I62)))</formula>
    </cfRule>
  </conditionalFormatting>
  <conditionalFormatting sqref="I63 K63:R63">
    <cfRule type="containsText" dxfId="314" priority="20" operator="containsText" text="erro!">
      <formula>NOT(ISERROR(SEARCH("erro!",I63)))</formula>
    </cfRule>
  </conditionalFormatting>
  <conditionalFormatting sqref="I49 K49:R49">
    <cfRule type="containsText" dxfId="313" priority="28" operator="containsText" text="erro!">
      <formula>NOT(ISERROR(SEARCH("erro!",I49)))</formula>
    </cfRule>
  </conditionalFormatting>
  <conditionalFormatting sqref="I58 K58:R58">
    <cfRule type="containsText" dxfId="312" priority="24" operator="containsText" text="erro!">
      <formula>NOT(ISERROR(SEARCH("erro!",I58)))</formula>
    </cfRule>
  </conditionalFormatting>
  <conditionalFormatting sqref="I59 K59:R59">
    <cfRule type="containsText" dxfId="311" priority="23" operator="containsText" text="erro!">
      <formula>NOT(ISERROR(SEARCH("erro!",I59)))</formula>
    </cfRule>
  </conditionalFormatting>
  <conditionalFormatting sqref="I57 K57:R57">
    <cfRule type="containsText" dxfId="310" priority="25" operator="containsText" text="erro!">
      <formula>NOT(ISERROR(SEARCH("erro!",I57)))</formula>
    </cfRule>
  </conditionalFormatting>
  <conditionalFormatting sqref="I60 K60:R60">
    <cfRule type="containsText" dxfId="309" priority="22" operator="containsText" text="erro!">
      <formula>NOT(ISERROR(SEARCH("erro!",I60)))</formula>
    </cfRule>
  </conditionalFormatting>
  <conditionalFormatting sqref="I64 K64:R64">
    <cfRule type="containsText" dxfId="308" priority="19" operator="containsText" text="erro!">
      <formula>NOT(ISERROR(SEARCH("erro!",I64)))</formula>
    </cfRule>
  </conditionalFormatting>
  <conditionalFormatting sqref="I66 K66:R66">
    <cfRule type="containsText" dxfId="307" priority="17" operator="containsText" text="erro!">
      <formula>NOT(ISERROR(SEARCH("erro!",I66)))</formula>
    </cfRule>
  </conditionalFormatting>
  <conditionalFormatting sqref="I67 K67:R67">
    <cfRule type="containsText" dxfId="306" priority="16" operator="containsText" text="erro!">
      <formula>NOT(ISERROR(SEARCH("erro!",I67)))</formula>
    </cfRule>
  </conditionalFormatting>
  <conditionalFormatting sqref="I65 K65:R65">
    <cfRule type="containsText" dxfId="305" priority="18" operator="containsText" text="erro!">
      <formula>NOT(ISERROR(SEARCH("erro!",I65)))</formula>
    </cfRule>
  </conditionalFormatting>
  <conditionalFormatting sqref="I75 K75:R75">
    <cfRule type="containsText" dxfId="304" priority="15" operator="containsText" text="erro!">
      <formula>NOT(ISERROR(SEARCH("erro!",I75)))</formula>
    </cfRule>
  </conditionalFormatting>
  <conditionalFormatting sqref="K54:R55 I54:I55">
    <cfRule type="containsText" dxfId="303" priority="14" operator="containsText" text="erro!">
      <formula>NOT(ISERROR(SEARCH("erro!",I54)))</formula>
    </cfRule>
  </conditionalFormatting>
  <conditionalFormatting sqref="I52 K52:R52">
    <cfRule type="containsText" dxfId="302" priority="13" operator="containsText" text="erro!">
      <formula>NOT(ISERROR(SEARCH("erro!",I52)))</formula>
    </cfRule>
  </conditionalFormatting>
  <conditionalFormatting sqref="I53 K53:R53">
    <cfRule type="containsText" dxfId="301" priority="12" operator="containsText" text="erro!">
      <formula>NOT(ISERROR(SEARCH("erro!",I53)))</formula>
    </cfRule>
  </conditionalFormatting>
  <conditionalFormatting sqref="K56:R56 I56">
    <cfRule type="containsText" dxfId="300" priority="11" operator="containsText" text="erro!">
      <formula>NOT(ISERROR(SEARCH("erro!",I56)))</formula>
    </cfRule>
  </conditionalFormatting>
  <conditionalFormatting sqref="I74 K74:R74">
    <cfRule type="containsText" dxfId="299" priority="10" operator="containsText" text="erro!">
      <formula>NOT(ISERROR(SEARCH("erro!",I74)))</formula>
    </cfRule>
  </conditionalFormatting>
  <conditionalFormatting sqref="I61 K61:R61">
    <cfRule type="containsText" dxfId="298" priority="9" operator="containsText" text="erro!">
      <formula>NOT(ISERROR(SEARCH("erro!",I61)))</formula>
    </cfRule>
  </conditionalFormatting>
  <conditionalFormatting sqref="K11:R13 I11:I13">
    <cfRule type="containsText" dxfId="297" priority="8" operator="containsText" text="erro!">
      <formula>NOT(ISERROR(SEARCH("erro!",I11)))</formula>
    </cfRule>
  </conditionalFormatting>
  <conditionalFormatting sqref="B11:B13">
    <cfRule type="containsText" dxfId="296" priority="7" operator="containsText" text="Feriado">
      <formula>NOT(ISERROR(SEARCH("Feriado",B11)))</formula>
    </cfRule>
  </conditionalFormatting>
  <conditionalFormatting sqref="K68:R72 I68:I72">
    <cfRule type="containsText" dxfId="295" priority="6" operator="containsText" text="erro!">
      <formula>NOT(ISERROR(SEARCH("erro!",I68)))</formula>
    </cfRule>
  </conditionalFormatting>
  <conditionalFormatting sqref="I48 K48:R48">
    <cfRule type="containsText" dxfId="294" priority="4" operator="containsText" text="erro!">
      <formula>NOT(ISERROR(SEARCH("erro!",I48)))</formula>
    </cfRule>
  </conditionalFormatting>
  <conditionalFormatting sqref="K73:R73 I73">
    <cfRule type="containsText" dxfId="293" priority="2" operator="containsText" text="erro!">
      <formula>NOT(ISERROR(SEARCH("erro!",I73)))</formula>
    </cfRule>
  </conditionalFormatting>
  <conditionalFormatting sqref="I76 K76:R76">
    <cfRule type="containsText" dxfId="292" priority="1" operator="containsText" text="erro!">
      <formula>NOT(ISERROR(SEARCH("erro!",I76)))</formula>
    </cfRule>
  </conditionalFormatting>
  <printOptions horizontalCentered="1" verticalCentered="1"/>
  <pageMargins left="0.19685039370078741" right="0.19685039370078741" top="0.78740157480314965" bottom="0.78740157480314965" header="0.19685039370078741" footer="0.19685039370078741"/>
  <pageSetup paperSize="9" scale="90" fitToHeight="21" orientation="portrait" horizontalDpi="4294967292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U315"/>
  <sheetViews>
    <sheetView showGridLines="0" topLeftCell="A67" workbookViewId="0">
      <selection activeCell="L78" sqref="L78"/>
    </sheetView>
  </sheetViews>
  <sheetFormatPr baseColWidth="10" defaultColWidth="9.1640625" defaultRowHeight="15" x14ac:dyDescent="0.2"/>
  <cols>
    <col min="1" max="1" width="9.1640625" style="56" customWidth="1"/>
    <col min="2" max="2" width="8.83203125" style="56" customWidth="1"/>
    <col min="3" max="3" width="8.33203125" style="56" customWidth="1"/>
    <col min="4" max="4" width="9.5" style="56" customWidth="1"/>
    <col min="5" max="5" width="38.6640625" style="57" customWidth="1"/>
    <col min="6" max="8" width="5.83203125" style="56" customWidth="1"/>
    <col min="9" max="9" width="19.6640625" style="67" customWidth="1"/>
    <col min="10" max="10" width="5.1640625" style="40" customWidth="1"/>
    <col min="11" max="11" width="22.33203125" style="40" bestFit="1" customWidth="1"/>
    <col min="12" max="12" width="13.83203125" style="40" customWidth="1"/>
    <col min="13" max="13" width="13.1640625" style="40" customWidth="1"/>
    <col min="14" max="15" width="13.6640625" style="40" customWidth="1"/>
    <col min="16" max="17" width="15.1640625" style="40" customWidth="1"/>
    <col min="18" max="18" width="10.5" style="40" customWidth="1"/>
    <col min="19" max="19" width="10.1640625" style="40" bestFit="1" customWidth="1"/>
    <col min="20" max="23" width="9.1640625" style="56"/>
    <col min="24" max="24" width="11.5" style="56" bestFit="1" customWidth="1"/>
    <col min="25" max="16384" width="9.1640625" style="56"/>
  </cols>
  <sheetData>
    <row r="1" spans="1:21" ht="45" customHeight="1" x14ac:dyDescent="0.2">
      <c r="A1" s="38"/>
      <c r="B1" s="152" t="s">
        <v>27</v>
      </c>
      <c r="C1" s="153"/>
      <c r="D1" s="153"/>
      <c r="E1" s="153"/>
      <c r="F1" s="153"/>
      <c r="G1" s="153"/>
      <c r="H1" s="154"/>
      <c r="I1" s="1">
        <v>41306</v>
      </c>
      <c r="J1" s="39"/>
      <c r="K1" s="77">
        <v>1</v>
      </c>
      <c r="L1" s="77">
        <f t="shared" ref="L1:R1" si="0">K1</f>
        <v>1</v>
      </c>
      <c r="M1" s="77">
        <f t="shared" si="0"/>
        <v>1</v>
      </c>
      <c r="N1" s="77">
        <f t="shared" si="0"/>
        <v>1</v>
      </c>
      <c r="O1" s="77">
        <f t="shared" si="0"/>
        <v>1</v>
      </c>
      <c r="P1" s="77">
        <f t="shared" si="0"/>
        <v>1</v>
      </c>
      <c r="Q1" s="77">
        <f t="shared" si="0"/>
        <v>1</v>
      </c>
      <c r="R1" s="77">
        <f t="shared" si="0"/>
        <v>1</v>
      </c>
      <c r="S1" s="80"/>
    </row>
    <row r="2" spans="1:21" s="57" customFormat="1" x14ac:dyDescent="0.2">
      <c r="A2" s="2" t="s">
        <v>18</v>
      </c>
      <c r="B2" s="155" t="s">
        <v>2</v>
      </c>
      <c r="C2" s="156"/>
      <c r="D2" s="156"/>
      <c r="E2" s="157"/>
      <c r="F2" s="158" t="s">
        <v>20</v>
      </c>
      <c r="G2" s="159"/>
      <c r="H2" s="155"/>
      <c r="I2" s="159"/>
      <c r="J2" s="39"/>
      <c r="K2" s="41"/>
      <c r="L2" s="41"/>
      <c r="M2" s="41"/>
      <c r="N2" s="41"/>
      <c r="O2" s="41"/>
      <c r="P2" s="41"/>
      <c r="Q2" s="41"/>
      <c r="R2" s="40"/>
      <c r="S2" s="40"/>
    </row>
    <row r="3" spans="1:21" s="57" customFormat="1" x14ac:dyDescent="0.2">
      <c r="A3" s="2" t="s">
        <v>19</v>
      </c>
      <c r="B3" s="155" t="s">
        <v>46</v>
      </c>
      <c r="C3" s="156"/>
      <c r="D3" s="156"/>
      <c r="E3" s="157"/>
      <c r="F3" s="158" t="s">
        <v>21</v>
      </c>
      <c r="G3" s="159"/>
      <c r="H3" s="160"/>
      <c r="I3" s="159"/>
      <c r="J3" s="39"/>
      <c r="K3" s="41"/>
      <c r="L3" s="41"/>
      <c r="M3" s="41"/>
      <c r="N3" s="41"/>
      <c r="O3" s="41"/>
      <c r="P3" s="41"/>
      <c r="Q3" s="41"/>
      <c r="R3" s="40"/>
      <c r="S3" s="40"/>
    </row>
    <row r="4" spans="1:21" s="57" customFormat="1" x14ac:dyDescent="0.2">
      <c r="A4" s="138" t="s">
        <v>28</v>
      </c>
      <c r="B4" s="141"/>
      <c r="C4" s="142"/>
      <c r="D4" s="142"/>
      <c r="E4" s="142"/>
      <c r="F4" s="142"/>
      <c r="G4" s="142"/>
      <c r="H4" s="142"/>
      <c r="I4" s="143"/>
      <c r="J4" s="39"/>
      <c r="K4" s="41"/>
      <c r="L4" s="41"/>
      <c r="M4" s="41"/>
      <c r="N4" s="41"/>
      <c r="O4" s="41"/>
      <c r="P4" s="41"/>
      <c r="Q4" s="41"/>
      <c r="R4" s="40"/>
      <c r="S4" s="40"/>
    </row>
    <row r="5" spans="1:21" s="57" customFormat="1" x14ac:dyDescent="0.2">
      <c r="A5" s="139"/>
      <c r="B5" s="3"/>
      <c r="C5" s="3"/>
      <c r="D5" s="3"/>
      <c r="E5" s="3"/>
      <c r="F5" s="3"/>
      <c r="G5" s="3"/>
      <c r="H5" s="3"/>
      <c r="I5" s="4"/>
      <c r="J5" s="39"/>
      <c r="K5" s="41"/>
      <c r="L5" s="41"/>
      <c r="M5" s="41"/>
      <c r="N5" s="41"/>
      <c r="O5" s="41"/>
      <c r="P5" s="41"/>
      <c r="Q5" s="41"/>
      <c r="R5" s="40"/>
      <c r="S5" s="40"/>
    </row>
    <row r="6" spans="1:21" s="57" customFormat="1" x14ac:dyDescent="0.2">
      <c r="A6" s="140"/>
      <c r="B6" s="144"/>
      <c r="C6" s="145"/>
      <c r="D6" s="145"/>
      <c r="E6" s="145"/>
      <c r="F6" s="145"/>
      <c r="G6" s="145"/>
      <c r="H6" s="145"/>
      <c r="I6" s="146"/>
      <c r="J6" s="39"/>
      <c r="K6" s="41"/>
      <c r="L6" s="41"/>
      <c r="M6" s="41"/>
      <c r="N6" s="41"/>
      <c r="O6" s="41"/>
      <c r="P6" s="41"/>
      <c r="Q6" s="41"/>
      <c r="R6" s="40"/>
      <c r="S6" s="40"/>
    </row>
    <row r="7" spans="1:21" s="58" customFormat="1" ht="19" x14ac:dyDescent="0.25">
      <c r="A7" s="168" t="s">
        <v>12</v>
      </c>
      <c r="B7" s="168" t="s">
        <v>13</v>
      </c>
      <c r="C7" s="168" t="s">
        <v>40</v>
      </c>
      <c r="D7" s="168" t="s">
        <v>29</v>
      </c>
      <c r="E7" s="168" t="s">
        <v>14</v>
      </c>
      <c r="F7" s="147" t="s">
        <v>22</v>
      </c>
      <c r="G7" s="147" t="s">
        <v>15</v>
      </c>
      <c r="H7" s="147" t="s">
        <v>16</v>
      </c>
      <c r="I7" s="147" t="s">
        <v>17</v>
      </c>
      <c r="J7" s="42"/>
      <c r="K7" s="148" t="s">
        <v>1</v>
      </c>
      <c r="L7" s="148" t="s">
        <v>31</v>
      </c>
      <c r="M7" s="148" t="s">
        <v>30</v>
      </c>
      <c r="N7" s="148" t="s">
        <v>34</v>
      </c>
      <c r="O7" s="148" t="s">
        <v>32</v>
      </c>
      <c r="P7" s="148" t="s">
        <v>35</v>
      </c>
      <c r="Q7" s="148" t="s">
        <v>33</v>
      </c>
      <c r="R7" s="148" t="s">
        <v>4</v>
      </c>
      <c r="S7" s="150" t="s">
        <v>0</v>
      </c>
    </row>
    <row r="8" spans="1:21" s="59" customFormat="1" ht="19" x14ac:dyDescent="0.25">
      <c r="A8" s="168"/>
      <c r="B8" s="168"/>
      <c r="C8" s="168"/>
      <c r="D8" s="168"/>
      <c r="E8" s="168"/>
      <c r="F8" s="147"/>
      <c r="G8" s="147"/>
      <c r="H8" s="147"/>
      <c r="I8" s="147"/>
      <c r="J8" s="43"/>
      <c r="K8" s="149"/>
      <c r="L8" s="149"/>
      <c r="M8" s="149"/>
      <c r="N8" s="149"/>
      <c r="O8" s="149"/>
      <c r="P8" s="149"/>
      <c r="Q8" s="149"/>
      <c r="R8" s="149"/>
      <c r="S8" s="151"/>
      <c r="U8" s="60"/>
    </row>
    <row r="9" spans="1:21" s="58" customFormat="1" ht="19" x14ac:dyDescent="0.25">
      <c r="A9" s="168"/>
      <c r="B9" s="168"/>
      <c r="C9" s="168"/>
      <c r="D9" s="168"/>
      <c r="E9" s="168"/>
      <c r="F9" s="147"/>
      <c r="G9" s="147"/>
      <c r="H9" s="147"/>
      <c r="I9" s="147"/>
      <c r="J9" s="44"/>
      <c r="K9" s="78">
        <f>K1</f>
        <v>1</v>
      </c>
      <c r="L9" s="78">
        <f t="shared" ref="L9:R9" si="1">L1</f>
        <v>1</v>
      </c>
      <c r="M9" s="78">
        <f t="shared" si="1"/>
        <v>1</v>
      </c>
      <c r="N9" s="78">
        <f t="shared" si="1"/>
        <v>1</v>
      </c>
      <c r="O9" s="78">
        <f t="shared" si="1"/>
        <v>1</v>
      </c>
      <c r="P9" s="78">
        <f t="shared" si="1"/>
        <v>1</v>
      </c>
      <c r="Q9" s="78">
        <f t="shared" si="1"/>
        <v>1</v>
      </c>
      <c r="R9" s="78">
        <f t="shared" si="1"/>
        <v>1</v>
      </c>
      <c r="S9" s="45"/>
    </row>
    <row r="10" spans="1:21" s="12" customFormat="1" ht="26" x14ac:dyDescent="0.2">
      <c r="A10" s="5">
        <v>1</v>
      </c>
      <c r="B10" s="71" t="str">
        <f t="shared" ref="B10:B70" si="2">IF(WEEKDAY($I$1+VALUE(A10-1))=1,"Domingo",IF(WEEKDAY($I$1+VALUE(A10-1))=2,"Segunda",IF(WEEKDAY($I$1+VALUE(A10-1))=3,"Terça",IF(WEEKDAY($I$1+VALUE(A10-1))=4,"Quarta",IF(WEEKDAY($I$1+VALUE(A10-1))=5,"Quinta",IF(WEEKDAY($I$1+VALUE(A10-1))=6,"Sexta",IF(WEEKDAY($I$1+VALUE(A10-1))=7,"Sábado","")))))))</f>
        <v>Sexta</v>
      </c>
      <c r="C10" s="70" t="s">
        <v>63</v>
      </c>
      <c r="D10" s="68" t="s">
        <v>62</v>
      </c>
      <c r="E10" s="69" t="s">
        <v>61</v>
      </c>
      <c r="F10" s="70">
        <v>0.35416666666666669</v>
      </c>
      <c r="G10" s="70">
        <v>0.54166666666666663</v>
      </c>
      <c r="H10" s="7">
        <f t="shared" ref="H10:H69" si="3">IF(AND(F10&gt;=0,G10&gt;=0),(G10-F10),0)</f>
        <v>0.18749999999999994</v>
      </c>
      <c r="I10" s="8" t="str">
        <f t="shared" ref="I10:I15" si="4">IF(OR(F10="",G10=""),"",IF(LEFT(E10,6)="Viagem",CONCATENATE("Horas de deslocamento / Viagem"," - ",TEXT($R$9,"R$ #.##0,00"),),IF(AND(B10&lt;&gt;"sábado",B10&lt;&gt;"domingo",B10&lt;&gt;"feriado",AND(N(F10)&gt;=VALUE("08:00:00"),N(F10)&lt;=VALUE("18:00:00"),N(G10)&gt;=VALUE("08:00:00"),N(G10)&lt;=VALUE("18:00:00"))),CONCATENATE("Dia de semana - 08h00 às 18h00"," - ",TEXT($K$9,"R$ #.##0,00"),),IF(AND(B10&lt;&gt;"sábado",B10&lt;&gt;"domingo",B10&lt;&gt;"feriado",OR(N(F10)&gt;=VALUE("18:00:00"),N(F10)&lt;=VALUE("08:00:00")),OR(AND(N(G10)&gt;=VALUE("18:00:00"),N(F10)&gt;=VALUE("18:00:00")),N(G10)&lt;=VALUE("08:00:00"))),CONCATENATE("Dia de semana - 00h00 às 08h00 e 18h00 às 24h00"," - ",TEXT($L$9,"R$ #.##0,00"),),IF(AND(B10="sábado",AND(N(F10)&gt;=VALUE("08:00:00"),N(F10)&lt;=VALUE("18:00:00"),N(G10)&gt;=VALUE("08:00:00"),N(G10)&lt;=VALUE("18:00:00"))),CONCATENATE("Sábado - 08h00 às 18h00"," - ",TEXT($M$9,"R$ #.##0,00"),),IF(AND(B10="sábado",OR(N(F10)&gt;=VALUE("18:00:00"),N(F10)&lt;=VALUE("08:00:00")),OR(AND(N(G10)&gt;=VALUE("18:00:00"),N(F10)&gt;=VALUE("18:00:00")),N(G10)&lt;=VALUE("08:00:00"))),CONCATENATE("Sábado - 00h00 às 08h00 e 18h00 às 24h00"," - ",TEXT($N$9,"R$ #.##0,00"),),IF(AND(B10="domingo",AND(N(F10)&gt;=VALUE("08:00:00"),N(F10)&lt;=VALUE("18:00:00"),N(G10)&gt;=VALUE("08:00:00"),N(G10)&lt;=VALUE("18:00:00"))),CONCATENATE("Domingo - 08h00 às 18h00"," - ",TEXT($O$9,"R$ #.##0,00"),),IF(AND(B10="domingo",OR(N(F10)&gt;=VALUE("18:00:00"),N(F10)&lt;=VALUE("08:00:00")),OR(AND(N(G10)&gt;=VALUE("18:00:00"),N(F10)&gt;=VALUE("18:00:00")),N(G10)&lt;=VALUE("08:00:00"))),CONCATENATE("Domingo - 00h00 às 08h00 e 18h00 às 24h00"," - ",TEXT($P$9,"R$ #.##0,00"),),IF(B10="feriado",CONCATENATE("Feriado"," - ",TEXT($Q$9,"R$ #.##0,00"),),"ERRO! informar 'hora início' ou 'hora final' de acordo com o tipo de hora")))))))))</f>
        <v>Dia de semana - 08h00 às 18h00 - R$ 1,00</v>
      </c>
      <c r="J10" s="9"/>
      <c r="K10" s="10">
        <f t="shared" ref="K10:K70" si="5">IF(OR(F10="",G10=""),"",IF(LEFT(E10,6)="Viagem","",IF(AND(B10&lt;&gt;"sábado",B10&lt;&gt;"domingo",B10&lt;&gt;"feriado",AND(N(F10)&gt;=VALUE("08:00:00"),N(F10)&lt;=VALUE("18:00:00"),N(G10)&gt;=VALUE("08:00:00"),N(G10)&lt;=VALUE("18:00:00"))),H10,"")))</f>
        <v>0.18749999999999994</v>
      </c>
      <c r="L10" s="11" t="str">
        <f t="shared" ref="L10:L70" si="6">IF(OR(F10="",G10=""),"",IF(LEFT(E10,6)="Viagem","",IF(AND(B10&lt;&gt;"sábado",B10&lt;&gt;"domingo",B10&lt;&gt;"feriado",OR(N(F10)&gt;=VALUE("18:00:00"),N(F10)&lt;=VALUE("08:00:00")),OR(AND(N(G10)&gt;=VALUE("18:00:00"),N(F10)&gt;=VALUE("18:00:00")),N(G10)&lt;=VALUE("08:00:00"))),H10,"")))</f>
        <v/>
      </c>
      <c r="M10" s="11" t="str">
        <f t="shared" ref="M10:M70" si="7">IF(OR(F10="",G10=""),"",IF(LEFT(E10,6)="Viagem","",IF(AND(B10="sábado",AND(N(F10)&gt;=VALUE("08:00:00"),N(F10)&lt;=VALUE("18:00:00"),N(G10)&gt;=VALUE("08:00:00"),N(G10)&lt;=VALUE("18:00:00"))),H10,"")))</f>
        <v/>
      </c>
      <c r="N10" s="11" t="str">
        <f t="shared" ref="N10:N70" si="8">IF(OR(F10="",G10=""),"",IF(LEFT(E10,6)="Viagem","",IF(AND(B10="sábado",OR(N(F10)&gt;=VALUE("18:00:00"),N(F10)&lt;=VALUE("08:00:00")),OR(AND(N(G10)&gt;=VALUE("18:00:00"),N(F10)&gt;=VALUE("18:00:00")),N(G10)&lt;=VALUE("08:00:00"))),H10," ")))</f>
        <v xml:space="preserve"> </v>
      </c>
      <c r="O10" s="11" t="str">
        <f t="shared" ref="O10:O70" si="9">IF(OR(F10="",G10=""),"",IF(LEFT(E10,6)="Viagem","",IF(AND(B10="domingo",AND(N(F10)&gt;=VALUE("08:00:00"),N(F10)&lt;=VALUE("18:00:00"),N(G10)&gt;=VALUE("08:00:00"),N(G10)&lt;=VALUE("18:00:00"))),H10," ")))</f>
        <v xml:space="preserve"> </v>
      </c>
      <c r="P10" s="11" t="str">
        <f t="shared" ref="P10:P70" si="10">IF(OR(F10="",G10=""),"",IF(LEFT(E10,6)="Viagem","",IF(AND(B10="domingo",OR(N(F10)&gt;=VALUE("18:00:00"),N(F10)&lt;=VALUE("08:00:00"),N(G10)&gt;=VALUE("18:00:00"),N(G10)&lt;=VALUE("08:00:00"))),H10," ")))</f>
        <v xml:space="preserve"> </v>
      </c>
      <c r="Q10" s="11" t="str">
        <f t="shared" ref="Q10:Q70" si="11">IF(OR(F10="",G10=""),"",IF(LEFT(E10,6)="Viagem","",IF(B10="feriado",H10,"")))</f>
        <v/>
      </c>
      <c r="R10" s="10" t="str">
        <f t="shared" ref="R10:R70" si="12">IF(OR(F10="",G10=""),"",IF(LEFT(E10,6)="Viagem",H10,""))</f>
        <v/>
      </c>
      <c r="S10" s="34">
        <f t="shared" ref="S10:S70" si="13">SUM(K10:R10)</f>
        <v>0.18749999999999994</v>
      </c>
    </row>
    <row r="11" spans="1:21" s="12" customFormat="1" ht="26" x14ac:dyDescent="0.2">
      <c r="A11" s="5">
        <v>1</v>
      </c>
      <c r="B11" s="71" t="str">
        <f t="shared" si="2"/>
        <v>Sexta</v>
      </c>
      <c r="C11" s="70" t="s">
        <v>63</v>
      </c>
      <c r="D11" s="68" t="s">
        <v>62</v>
      </c>
      <c r="E11" s="69" t="s">
        <v>61</v>
      </c>
      <c r="F11" s="70">
        <v>0.58333333333333337</v>
      </c>
      <c r="G11" s="70">
        <v>0.75</v>
      </c>
      <c r="H11" s="7">
        <f t="shared" si="3"/>
        <v>0.16666666666666663</v>
      </c>
      <c r="I11" s="8" t="str">
        <f t="shared" si="4"/>
        <v>Dia de semana - 08h00 às 18h00 - R$ 1,00</v>
      </c>
      <c r="J11" s="9"/>
      <c r="K11" s="10">
        <f t="shared" si="5"/>
        <v>0.16666666666666663</v>
      </c>
      <c r="L11" s="11" t="str">
        <f t="shared" si="6"/>
        <v/>
      </c>
      <c r="M11" s="11" t="str">
        <f t="shared" si="7"/>
        <v/>
      </c>
      <c r="N11" s="11" t="str">
        <f t="shared" si="8"/>
        <v xml:space="preserve"> </v>
      </c>
      <c r="O11" s="11" t="str">
        <f t="shared" si="9"/>
        <v xml:space="preserve"> </v>
      </c>
      <c r="P11" s="11" t="str">
        <f t="shared" si="10"/>
        <v xml:space="preserve"> </v>
      </c>
      <c r="Q11" s="11" t="str">
        <f t="shared" si="11"/>
        <v/>
      </c>
      <c r="R11" s="10" t="str">
        <f t="shared" si="12"/>
        <v/>
      </c>
      <c r="S11" s="34">
        <f t="shared" si="13"/>
        <v>0.16666666666666663</v>
      </c>
    </row>
    <row r="12" spans="1:21" s="12" customFormat="1" ht="39" x14ac:dyDescent="0.2">
      <c r="A12" s="5">
        <v>1</v>
      </c>
      <c r="B12" s="71" t="str">
        <f t="shared" si="2"/>
        <v>Sexta</v>
      </c>
      <c r="C12" s="70" t="s">
        <v>63</v>
      </c>
      <c r="D12" s="68" t="s">
        <v>62</v>
      </c>
      <c r="E12" s="69" t="s">
        <v>61</v>
      </c>
      <c r="F12" s="70">
        <v>0.75</v>
      </c>
      <c r="G12" s="70">
        <v>0.79166666666666663</v>
      </c>
      <c r="H12" s="7">
        <f t="shared" si="3"/>
        <v>4.166666666666663E-2</v>
      </c>
      <c r="I12" s="8" t="str">
        <f t="shared" si="4"/>
        <v>Dia de semana - 00h00 às 08h00 e 18h00 às 24h00 - R$ 1,00</v>
      </c>
      <c r="J12" s="9"/>
      <c r="K12" s="10" t="str">
        <f t="shared" si="5"/>
        <v/>
      </c>
      <c r="L12" s="11">
        <f t="shared" si="6"/>
        <v>4.166666666666663E-2</v>
      </c>
      <c r="M12" s="11" t="str">
        <f t="shared" si="7"/>
        <v/>
      </c>
      <c r="N12" s="11" t="str">
        <f t="shared" si="8"/>
        <v xml:space="preserve"> </v>
      </c>
      <c r="O12" s="11" t="str">
        <f t="shared" si="9"/>
        <v xml:space="preserve"> </v>
      </c>
      <c r="P12" s="11" t="str">
        <f t="shared" si="10"/>
        <v xml:space="preserve"> </v>
      </c>
      <c r="Q12" s="11" t="str">
        <f t="shared" si="11"/>
        <v/>
      </c>
      <c r="R12" s="10" t="str">
        <f t="shared" si="12"/>
        <v/>
      </c>
      <c r="S12" s="34">
        <f t="shared" si="13"/>
        <v>4.166666666666663E-2</v>
      </c>
    </row>
    <row r="13" spans="1:21" s="12" customFormat="1" ht="26" x14ac:dyDescent="0.2">
      <c r="A13" s="5">
        <v>2</v>
      </c>
      <c r="B13" s="71" t="str">
        <f t="shared" ref="B13:B14" si="14">IF(WEEKDAY($I$1+VALUE(A13-1))=1,"Domingo",IF(WEEKDAY($I$1+VALUE(A13-1))=2,"Segunda",IF(WEEKDAY($I$1+VALUE(A13-1))=3,"Terça",IF(WEEKDAY($I$1+VALUE(A13-1))=4,"Quarta",IF(WEEKDAY($I$1+VALUE(A13-1))=5,"Quinta",IF(WEEKDAY($I$1+VALUE(A13-1))=6,"Sexta",IF(WEEKDAY($I$1+VALUE(A13-1))=7,"Sábado","")))))))</f>
        <v>Sábado</v>
      </c>
      <c r="C13" s="70" t="s">
        <v>63</v>
      </c>
      <c r="D13" s="68" t="s">
        <v>62</v>
      </c>
      <c r="E13" s="69" t="s">
        <v>61</v>
      </c>
      <c r="F13" s="70">
        <v>0.375</v>
      </c>
      <c r="G13" s="70">
        <v>0.5</v>
      </c>
      <c r="H13" s="7">
        <f t="shared" ref="H13:H14" si="15">IF(AND(F13&gt;=0,G13&gt;=0),(G13-F13),0)</f>
        <v>0.125</v>
      </c>
      <c r="I13" s="8" t="str">
        <f t="shared" ref="I13:I14" si="16">IF(OR(F13="",G13=""),"",IF(LEFT(E13,6)="Viagem",CONCATENATE("Horas de deslocamento / Viagem"," - ",TEXT($R$9,"R$ #.##0,00"),),IF(AND(B13&lt;&gt;"sábado",B13&lt;&gt;"domingo",B13&lt;&gt;"feriado",AND(N(F13)&gt;=VALUE("08:00:00"),N(F13)&lt;=VALUE("18:00:00"),N(G13)&gt;=VALUE("08:00:00"),N(G13)&lt;=VALUE("18:00:00"))),CONCATENATE("Dia de semana - 08h00 às 18h00"," - ",TEXT($K$9,"R$ #.##0,00"),),IF(AND(B13&lt;&gt;"sábado",B13&lt;&gt;"domingo",B13&lt;&gt;"feriado",OR(N(F13)&gt;=VALUE("18:00:00"),N(F13)&lt;=VALUE("08:00:00")),OR(AND(N(G13)&gt;=VALUE("18:00:00"),N(F13)&gt;=VALUE("18:00:00")),N(G13)&lt;=VALUE("08:00:00"))),CONCATENATE("Dia de semana - 00h00 às 08h00 e 18h00 às 24h00"," - ",TEXT($L$9,"R$ #.##0,00"),),IF(AND(B13="sábado",AND(N(F13)&gt;=VALUE("08:00:00"),N(F13)&lt;=VALUE("18:00:00"),N(G13)&gt;=VALUE("08:00:00"),N(G13)&lt;=VALUE("18:00:00"))),CONCATENATE("Sábado - 08h00 às 18h00"," - ",TEXT($M$9,"R$ #.##0,00"),),IF(AND(B13="sábado",OR(N(F13)&gt;=VALUE("18:00:00"),N(F13)&lt;=VALUE("08:00:00")),OR(AND(N(G13)&gt;=VALUE("18:00:00"),N(F13)&gt;=VALUE("18:00:00")),N(G13)&lt;=VALUE("08:00:00"))),CONCATENATE("Sábado - 00h00 às 08h00 e 18h00 às 24h00"," - ",TEXT($N$9,"R$ #.##0,00"),),IF(AND(B13="domingo",AND(N(F13)&gt;=VALUE("08:00:00"),N(F13)&lt;=VALUE("18:00:00"),N(G13)&gt;=VALUE("08:00:00"),N(G13)&lt;=VALUE("18:00:00"))),CONCATENATE("Domingo - 08h00 às 18h00"," - ",TEXT($O$9,"R$ #.##0,00"),),IF(AND(B13="domingo",OR(N(F13)&gt;=VALUE("18:00:00"),N(F13)&lt;=VALUE("08:00:00")),OR(AND(N(G13)&gt;=VALUE("18:00:00"),N(F13)&gt;=VALUE("18:00:00")),N(G13)&lt;=VALUE("08:00:00"))),CONCATENATE("Domingo - 00h00 às 08h00 e 18h00 às 24h00"," - ",TEXT($P$9,"R$ #.##0,00"),),IF(B13="feriado",CONCATENATE("Feriado"," - ",TEXT($Q$9,"R$ #.##0,00"),),"ERRO! informar 'hora início' ou 'hora final' de acordo com o tipo de hora")))))))))</f>
        <v>Sábado - 08h00 às 18h00 - R$ 1,00</v>
      </c>
      <c r="J13" s="9"/>
      <c r="K13" s="10" t="str">
        <f t="shared" ref="K13:K14" si="17">IF(OR(F13="",G13=""),"",IF(LEFT(E13,6)="Viagem","",IF(AND(B13&lt;&gt;"sábado",B13&lt;&gt;"domingo",B13&lt;&gt;"feriado",AND(N(F13)&gt;=VALUE("08:00:00"),N(F13)&lt;=VALUE("18:00:00"),N(G13)&gt;=VALUE("08:00:00"),N(G13)&lt;=VALUE("18:00:00"))),H13,"")))</f>
        <v/>
      </c>
      <c r="L13" s="11" t="str">
        <f t="shared" ref="L13:L14" si="18">IF(OR(F13="",G13=""),"",IF(LEFT(E13,6)="Viagem","",IF(AND(B13&lt;&gt;"sábado",B13&lt;&gt;"domingo",B13&lt;&gt;"feriado",OR(N(F13)&gt;=VALUE("18:00:00"),N(F13)&lt;=VALUE("08:00:00")),OR(AND(N(G13)&gt;=VALUE("18:00:00"),N(F13)&gt;=VALUE("18:00:00")),N(G13)&lt;=VALUE("08:00:00"))),H13,"")))</f>
        <v/>
      </c>
      <c r="M13" s="11">
        <f t="shared" ref="M13:M14" si="19">IF(OR(F13="",G13=""),"",IF(LEFT(E13,6)="Viagem","",IF(AND(B13="sábado",AND(N(F13)&gt;=VALUE("08:00:00"),N(F13)&lt;=VALUE("18:00:00"),N(G13)&gt;=VALUE("08:00:00"),N(G13)&lt;=VALUE("18:00:00"))),H13,"")))</f>
        <v>0.125</v>
      </c>
      <c r="N13" s="11" t="str">
        <f t="shared" ref="N13:N14" si="20">IF(OR(F13="",G13=""),"",IF(LEFT(E13,6)="Viagem","",IF(AND(B13="sábado",OR(N(F13)&gt;=VALUE("18:00:00"),N(F13)&lt;=VALUE("08:00:00")),OR(AND(N(G13)&gt;=VALUE("18:00:00"),N(F13)&gt;=VALUE("18:00:00")),N(G13)&lt;=VALUE("08:00:00"))),H13," ")))</f>
        <v xml:space="preserve"> </v>
      </c>
      <c r="O13" s="11" t="str">
        <f t="shared" ref="O13:O14" si="21">IF(OR(F13="",G13=""),"",IF(LEFT(E13,6)="Viagem","",IF(AND(B13="domingo",AND(N(F13)&gt;=VALUE("08:00:00"),N(F13)&lt;=VALUE("18:00:00"),N(G13)&gt;=VALUE("08:00:00"),N(G13)&lt;=VALUE("18:00:00"))),H13," ")))</f>
        <v xml:space="preserve"> </v>
      </c>
      <c r="P13" s="11" t="str">
        <f t="shared" ref="P13:P14" si="22">IF(OR(F13="",G13=""),"",IF(LEFT(E13,6)="Viagem","",IF(AND(B13="domingo",OR(N(F13)&gt;=VALUE("18:00:00"),N(F13)&lt;=VALUE("08:00:00"),N(G13)&gt;=VALUE("18:00:00"),N(G13)&lt;=VALUE("08:00:00"))),H13," ")))</f>
        <v xml:space="preserve"> </v>
      </c>
      <c r="Q13" s="11" t="str">
        <f t="shared" ref="Q13:Q14" si="23">IF(OR(F13="",G13=""),"",IF(LEFT(E13,6)="Viagem","",IF(B13="feriado",H13,"")))</f>
        <v/>
      </c>
      <c r="R13" s="10" t="str">
        <f t="shared" ref="R13:R14" si="24">IF(OR(F13="",G13=""),"",IF(LEFT(E13,6)="Viagem",H13,""))</f>
        <v/>
      </c>
      <c r="S13" s="34">
        <f t="shared" ref="S13:S14" si="25">SUM(K13:R13)</f>
        <v>0.125</v>
      </c>
    </row>
    <row r="14" spans="1:21" s="12" customFormat="1" ht="26" x14ac:dyDescent="0.2">
      <c r="A14" s="5">
        <v>2</v>
      </c>
      <c r="B14" s="71" t="str">
        <f t="shared" si="14"/>
        <v>Sábado</v>
      </c>
      <c r="C14" s="70" t="s">
        <v>63</v>
      </c>
      <c r="D14" s="68" t="s">
        <v>62</v>
      </c>
      <c r="E14" s="69" t="s">
        <v>61</v>
      </c>
      <c r="F14" s="70">
        <v>0.54166666666666663</v>
      </c>
      <c r="G14" s="70">
        <v>0.70833333333333337</v>
      </c>
      <c r="H14" s="7">
        <f t="shared" si="15"/>
        <v>0.16666666666666674</v>
      </c>
      <c r="I14" s="8" t="str">
        <f t="shared" si="16"/>
        <v>Sábado - 08h00 às 18h00 - R$ 1,00</v>
      </c>
      <c r="J14" s="9"/>
      <c r="K14" s="10" t="str">
        <f t="shared" si="17"/>
        <v/>
      </c>
      <c r="L14" s="11" t="str">
        <f t="shared" si="18"/>
        <v/>
      </c>
      <c r="M14" s="11">
        <f t="shared" si="19"/>
        <v>0.16666666666666674</v>
      </c>
      <c r="N14" s="11" t="str">
        <f t="shared" si="20"/>
        <v xml:space="preserve"> </v>
      </c>
      <c r="O14" s="11" t="str">
        <f t="shared" si="21"/>
        <v xml:space="preserve"> </v>
      </c>
      <c r="P14" s="11" t="str">
        <f t="shared" si="22"/>
        <v xml:space="preserve"> </v>
      </c>
      <c r="Q14" s="11" t="str">
        <f t="shared" si="23"/>
        <v/>
      </c>
      <c r="R14" s="10" t="str">
        <f t="shared" si="24"/>
        <v/>
      </c>
      <c r="S14" s="34">
        <f t="shared" si="25"/>
        <v>0.16666666666666674</v>
      </c>
    </row>
    <row r="15" spans="1:21" s="12" customFormat="1" ht="26" x14ac:dyDescent="0.2">
      <c r="A15" s="5">
        <v>4</v>
      </c>
      <c r="B15" s="71" t="str">
        <f t="shared" si="2"/>
        <v>Segunda</v>
      </c>
      <c r="C15" s="70" t="s">
        <v>63</v>
      </c>
      <c r="D15" s="68" t="s">
        <v>62</v>
      </c>
      <c r="E15" s="69" t="s">
        <v>61</v>
      </c>
      <c r="F15" s="70">
        <v>0.34375</v>
      </c>
      <c r="G15" s="70">
        <v>0.54166666666666663</v>
      </c>
      <c r="H15" s="7">
        <f t="shared" si="3"/>
        <v>0.19791666666666663</v>
      </c>
      <c r="I15" s="8" t="str">
        <f t="shared" si="4"/>
        <v>Dia de semana - 08h00 às 18h00 - R$ 1,00</v>
      </c>
      <c r="J15" s="9"/>
      <c r="K15" s="10">
        <f t="shared" si="5"/>
        <v>0.19791666666666663</v>
      </c>
      <c r="L15" s="11" t="str">
        <f t="shared" si="6"/>
        <v/>
      </c>
      <c r="M15" s="11" t="str">
        <f t="shared" si="7"/>
        <v/>
      </c>
      <c r="N15" s="11" t="str">
        <f t="shared" si="8"/>
        <v xml:space="preserve"> </v>
      </c>
      <c r="O15" s="11" t="str">
        <f t="shared" si="9"/>
        <v xml:space="preserve"> </v>
      </c>
      <c r="P15" s="11" t="str">
        <f t="shared" si="10"/>
        <v xml:space="preserve"> </v>
      </c>
      <c r="Q15" s="11" t="str">
        <f t="shared" si="11"/>
        <v/>
      </c>
      <c r="R15" s="10" t="str">
        <f t="shared" si="12"/>
        <v/>
      </c>
      <c r="S15" s="34">
        <f t="shared" si="13"/>
        <v>0.19791666666666663</v>
      </c>
    </row>
    <row r="16" spans="1:21" s="12" customFormat="1" ht="26" x14ac:dyDescent="0.2">
      <c r="A16" s="5">
        <v>4</v>
      </c>
      <c r="B16" s="71" t="str">
        <f t="shared" si="2"/>
        <v>Segunda</v>
      </c>
      <c r="C16" s="70" t="s">
        <v>63</v>
      </c>
      <c r="D16" s="68" t="s">
        <v>62</v>
      </c>
      <c r="E16" s="69" t="s">
        <v>61</v>
      </c>
      <c r="F16" s="70">
        <v>0.58333333333333337</v>
      </c>
      <c r="G16" s="70">
        <v>0.75</v>
      </c>
      <c r="H16" s="7">
        <f t="shared" si="3"/>
        <v>0.16666666666666663</v>
      </c>
      <c r="I16" s="8" t="str">
        <f>IF(OR(F16="",G16=""),"",IF(LEFT(E16,6)="Viagem",CONCATENATE("Horas de deslocamento / Viagem"," - ",TEXT($R$9,"R$ #.##0,00"),),IF(AND(B16&lt;&gt;"sábado",B16&lt;&gt;"domingo",B16&lt;&gt;"feriado",AND(N(F16)&gt;=VALUE("08:00:00"),N(F16)&lt;=VALUE("18:00:00"),N(G16)&gt;=VALUE("08:00:00"),N(G16)&lt;=VALUE("18:00:00"))),CONCATENATE("Dia de semana - 08h00 às 18h00"," - ",TEXT($K$9,"R$ #.##0,00"),),IF(AND(B16&lt;&gt;"sábado",B16&lt;&gt;"domingo",B16&lt;&gt;"feriado",OR(N(F16)&gt;=VALUE("18:00:00"),N(F16)&lt;=VALUE("08:00:00")),OR(AND(N(G16)&gt;=VALUE("18:00:00"),N(F16)&gt;=VALUE("18:00:00")),N(G16)&lt;=VALUE("08:00:00"))),CONCATENATE("Dia de semana - 00h00 às 08h00 e 18h00 às 24h00"," - ",TEXT($L$9,"R$ #.##0,00"),),IF(AND(B16="sábado",AND(N(F16)&gt;=VALUE("08:00:00"),N(F16)&lt;=VALUE("18:00:00"),N(G16)&gt;=VALUE("08:00:00"),N(G16)&lt;=VALUE("18:00:00"))),CONCATENATE("Sábado - 08h00 às 18h00"," - ",TEXT($M$9,"R$ #.##0,00"),),IF(AND(B16="sábado",OR(N(F16)&gt;=VALUE("18:00:00"),N(F16)&lt;=VALUE("08:00:00")),OR(AND(N(G16)&gt;=VALUE("18:00:00"),N(F16)&gt;=VALUE("18:00:00")),N(G16)&lt;=VALUE("08:00:00"))),CONCATENATE("Sábado - 00h00 às 08h00 e 18h00 às 24h00"," - ",TEXT($N$9,"R$ #.##0,00"),),IF(AND(B16="domingo",AND(N(F16)&gt;=VALUE("08:00:00"),N(F16)&lt;=VALUE("18:00:00"),N(G16)&gt;=VALUE("08:00:00"),N(G16)&lt;=VALUE("18:00:00"))),CONCATENATE("Domingo - 08h00 às 18h00"," - ",TEXT($O$9,"R$ #.##0,00"),),IF(AND(B16="domingo",OR(N(F16)&gt;=VALUE("18:00:00"),N(F16)&lt;=VALUE("08:00:00")),OR(AND(N(G16)&gt;=VALUE("18:00:00"),N(F16)&gt;=VALUE("18:00:00")),N(G16)&lt;=VALUE("08:00:00"))),CONCATENATE("Domingo - 00h00 às 08h00 e 18h00 às 24h00"," - ",TEXT($P$9,"R$ #.##0,00"),),IF(B16="feriado",CONCATENATE("Feriado"," - ",TEXT($Q$9,"R$ #.##0,00"),),"ERRO! informar 'hora início' ou 'hora final' de acordo com o tipo de hora")))))))))</f>
        <v>Dia de semana - 08h00 às 18h00 - R$ 1,00</v>
      </c>
      <c r="J16" s="9"/>
      <c r="K16" s="10">
        <f t="shared" si="5"/>
        <v>0.16666666666666663</v>
      </c>
      <c r="L16" s="11" t="str">
        <f t="shared" si="6"/>
        <v/>
      </c>
      <c r="M16" s="11" t="str">
        <f t="shared" si="7"/>
        <v/>
      </c>
      <c r="N16" s="11" t="str">
        <f t="shared" si="8"/>
        <v xml:space="preserve"> </v>
      </c>
      <c r="O16" s="11" t="str">
        <f t="shared" si="9"/>
        <v xml:space="preserve"> </v>
      </c>
      <c r="P16" s="11" t="str">
        <f t="shared" si="10"/>
        <v xml:space="preserve"> </v>
      </c>
      <c r="Q16" s="11" t="str">
        <f t="shared" si="11"/>
        <v/>
      </c>
      <c r="R16" s="10" t="str">
        <f t="shared" si="12"/>
        <v/>
      </c>
      <c r="S16" s="34">
        <f t="shared" si="13"/>
        <v>0.16666666666666663</v>
      </c>
    </row>
    <row r="17" spans="1:19" s="12" customFormat="1" ht="39" x14ac:dyDescent="0.2">
      <c r="A17" s="5">
        <v>4</v>
      </c>
      <c r="B17" s="71" t="str">
        <f t="shared" si="2"/>
        <v>Segunda</v>
      </c>
      <c r="C17" s="70" t="s">
        <v>63</v>
      </c>
      <c r="D17" s="68" t="s">
        <v>62</v>
      </c>
      <c r="E17" s="69" t="s">
        <v>61</v>
      </c>
      <c r="F17" s="70">
        <v>0.75</v>
      </c>
      <c r="G17" s="70">
        <v>0.79861111111111116</v>
      </c>
      <c r="H17" s="7">
        <f t="shared" si="3"/>
        <v>4.861111111111116E-2</v>
      </c>
      <c r="I17" s="8" t="str">
        <f t="shared" ref="I17:I70" si="26">IF(OR(F17="",G17=""),"",IF(LEFT(E17,6)="Viagem",CONCATENATE("Horas de deslocamento / Viagem"," - ",TEXT($R$9,"R$ #.##0,00"),),IF(AND(B17&lt;&gt;"sábado",B17&lt;&gt;"domingo",B17&lt;&gt;"feriado",AND(N(F17)&gt;=VALUE("08:00:00"),N(F17)&lt;=VALUE("18:00:00"),N(G17)&gt;=VALUE("08:00:00"),N(G17)&lt;=VALUE("18:00:00"))),CONCATENATE("Dia de semana - 08h00 às 18h00"," - ",TEXT($K$9,"R$ #.##0,00"),),IF(AND(B17&lt;&gt;"sábado",B17&lt;&gt;"domingo",B17&lt;&gt;"feriado",OR(N(F17)&gt;=VALUE("18:00:00"),N(F17)&lt;=VALUE("08:00:00")),OR(AND(N(G17)&gt;=VALUE("18:00:00"),N(F17)&gt;=VALUE("18:00:00")),N(G17)&lt;=VALUE("08:00:00"))),CONCATENATE("Dia de semana - 00h00 às 08h00 e 18h00 às 24h00"," - ",TEXT($L$9,"R$ #.##0,00"),),IF(AND(B17="sábado",AND(N(F17)&gt;=VALUE("08:00:00"),N(F17)&lt;=VALUE("18:00:00"),N(G17)&gt;=VALUE("08:00:00"),N(G17)&lt;=VALUE("18:00:00"))),CONCATENATE("Sábado - 08h00 às 18h00"," - ",TEXT($M$9,"R$ #.##0,00"),),IF(AND(B17="sábado",OR(N(F17)&gt;=VALUE("18:00:00"),N(F17)&lt;=VALUE("08:00:00")),OR(AND(N(G17)&gt;=VALUE("18:00:00"),N(F17)&gt;=VALUE("18:00:00")),N(G17)&lt;=VALUE("08:00:00"))),CONCATENATE("Sábado - 00h00 às 08h00 e 18h00 às 24h00"," - ",TEXT($N$9,"R$ #.##0,00"),),IF(AND(B17="domingo",AND(N(F17)&gt;=VALUE("08:00:00"),N(F17)&lt;=VALUE("18:00:00"),N(G17)&gt;=VALUE("08:00:00"),N(G17)&lt;=VALUE("18:00:00"))),CONCATENATE("Domingo - 08h00 às 18h00"," - ",TEXT($O$9,"R$ #.##0,00"),),IF(AND(B17="domingo",OR(N(F17)&gt;=VALUE("18:00:00"),N(F17)&lt;=VALUE("08:00:00")),OR(AND(N(G17)&gt;=VALUE("18:00:00"),N(F17)&gt;=VALUE("18:00:00")),N(G17)&lt;=VALUE("08:00:00"))),CONCATENATE("Domingo - 00h00 às 08h00 e 18h00 às 24h00"," - ",TEXT($P$9,"R$ #.##0,00"),),IF(B17="feriado",CONCATENATE("Feriado"," - ",TEXT($Q$9,"R$ #.##0,00"),),"ERRO! informar 'hora início' ou 'hora final' de acordo com o tipo de hora")))))))))</f>
        <v>Dia de semana - 00h00 às 08h00 e 18h00 às 24h00 - R$ 1,00</v>
      </c>
      <c r="J17" s="9"/>
      <c r="K17" s="10" t="str">
        <f t="shared" si="5"/>
        <v/>
      </c>
      <c r="L17" s="11">
        <f t="shared" si="6"/>
        <v>4.861111111111116E-2</v>
      </c>
      <c r="M17" s="11" t="str">
        <f t="shared" si="7"/>
        <v/>
      </c>
      <c r="N17" s="11" t="str">
        <f t="shared" si="8"/>
        <v xml:space="preserve"> </v>
      </c>
      <c r="O17" s="11" t="str">
        <f t="shared" si="9"/>
        <v xml:space="preserve"> </v>
      </c>
      <c r="P17" s="11" t="str">
        <f t="shared" si="10"/>
        <v xml:space="preserve"> </v>
      </c>
      <c r="Q17" s="11" t="str">
        <f t="shared" si="11"/>
        <v/>
      </c>
      <c r="R17" s="10" t="str">
        <f t="shared" si="12"/>
        <v/>
      </c>
      <c r="S17" s="34">
        <f t="shared" si="13"/>
        <v>4.861111111111116E-2</v>
      </c>
    </row>
    <row r="18" spans="1:19" s="12" customFormat="1" ht="26" x14ac:dyDescent="0.2">
      <c r="A18" s="5">
        <v>5</v>
      </c>
      <c r="B18" s="71" t="str">
        <f t="shared" si="2"/>
        <v>Terça</v>
      </c>
      <c r="C18" s="70" t="s">
        <v>63</v>
      </c>
      <c r="D18" s="68" t="s">
        <v>62</v>
      </c>
      <c r="E18" s="69" t="s">
        <v>61</v>
      </c>
      <c r="F18" s="70">
        <v>0.3888888888888889</v>
      </c>
      <c r="G18" s="70">
        <v>0.54166666666666663</v>
      </c>
      <c r="H18" s="7">
        <f t="shared" si="3"/>
        <v>0.15277777777777773</v>
      </c>
      <c r="I18" s="8" t="str">
        <f t="shared" si="26"/>
        <v>Dia de semana - 08h00 às 18h00 - R$ 1,00</v>
      </c>
      <c r="J18" s="9"/>
      <c r="K18" s="10">
        <f t="shared" si="5"/>
        <v>0.15277777777777773</v>
      </c>
      <c r="L18" s="11" t="str">
        <f t="shared" si="6"/>
        <v/>
      </c>
      <c r="M18" s="11" t="str">
        <f t="shared" si="7"/>
        <v/>
      </c>
      <c r="N18" s="11" t="str">
        <f t="shared" si="8"/>
        <v xml:space="preserve"> </v>
      </c>
      <c r="O18" s="11" t="str">
        <f t="shared" si="9"/>
        <v xml:space="preserve"> </v>
      </c>
      <c r="P18" s="11" t="str">
        <f t="shared" si="10"/>
        <v xml:space="preserve"> </v>
      </c>
      <c r="Q18" s="11" t="str">
        <f t="shared" si="11"/>
        <v/>
      </c>
      <c r="R18" s="10" t="str">
        <f t="shared" si="12"/>
        <v/>
      </c>
      <c r="S18" s="34">
        <f t="shared" si="13"/>
        <v>0.15277777777777773</v>
      </c>
    </row>
    <row r="19" spans="1:19" s="12" customFormat="1" ht="26" x14ac:dyDescent="0.2">
      <c r="A19" s="5">
        <v>5</v>
      </c>
      <c r="B19" s="71" t="str">
        <f t="shared" si="2"/>
        <v>Terça</v>
      </c>
      <c r="C19" s="70" t="s">
        <v>63</v>
      </c>
      <c r="D19" s="68" t="s">
        <v>62</v>
      </c>
      <c r="E19" s="69" t="s">
        <v>61</v>
      </c>
      <c r="F19" s="70">
        <v>0.58333333333333337</v>
      </c>
      <c r="G19" s="70">
        <v>0.75</v>
      </c>
      <c r="H19" s="7">
        <f t="shared" si="3"/>
        <v>0.16666666666666663</v>
      </c>
      <c r="I19" s="8" t="str">
        <f t="shared" si="26"/>
        <v>Dia de semana - 08h00 às 18h00 - R$ 1,00</v>
      </c>
      <c r="J19" s="9"/>
      <c r="K19" s="10">
        <f t="shared" si="5"/>
        <v>0.16666666666666663</v>
      </c>
      <c r="L19" s="11" t="str">
        <f t="shared" si="6"/>
        <v/>
      </c>
      <c r="M19" s="11" t="str">
        <f t="shared" si="7"/>
        <v/>
      </c>
      <c r="N19" s="11" t="str">
        <f t="shared" si="8"/>
        <v xml:space="preserve"> </v>
      </c>
      <c r="O19" s="11" t="str">
        <f t="shared" si="9"/>
        <v xml:space="preserve"> </v>
      </c>
      <c r="P19" s="11" t="str">
        <f t="shared" si="10"/>
        <v xml:space="preserve"> </v>
      </c>
      <c r="Q19" s="11" t="str">
        <f t="shared" si="11"/>
        <v/>
      </c>
      <c r="R19" s="10" t="str">
        <f t="shared" si="12"/>
        <v/>
      </c>
      <c r="S19" s="34">
        <f t="shared" si="13"/>
        <v>0.16666666666666663</v>
      </c>
    </row>
    <row r="20" spans="1:19" s="12" customFormat="1" ht="39" x14ac:dyDescent="0.2">
      <c r="A20" s="5">
        <v>5</v>
      </c>
      <c r="B20" s="71" t="str">
        <f t="shared" si="2"/>
        <v>Terça</v>
      </c>
      <c r="C20" s="70" t="s">
        <v>63</v>
      </c>
      <c r="D20" s="68" t="s">
        <v>62</v>
      </c>
      <c r="E20" s="69" t="s">
        <v>61</v>
      </c>
      <c r="F20" s="70">
        <v>0.75</v>
      </c>
      <c r="G20" s="70">
        <v>0.79166666666666663</v>
      </c>
      <c r="H20" s="7">
        <f t="shared" si="3"/>
        <v>4.166666666666663E-2</v>
      </c>
      <c r="I20" s="8" t="str">
        <f t="shared" si="26"/>
        <v>Dia de semana - 00h00 às 08h00 e 18h00 às 24h00 - R$ 1,00</v>
      </c>
      <c r="J20" s="9"/>
      <c r="K20" s="10" t="str">
        <f t="shared" si="5"/>
        <v/>
      </c>
      <c r="L20" s="11">
        <f t="shared" si="6"/>
        <v>4.166666666666663E-2</v>
      </c>
      <c r="M20" s="11" t="str">
        <f t="shared" si="7"/>
        <v/>
      </c>
      <c r="N20" s="11" t="str">
        <f t="shared" si="8"/>
        <v xml:space="preserve"> </v>
      </c>
      <c r="O20" s="11" t="str">
        <f t="shared" si="9"/>
        <v xml:space="preserve"> </v>
      </c>
      <c r="P20" s="11" t="str">
        <f t="shared" si="10"/>
        <v xml:space="preserve"> </v>
      </c>
      <c r="Q20" s="11" t="str">
        <f t="shared" si="11"/>
        <v/>
      </c>
      <c r="R20" s="10" t="str">
        <f t="shared" si="12"/>
        <v/>
      </c>
      <c r="S20" s="34">
        <f t="shared" si="13"/>
        <v>4.166666666666663E-2</v>
      </c>
    </row>
    <row r="21" spans="1:19" s="12" customFormat="1" ht="26" x14ac:dyDescent="0.2">
      <c r="A21" s="5">
        <v>6</v>
      </c>
      <c r="B21" s="71" t="str">
        <f t="shared" si="2"/>
        <v>Quarta</v>
      </c>
      <c r="C21" s="70" t="s">
        <v>60</v>
      </c>
      <c r="D21" s="68" t="s">
        <v>62</v>
      </c>
      <c r="E21" s="69" t="s">
        <v>61</v>
      </c>
      <c r="F21" s="70">
        <v>0.5</v>
      </c>
      <c r="G21" s="70">
        <v>0.54166666666666663</v>
      </c>
      <c r="H21" s="7">
        <f t="shared" si="3"/>
        <v>4.166666666666663E-2</v>
      </c>
      <c r="I21" s="8" t="str">
        <f t="shared" si="26"/>
        <v>Dia de semana - 08h00 às 18h00 - R$ 1,00</v>
      </c>
      <c r="J21" s="9"/>
      <c r="K21" s="10">
        <f t="shared" si="5"/>
        <v>4.166666666666663E-2</v>
      </c>
      <c r="L21" s="11" t="str">
        <f t="shared" si="6"/>
        <v/>
      </c>
      <c r="M21" s="11" t="str">
        <f t="shared" si="7"/>
        <v/>
      </c>
      <c r="N21" s="11" t="str">
        <f t="shared" si="8"/>
        <v xml:space="preserve"> </v>
      </c>
      <c r="O21" s="11" t="str">
        <f t="shared" si="9"/>
        <v xml:space="preserve"> </v>
      </c>
      <c r="P21" s="11" t="str">
        <f t="shared" si="10"/>
        <v xml:space="preserve"> </v>
      </c>
      <c r="Q21" s="11" t="str">
        <f t="shared" si="11"/>
        <v/>
      </c>
      <c r="R21" s="10" t="str">
        <f t="shared" si="12"/>
        <v/>
      </c>
      <c r="S21" s="34">
        <f t="shared" si="13"/>
        <v>4.166666666666663E-2</v>
      </c>
    </row>
    <row r="22" spans="1:19" s="12" customFormat="1" ht="26" x14ac:dyDescent="0.2">
      <c r="A22" s="5">
        <v>6</v>
      </c>
      <c r="B22" s="71" t="str">
        <f t="shared" si="2"/>
        <v>Quarta</v>
      </c>
      <c r="C22" s="70" t="s">
        <v>60</v>
      </c>
      <c r="D22" s="68" t="s">
        <v>62</v>
      </c>
      <c r="E22" s="69" t="s">
        <v>61</v>
      </c>
      <c r="F22" s="70">
        <v>0.58333333333333337</v>
      </c>
      <c r="G22" s="70">
        <v>0.75</v>
      </c>
      <c r="H22" s="7">
        <f t="shared" si="3"/>
        <v>0.16666666666666663</v>
      </c>
      <c r="I22" s="8" t="str">
        <f t="shared" si="26"/>
        <v>Dia de semana - 08h00 às 18h00 - R$ 1,00</v>
      </c>
      <c r="J22" s="9"/>
      <c r="K22" s="10">
        <f t="shared" si="5"/>
        <v>0.16666666666666663</v>
      </c>
      <c r="L22" s="11" t="str">
        <f t="shared" si="6"/>
        <v/>
      </c>
      <c r="M22" s="11" t="str">
        <f t="shared" si="7"/>
        <v/>
      </c>
      <c r="N22" s="11" t="str">
        <f t="shared" si="8"/>
        <v xml:space="preserve"> </v>
      </c>
      <c r="O22" s="11" t="str">
        <f t="shared" si="9"/>
        <v xml:space="preserve"> </v>
      </c>
      <c r="P22" s="11" t="str">
        <f t="shared" si="10"/>
        <v xml:space="preserve"> </v>
      </c>
      <c r="Q22" s="11" t="str">
        <f t="shared" si="11"/>
        <v/>
      </c>
      <c r="R22" s="10" t="str">
        <f t="shared" si="12"/>
        <v/>
      </c>
      <c r="S22" s="34">
        <f t="shared" si="13"/>
        <v>0.16666666666666663</v>
      </c>
    </row>
    <row r="23" spans="1:19" s="12" customFormat="1" ht="39" x14ac:dyDescent="0.2">
      <c r="A23" s="5">
        <v>6</v>
      </c>
      <c r="B23" s="71" t="str">
        <f t="shared" si="2"/>
        <v>Quarta</v>
      </c>
      <c r="C23" s="70" t="s">
        <v>60</v>
      </c>
      <c r="D23" s="68" t="s">
        <v>62</v>
      </c>
      <c r="E23" s="69" t="s">
        <v>61</v>
      </c>
      <c r="F23" s="70">
        <v>0.75</v>
      </c>
      <c r="G23" s="70">
        <v>0.79166666666666663</v>
      </c>
      <c r="H23" s="7">
        <f t="shared" si="3"/>
        <v>4.166666666666663E-2</v>
      </c>
      <c r="I23" s="8" t="str">
        <f t="shared" si="26"/>
        <v>Dia de semana - 00h00 às 08h00 e 18h00 às 24h00 - R$ 1,00</v>
      </c>
      <c r="J23" s="9"/>
      <c r="K23" s="10" t="str">
        <f t="shared" si="5"/>
        <v/>
      </c>
      <c r="L23" s="11">
        <f t="shared" si="6"/>
        <v>4.166666666666663E-2</v>
      </c>
      <c r="M23" s="11" t="str">
        <f t="shared" si="7"/>
        <v/>
      </c>
      <c r="N23" s="11" t="str">
        <f t="shared" si="8"/>
        <v xml:space="preserve"> </v>
      </c>
      <c r="O23" s="11" t="str">
        <f t="shared" si="9"/>
        <v xml:space="preserve"> </v>
      </c>
      <c r="P23" s="11" t="str">
        <f t="shared" si="10"/>
        <v xml:space="preserve"> </v>
      </c>
      <c r="Q23" s="11" t="str">
        <f t="shared" si="11"/>
        <v/>
      </c>
      <c r="R23" s="10" t="str">
        <f t="shared" si="12"/>
        <v/>
      </c>
      <c r="S23" s="34">
        <f t="shared" si="13"/>
        <v>4.166666666666663E-2</v>
      </c>
    </row>
    <row r="24" spans="1:19" s="12" customFormat="1" ht="26" x14ac:dyDescent="0.2">
      <c r="A24" s="5">
        <v>7</v>
      </c>
      <c r="B24" s="71" t="str">
        <f t="shared" si="2"/>
        <v>Quinta</v>
      </c>
      <c r="C24" s="70" t="s">
        <v>60</v>
      </c>
      <c r="D24" s="68" t="s">
        <v>62</v>
      </c>
      <c r="E24" s="69" t="s">
        <v>61</v>
      </c>
      <c r="F24" s="70">
        <v>0.39583333333333331</v>
      </c>
      <c r="G24" s="70">
        <v>0.54166666666666663</v>
      </c>
      <c r="H24" s="7">
        <f t="shared" si="3"/>
        <v>0.14583333333333331</v>
      </c>
      <c r="I24" s="8" t="str">
        <f t="shared" si="26"/>
        <v>Dia de semana - 08h00 às 18h00 - R$ 1,00</v>
      </c>
      <c r="J24" s="9"/>
      <c r="K24" s="10">
        <f t="shared" si="5"/>
        <v>0.14583333333333331</v>
      </c>
      <c r="L24" s="11" t="str">
        <f t="shared" si="6"/>
        <v/>
      </c>
      <c r="M24" s="11" t="str">
        <f t="shared" si="7"/>
        <v/>
      </c>
      <c r="N24" s="11" t="str">
        <f t="shared" si="8"/>
        <v xml:space="preserve"> </v>
      </c>
      <c r="O24" s="11" t="str">
        <f t="shared" si="9"/>
        <v xml:space="preserve"> </v>
      </c>
      <c r="P24" s="11" t="str">
        <f t="shared" si="10"/>
        <v xml:space="preserve"> </v>
      </c>
      <c r="Q24" s="11" t="str">
        <f t="shared" si="11"/>
        <v/>
      </c>
      <c r="R24" s="10" t="str">
        <f t="shared" si="12"/>
        <v/>
      </c>
      <c r="S24" s="34">
        <f t="shared" si="13"/>
        <v>0.14583333333333331</v>
      </c>
    </row>
    <row r="25" spans="1:19" s="12" customFormat="1" ht="26" x14ac:dyDescent="0.2">
      <c r="A25" s="5">
        <v>7</v>
      </c>
      <c r="B25" s="71" t="str">
        <f t="shared" si="2"/>
        <v>Quinta</v>
      </c>
      <c r="C25" s="70" t="s">
        <v>60</v>
      </c>
      <c r="D25" s="68" t="s">
        <v>62</v>
      </c>
      <c r="E25" s="69" t="s">
        <v>61</v>
      </c>
      <c r="F25" s="70">
        <v>0.58333333333333337</v>
      </c>
      <c r="G25" s="70">
        <v>0.75</v>
      </c>
      <c r="H25" s="7">
        <f t="shared" si="3"/>
        <v>0.16666666666666663</v>
      </c>
      <c r="I25" s="8" t="str">
        <f t="shared" si="26"/>
        <v>Dia de semana - 08h00 às 18h00 - R$ 1,00</v>
      </c>
      <c r="J25" s="9"/>
      <c r="K25" s="10">
        <f t="shared" si="5"/>
        <v>0.16666666666666663</v>
      </c>
      <c r="L25" s="11" t="str">
        <f t="shared" si="6"/>
        <v/>
      </c>
      <c r="M25" s="11" t="str">
        <f t="shared" si="7"/>
        <v/>
      </c>
      <c r="N25" s="11" t="str">
        <f t="shared" si="8"/>
        <v xml:space="preserve"> </v>
      </c>
      <c r="O25" s="11" t="str">
        <f t="shared" si="9"/>
        <v xml:space="preserve"> </v>
      </c>
      <c r="P25" s="11" t="str">
        <f t="shared" si="10"/>
        <v xml:space="preserve"> </v>
      </c>
      <c r="Q25" s="11" t="str">
        <f t="shared" si="11"/>
        <v/>
      </c>
      <c r="R25" s="10" t="str">
        <f t="shared" si="12"/>
        <v/>
      </c>
      <c r="S25" s="34">
        <f t="shared" si="13"/>
        <v>0.16666666666666663</v>
      </c>
    </row>
    <row r="26" spans="1:19" s="12" customFormat="1" ht="39" x14ac:dyDescent="0.2">
      <c r="A26" s="5">
        <v>7</v>
      </c>
      <c r="B26" s="71" t="str">
        <f t="shared" si="2"/>
        <v>Quinta</v>
      </c>
      <c r="C26" s="70" t="s">
        <v>60</v>
      </c>
      <c r="D26" s="68" t="s">
        <v>62</v>
      </c>
      <c r="E26" s="69" t="s">
        <v>61</v>
      </c>
      <c r="F26" s="70">
        <v>0.75</v>
      </c>
      <c r="G26" s="70">
        <v>0.79166666666666663</v>
      </c>
      <c r="H26" s="7">
        <f t="shared" si="3"/>
        <v>4.166666666666663E-2</v>
      </c>
      <c r="I26" s="8" t="str">
        <f t="shared" si="26"/>
        <v>Dia de semana - 00h00 às 08h00 e 18h00 às 24h00 - R$ 1,00</v>
      </c>
      <c r="J26" s="9"/>
      <c r="K26" s="10" t="str">
        <f t="shared" si="5"/>
        <v/>
      </c>
      <c r="L26" s="11">
        <f t="shared" si="6"/>
        <v>4.166666666666663E-2</v>
      </c>
      <c r="M26" s="11" t="str">
        <f t="shared" si="7"/>
        <v/>
      </c>
      <c r="N26" s="11" t="str">
        <f t="shared" si="8"/>
        <v xml:space="preserve"> </v>
      </c>
      <c r="O26" s="11" t="str">
        <f t="shared" si="9"/>
        <v xml:space="preserve"> </v>
      </c>
      <c r="P26" s="11" t="str">
        <f t="shared" si="10"/>
        <v xml:space="preserve"> </v>
      </c>
      <c r="Q26" s="11" t="str">
        <f t="shared" si="11"/>
        <v/>
      </c>
      <c r="R26" s="10" t="str">
        <f t="shared" si="12"/>
        <v/>
      </c>
      <c r="S26" s="34">
        <f t="shared" si="13"/>
        <v>4.166666666666663E-2</v>
      </c>
    </row>
    <row r="27" spans="1:19" s="12" customFormat="1" ht="26" x14ac:dyDescent="0.2">
      <c r="A27" s="5">
        <v>8</v>
      </c>
      <c r="B27" s="71" t="str">
        <f t="shared" si="2"/>
        <v>Sexta</v>
      </c>
      <c r="C27" s="70" t="s">
        <v>60</v>
      </c>
      <c r="D27" s="68" t="s">
        <v>62</v>
      </c>
      <c r="E27" s="69" t="s">
        <v>61</v>
      </c>
      <c r="F27" s="70">
        <v>0.375</v>
      </c>
      <c r="G27" s="70">
        <v>0.54166666666666663</v>
      </c>
      <c r="H27" s="7">
        <f t="shared" si="3"/>
        <v>0.16666666666666663</v>
      </c>
      <c r="I27" s="8" t="str">
        <f t="shared" si="26"/>
        <v>Dia de semana - 08h00 às 18h00 - R$ 1,00</v>
      </c>
      <c r="J27" s="9"/>
      <c r="K27" s="10">
        <f t="shared" si="5"/>
        <v>0.16666666666666663</v>
      </c>
      <c r="L27" s="11" t="str">
        <f t="shared" si="6"/>
        <v/>
      </c>
      <c r="M27" s="11" t="str">
        <f t="shared" si="7"/>
        <v/>
      </c>
      <c r="N27" s="11" t="str">
        <f t="shared" si="8"/>
        <v xml:space="preserve"> </v>
      </c>
      <c r="O27" s="11" t="str">
        <f t="shared" si="9"/>
        <v xml:space="preserve"> </v>
      </c>
      <c r="P27" s="11" t="str">
        <f t="shared" si="10"/>
        <v xml:space="preserve"> </v>
      </c>
      <c r="Q27" s="11" t="str">
        <f t="shared" si="11"/>
        <v/>
      </c>
      <c r="R27" s="10" t="str">
        <f t="shared" si="12"/>
        <v/>
      </c>
      <c r="S27" s="34">
        <f t="shared" si="13"/>
        <v>0.16666666666666663</v>
      </c>
    </row>
    <row r="28" spans="1:19" s="12" customFormat="1" ht="26" x14ac:dyDescent="0.2">
      <c r="A28" s="5">
        <v>8</v>
      </c>
      <c r="B28" s="71" t="str">
        <f t="shared" si="2"/>
        <v>Sexta</v>
      </c>
      <c r="C28" s="70" t="s">
        <v>60</v>
      </c>
      <c r="D28" s="68" t="s">
        <v>62</v>
      </c>
      <c r="E28" s="69" t="s">
        <v>61</v>
      </c>
      <c r="F28" s="70">
        <v>0.58333333333333337</v>
      </c>
      <c r="G28" s="70">
        <v>0.75</v>
      </c>
      <c r="H28" s="7">
        <f t="shared" si="3"/>
        <v>0.16666666666666663</v>
      </c>
      <c r="I28" s="8" t="str">
        <f t="shared" si="26"/>
        <v>Dia de semana - 08h00 às 18h00 - R$ 1,00</v>
      </c>
      <c r="J28" s="9"/>
      <c r="K28" s="10">
        <f t="shared" si="5"/>
        <v>0.16666666666666663</v>
      </c>
      <c r="L28" s="11" t="str">
        <f t="shared" si="6"/>
        <v/>
      </c>
      <c r="M28" s="11" t="str">
        <f t="shared" si="7"/>
        <v/>
      </c>
      <c r="N28" s="11" t="str">
        <f t="shared" si="8"/>
        <v xml:space="preserve"> </v>
      </c>
      <c r="O28" s="11" t="str">
        <f t="shared" si="9"/>
        <v xml:space="preserve"> </v>
      </c>
      <c r="P28" s="11" t="str">
        <f t="shared" si="10"/>
        <v xml:space="preserve"> </v>
      </c>
      <c r="Q28" s="11" t="str">
        <f t="shared" si="11"/>
        <v/>
      </c>
      <c r="R28" s="10" t="str">
        <f t="shared" si="12"/>
        <v/>
      </c>
      <c r="S28" s="34">
        <f t="shared" si="13"/>
        <v>0.16666666666666663</v>
      </c>
    </row>
    <row r="29" spans="1:19" s="12" customFormat="1" ht="39" x14ac:dyDescent="0.2">
      <c r="A29" s="5">
        <v>8</v>
      </c>
      <c r="B29" s="71" t="str">
        <f t="shared" si="2"/>
        <v>Sexta</v>
      </c>
      <c r="C29" s="70" t="s">
        <v>60</v>
      </c>
      <c r="D29" s="68" t="s">
        <v>62</v>
      </c>
      <c r="E29" s="69" t="s">
        <v>61</v>
      </c>
      <c r="F29" s="70">
        <v>0.75</v>
      </c>
      <c r="G29" s="70">
        <v>0.79166666666666663</v>
      </c>
      <c r="H29" s="7">
        <f t="shared" si="3"/>
        <v>4.166666666666663E-2</v>
      </c>
      <c r="I29" s="8" t="str">
        <f t="shared" si="26"/>
        <v>Dia de semana - 00h00 às 08h00 e 18h00 às 24h00 - R$ 1,00</v>
      </c>
      <c r="J29" s="9"/>
      <c r="K29" s="10" t="str">
        <f t="shared" si="5"/>
        <v/>
      </c>
      <c r="L29" s="11">
        <f t="shared" si="6"/>
        <v>4.166666666666663E-2</v>
      </c>
      <c r="M29" s="11" t="str">
        <f t="shared" si="7"/>
        <v/>
      </c>
      <c r="N29" s="11" t="str">
        <f t="shared" si="8"/>
        <v xml:space="preserve"> </v>
      </c>
      <c r="O29" s="11" t="str">
        <f t="shared" si="9"/>
        <v xml:space="preserve"> </v>
      </c>
      <c r="P29" s="11" t="str">
        <f t="shared" si="10"/>
        <v xml:space="preserve"> </v>
      </c>
      <c r="Q29" s="11" t="str">
        <f t="shared" si="11"/>
        <v/>
      </c>
      <c r="R29" s="10" t="str">
        <f t="shared" si="12"/>
        <v/>
      </c>
      <c r="S29" s="34">
        <f t="shared" si="13"/>
        <v>4.166666666666663E-2</v>
      </c>
    </row>
    <row r="30" spans="1:19" s="12" customFormat="1" ht="26" x14ac:dyDescent="0.2">
      <c r="A30" s="5">
        <v>11</v>
      </c>
      <c r="B30" s="71" t="str">
        <f t="shared" si="2"/>
        <v>Segunda</v>
      </c>
      <c r="C30" s="70" t="s">
        <v>60</v>
      </c>
      <c r="D30" s="68" t="s">
        <v>62</v>
      </c>
      <c r="E30" s="69" t="s">
        <v>61</v>
      </c>
      <c r="F30" s="70">
        <v>0.375</v>
      </c>
      <c r="G30" s="70">
        <v>0.54166666666666663</v>
      </c>
      <c r="H30" s="7">
        <f t="shared" si="3"/>
        <v>0.16666666666666663</v>
      </c>
      <c r="I30" s="8" t="str">
        <f t="shared" si="26"/>
        <v>Dia de semana - 08h00 às 18h00 - R$ 1,00</v>
      </c>
      <c r="J30" s="9"/>
      <c r="K30" s="10">
        <f t="shared" si="5"/>
        <v>0.16666666666666663</v>
      </c>
      <c r="L30" s="11" t="str">
        <f t="shared" si="6"/>
        <v/>
      </c>
      <c r="M30" s="11" t="str">
        <f t="shared" si="7"/>
        <v/>
      </c>
      <c r="N30" s="11" t="str">
        <f t="shared" si="8"/>
        <v xml:space="preserve"> </v>
      </c>
      <c r="O30" s="11" t="str">
        <f t="shared" si="9"/>
        <v xml:space="preserve"> </v>
      </c>
      <c r="P30" s="11" t="str">
        <f t="shared" si="10"/>
        <v xml:space="preserve"> </v>
      </c>
      <c r="Q30" s="11" t="str">
        <f t="shared" si="11"/>
        <v/>
      </c>
      <c r="R30" s="10" t="str">
        <f t="shared" si="12"/>
        <v/>
      </c>
      <c r="S30" s="34">
        <f t="shared" si="13"/>
        <v>0.16666666666666663</v>
      </c>
    </row>
    <row r="31" spans="1:19" s="12" customFormat="1" ht="26" x14ac:dyDescent="0.2">
      <c r="A31" s="5">
        <v>11</v>
      </c>
      <c r="B31" s="71" t="str">
        <f t="shared" si="2"/>
        <v>Segunda</v>
      </c>
      <c r="C31" s="70" t="s">
        <v>60</v>
      </c>
      <c r="D31" s="68" t="s">
        <v>62</v>
      </c>
      <c r="E31" s="69" t="s">
        <v>61</v>
      </c>
      <c r="F31" s="70">
        <v>0.58333333333333337</v>
      </c>
      <c r="G31" s="70">
        <v>0.75</v>
      </c>
      <c r="H31" s="7">
        <f t="shared" si="3"/>
        <v>0.16666666666666663</v>
      </c>
      <c r="I31" s="8" t="str">
        <f t="shared" si="26"/>
        <v>Dia de semana - 08h00 às 18h00 - R$ 1,00</v>
      </c>
      <c r="J31" s="9"/>
      <c r="K31" s="10">
        <f t="shared" si="5"/>
        <v>0.16666666666666663</v>
      </c>
      <c r="L31" s="11" t="str">
        <f t="shared" si="6"/>
        <v/>
      </c>
      <c r="M31" s="11" t="str">
        <f t="shared" si="7"/>
        <v/>
      </c>
      <c r="N31" s="11" t="str">
        <f t="shared" si="8"/>
        <v xml:space="preserve"> </v>
      </c>
      <c r="O31" s="11" t="str">
        <f t="shared" si="9"/>
        <v xml:space="preserve"> </v>
      </c>
      <c r="P31" s="11" t="str">
        <f t="shared" si="10"/>
        <v xml:space="preserve"> </v>
      </c>
      <c r="Q31" s="11" t="str">
        <f t="shared" si="11"/>
        <v/>
      </c>
      <c r="R31" s="10" t="str">
        <f t="shared" si="12"/>
        <v/>
      </c>
      <c r="S31" s="34">
        <f t="shared" si="13"/>
        <v>0.16666666666666663</v>
      </c>
    </row>
    <row r="32" spans="1:19" s="12" customFormat="1" ht="39" x14ac:dyDescent="0.2">
      <c r="A32" s="5">
        <v>11</v>
      </c>
      <c r="B32" s="71" t="str">
        <f t="shared" si="2"/>
        <v>Segunda</v>
      </c>
      <c r="C32" s="70" t="s">
        <v>60</v>
      </c>
      <c r="D32" s="68" t="s">
        <v>62</v>
      </c>
      <c r="E32" s="69" t="s">
        <v>61</v>
      </c>
      <c r="F32" s="70">
        <v>0.75</v>
      </c>
      <c r="G32" s="70">
        <v>0.79166666666666663</v>
      </c>
      <c r="H32" s="7">
        <f t="shared" si="3"/>
        <v>4.166666666666663E-2</v>
      </c>
      <c r="I32" s="8" t="str">
        <f t="shared" si="26"/>
        <v>Dia de semana - 00h00 às 08h00 e 18h00 às 24h00 - R$ 1,00</v>
      </c>
      <c r="J32" s="9"/>
      <c r="K32" s="10" t="str">
        <f t="shared" si="5"/>
        <v/>
      </c>
      <c r="L32" s="11">
        <f t="shared" si="6"/>
        <v>4.166666666666663E-2</v>
      </c>
      <c r="M32" s="11" t="str">
        <f t="shared" si="7"/>
        <v/>
      </c>
      <c r="N32" s="11" t="str">
        <f t="shared" si="8"/>
        <v xml:space="preserve"> </v>
      </c>
      <c r="O32" s="11" t="str">
        <f t="shared" si="9"/>
        <v xml:space="preserve"> </v>
      </c>
      <c r="P32" s="11" t="str">
        <f t="shared" si="10"/>
        <v xml:space="preserve"> </v>
      </c>
      <c r="Q32" s="11" t="str">
        <f t="shared" si="11"/>
        <v/>
      </c>
      <c r="R32" s="10" t="str">
        <f t="shared" si="12"/>
        <v/>
      </c>
      <c r="S32" s="34">
        <f t="shared" si="13"/>
        <v>4.166666666666663E-2</v>
      </c>
    </row>
    <row r="33" spans="1:19" s="12" customFormat="1" ht="26" x14ac:dyDescent="0.2">
      <c r="A33" s="5">
        <v>12</v>
      </c>
      <c r="B33" s="71" t="str">
        <f t="shared" si="2"/>
        <v>Terça</v>
      </c>
      <c r="C33" s="70" t="s">
        <v>60</v>
      </c>
      <c r="D33" s="68" t="s">
        <v>62</v>
      </c>
      <c r="E33" s="69" t="s">
        <v>61</v>
      </c>
      <c r="F33" s="70">
        <v>0.375</v>
      </c>
      <c r="G33" s="70">
        <v>0.54166666666666663</v>
      </c>
      <c r="H33" s="7">
        <f t="shared" si="3"/>
        <v>0.16666666666666663</v>
      </c>
      <c r="I33" s="8" t="str">
        <f t="shared" si="26"/>
        <v>Dia de semana - 08h00 às 18h00 - R$ 1,00</v>
      </c>
      <c r="J33" s="9"/>
      <c r="K33" s="10">
        <f t="shared" si="5"/>
        <v>0.16666666666666663</v>
      </c>
      <c r="L33" s="11" t="str">
        <f t="shared" si="6"/>
        <v/>
      </c>
      <c r="M33" s="11" t="str">
        <f t="shared" si="7"/>
        <v/>
      </c>
      <c r="N33" s="11" t="str">
        <f t="shared" si="8"/>
        <v xml:space="preserve"> </v>
      </c>
      <c r="O33" s="11" t="str">
        <f t="shared" si="9"/>
        <v xml:space="preserve"> </v>
      </c>
      <c r="P33" s="11" t="str">
        <f t="shared" si="10"/>
        <v xml:space="preserve"> </v>
      </c>
      <c r="Q33" s="11" t="str">
        <f t="shared" si="11"/>
        <v/>
      </c>
      <c r="R33" s="10" t="str">
        <f t="shared" si="12"/>
        <v/>
      </c>
      <c r="S33" s="34">
        <f t="shared" si="13"/>
        <v>0.16666666666666663</v>
      </c>
    </row>
    <row r="34" spans="1:19" s="12" customFormat="1" ht="26" x14ac:dyDescent="0.2">
      <c r="A34" s="5">
        <v>12</v>
      </c>
      <c r="B34" s="71" t="str">
        <f t="shared" si="2"/>
        <v>Terça</v>
      </c>
      <c r="C34" s="70" t="s">
        <v>60</v>
      </c>
      <c r="D34" s="68" t="s">
        <v>62</v>
      </c>
      <c r="E34" s="69" t="s">
        <v>61</v>
      </c>
      <c r="F34" s="70">
        <v>0.58333333333333337</v>
      </c>
      <c r="G34" s="70">
        <v>0.75</v>
      </c>
      <c r="H34" s="7">
        <f t="shared" si="3"/>
        <v>0.16666666666666663</v>
      </c>
      <c r="I34" s="8" t="str">
        <f t="shared" si="26"/>
        <v>Dia de semana - 08h00 às 18h00 - R$ 1,00</v>
      </c>
      <c r="J34" s="9"/>
      <c r="K34" s="10">
        <f t="shared" si="5"/>
        <v>0.16666666666666663</v>
      </c>
      <c r="L34" s="11" t="str">
        <f t="shared" si="6"/>
        <v/>
      </c>
      <c r="M34" s="11" t="str">
        <f t="shared" si="7"/>
        <v/>
      </c>
      <c r="N34" s="11" t="str">
        <f t="shared" si="8"/>
        <v xml:space="preserve"> </v>
      </c>
      <c r="O34" s="11" t="str">
        <f t="shared" si="9"/>
        <v xml:space="preserve"> </v>
      </c>
      <c r="P34" s="11" t="str">
        <f t="shared" si="10"/>
        <v xml:space="preserve"> </v>
      </c>
      <c r="Q34" s="11" t="str">
        <f t="shared" si="11"/>
        <v/>
      </c>
      <c r="R34" s="10" t="str">
        <f t="shared" si="12"/>
        <v/>
      </c>
      <c r="S34" s="34">
        <f t="shared" si="13"/>
        <v>0.16666666666666663</v>
      </c>
    </row>
    <row r="35" spans="1:19" s="12" customFormat="1" ht="39" x14ac:dyDescent="0.2">
      <c r="A35" s="5">
        <v>12</v>
      </c>
      <c r="B35" s="71" t="str">
        <f t="shared" si="2"/>
        <v>Terça</v>
      </c>
      <c r="C35" s="70" t="s">
        <v>60</v>
      </c>
      <c r="D35" s="68" t="s">
        <v>62</v>
      </c>
      <c r="E35" s="69" t="s">
        <v>61</v>
      </c>
      <c r="F35" s="70">
        <v>0.75</v>
      </c>
      <c r="G35" s="70">
        <v>0.79166666666666663</v>
      </c>
      <c r="H35" s="7">
        <f t="shared" si="3"/>
        <v>4.166666666666663E-2</v>
      </c>
      <c r="I35" s="8" t="str">
        <f t="shared" si="26"/>
        <v>Dia de semana - 00h00 às 08h00 e 18h00 às 24h00 - R$ 1,00</v>
      </c>
      <c r="J35" s="9"/>
      <c r="K35" s="10" t="str">
        <f t="shared" si="5"/>
        <v/>
      </c>
      <c r="L35" s="11">
        <f t="shared" si="6"/>
        <v>4.166666666666663E-2</v>
      </c>
      <c r="M35" s="11" t="str">
        <f t="shared" si="7"/>
        <v/>
      </c>
      <c r="N35" s="11" t="str">
        <f t="shared" si="8"/>
        <v xml:space="preserve"> </v>
      </c>
      <c r="O35" s="11" t="str">
        <f t="shared" si="9"/>
        <v xml:space="preserve"> </v>
      </c>
      <c r="P35" s="11" t="str">
        <f t="shared" si="10"/>
        <v xml:space="preserve"> </v>
      </c>
      <c r="Q35" s="11" t="str">
        <f t="shared" si="11"/>
        <v/>
      </c>
      <c r="R35" s="10" t="str">
        <f t="shared" si="12"/>
        <v/>
      </c>
      <c r="S35" s="34">
        <f t="shared" si="13"/>
        <v>4.166666666666663E-2</v>
      </c>
    </row>
    <row r="36" spans="1:19" s="12" customFormat="1" ht="26" x14ac:dyDescent="0.2">
      <c r="A36" s="5">
        <v>13</v>
      </c>
      <c r="B36" s="71" t="str">
        <f t="shared" si="2"/>
        <v>Quarta</v>
      </c>
      <c r="C36" s="70" t="s">
        <v>60</v>
      </c>
      <c r="D36" s="68" t="s">
        <v>62</v>
      </c>
      <c r="E36" s="69" t="s">
        <v>61</v>
      </c>
      <c r="F36" s="70">
        <v>0.375</v>
      </c>
      <c r="G36" s="70">
        <v>0.54166666666666663</v>
      </c>
      <c r="H36" s="7">
        <f t="shared" si="3"/>
        <v>0.16666666666666663</v>
      </c>
      <c r="I36" s="8" t="str">
        <f t="shared" si="26"/>
        <v>Dia de semana - 08h00 às 18h00 - R$ 1,00</v>
      </c>
      <c r="J36" s="9"/>
      <c r="K36" s="10">
        <f t="shared" si="5"/>
        <v>0.16666666666666663</v>
      </c>
      <c r="L36" s="11" t="str">
        <f t="shared" si="6"/>
        <v/>
      </c>
      <c r="M36" s="11" t="str">
        <f t="shared" si="7"/>
        <v/>
      </c>
      <c r="N36" s="11" t="str">
        <f t="shared" si="8"/>
        <v xml:space="preserve"> </v>
      </c>
      <c r="O36" s="11" t="str">
        <f t="shared" si="9"/>
        <v xml:space="preserve"> </v>
      </c>
      <c r="P36" s="11" t="str">
        <f t="shared" si="10"/>
        <v xml:space="preserve"> </v>
      </c>
      <c r="Q36" s="11" t="str">
        <f t="shared" si="11"/>
        <v/>
      </c>
      <c r="R36" s="10" t="str">
        <f t="shared" si="12"/>
        <v/>
      </c>
      <c r="S36" s="34">
        <f t="shared" si="13"/>
        <v>0.16666666666666663</v>
      </c>
    </row>
    <row r="37" spans="1:19" s="12" customFormat="1" ht="26" x14ac:dyDescent="0.2">
      <c r="A37" s="5">
        <v>13</v>
      </c>
      <c r="B37" s="71" t="str">
        <f t="shared" si="2"/>
        <v>Quarta</v>
      </c>
      <c r="C37" s="70" t="s">
        <v>60</v>
      </c>
      <c r="D37" s="68" t="s">
        <v>62</v>
      </c>
      <c r="E37" s="69" t="s">
        <v>61</v>
      </c>
      <c r="F37" s="70">
        <v>0.58333333333333337</v>
      </c>
      <c r="G37" s="70">
        <v>0.75</v>
      </c>
      <c r="H37" s="7">
        <f t="shared" si="3"/>
        <v>0.16666666666666663</v>
      </c>
      <c r="I37" s="8" t="str">
        <f t="shared" si="26"/>
        <v>Dia de semana - 08h00 às 18h00 - R$ 1,00</v>
      </c>
      <c r="J37" s="9"/>
      <c r="K37" s="10">
        <f t="shared" si="5"/>
        <v>0.16666666666666663</v>
      </c>
      <c r="L37" s="11" t="str">
        <f t="shared" si="6"/>
        <v/>
      </c>
      <c r="M37" s="11" t="str">
        <f t="shared" si="7"/>
        <v/>
      </c>
      <c r="N37" s="11" t="str">
        <f t="shared" si="8"/>
        <v xml:space="preserve"> </v>
      </c>
      <c r="O37" s="11" t="str">
        <f t="shared" si="9"/>
        <v xml:space="preserve"> </v>
      </c>
      <c r="P37" s="11" t="str">
        <f t="shared" si="10"/>
        <v xml:space="preserve"> </v>
      </c>
      <c r="Q37" s="11" t="str">
        <f t="shared" si="11"/>
        <v/>
      </c>
      <c r="R37" s="10" t="str">
        <f t="shared" si="12"/>
        <v/>
      </c>
      <c r="S37" s="34">
        <f t="shared" si="13"/>
        <v>0.16666666666666663</v>
      </c>
    </row>
    <row r="38" spans="1:19" s="12" customFormat="1" ht="39" x14ac:dyDescent="0.2">
      <c r="A38" s="5">
        <v>13</v>
      </c>
      <c r="B38" s="71" t="str">
        <f t="shared" si="2"/>
        <v>Quarta</v>
      </c>
      <c r="C38" s="70" t="s">
        <v>60</v>
      </c>
      <c r="D38" s="68" t="s">
        <v>62</v>
      </c>
      <c r="E38" s="69" t="s">
        <v>61</v>
      </c>
      <c r="F38" s="70">
        <v>0.75</v>
      </c>
      <c r="G38" s="70">
        <v>0.79166666666666663</v>
      </c>
      <c r="H38" s="7">
        <f t="shared" si="3"/>
        <v>4.166666666666663E-2</v>
      </c>
      <c r="I38" s="8" t="str">
        <f t="shared" si="26"/>
        <v>Dia de semana - 00h00 às 08h00 e 18h00 às 24h00 - R$ 1,00</v>
      </c>
      <c r="J38" s="9"/>
      <c r="K38" s="10" t="str">
        <f t="shared" si="5"/>
        <v/>
      </c>
      <c r="L38" s="11">
        <f t="shared" si="6"/>
        <v>4.166666666666663E-2</v>
      </c>
      <c r="M38" s="11" t="str">
        <f t="shared" si="7"/>
        <v/>
      </c>
      <c r="N38" s="11" t="str">
        <f t="shared" si="8"/>
        <v xml:space="preserve"> </v>
      </c>
      <c r="O38" s="11" t="str">
        <f t="shared" si="9"/>
        <v xml:space="preserve"> </v>
      </c>
      <c r="P38" s="11" t="str">
        <f t="shared" si="10"/>
        <v xml:space="preserve"> </v>
      </c>
      <c r="Q38" s="11" t="str">
        <f t="shared" si="11"/>
        <v/>
      </c>
      <c r="R38" s="10" t="str">
        <f t="shared" si="12"/>
        <v/>
      </c>
      <c r="S38" s="34">
        <f t="shared" si="13"/>
        <v>4.166666666666663E-2</v>
      </c>
    </row>
    <row r="39" spans="1:19" s="12" customFormat="1" ht="26" x14ac:dyDescent="0.2">
      <c r="A39" s="5">
        <v>14</v>
      </c>
      <c r="B39" s="71" t="str">
        <f t="shared" si="2"/>
        <v>Quinta</v>
      </c>
      <c r="C39" s="70" t="s">
        <v>60</v>
      </c>
      <c r="D39" s="68" t="s">
        <v>62</v>
      </c>
      <c r="E39" s="69" t="s">
        <v>61</v>
      </c>
      <c r="F39" s="70">
        <v>0.375</v>
      </c>
      <c r="G39" s="70">
        <v>0.54166666666666663</v>
      </c>
      <c r="H39" s="7">
        <f t="shared" si="3"/>
        <v>0.16666666666666663</v>
      </c>
      <c r="I39" s="8" t="str">
        <f t="shared" si="26"/>
        <v>Dia de semana - 08h00 às 18h00 - R$ 1,00</v>
      </c>
      <c r="J39" s="9"/>
      <c r="K39" s="10">
        <f t="shared" si="5"/>
        <v>0.16666666666666663</v>
      </c>
      <c r="L39" s="11" t="str">
        <f t="shared" si="6"/>
        <v/>
      </c>
      <c r="M39" s="11" t="str">
        <f t="shared" si="7"/>
        <v/>
      </c>
      <c r="N39" s="11" t="str">
        <f t="shared" si="8"/>
        <v xml:space="preserve"> </v>
      </c>
      <c r="O39" s="11" t="str">
        <f t="shared" si="9"/>
        <v xml:space="preserve"> </v>
      </c>
      <c r="P39" s="11" t="str">
        <f t="shared" si="10"/>
        <v xml:space="preserve"> </v>
      </c>
      <c r="Q39" s="11" t="str">
        <f t="shared" si="11"/>
        <v/>
      </c>
      <c r="R39" s="10" t="str">
        <f t="shared" si="12"/>
        <v/>
      </c>
      <c r="S39" s="34">
        <f t="shared" si="13"/>
        <v>0.16666666666666663</v>
      </c>
    </row>
    <row r="40" spans="1:19" s="12" customFormat="1" ht="26" x14ac:dyDescent="0.2">
      <c r="A40" s="5">
        <v>14</v>
      </c>
      <c r="B40" s="71" t="str">
        <f t="shared" si="2"/>
        <v>Quinta</v>
      </c>
      <c r="C40" s="70" t="s">
        <v>60</v>
      </c>
      <c r="D40" s="68" t="s">
        <v>62</v>
      </c>
      <c r="E40" s="69" t="s">
        <v>61</v>
      </c>
      <c r="F40" s="70">
        <v>0.58333333333333337</v>
      </c>
      <c r="G40" s="70">
        <v>0.75</v>
      </c>
      <c r="H40" s="7">
        <f t="shared" si="3"/>
        <v>0.16666666666666663</v>
      </c>
      <c r="I40" s="8" t="str">
        <f t="shared" si="26"/>
        <v>Dia de semana - 08h00 às 18h00 - R$ 1,00</v>
      </c>
      <c r="J40" s="9"/>
      <c r="K40" s="10">
        <f t="shared" si="5"/>
        <v>0.16666666666666663</v>
      </c>
      <c r="L40" s="11" t="str">
        <f t="shared" si="6"/>
        <v/>
      </c>
      <c r="M40" s="11" t="str">
        <f t="shared" si="7"/>
        <v/>
      </c>
      <c r="N40" s="11" t="str">
        <f t="shared" si="8"/>
        <v xml:space="preserve"> </v>
      </c>
      <c r="O40" s="11" t="str">
        <f t="shared" si="9"/>
        <v xml:space="preserve"> </v>
      </c>
      <c r="P40" s="11" t="str">
        <f t="shared" si="10"/>
        <v xml:space="preserve"> </v>
      </c>
      <c r="Q40" s="11" t="str">
        <f t="shared" si="11"/>
        <v/>
      </c>
      <c r="R40" s="10" t="str">
        <f t="shared" si="12"/>
        <v/>
      </c>
      <c r="S40" s="34">
        <f t="shared" si="13"/>
        <v>0.16666666666666663</v>
      </c>
    </row>
    <row r="41" spans="1:19" s="12" customFormat="1" ht="39" x14ac:dyDescent="0.2">
      <c r="A41" s="5">
        <v>14</v>
      </c>
      <c r="B41" s="71" t="str">
        <f t="shared" si="2"/>
        <v>Quinta</v>
      </c>
      <c r="C41" s="70" t="s">
        <v>60</v>
      </c>
      <c r="D41" s="68" t="s">
        <v>62</v>
      </c>
      <c r="E41" s="69" t="s">
        <v>61</v>
      </c>
      <c r="F41" s="70">
        <v>0.75</v>
      </c>
      <c r="G41" s="70">
        <v>0.79166666666666663</v>
      </c>
      <c r="H41" s="7">
        <f t="shared" si="3"/>
        <v>4.166666666666663E-2</v>
      </c>
      <c r="I41" s="8" t="str">
        <f t="shared" si="26"/>
        <v>Dia de semana - 00h00 às 08h00 e 18h00 às 24h00 - R$ 1,00</v>
      </c>
      <c r="J41" s="9"/>
      <c r="K41" s="10" t="str">
        <f t="shared" si="5"/>
        <v/>
      </c>
      <c r="L41" s="11">
        <f t="shared" si="6"/>
        <v>4.166666666666663E-2</v>
      </c>
      <c r="M41" s="11" t="str">
        <f t="shared" si="7"/>
        <v/>
      </c>
      <c r="N41" s="11" t="str">
        <f t="shared" si="8"/>
        <v xml:space="preserve"> </v>
      </c>
      <c r="O41" s="11" t="str">
        <f t="shared" si="9"/>
        <v xml:space="preserve"> </v>
      </c>
      <c r="P41" s="11" t="str">
        <f t="shared" si="10"/>
        <v xml:space="preserve"> </v>
      </c>
      <c r="Q41" s="11" t="str">
        <f t="shared" si="11"/>
        <v/>
      </c>
      <c r="R41" s="10" t="str">
        <f t="shared" si="12"/>
        <v/>
      </c>
      <c r="S41" s="34">
        <f t="shared" si="13"/>
        <v>4.166666666666663E-2</v>
      </c>
    </row>
    <row r="42" spans="1:19" s="12" customFormat="1" ht="26" x14ac:dyDescent="0.2">
      <c r="A42" s="5">
        <v>15</v>
      </c>
      <c r="B42" s="71" t="str">
        <f t="shared" si="2"/>
        <v>Sexta</v>
      </c>
      <c r="C42" s="70" t="s">
        <v>60</v>
      </c>
      <c r="D42" s="68" t="s">
        <v>62</v>
      </c>
      <c r="E42" s="69" t="s">
        <v>61</v>
      </c>
      <c r="F42" s="70">
        <v>0.375</v>
      </c>
      <c r="G42" s="70">
        <v>0.54166666666666663</v>
      </c>
      <c r="H42" s="7">
        <f t="shared" si="3"/>
        <v>0.16666666666666663</v>
      </c>
      <c r="I42" s="8" t="str">
        <f t="shared" si="26"/>
        <v>Dia de semana - 08h00 às 18h00 - R$ 1,00</v>
      </c>
      <c r="J42" s="9"/>
      <c r="K42" s="10">
        <f t="shared" si="5"/>
        <v>0.16666666666666663</v>
      </c>
      <c r="L42" s="11" t="str">
        <f t="shared" si="6"/>
        <v/>
      </c>
      <c r="M42" s="11" t="str">
        <f t="shared" si="7"/>
        <v/>
      </c>
      <c r="N42" s="11" t="str">
        <f t="shared" si="8"/>
        <v xml:space="preserve"> </v>
      </c>
      <c r="O42" s="11" t="str">
        <f t="shared" si="9"/>
        <v xml:space="preserve"> </v>
      </c>
      <c r="P42" s="11" t="str">
        <f t="shared" si="10"/>
        <v xml:space="preserve"> </v>
      </c>
      <c r="Q42" s="11" t="str">
        <f t="shared" si="11"/>
        <v/>
      </c>
      <c r="R42" s="10" t="str">
        <f t="shared" si="12"/>
        <v/>
      </c>
      <c r="S42" s="34">
        <f t="shared" si="13"/>
        <v>0.16666666666666663</v>
      </c>
    </row>
    <row r="43" spans="1:19" s="12" customFormat="1" ht="26" x14ac:dyDescent="0.2">
      <c r="A43" s="5">
        <v>15</v>
      </c>
      <c r="B43" s="71" t="str">
        <f t="shared" si="2"/>
        <v>Sexta</v>
      </c>
      <c r="C43" s="70" t="s">
        <v>60</v>
      </c>
      <c r="D43" s="68" t="s">
        <v>62</v>
      </c>
      <c r="E43" s="69" t="s">
        <v>61</v>
      </c>
      <c r="F43" s="70">
        <v>0.58333333333333337</v>
      </c>
      <c r="G43" s="70">
        <v>0.75</v>
      </c>
      <c r="H43" s="7">
        <f t="shared" si="3"/>
        <v>0.16666666666666663</v>
      </c>
      <c r="I43" s="8" t="str">
        <f t="shared" si="26"/>
        <v>Dia de semana - 08h00 às 18h00 - R$ 1,00</v>
      </c>
      <c r="J43" s="9"/>
      <c r="K43" s="10">
        <f t="shared" si="5"/>
        <v>0.16666666666666663</v>
      </c>
      <c r="L43" s="11" t="str">
        <f t="shared" si="6"/>
        <v/>
      </c>
      <c r="M43" s="11" t="str">
        <f t="shared" si="7"/>
        <v/>
      </c>
      <c r="N43" s="11" t="str">
        <f t="shared" si="8"/>
        <v xml:space="preserve"> </v>
      </c>
      <c r="O43" s="11" t="str">
        <f t="shared" si="9"/>
        <v xml:space="preserve"> </v>
      </c>
      <c r="P43" s="11" t="str">
        <f t="shared" si="10"/>
        <v xml:space="preserve"> </v>
      </c>
      <c r="Q43" s="11" t="str">
        <f t="shared" si="11"/>
        <v/>
      </c>
      <c r="R43" s="10" t="str">
        <f t="shared" si="12"/>
        <v/>
      </c>
      <c r="S43" s="34">
        <f t="shared" si="13"/>
        <v>0.16666666666666663</v>
      </c>
    </row>
    <row r="44" spans="1:19" s="12" customFormat="1" ht="39" x14ac:dyDescent="0.2">
      <c r="A44" s="5">
        <v>15</v>
      </c>
      <c r="B44" s="71" t="str">
        <f t="shared" si="2"/>
        <v>Sexta</v>
      </c>
      <c r="C44" s="70" t="s">
        <v>60</v>
      </c>
      <c r="D44" s="68" t="s">
        <v>62</v>
      </c>
      <c r="E44" s="69" t="s">
        <v>61</v>
      </c>
      <c r="F44" s="70">
        <v>0.75</v>
      </c>
      <c r="G44" s="70">
        <v>0.77777777777777779</v>
      </c>
      <c r="H44" s="7">
        <f t="shared" si="3"/>
        <v>2.777777777777779E-2</v>
      </c>
      <c r="I44" s="8" t="str">
        <f t="shared" si="26"/>
        <v>Dia de semana - 00h00 às 08h00 e 18h00 às 24h00 - R$ 1,00</v>
      </c>
      <c r="J44" s="9"/>
      <c r="K44" s="10" t="str">
        <f t="shared" si="5"/>
        <v/>
      </c>
      <c r="L44" s="11">
        <f t="shared" si="6"/>
        <v>2.777777777777779E-2</v>
      </c>
      <c r="M44" s="11" t="str">
        <f t="shared" si="7"/>
        <v/>
      </c>
      <c r="N44" s="11" t="str">
        <f t="shared" si="8"/>
        <v xml:space="preserve"> </v>
      </c>
      <c r="O44" s="11" t="str">
        <f t="shared" si="9"/>
        <v xml:space="preserve"> </v>
      </c>
      <c r="P44" s="11" t="str">
        <f t="shared" si="10"/>
        <v xml:space="preserve"> </v>
      </c>
      <c r="Q44" s="11" t="str">
        <f t="shared" si="11"/>
        <v/>
      </c>
      <c r="R44" s="10" t="str">
        <f t="shared" si="12"/>
        <v/>
      </c>
      <c r="S44" s="34">
        <f t="shared" si="13"/>
        <v>2.777777777777779E-2</v>
      </c>
    </row>
    <row r="45" spans="1:19" s="12" customFormat="1" ht="13" x14ac:dyDescent="0.2">
      <c r="A45" s="5">
        <v>18</v>
      </c>
      <c r="B45" s="71" t="str">
        <f t="shared" si="2"/>
        <v>Segunda</v>
      </c>
      <c r="C45" s="70" t="s">
        <v>60</v>
      </c>
      <c r="D45" s="68"/>
      <c r="E45" s="69"/>
      <c r="F45" s="70"/>
      <c r="G45" s="70"/>
      <c r="H45" s="7">
        <f t="shared" si="3"/>
        <v>0</v>
      </c>
      <c r="I45" s="8" t="str">
        <f t="shared" si="26"/>
        <v/>
      </c>
      <c r="J45" s="9"/>
      <c r="K45" s="10" t="str">
        <f t="shared" si="5"/>
        <v/>
      </c>
      <c r="L45" s="11" t="str">
        <f t="shared" si="6"/>
        <v/>
      </c>
      <c r="M45" s="11" t="str">
        <f t="shared" si="7"/>
        <v/>
      </c>
      <c r="N45" s="11" t="str">
        <f t="shared" si="8"/>
        <v/>
      </c>
      <c r="O45" s="11" t="str">
        <f t="shared" si="9"/>
        <v/>
      </c>
      <c r="P45" s="11" t="str">
        <f t="shared" si="10"/>
        <v/>
      </c>
      <c r="Q45" s="11" t="str">
        <f t="shared" si="11"/>
        <v/>
      </c>
      <c r="R45" s="10" t="str">
        <f t="shared" si="12"/>
        <v/>
      </c>
      <c r="S45" s="34">
        <f t="shared" si="13"/>
        <v>0</v>
      </c>
    </row>
    <row r="46" spans="1:19" s="12" customFormat="1" ht="13" x14ac:dyDescent="0.2">
      <c r="A46" s="5">
        <v>18</v>
      </c>
      <c r="B46" s="71" t="str">
        <f t="shared" si="2"/>
        <v>Segunda</v>
      </c>
      <c r="C46" s="70" t="s">
        <v>60</v>
      </c>
      <c r="D46" s="68"/>
      <c r="E46" s="69"/>
      <c r="F46" s="70"/>
      <c r="G46" s="70"/>
      <c r="H46" s="7">
        <f t="shared" si="3"/>
        <v>0</v>
      </c>
      <c r="I46" s="8" t="str">
        <f t="shared" si="26"/>
        <v/>
      </c>
      <c r="J46" s="9"/>
      <c r="K46" s="10" t="str">
        <f t="shared" si="5"/>
        <v/>
      </c>
      <c r="L46" s="11" t="str">
        <f t="shared" si="6"/>
        <v/>
      </c>
      <c r="M46" s="11" t="str">
        <f t="shared" si="7"/>
        <v/>
      </c>
      <c r="N46" s="11" t="str">
        <f t="shared" si="8"/>
        <v/>
      </c>
      <c r="O46" s="11" t="str">
        <f t="shared" si="9"/>
        <v/>
      </c>
      <c r="P46" s="11" t="str">
        <f t="shared" si="10"/>
        <v/>
      </c>
      <c r="Q46" s="11" t="str">
        <f t="shared" si="11"/>
        <v/>
      </c>
      <c r="R46" s="10" t="str">
        <f t="shared" si="12"/>
        <v/>
      </c>
      <c r="S46" s="34">
        <f t="shared" si="13"/>
        <v>0</v>
      </c>
    </row>
    <row r="47" spans="1:19" s="12" customFormat="1" ht="13" x14ac:dyDescent="0.2">
      <c r="A47" s="5">
        <v>18</v>
      </c>
      <c r="B47" s="71" t="str">
        <f t="shared" si="2"/>
        <v>Segunda</v>
      </c>
      <c r="C47" s="70" t="s">
        <v>60</v>
      </c>
      <c r="D47" s="68"/>
      <c r="E47" s="69"/>
      <c r="F47" s="70"/>
      <c r="G47" s="70"/>
      <c r="H47" s="7">
        <f t="shared" si="3"/>
        <v>0</v>
      </c>
      <c r="I47" s="8" t="str">
        <f t="shared" si="26"/>
        <v/>
      </c>
      <c r="J47" s="9"/>
      <c r="K47" s="10" t="str">
        <f t="shared" si="5"/>
        <v/>
      </c>
      <c r="L47" s="11" t="str">
        <f t="shared" si="6"/>
        <v/>
      </c>
      <c r="M47" s="11" t="str">
        <f t="shared" si="7"/>
        <v/>
      </c>
      <c r="N47" s="11" t="str">
        <f t="shared" si="8"/>
        <v/>
      </c>
      <c r="O47" s="11" t="str">
        <f t="shared" si="9"/>
        <v/>
      </c>
      <c r="P47" s="11" t="str">
        <f t="shared" si="10"/>
        <v/>
      </c>
      <c r="Q47" s="11" t="str">
        <f t="shared" si="11"/>
        <v/>
      </c>
      <c r="R47" s="10" t="str">
        <f t="shared" si="12"/>
        <v/>
      </c>
      <c r="S47" s="34">
        <f t="shared" si="13"/>
        <v>0</v>
      </c>
    </row>
    <row r="48" spans="1:19" s="12" customFormat="1" ht="13" x14ac:dyDescent="0.2">
      <c r="A48" s="5">
        <v>19</v>
      </c>
      <c r="B48" s="71" t="str">
        <f t="shared" si="2"/>
        <v>Terça</v>
      </c>
      <c r="C48" s="70" t="s">
        <v>60</v>
      </c>
      <c r="D48" s="68"/>
      <c r="E48" s="69"/>
      <c r="F48" s="70"/>
      <c r="G48" s="70"/>
      <c r="H48" s="7">
        <f t="shared" si="3"/>
        <v>0</v>
      </c>
      <c r="I48" s="8" t="str">
        <f t="shared" si="26"/>
        <v/>
      </c>
      <c r="J48" s="9"/>
      <c r="K48" s="10" t="str">
        <f t="shared" si="5"/>
        <v/>
      </c>
      <c r="L48" s="11" t="str">
        <f t="shared" si="6"/>
        <v/>
      </c>
      <c r="M48" s="11" t="str">
        <f t="shared" si="7"/>
        <v/>
      </c>
      <c r="N48" s="11" t="str">
        <f t="shared" si="8"/>
        <v/>
      </c>
      <c r="O48" s="11" t="str">
        <f t="shared" si="9"/>
        <v/>
      </c>
      <c r="P48" s="11" t="str">
        <f t="shared" si="10"/>
        <v/>
      </c>
      <c r="Q48" s="11" t="str">
        <f t="shared" si="11"/>
        <v/>
      </c>
      <c r="R48" s="10" t="str">
        <f t="shared" si="12"/>
        <v/>
      </c>
      <c r="S48" s="34">
        <f t="shared" si="13"/>
        <v>0</v>
      </c>
    </row>
    <row r="49" spans="1:19" s="12" customFormat="1" ht="13" x14ac:dyDescent="0.2">
      <c r="A49" s="5">
        <v>19</v>
      </c>
      <c r="B49" s="71" t="str">
        <f t="shared" si="2"/>
        <v>Terça</v>
      </c>
      <c r="C49" s="70" t="s">
        <v>60</v>
      </c>
      <c r="D49" s="68"/>
      <c r="E49" s="69"/>
      <c r="F49" s="70"/>
      <c r="G49" s="70"/>
      <c r="H49" s="7">
        <f t="shared" si="3"/>
        <v>0</v>
      </c>
      <c r="I49" s="8" t="str">
        <f t="shared" si="26"/>
        <v/>
      </c>
      <c r="J49" s="9"/>
      <c r="K49" s="10" t="str">
        <f t="shared" si="5"/>
        <v/>
      </c>
      <c r="L49" s="11" t="str">
        <f t="shared" si="6"/>
        <v/>
      </c>
      <c r="M49" s="11" t="str">
        <f t="shared" si="7"/>
        <v/>
      </c>
      <c r="N49" s="11" t="str">
        <f t="shared" si="8"/>
        <v/>
      </c>
      <c r="O49" s="11" t="str">
        <f t="shared" si="9"/>
        <v/>
      </c>
      <c r="P49" s="11" t="str">
        <f t="shared" si="10"/>
        <v/>
      </c>
      <c r="Q49" s="11" t="str">
        <f t="shared" si="11"/>
        <v/>
      </c>
      <c r="R49" s="10" t="str">
        <f t="shared" si="12"/>
        <v/>
      </c>
      <c r="S49" s="34">
        <f t="shared" si="13"/>
        <v>0</v>
      </c>
    </row>
    <row r="50" spans="1:19" s="12" customFormat="1" ht="13" x14ac:dyDescent="0.2">
      <c r="A50" s="5">
        <v>19</v>
      </c>
      <c r="B50" s="71" t="str">
        <f t="shared" si="2"/>
        <v>Terça</v>
      </c>
      <c r="C50" s="70" t="s">
        <v>60</v>
      </c>
      <c r="D50" s="68"/>
      <c r="E50" s="69"/>
      <c r="F50" s="70"/>
      <c r="G50" s="70"/>
      <c r="H50" s="7">
        <f t="shared" si="3"/>
        <v>0</v>
      </c>
      <c r="I50" s="8" t="str">
        <f t="shared" si="26"/>
        <v/>
      </c>
      <c r="J50" s="9"/>
      <c r="K50" s="10" t="str">
        <f t="shared" si="5"/>
        <v/>
      </c>
      <c r="L50" s="11" t="str">
        <f t="shared" si="6"/>
        <v/>
      </c>
      <c r="M50" s="11" t="str">
        <f t="shared" si="7"/>
        <v/>
      </c>
      <c r="N50" s="11" t="str">
        <f t="shared" si="8"/>
        <v/>
      </c>
      <c r="O50" s="11" t="str">
        <f t="shared" si="9"/>
        <v/>
      </c>
      <c r="P50" s="11" t="str">
        <f t="shared" si="10"/>
        <v/>
      </c>
      <c r="Q50" s="11" t="str">
        <f t="shared" si="11"/>
        <v/>
      </c>
      <c r="R50" s="10" t="str">
        <f t="shared" si="12"/>
        <v/>
      </c>
      <c r="S50" s="34">
        <f t="shared" si="13"/>
        <v>0</v>
      </c>
    </row>
    <row r="51" spans="1:19" s="12" customFormat="1" ht="13" x14ac:dyDescent="0.2">
      <c r="A51" s="5">
        <v>20</v>
      </c>
      <c r="B51" s="71" t="str">
        <f t="shared" si="2"/>
        <v>Quarta</v>
      </c>
      <c r="C51" s="70" t="s">
        <v>60</v>
      </c>
      <c r="D51" s="68"/>
      <c r="E51" s="69"/>
      <c r="F51" s="70"/>
      <c r="G51" s="70"/>
      <c r="H51" s="7">
        <f t="shared" si="3"/>
        <v>0</v>
      </c>
      <c r="I51" s="8" t="str">
        <f t="shared" si="26"/>
        <v/>
      </c>
      <c r="J51" s="9"/>
      <c r="K51" s="10" t="str">
        <f t="shared" si="5"/>
        <v/>
      </c>
      <c r="L51" s="11" t="str">
        <f t="shared" si="6"/>
        <v/>
      </c>
      <c r="M51" s="11" t="str">
        <f t="shared" si="7"/>
        <v/>
      </c>
      <c r="N51" s="11" t="str">
        <f t="shared" si="8"/>
        <v/>
      </c>
      <c r="O51" s="11" t="str">
        <f t="shared" si="9"/>
        <v/>
      </c>
      <c r="P51" s="11" t="str">
        <f t="shared" si="10"/>
        <v/>
      </c>
      <c r="Q51" s="11" t="str">
        <f t="shared" si="11"/>
        <v/>
      </c>
      <c r="R51" s="10" t="str">
        <f t="shared" si="12"/>
        <v/>
      </c>
      <c r="S51" s="34">
        <f t="shared" si="13"/>
        <v>0</v>
      </c>
    </row>
    <row r="52" spans="1:19" s="12" customFormat="1" ht="13" x14ac:dyDescent="0.2">
      <c r="A52" s="5">
        <v>20</v>
      </c>
      <c r="B52" s="71" t="str">
        <f t="shared" si="2"/>
        <v>Quarta</v>
      </c>
      <c r="C52" s="70" t="s">
        <v>60</v>
      </c>
      <c r="D52" s="68"/>
      <c r="E52" s="69"/>
      <c r="F52" s="70"/>
      <c r="G52" s="70"/>
      <c r="H52" s="7">
        <f t="shared" si="3"/>
        <v>0</v>
      </c>
      <c r="I52" s="8" t="str">
        <f t="shared" si="26"/>
        <v/>
      </c>
      <c r="J52" s="9"/>
      <c r="K52" s="10" t="str">
        <f t="shared" si="5"/>
        <v/>
      </c>
      <c r="L52" s="11" t="str">
        <f t="shared" si="6"/>
        <v/>
      </c>
      <c r="M52" s="11" t="str">
        <f t="shared" si="7"/>
        <v/>
      </c>
      <c r="N52" s="11" t="str">
        <f t="shared" si="8"/>
        <v/>
      </c>
      <c r="O52" s="11" t="str">
        <f t="shared" si="9"/>
        <v/>
      </c>
      <c r="P52" s="11" t="str">
        <f t="shared" si="10"/>
        <v/>
      </c>
      <c r="Q52" s="11" t="str">
        <f t="shared" si="11"/>
        <v/>
      </c>
      <c r="R52" s="10" t="str">
        <f t="shared" si="12"/>
        <v/>
      </c>
      <c r="S52" s="34">
        <f t="shared" si="13"/>
        <v>0</v>
      </c>
    </row>
    <row r="53" spans="1:19" s="12" customFormat="1" ht="13" x14ac:dyDescent="0.2">
      <c r="A53" s="5">
        <v>20</v>
      </c>
      <c r="B53" s="71" t="str">
        <f t="shared" si="2"/>
        <v>Quarta</v>
      </c>
      <c r="C53" s="70" t="s">
        <v>60</v>
      </c>
      <c r="D53" s="68"/>
      <c r="E53" s="69"/>
      <c r="F53" s="70"/>
      <c r="G53" s="70"/>
      <c r="H53" s="7">
        <f t="shared" si="3"/>
        <v>0</v>
      </c>
      <c r="I53" s="8" t="str">
        <f t="shared" si="26"/>
        <v/>
      </c>
      <c r="J53" s="9"/>
      <c r="K53" s="10" t="str">
        <f t="shared" si="5"/>
        <v/>
      </c>
      <c r="L53" s="11" t="str">
        <f t="shared" si="6"/>
        <v/>
      </c>
      <c r="M53" s="11" t="str">
        <f t="shared" si="7"/>
        <v/>
      </c>
      <c r="N53" s="11" t="str">
        <f t="shared" si="8"/>
        <v/>
      </c>
      <c r="O53" s="11" t="str">
        <f t="shared" si="9"/>
        <v/>
      </c>
      <c r="P53" s="11" t="str">
        <f t="shared" si="10"/>
        <v/>
      </c>
      <c r="Q53" s="11" t="str">
        <f t="shared" si="11"/>
        <v/>
      </c>
      <c r="R53" s="10" t="str">
        <f t="shared" si="12"/>
        <v/>
      </c>
      <c r="S53" s="34">
        <f t="shared" si="13"/>
        <v>0</v>
      </c>
    </row>
    <row r="54" spans="1:19" s="12" customFormat="1" ht="13" x14ac:dyDescent="0.2">
      <c r="A54" s="5">
        <v>21</v>
      </c>
      <c r="B54" s="71" t="str">
        <f t="shared" si="2"/>
        <v>Quinta</v>
      </c>
      <c r="C54" s="70" t="s">
        <v>60</v>
      </c>
      <c r="D54" s="68"/>
      <c r="E54" s="69"/>
      <c r="F54" s="70"/>
      <c r="G54" s="70"/>
      <c r="H54" s="7">
        <f t="shared" si="3"/>
        <v>0</v>
      </c>
      <c r="I54" s="8" t="str">
        <f t="shared" si="26"/>
        <v/>
      </c>
      <c r="J54" s="9"/>
      <c r="K54" s="10" t="str">
        <f t="shared" si="5"/>
        <v/>
      </c>
      <c r="L54" s="11" t="str">
        <f t="shared" si="6"/>
        <v/>
      </c>
      <c r="M54" s="11" t="str">
        <f t="shared" si="7"/>
        <v/>
      </c>
      <c r="N54" s="11" t="str">
        <f t="shared" si="8"/>
        <v/>
      </c>
      <c r="O54" s="11" t="str">
        <f t="shared" si="9"/>
        <v/>
      </c>
      <c r="P54" s="11" t="str">
        <f t="shared" si="10"/>
        <v/>
      </c>
      <c r="Q54" s="11" t="str">
        <f t="shared" si="11"/>
        <v/>
      </c>
      <c r="R54" s="10" t="str">
        <f t="shared" si="12"/>
        <v/>
      </c>
      <c r="S54" s="34">
        <f t="shared" si="13"/>
        <v>0</v>
      </c>
    </row>
    <row r="55" spans="1:19" s="12" customFormat="1" ht="13" x14ac:dyDescent="0.2">
      <c r="A55" s="5">
        <v>21</v>
      </c>
      <c r="B55" s="71" t="str">
        <f t="shared" si="2"/>
        <v>Quinta</v>
      </c>
      <c r="C55" s="70" t="s">
        <v>60</v>
      </c>
      <c r="D55" s="68"/>
      <c r="E55" s="69"/>
      <c r="F55" s="70"/>
      <c r="G55" s="70"/>
      <c r="H55" s="7">
        <f t="shared" si="3"/>
        <v>0</v>
      </c>
      <c r="I55" s="8" t="str">
        <f t="shared" si="26"/>
        <v/>
      </c>
      <c r="J55" s="9"/>
      <c r="K55" s="10" t="str">
        <f t="shared" si="5"/>
        <v/>
      </c>
      <c r="L55" s="11" t="str">
        <f t="shared" si="6"/>
        <v/>
      </c>
      <c r="M55" s="11" t="str">
        <f t="shared" si="7"/>
        <v/>
      </c>
      <c r="N55" s="11" t="str">
        <f t="shared" si="8"/>
        <v/>
      </c>
      <c r="O55" s="11" t="str">
        <f t="shared" si="9"/>
        <v/>
      </c>
      <c r="P55" s="11" t="str">
        <f t="shared" si="10"/>
        <v/>
      </c>
      <c r="Q55" s="11" t="str">
        <f t="shared" si="11"/>
        <v/>
      </c>
      <c r="R55" s="10" t="str">
        <f t="shared" si="12"/>
        <v/>
      </c>
      <c r="S55" s="34">
        <f t="shared" si="13"/>
        <v>0</v>
      </c>
    </row>
    <row r="56" spans="1:19" s="12" customFormat="1" ht="13" x14ac:dyDescent="0.2">
      <c r="A56" s="5">
        <v>21</v>
      </c>
      <c r="B56" s="71" t="str">
        <f t="shared" si="2"/>
        <v>Quinta</v>
      </c>
      <c r="C56" s="70" t="s">
        <v>60</v>
      </c>
      <c r="D56" s="68"/>
      <c r="E56" s="69"/>
      <c r="F56" s="70"/>
      <c r="G56" s="70"/>
      <c r="H56" s="7">
        <f t="shared" si="3"/>
        <v>0</v>
      </c>
      <c r="I56" s="8" t="str">
        <f t="shared" si="26"/>
        <v/>
      </c>
      <c r="J56" s="9"/>
      <c r="K56" s="10" t="str">
        <f t="shared" si="5"/>
        <v/>
      </c>
      <c r="L56" s="11" t="str">
        <f t="shared" si="6"/>
        <v/>
      </c>
      <c r="M56" s="11" t="str">
        <f t="shared" si="7"/>
        <v/>
      </c>
      <c r="N56" s="11" t="str">
        <f t="shared" si="8"/>
        <v/>
      </c>
      <c r="O56" s="11" t="str">
        <f t="shared" si="9"/>
        <v/>
      </c>
      <c r="P56" s="11" t="str">
        <f t="shared" si="10"/>
        <v/>
      </c>
      <c r="Q56" s="11" t="str">
        <f t="shared" si="11"/>
        <v/>
      </c>
      <c r="R56" s="10" t="str">
        <f t="shared" si="12"/>
        <v/>
      </c>
      <c r="S56" s="34">
        <f t="shared" si="13"/>
        <v>0</v>
      </c>
    </row>
    <row r="57" spans="1:19" s="12" customFormat="1" ht="13" x14ac:dyDescent="0.2">
      <c r="A57" s="5">
        <v>22</v>
      </c>
      <c r="B57" s="71" t="str">
        <f t="shared" si="2"/>
        <v>Sexta</v>
      </c>
      <c r="C57" s="70" t="s">
        <v>60</v>
      </c>
      <c r="D57" s="68"/>
      <c r="E57" s="69"/>
      <c r="F57" s="70"/>
      <c r="G57" s="70"/>
      <c r="H57" s="7">
        <f t="shared" si="3"/>
        <v>0</v>
      </c>
      <c r="I57" s="8" t="str">
        <f t="shared" si="26"/>
        <v/>
      </c>
      <c r="J57" s="9"/>
      <c r="K57" s="10" t="str">
        <f t="shared" si="5"/>
        <v/>
      </c>
      <c r="L57" s="11" t="str">
        <f t="shared" si="6"/>
        <v/>
      </c>
      <c r="M57" s="11" t="str">
        <f t="shared" si="7"/>
        <v/>
      </c>
      <c r="N57" s="11" t="str">
        <f t="shared" si="8"/>
        <v/>
      </c>
      <c r="O57" s="11" t="str">
        <f t="shared" si="9"/>
        <v/>
      </c>
      <c r="P57" s="11" t="str">
        <f t="shared" si="10"/>
        <v/>
      </c>
      <c r="Q57" s="11" t="str">
        <f t="shared" si="11"/>
        <v/>
      </c>
      <c r="R57" s="10" t="str">
        <f t="shared" si="12"/>
        <v/>
      </c>
      <c r="S57" s="34">
        <f t="shared" si="13"/>
        <v>0</v>
      </c>
    </row>
    <row r="58" spans="1:19" s="12" customFormat="1" ht="13" x14ac:dyDescent="0.2">
      <c r="A58" s="5">
        <v>22</v>
      </c>
      <c r="B58" s="71" t="str">
        <f t="shared" si="2"/>
        <v>Sexta</v>
      </c>
      <c r="C58" s="70" t="s">
        <v>60</v>
      </c>
      <c r="D58" s="68"/>
      <c r="E58" s="69"/>
      <c r="F58" s="70"/>
      <c r="G58" s="70"/>
      <c r="H58" s="7">
        <f t="shared" si="3"/>
        <v>0</v>
      </c>
      <c r="I58" s="8" t="str">
        <f t="shared" si="26"/>
        <v/>
      </c>
      <c r="J58" s="9"/>
      <c r="K58" s="10" t="str">
        <f t="shared" si="5"/>
        <v/>
      </c>
      <c r="L58" s="11" t="str">
        <f t="shared" si="6"/>
        <v/>
      </c>
      <c r="M58" s="11" t="str">
        <f t="shared" si="7"/>
        <v/>
      </c>
      <c r="N58" s="11" t="str">
        <f t="shared" si="8"/>
        <v/>
      </c>
      <c r="O58" s="11" t="str">
        <f t="shared" si="9"/>
        <v/>
      </c>
      <c r="P58" s="11" t="str">
        <f t="shared" si="10"/>
        <v/>
      </c>
      <c r="Q58" s="11" t="str">
        <f t="shared" si="11"/>
        <v/>
      </c>
      <c r="R58" s="10" t="str">
        <f t="shared" si="12"/>
        <v/>
      </c>
      <c r="S58" s="34">
        <f t="shared" si="13"/>
        <v>0</v>
      </c>
    </row>
    <row r="59" spans="1:19" s="12" customFormat="1" ht="13" x14ac:dyDescent="0.2">
      <c r="A59" s="5">
        <v>22</v>
      </c>
      <c r="B59" s="71" t="str">
        <f t="shared" si="2"/>
        <v>Sexta</v>
      </c>
      <c r="C59" s="70" t="s">
        <v>60</v>
      </c>
      <c r="D59" s="68"/>
      <c r="E59" s="69"/>
      <c r="F59" s="70"/>
      <c r="G59" s="70"/>
      <c r="H59" s="7">
        <f t="shared" si="3"/>
        <v>0</v>
      </c>
      <c r="I59" s="8" t="str">
        <f t="shared" si="26"/>
        <v/>
      </c>
      <c r="J59" s="9"/>
      <c r="K59" s="10" t="str">
        <f t="shared" si="5"/>
        <v/>
      </c>
      <c r="L59" s="11" t="str">
        <f t="shared" si="6"/>
        <v/>
      </c>
      <c r="M59" s="11" t="str">
        <f t="shared" si="7"/>
        <v/>
      </c>
      <c r="N59" s="11" t="str">
        <f t="shared" si="8"/>
        <v/>
      </c>
      <c r="O59" s="11" t="str">
        <f t="shared" si="9"/>
        <v/>
      </c>
      <c r="P59" s="11" t="str">
        <f t="shared" si="10"/>
        <v/>
      </c>
      <c r="Q59" s="11" t="str">
        <f t="shared" si="11"/>
        <v/>
      </c>
      <c r="R59" s="10" t="str">
        <f t="shared" si="12"/>
        <v/>
      </c>
      <c r="S59" s="34">
        <f t="shared" si="13"/>
        <v>0</v>
      </c>
    </row>
    <row r="60" spans="1:19" s="12" customFormat="1" ht="26" x14ac:dyDescent="0.2">
      <c r="A60" s="5">
        <v>25</v>
      </c>
      <c r="B60" s="71" t="str">
        <f t="shared" si="2"/>
        <v>Segunda</v>
      </c>
      <c r="C60" s="70" t="s">
        <v>60</v>
      </c>
      <c r="D60" s="68" t="s">
        <v>62</v>
      </c>
      <c r="E60" s="69" t="s">
        <v>61</v>
      </c>
      <c r="F60" s="70">
        <v>0.40277777777777773</v>
      </c>
      <c r="G60" s="70">
        <v>0.54166666666666663</v>
      </c>
      <c r="H60" s="7">
        <f t="shared" si="3"/>
        <v>0.1388888888888889</v>
      </c>
      <c r="I60" s="8" t="str">
        <f t="shared" si="26"/>
        <v>Dia de semana - 08h00 às 18h00 - R$ 1,00</v>
      </c>
      <c r="J60" s="9"/>
      <c r="K60" s="10">
        <f t="shared" si="5"/>
        <v>0.1388888888888889</v>
      </c>
      <c r="L60" s="11" t="str">
        <f t="shared" si="6"/>
        <v/>
      </c>
      <c r="M60" s="11" t="str">
        <f t="shared" si="7"/>
        <v/>
      </c>
      <c r="N60" s="11" t="str">
        <f t="shared" si="8"/>
        <v xml:space="preserve"> </v>
      </c>
      <c r="O60" s="11" t="str">
        <f t="shared" si="9"/>
        <v xml:space="preserve"> </v>
      </c>
      <c r="P60" s="11" t="str">
        <f t="shared" si="10"/>
        <v xml:space="preserve"> </v>
      </c>
      <c r="Q60" s="11" t="str">
        <f t="shared" si="11"/>
        <v/>
      </c>
      <c r="R60" s="10" t="str">
        <f t="shared" si="12"/>
        <v/>
      </c>
      <c r="S60" s="34">
        <f t="shared" si="13"/>
        <v>0.1388888888888889</v>
      </c>
    </row>
    <row r="61" spans="1:19" s="12" customFormat="1" ht="26" x14ac:dyDescent="0.2">
      <c r="A61" s="5">
        <v>25</v>
      </c>
      <c r="B61" s="71" t="str">
        <f t="shared" si="2"/>
        <v>Segunda</v>
      </c>
      <c r="C61" s="70" t="s">
        <v>60</v>
      </c>
      <c r="D61" s="68" t="s">
        <v>62</v>
      </c>
      <c r="E61" s="69" t="s">
        <v>61</v>
      </c>
      <c r="F61" s="70">
        <v>0.56944444444444442</v>
      </c>
      <c r="G61" s="70">
        <v>0.75</v>
      </c>
      <c r="H61" s="7">
        <f t="shared" si="3"/>
        <v>0.18055555555555558</v>
      </c>
      <c r="I61" s="8" t="str">
        <f t="shared" si="26"/>
        <v>Dia de semana - 08h00 às 18h00 - R$ 1,00</v>
      </c>
      <c r="J61" s="9"/>
      <c r="K61" s="10">
        <f t="shared" si="5"/>
        <v>0.18055555555555558</v>
      </c>
      <c r="L61" s="11" t="str">
        <f t="shared" si="6"/>
        <v/>
      </c>
      <c r="M61" s="11" t="str">
        <f t="shared" si="7"/>
        <v/>
      </c>
      <c r="N61" s="11" t="str">
        <f t="shared" si="8"/>
        <v xml:space="preserve"> </v>
      </c>
      <c r="O61" s="11" t="str">
        <f t="shared" si="9"/>
        <v xml:space="preserve"> </v>
      </c>
      <c r="P61" s="11" t="str">
        <f t="shared" si="10"/>
        <v xml:space="preserve"> </v>
      </c>
      <c r="Q61" s="11" t="str">
        <f t="shared" si="11"/>
        <v/>
      </c>
      <c r="R61" s="10" t="str">
        <f t="shared" si="12"/>
        <v/>
      </c>
      <c r="S61" s="34">
        <f t="shared" si="13"/>
        <v>0.18055555555555558</v>
      </c>
    </row>
    <row r="62" spans="1:19" s="12" customFormat="1" ht="39" x14ac:dyDescent="0.2">
      <c r="A62" s="5">
        <v>25</v>
      </c>
      <c r="B62" s="71" t="str">
        <f t="shared" si="2"/>
        <v>Segunda</v>
      </c>
      <c r="C62" s="70" t="s">
        <v>60</v>
      </c>
      <c r="D62" s="68" t="s">
        <v>62</v>
      </c>
      <c r="E62" s="69" t="s">
        <v>61</v>
      </c>
      <c r="F62" s="70">
        <v>0.75</v>
      </c>
      <c r="G62" s="70">
        <v>0.85416666666666663</v>
      </c>
      <c r="H62" s="7">
        <f t="shared" si="3"/>
        <v>0.10416666666666663</v>
      </c>
      <c r="I62" s="8" t="str">
        <f t="shared" si="26"/>
        <v>Dia de semana - 00h00 às 08h00 e 18h00 às 24h00 - R$ 1,00</v>
      </c>
      <c r="J62" s="9"/>
      <c r="K62" s="10" t="str">
        <f t="shared" si="5"/>
        <v/>
      </c>
      <c r="L62" s="11">
        <f t="shared" si="6"/>
        <v>0.10416666666666663</v>
      </c>
      <c r="M62" s="11" t="str">
        <f t="shared" si="7"/>
        <v/>
      </c>
      <c r="N62" s="11" t="str">
        <f t="shared" si="8"/>
        <v xml:space="preserve"> </v>
      </c>
      <c r="O62" s="11" t="str">
        <f t="shared" si="9"/>
        <v xml:space="preserve"> </v>
      </c>
      <c r="P62" s="11" t="str">
        <f t="shared" si="10"/>
        <v xml:space="preserve"> </v>
      </c>
      <c r="Q62" s="11" t="str">
        <f t="shared" si="11"/>
        <v/>
      </c>
      <c r="R62" s="10" t="str">
        <f t="shared" si="12"/>
        <v/>
      </c>
      <c r="S62" s="34">
        <f t="shared" si="13"/>
        <v>0.10416666666666663</v>
      </c>
    </row>
    <row r="63" spans="1:19" s="12" customFormat="1" ht="26" x14ac:dyDescent="0.2">
      <c r="A63" s="5">
        <v>26</v>
      </c>
      <c r="B63" s="71" t="str">
        <f t="shared" si="2"/>
        <v>Terça</v>
      </c>
      <c r="C63" s="70" t="s">
        <v>60</v>
      </c>
      <c r="D63" s="68" t="s">
        <v>62</v>
      </c>
      <c r="E63" s="69" t="s">
        <v>61</v>
      </c>
      <c r="F63" s="70">
        <v>0.3888888888888889</v>
      </c>
      <c r="G63" s="70">
        <v>0.54166666666666663</v>
      </c>
      <c r="H63" s="7">
        <f t="shared" si="3"/>
        <v>0.15277777777777773</v>
      </c>
      <c r="I63" s="8" t="str">
        <f t="shared" si="26"/>
        <v>Dia de semana - 08h00 às 18h00 - R$ 1,00</v>
      </c>
      <c r="J63" s="9"/>
      <c r="K63" s="10">
        <f t="shared" si="5"/>
        <v>0.15277777777777773</v>
      </c>
      <c r="L63" s="11" t="str">
        <f t="shared" si="6"/>
        <v/>
      </c>
      <c r="M63" s="11" t="str">
        <f t="shared" si="7"/>
        <v/>
      </c>
      <c r="N63" s="11" t="str">
        <f t="shared" si="8"/>
        <v xml:space="preserve"> </v>
      </c>
      <c r="O63" s="11" t="str">
        <f t="shared" si="9"/>
        <v xml:space="preserve"> </v>
      </c>
      <c r="P63" s="11" t="str">
        <f t="shared" si="10"/>
        <v xml:space="preserve"> </v>
      </c>
      <c r="Q63" s="11" t="str">
        <f t="shared" si="11"/>
        <v/>
      </c>
      <c r="R63" s="10" t="str">
        <f t="shared" si="12"/>
        <v/>
      </c>
      <c r="S63" s="34">
        <f t="shared" si="13"/>
        <v>0.15277777777777773</v>
      </c>
    </row>
    <row r="64" spans="1:19" s="12" customFormat="1" ht="26" x14ac:dyDescent="0.2">
      <c r="A64" s="5">
        <v>26</v>
      </c>
      <c r="B64" s="71" t="str">
        <f t="shared" si="2"/>
        <v>Terça</v>
      </c>
      <c r="C64" s="70" t="s">
        <v>60</v>
      </c>
      <c r="D64" s="68" t="s">
        <v>62</v>
      </c>
      <c r="E64" s="69" t="s">
        <v>61</v>
      </c>
      <c r="F64" s="70">
        <v>0.58333333333333337</v>
      </c>
      <c r="G64" s="70">
        <v>0.75</v>
      </c>
      <c r="H64" s="7">
        <f t="shared" si="3"/>
        <v>0.16666666666666663</v>
      </c>
      <c r="I64" s="8" t="str">
        <f t="shared" si="26"/>
        <v>Dia de semana - 08h00 às 18h00 - R$ 1,00</v>
      </c>
      <c r="J64" s="9"/>
      <c r="K64" s="10">
        <f t="shared" si="5"/>
        <v>0.16666666666666663</v>
      </c>
      <c r="L64" s="11" t="str">
        <f t="shared" si="6"/>
        <v/>
      </c>
      <c r="M64" s="11" t="str">
        <f t="shared" si="7"/>
        <v/>
      </c>
      <c r="N64" s="11" t="str">
        <f t="shared" si="8"/>
        <v xml:space="preserve"> </v>
      </c>
      <c r="O64" s="11" t="str">
        <f t="shared" si="9"/>
        <v xml:space="preserve"> </v>
      </c>
      <c r="P64" s="11" t="str">
        <f t="shared" si="10"/>
        <v xml:space="preserve"> </v>
      </c>
      <c r="Q64" s="11" t="str">
        <f t="shared" si="11"/>
        <v/>
      </c>
      <c r="R64" s="10" t="str">
        <f t="shared" si="12"/>
        <v/>
      </c>
      <c r="S64" s="34">
        <f t="shared" si="13"/>
        <v>0.16666666666666663</v>
      </c>
    </row>
    <row r="65" spans="1:19" s="12" customFormat="1" ht="39" x14ac:dyDescent="0.2">
      <c r="A65" s="5">
        <v>26</v>
      </c>
      <c r="B65" s="71" t="str">
        <f t="shared" si="2"/>
        <v>Terça</v>
      </c>
      <c r="C65" s="70" t="s">
        <v>60</v>
      </c>
      <c r="D65" s="68" t="s">
        <v>62</v>
      </c>
      <c r="E65" s="69" t="s">
        <v>61</v>
      </c>
      <c r="F65" s="70">
        <v>0.75</v>
      </c>
      <c r="G65" s="70">
        <v>0.79166666666666663</v>
      </c>
      <c r="H65" s="7">
        <f t="shared" si="3"/>
        <v>4.166666666666663E-2</v>
      </c>
      <c r="I65" s="8" t="str">
        <f t="shared" si="26"/>
        <v>Dia de semana - 00h00 às 08h00 e 18h00 às 24h00 - R$ 1,00</v>
      </c>
      <c r="J65" s="9"/>
      <c r="K65" s="10" t="str">
        <f t="shared" si="5"/>
        <v/>
      </c>
      <c r="L65" s="11">
        <f t="shared" si="6"/>
        <v>4.166666666666663E-2</v>
      </c>
      <c r="M65" s="11" t="str">
        <f t="shared" si="7"/>
        <v/>
      </c>
      <c r="N65" s="11" t="str">
        <f t="shared" si="8"/>
        <v xml:space="preserve"> </v>
      </c>
      <c r="O65" s="11" t="str">
        <f t="shared" si="9"/>
        <v xml:space="preserve"> </v>
      </c>
      <c r="P65" s="11" t="str">
        <f t="shared" si="10"/>
        <v xml:space="preserve"> </v>
      </c>
      <c r="Q65" s="11" t="str">
        <f t="shared" si="11"/>
        <v/>
      </c>
      <c r="R65" s="10" t="str">
        <f t="shared" si="12"/>
        <v/>
      </c>
      <c r="S65" s="34">
        <f t="shared" si="13"/>
        <v>4.166666666666663E-2</v>
      </c>
    </row>
    <row r="66" spans="1:19" s="12" customFormat="1" ht="26" x14ac:dyDescent="0.2">
      <c r="A66" s="5">
        <v>27</v>
      </c>
      <c r="B66" s="71" t="str">
        <f t="shared" si="2"/>
        <v>Quarta</v>
      </c>
      <c r="C66" s="70" t="s">
        <v>60</v>
      </c>
      <c r="D66" s="68" t="s">
        <v>62</v>
      </c>
      <c r="E66" s="69" t="s">
        <v>61</v>
      </c>
      <c r="F66" s="70">
        <v>0.38541666666666669</v>
      </c>
      <c r="G66" s="70">
        <v>0.54166666666666663</v>
      </c>
      <c r="H66" s="7">
        <f t="shared" si="3"/>
        <v>0.15624999999999994</v>
      </c>
      <c r="I66" s="8" t="str">
        <f t="shared" si="26"/>
        <v>Dia de semana - 08h00 às 18h00 - R$ 1,00</v>
      </c>
      <c r="J66" s="9"/>
      <c r="K66" s="10">
        <f t="shared" si="5"/>
        <v>0.15624999999999994</v>
      </c>
      <c r="L66" s="11" t="str">
        <f t="shared" si="6"/>
        <v/>
      </c>
      <c r="M66" s="11" t="str">
        <f t="shared" si="7"/>
        <v/>
      </c>
      <c r="N66" s="11" t="str">
        <f t="shared" si="8"/>
        <v xml:space="preserve"> </v>
      </c>
      <c r="O66" s="11" t="str">
        <f t="shared" si="9"/>
        <v xml:space="preserve"> </v>
      </c>
      <c r="P66" s="11" t="str">
        <f t="shared" si="10"/>
        <v xml:space="preserve"> </v>
      </c>
      <c r="Q66" s="11" t="str">
        <f t="shared" si="11"/>
        <v/>
      </c>
      <c r="R66" s="10" t="str">
        <f t="shared" si="12"/>
        <v/>
      </c>
      <c r="S66" s="34">
        <f t="shared" si="13"/>
        <v>0.15624999999999994</v>
      </c>
    </row>
    <row r="67" spans="1:19" s="12" customFormat="1" ht="26" x14ac:dyDescent="0.2">
      <c r="A67" s="5">
        <v>27</v>
      </c>
      <c r="B67" s="71" t="str">
        <f t="shared" si="2"/>
        <v>Quarta</v>
      </c>
      <c r="C67" s="70" t="s">
        <v>60</v>
      </c>
      <c r="D67" s="68" t="s">
        <v>62</v>
      </c>
      <c r="E67" s="69" t="s">
        <v>61</v>
      </c>
      <c r="F67" s="70">
        <v>0.59722222222222221</v>
      </c>
      <c r="G67" s="70">
        <v>0.75</v>
      </c>
      <c r="H67" s="7">
        <f t="shared" si="3"/>
        <v>0.15277777777777779</v>
      </c>
      <c r="I67" s="8" t="str">
        <f t="shared" si="26"/>
        <v>Dia de semana - 08h00 às 18h00 - R$ 1,00</v>
      </c>
      <c r="J67" s="9"/>
      <c r="K67" s="10">
        <f t="shared" si="5"/>
        <v>0.15277777777777779</v>
      </c>
      <c r="L67" s="11" t="str">
        <f t="shared" si="6"/>
        <v/>
      </c>
      <c r="M67" s="11" t="str">
        <f t="shared" si="7"/>
        <v/>
      </c>
      <c r="N67" s="11" t="str">
        <f t="shared" si="8"/>
        <v xml:space="preserve"> </v>
      </c>
      <c r="O67" s="11" t="str">
        <f t="shared" si="9"/>
        <v xml:space="preserve"> </v>
      </c>
      <c r="P67" s="11" t="str">
        <f t="shared" si="10"/>
        <v xml:space="preserve"> </v>
      </c>
      <c r="Q67" s="11" t="str">
        <f t="shared" si="11"/>
        <v/>
      </c>
      <c r="R67" s="10" t="str">
        <f t="shared" si="12"/>
        <v/>
      </c>
      <c r="S67" s="34">
        <f t="shared" si="13"/>
        <v>0.15277777777777779</v>
      </c>
    </row>
    <row r="68" spans="1:19" s="12" customFormat="1" ht="26" x14ac:dyDescent="0.2">
      <c r="A68" s="5">
        <v>28</v>
      </c>
      <c r="B68" s="71" t="str">
        <f t="shared" si="2"/>
        <v>Quinta</v>
      </c>
      <c r="C68" s="70" t="s">
        <v>60</v>
      </c>
      <c r="D68" s="68" t="s">
        <v>62</v>
      </c>
      <c r="E68" s="69" t="s">
        <v>61</v>
      </c>
      <c r="F68" s="70">
        <v>0.375</v>
      </c>
      <c r="G68" s="70">
        <v>0.54166666666666663</v>
      </c>
      <c r="H68" s="7">
        <f t="shared" si="3"/>
        <v>0.16666666666666663</v>
      </c>
      <c r="I68" s="8" t="str">
        <f t="shared" si="26"/>
        <v>Dia de semana - 08h00 às 18h00 - R$ 1,00</v>
      </c>
      <c r="J68" s="9"/>
      <c r="K68" s="10">
        <f t="shared" si="5"/>
        <v>0.16666666666666663</v>
      </c>
      <c r="L68" s="11" t="str">
        <f t="shared" si="6"/>
        <v/>
      </c>
      <c r="M68" s="11" t="str">
        <f t="shared" si="7"/>
        <v/>
      </c>
      <c r="N68" s="11" t="str">
        <f t="shared" si="8"/>
        <v xml:space="preserve"> </v>
      </c>
      <c r="O68" s="11" t="str">
        <f t="shared" si="9"/>
        <v xml:space="preserve"> </v>
      </c>
      <c r="P68" s="11" t="str">
        <f t="shared" si="10"/>
        <v xml:space="preserve"> </v>
      </c>
      <c r="Q68" s="11" t="str">
        <f t="shared" si="11"/>
        <v/>
      </c>
      <c r="R68" s="10" t="str">
        <f t="shared" si="12"/>
        <v/>
      </c>
      <c r="S68" s="34">
        <f t="shared" si="13"/>
        <v>0.16666666666666663</v>
      </c>
    </row>
    <row r="69" spans="1:19" s="12" customFormat="1" ht="26" x14ac:dyDescent="0.2">
      <c r="A69" s="5">
        <v>28</v>
      </c>
      <c r="B69" s="71" t="str">
        <f t="shared" si="2"/>
        <v>Quinta</v>
      </c>
      <c r="C69" s="70" t="s">
        <v>60</v>
      </c>
      <c r="D69" s="68" t="s">
        <v>62</v>
      </c>
      <c r="E69" s="69" t="s">
        <v>61</v>
      </c>
      <c r="F69" s="70">
        <v>0.58333333333333337</v>
      </c>
      <c r="G69" s="70">
        <v>0.75</v>
      </c>
      <c r="H69" s="7">
        <f t="shared" si="3"/>
        <v>0.16666666666666663</v>
      </c>
      <c r="I69" s="8" t="str">
        <f t="shared" si="26"/>
        <v>Dia de semana - 08h00 às 18h00 - R$ 1,00</v>
      </c>
      <c r="J69" s="9"/>
      <c r="K69" s="10">
        <f t="shared" si="5"/>
        <v>0.16666666666666663</v>
      </c>
      <c r="L69" s="11" t="str">
        <f t="shared" si="6"/>
        <v/>
      </c>
      <c r="M69" s="11" t="str">
        <f t="shared" si="7"/>
        <v/>
      </c>
      <c r="N69" s="11" t="str">
        <f t="shared" si="8"/>
        <v xml:space="preserve"> </v>
      </c>
      <c r="O69" s="11" t="str">
        <f t="shared" si="9"/>
        <v xml:space="preserve"> </v>
      </c>
      <c r="P69" s="11" t="str">
        <f t="shared" si="10"/>
        <v xml:space="preserve"> </v>
      </c>
      <c r="Q69" s="11" t="str">
        <f t="shared" si="11"/>
        <v/>
      </c>
      <c r="R69" s="10" t="str">
        <f t="shared" si="12"/>
        <v/>
      </c>
      <c r="S69" s="34">
        <f t="shared" si="13"/>
        <v>0.16666666666666663</v>
      </c>
    </row>
    <row r="70" spans="1:19" s="12" customFormat="1" ht="39" x14ac:dyDescent="0.2">
      <c r="A70" s="5">
        <v>28</v>
      </c>
      <c r="B70" s="71" t="str">
        <f t="shared" si="2"/>
        <v>Quinta</v>
      </c>
      <c r="C70" s="70" t="s">
        <v>60</v>
      </c>
      <c r="D70" s="68" t="s">
        <v>62</v>
      </c>
      <c r="E70" s="69" t="s">
        <v>61</v>
      </c>
      <c r="F70" s="70">
        <v>0.75</v>
      </c>
      <c r="G70" s="70">
        <v>0.79166666666666663</v>
      </c>
      <c r="H70" s="7">
        <f t="shared" ref="H70" si="27">IF(AND(F70&gt;=0,G70&gt;=0),(G70-F70),0)</f>
        <v>4.166666666666663E-2</v>
      </c>
      <c r="I70" s="8" t="str">
        <f t="shared" si="26"/>
        <v>Dia de semana - 00h00 às 08h00 e 18h00 às 24h00 - R$ 1,00</v>
      </c>
      <c r="J70" s="9"/>
      <c r="K70" s="10" t="str">
        <f t="shared" si="5"/>
        <v/>
      </c>
      <c r="L70" s="11">
        <f t="shared" si="6"/>
        <v>4.166666666666663E-2</v>
      </c>
      <c r="M70" s="11" t="str">
        <f t="shared" si="7"/>
        <v/>
      </c>
      <c r="N70" s="11" t="str">
        <f t="shared" si="8"/>
        <v xml:space="preserve"> </v>
      </c>
      <c r="O70" s="11" t="str">
        <f t="shared" si="9"/>
        <v xml:space="preserve"> </v>
      </c>
      <c r="P70" s="11" t="str">
        <f t="shared" si="10"/>
        <v xml:space="preserve"> </v>
      </c>
      <c r="Q70" s="11" t="str">
        <f t="shared" si="11"/>
        <v/>
      </c>
      <c r="R70" s="10" t="str">
        <f t="shared" si="12"/>
        <v/>
      </c>
      <c r="S70" s="34">
        <f t="shared" si="13"/>
        <v>4.166666666666663E-2</v>
      </c>
    </row>
    <row r="71" spans="1:19" s="13" customFormat="1" ht="12" x14ac:dyDescent="0.15">
      <c r="A71" s="167" t="s">
        <v>16</v>
      </c>
      <c r="B71" s="167"/>
      <c r="C71" s="167"/>
      <c r="D71" s="167"/>
      <c r="E71" s="167"/>
      <c r="F71" s="167"/>
      <c r="G71" s="167"/>
      <c r="H71" s="32">
        <f>SUM(H10:H70)</f>
        <v>5.7708333333333321</v>
      </c>
      <c r="I71" s="31"/>
      <c r="K71" s="34">
        <f t="shared" ref="K71:S71" si="28">SUM(K10:K70)</f>
        <v>4.8402777777777759</v>
      </c>
      <c r="L71" s="34">
        <f t="shared" si="28"/>
        <v>0.63888888888888851</v>
      </c>
      <c r="M71" s="34">
        <f t="shared" si="28"/>
        <v>0.29166666666666674</v>
      </c>
      <c r="N71" s="34">
        <f t="shared" si="28"/>
        <v>0</v>
      </c>
      <c r="O71" s="34">
        <f t="shared" si="28"/>
        <v>0</v>
      </c>
      <c r="P71" s="34">
        <f t="shared" si="28"/>
        <v>0</v>
      </c>
      <c r="Q71" s="34">
        <f t="shared" si="28"/>
        <v>0</v>
      </c>
      <c r="R71" s="34">
        <f t="shared" si="28"/>
        <v>0</v>
      </c>
      <c r="S71" s="34">
        <f t="shared" si="28"/>
        <v>5.7708333333333321</v>
      </c>
    </row>
    <row r="72" spans="1:19" s="13" customFormat="1" ht="12" x14ac:dyDescent="0.15">
      <c r="A72" s="162" t="s">
        <v>26</v>
      </c>
      <c r="B72" s="162"/>
      <c r="C72" s="162"/>
      <c r="D72" s="162"/>
      <c r="E72" s="16" t="s">
        <v>24</v>
      </c>
      <c r="F72" s="162" t="s">
        <v>25</v>
      </c>
      <c r="G72" s="162"/>
      <c r="H72" s="162"/>
      <c r="I72" s="162"/>
      <c r="K72" s="35">
        <f>TEXT(K71,"[h]")+MINUTE(K71)/60</f>
        <v>116.16666666666667</v>
      </c>
      <c r="L72" s="35">
        <f t="shared" ref="L72:S72" si="29">TEXT(L71,"[h]")+MINUTE(L71)/60</f>
        <v>15.333333333333334</v>
      </c>
      <c r="M72" s="35">
        <f t="shared" si="29"/>
        <v>7</v>
      </c>
      <c r="N72" s="35">
        <f t="shared" si="29"/>
        <v>0</v>
      </c>
      <c r="O72" s="35">
        <f t="shared" si="29"/>
        <v>0</v>
      </c>
      <c r="P72" s="35">
        <f t="shared" si="29"/>
        <v>0</v>
      </c>
      <c r="Q72" s="35">
        <f t="shared" si="29"/>
        <v>0</v>
      </c>
      <c r="R72" s="35">
        <f t="shared" si="29"/>
        <v>0</v>
      </c>
      <c r="S72" s="35">
        <f t="shared" si="29"/>
        <v>138.5</v>
      </c>
    </row>
    <row r="73" spans="1:19" s="13" customFormat="1" ht="12" x14ac:dyDescent="0.15">
      <c r="A73" s="161"/>
      <c r="B73" s="161"/>
      <c r="C73" s="161"/>
      <c r="D73" s="161"/>
      <c r="E73" s="95"/>
      <c r="F73" s="161"/>
      <c r="G73" s="161"/>
      <c r="H73" s="161"/>
      <c r="I73" s="161"/>
      <c r="K73" s="33">
        <f t="shared" ref="K73:R73" si="30">K72*K9</f>
        <v>116.16666666666667</v>
      </c>
      <c r="L73" s="33">
        <f t="shared" si="30"/>
        <v>15.333333333333334</v>
      </c>
      <c r="M73" s="33">
        <f t="shared" si="30"/>
        <v>7</v>
      </c>
      <c r="N73" s="33">
        <f t="shared" si="30"/>
        <v>0</v>
      </c>
      <c r="O73" s="33">
        <f t="shared" si="30"/>
        <v>0</v>
      </c>
      <c r="P73" s="33">
        <f t="shared" si="30"/>
        <v>0</v>
      </c>
      <c r="Q73" s="33">
        <f t="shared" si="30"/>
        <v>0</v>
      </c>
      <c r="R73" s="33">
        <f t="shared" si="30"/>
        <v>0</v>
      </c>
      <c r="S73" s="33">
        <f>SUM(K73:R73)</f>
        <v>138.5</v>
      </c>
    </row>
    <row r="74" spans="1:19" s="61" customFormat="1" ht="14" x14ac:dyDescent="0.2">
      <c r="A74" s="162" t="s">
        <v>23</v>
      </c>
      <c r="B74" s="162"/>
      <c r="C74" s="162"/>
      <c r="D74" s="162"/>
      <c r="E74" s="16" t="s">
        <v>24</v>
      </c>
      <c r="F74" s="162" t="s">
        <v>25</v>
      </c>
      <c r="G74" s="162"/>
      <c r="H74" s="162"/>
      <c r="I74" s="162"/>
      <c r="J74" s="36"/>
      <c r="K74" s="46"/>
      <c r="L74" s="46"/>
      <c r="M74" s="46"/>
      <c r="N74" s="46"/>
      <c r="O74" s="46"/>
      <c r="P74" s="46"/>
      <c r="Q74" s="46"/>
      <c r="R74" s="46"/>
      <c r="S74" s="47"/>
    </row>
    <row r="75" spans="1:19" s="61" customFormat="1" ht="14" x14ac:dyDescent="0.2">
      <c r="A75" s="161"/>
      <c r="B75" s="161"/>
      <c r="C75" s="161"/>
      <c r="D75" s="161"/>
      <c r="E75" s="95"/>
      <c r="F75" s="161"/>
      <c r="G75" s="161"/>
      <c r="H75" s="161"/>
      <c r="I75" s="161"/>
      <c r="J75" s="36"/>
      <c r="K75" s="34" t="s">
        <v>65</v>
      </c>
      <c r="L75" s="34">
        <f>S71</f>
        <v>5.7708333333333321</v>
      </c>
      <c r="M75" s="46"/>
      <c r="N75" s="46"/>
      <c r="O75" s="46"/>
      <c r="P75" s="46"/>
      <c r="Q75" s="46"/>
      <c r="R75" s="46"/>
      <c r="S75" s="47"/>
    </row>
    <row r="76" spans="1:19" s="61" customFormat="1" ht="26" x14ac:dyDescent="0.2">
      <c r="A76" s="62"/>
      <c r="E76" s="63"/>
      <c r="I76" s="64"/>
      <c r="J76" s="36"/>
      <c r="K76" s="34" t="s">
        <v>68</v>
      </c>
      <c r="L76" s="34">
        <v>7.5</v>
      </c>
      <c r="M76" s="46"/>
      <c r="N76" s="46"/>
      <c r="O76" s="46"/>
      <c r="P76" s="46"/>
      <c r="Q76" s="46"/>
      <c r="R76" s="46"/>
      <c r="S76" s="47"/>
    </row>
    <row r="77" spans="1:19" s="61" customFormat="1" ht="14" x14ac:dyDescent="0.2">
      <c r="A77" s="48"/>
      <c r="B77" s="49"/>
      <c r="C77" s="49"/>
      <c r="D77" s="49"/>
      <c r="E77" s="50"/>
      <c r="F77" s="36"/>
      <c r="G77" s="65"/>
      <c r="I77" s="64"/>
      <c r="J77" s="36"/>
      <c r="K77" s="34" t="s">
        <v>66</v>
      </c>
      <c r="L77" s="34">
        <f>IF(L75&gt;L76,L75-L76,L76-L75)</f>
        <v>1.7291666666666679</v>
      </c>
      <c r="M77" s="51"/>
      <c r="N77" s="47"/>
      <c r="O77" s="47"/>
      <c r="P77" s="47"/>
      <c r="Q77" s="47"/>
      <c r="R77" s="52"/>
      <c r="S77" s="47"/>
    </row>
    <row r="78" spans="1:19" s="63" customFormat="1" x14ac:dyDescent="0.2">
      <c r="A78" s="169" t="str">
        <f>CONCATENATE($B$1," - ",$B$2," - ",$B$3," - ",TEXT($I$1,"mmmm / aaaa"))</f>
        <v>APONTAMENTO DE HORAS MENSAL - Império Tecnologia - Marcus Cezar Rabello - fevereiro / 2013</v>
      </c>
      <c r="B78" s="170"/>
      <c r="C78" s="170"/>
      <c r="D78" s="170"/>
      <c r="E78" s="170"/>
      <c r="F78" s="170"/>
      <c r="G78" s="171"/>
      <c r="I78" s="66"/>
      <c r="J78" s="36"/>
      <c r="K78" s="34" t="s">
        <v>67</v>
      </c>
      <c r="L78" s="96">
        <f>'Fev2013'!L77-'Jan2013'!L85</f>
        <v>0.39583333333333037</v>
      </c>
      <c r="M78" s="53"/>
      <c r="N78" s="53"/>
      <c r="O78" s="53"/>
      <c r="P78" s="53"/>
      <c r="Q78" s="53"/>
      <c r="R78" s="53"/>
      <c r="S78" s="53"/>
    </row>
    <row r="79" spans="1:19" s="61" customFormat="1" ht="14" x14ac:dyDescent="0.2">
      <c r="A79" s="94" t="s">
        <v>3</v>
      </c>
      <c r="B79" s="23">
        <f>K9</f>
        <v>1</v>
      </c>
      <c r="C79" s="163">
        <f>K71</f>
        <v>4.8402777777777759</v>
      </c>
      <c r="D79" s="164"/>
      <c r="E79" s="165"/>
      <c r="F79" s="166">
        <f>K73</f>
        <v>116.16666666666667</v>
      </c>
      <c r="G79" s="166"/>
      <c r="I79" s="64"/>
      <c r="J79" s="36"/>
      <c r="K79" s="34"/>
      <c r="L79" s="34"/>
      <c r="M79" s="36"/>
      <c r="N79" s="36"/>
      <c r="O79" s="36"/>
      <c r="P79" s="36"/>
      <c r="Q79" s="36"/>
      <c r="R79" s="36"/>
      <c r="S79" s="36"/>
    </row>
    <row r="80" spans="1:19" s="61" customFormat="1" ht="14" x14ac:dyDescent="0.2">
      <c r="A80" s="94" t="s">
        <v>3</v>
      </c>
      <c r="B80" s="23">
        <f>L9</f>
        <v>1</v>
      </c>
      <c r="C80" s="163">
        <f>L71</f>
        <v>0.63888888888888851</v>
      </c>
      <c r="D80" s="164"/>
      <c r="E80" s="165"/>
      <c r="F80" s="166">
        <f>L73</f>
        <v>15.333333333333334</v>
      </c>
      <c r="G80" s="166"/>
      <c r="I80" s="64"/>
      <c r="J80" s="36"/>
      <c r="K80" s="54"/>
      <c r="L80" s="34"/>
      <c r="M80" s="36"/>
      <c r="N80" s="36"/>
      <c r="O80" s="36"/>
      <c r="P80" s="36"/>
      <c r="Q80" s="36"/>
      <c r="R80" s="36"/>
      <c r="S80" s="36"/>
    </row>
    <row r="81" spans="1:19" s="61" customFormat="1" ht="14" x14ac:dyDescent="0.2">
      <c r="A81" s="94" t="s">
        <v>3</v>
      </c>
      <c r="B81" s="23">
        <f>M9</f>
        <v>1</v>
      </c>
      <c r="C81" s="163">
        <f>M71</f>
        <v>0.29166666666666674</v>
      </c>
      <c r="D81" s="164"/>
      <c r="E81" s="165"/>
      <c r="F81" s="166">
        <f>M73</f>
        <v>7</v>
      </c>
      <c r="G81" s="166"/>
      <c r="I81" s="64"/>
      <c r="J81" s="36"/>
      <c r="K81" s="54"/>
      <c r="L81" s="54"/>
      <c r="M81" s="36"/>
      <c r="N81" s="36"/>
      <c r="O81" s="36"/>
      <c r="P81" s="36"/>
      <c r="Q81" s="36"/>
      <c r="R81" s="36"/>
      <c r="S81" s="36"/>
    </row>
    <row r="82" spans="1:19" s="61" customFormat="1" ht="14" x14ac:dyDescent="0.2">
      <c r="A82" s="94" t="s">
        <v>3</v>
      </c>
      <c r="B82" s="23">
        <f>N9</f>
        <v>1</v>
      </c>
      <c r="C82" s="163">
        <f>N71</f>
        <v>0</v>
      </c>
      <c r="D82" s="164"/>
      <c r="E82" s="165"/>
      <c r="F82" s="166">
        <f>N73</f>
        <v>0</v>
      </c>
      <c r="G82" s="166"/>
      <c r="I82" s="64"/>
      <c r="J82" s="36"/>
      <c r="K82" s="54"/>
      <c r="L82" s="54"/>
      <c r="M82" s="36"/>
      <c r="N82" s="36"/>
      <c r="O82" s="36"/>
      <c r="P82" s="36"/>
      <c r="Q82" s="36"/>
      <c r="R82" s="36"/>
      <c r="S82" s="36"/>
    </row>
    <row r="83" spans="1:19" s="61" customFormat="1" ht="14" x14ac:dyDescent="0.2">
      <c r="A83" s="94" t="s">
        <v>3</v>
      </c>
      <c r="B83" s="23">
        <f>O9</f>
        <v>1</v>
      </c>
      <c r="C83" s="163">
        <f>O71</f>
        <v>0</v>
      </c>
      <c r="D83" s="164"/>
      <c r="E83" s="165"/>
      <c r="F83" s="166">
        <f>O73</f>
        <v>0</v>
      </c>
      <c r="G83" s="166"/>
      <c r="I83" s="64"/>
      <c r="J83" s="36"/>
      <c r="K83" s="54"/>
      <c r="L83" s="54"/>
      <c r="M83" s="36"/>
      <c r="N83" s="36"/>
      <c r="O83" s="36"/>
      <c r="P83" s="36"/>
      <c r="Q83" s="36"/>
      <c r="R83" s="36"/>
      <c r="S83" s="36"/>
    </row>
    <row r="84" spans="1:19" s="61" customFormat="1" ht="14" x14ac:dyDescent="0.2">
      <c r="A84" s="94" t="s">
        <v>3</v>
      </c>
      <c r="B84" s="23">
        <f>P9</f>
        <v>1</v>
      </c>
      <c r="C84" s="163">
        <f>P71</f>
        <v>0</v>
      </c>
      <c r="D84" s="164"/>
      <c r="E84" s="165"/>
      <c r="F84" s="166">
        <f>P73</f>
        <v>0</v>
      </c>
      <c r="G84" s="166"/>
      <c r="I84" s="64"/>
      <c r="J84" s="36"/>
      <c r="K84" s="54"/>
      <c r="L84" s="54"/>
      <c r="M84" s="36"/>
      <c r="N84" s="36"/>
      <c r="O84" s="36"/>
      <c r="P84" s="36"/>
      <c r="Q84" s="36"/>
      <c r="R84" s="36"/>
      <c r="S84" s="36"/>
    </row>
    <row r="85" spans="1:19" s="61" customFormat="1" ht="14" x14ac:dyDescent="0.2">
      <c r="A85" s="94" t="s">
        <v>3</v>
      </c>
      <c r="B85" s="23">
        <f>Q9</f>
        <v>1</v>
      </c>
      <c r="C85" s="163">
        <f>Q71</f>
        <v>0</v>
      </c>
      <c r="D85" s="164"/>
      <c r="E85" s="165"/>
      <c r="F85" s="166">
        <f>Q73</f>
        <v>0</v>
      </c>
      <c r="G85" s="166"/>
      <c r="I85" s="64"/>
      <c r="J85" s="36"/>
      <c r="K85" s="55"/>
      <c r="L85" s="55"/>
      <c r="M85" s="36"/>
      <c r="N85" s="36"/>
      <c r="O85" s="36"/>
      <c r="P85" s="36"/>
      <c r="Q85" s="36"/>
      <c r="R85" s="36"/>
      <c r="S85" s="36"/>
    </row>
    <row r="86" spans="1:19" s="61" customFormat="1" ht="14" x14ac:dyDescent="0.2">
      <c r="A86" s="94" t="s">
        <v>3</v>
      </c>
      <c r="B86" s="23">
        <f>R9</f>
        <v>1</v>
      </c>
      <c r="C86" s="163">
        <f>R71</f>
        <v>0</v>
      </c>
      <c r="D86" s="164"/>
      <c r="E86" s="165"/>
      <c r="F86" s="166">
        <f>R73</f>
        <v>0</v>
      </c>
      <c r="G86" s="166"/>
      <c r="I86" s="64"/>
      <c r="J86" s="36"/>
      <c r="K86" s="55"/>
      <c r="L86" s="55"/>
      <c r="M86" s="36"/>
      <c r="N86" s="36"/>
      <c r="O86" s="36"/>
      <c r="P86" s="36"/>
      <c r="Q86" s="36"/>
      <c r="R86" s="36"/>
      <c r="S86" s="36"/>
    </row>
    <row r="87" spans="1:19" s="61" customFormat="1" ht="14" x14ac:dyDescent="0.2">
      <c r="A87" s="172" t="s">
        <v>0</v>
      </c>
      <c r="B87" s="173"/>
      <c r="C87" s="174">
        <f>SUM(C79:C86)</f>
        <v>5.7708333333333313</v>
      </c>
      <c r="D87" s="175"/>
      <c r="E87" s="176"/>
      <c r="F87" s="177">
        <f>SUM(F79:G86)</f>
        <v>138.5</v>
      </c>
      <c r="G87" s="177"/>
      <c r="I87" s="64"/>
      <c r="J87" s="36"/>
      <c r="K87" s="36"/>
      <c r="L87" s="36"/>
      <c r="M87" s="36"/>
      <c r="N87" s="36"/>
      <c r="O87" s="36"/>
      <c r="P87" s="36"/>
      <c r="Q87" s="36"/>
      <c r="R87" s="36"/>
      <c r="S87" s="36"/>
    </row>
    <row r="88" spans="1:19" s="61" customFormat="1" ht="14" x14ac:dyDescent="0.2">
      <c r="A88" s="172" t="s">
        <v>44</v>
      </c>
      <c r="B88" s="173"/>
      <c r="C88" s="178">
        <f>TEXT($C$87,"[h]")+MINUTE($C$87)/60</f>
        <v>138.5</v>
      </c>
      <c r="D88" s="179"/>
      <c r="E88" s="180"/>
      <c r="F88" s="181">
        <f>C88-190</f>
        <v>-51.5</v>
      </c>
      <c r="G88" s="181"/>
      <c r="I88" s="64"/>
      <c r="J88" s="36"/>
      <c r="K88" s="36"/>
      <c r="L88" s="36"/>
      <c r="M88" s="36"/>
      <c r="N88" s="36"/>
      <c r="O88" s="36"/>
      <c r="P88" s="36"/>
      <c r="Q88" s="36"/>
      <c r="R88" s="36"/>
      <c r="S88" s="36"/>
    </row>
    <row r="89" spans="1:19" s="61" customFormat="1" ht="14" x14ac:dyDescent="0.2">
      <c r="A89" s="13"/>
      <c r="B89" s="13"/>
      <c r="C89" s="13"/>
      <c r="D89" s="13"/>
      <c r="E89" s="13"/>
      <c r="F89" s="13"/>
      <c r="G89" s="13"/>
      <c r="J89" s="36"/>
      <c r="K89" s="36"/>
      <c r="L89" s="36"/>
      <c r="M89" s="36"/>
      <c r="N89" s="36"/>
      <c r="O89" s="36"/>
      <c r="P89" s="36"/>
      <c r="Q89" s="36"/>
      <c r="R89" s="36"/>
      <c r="S89" s="36"/>
    </row>
    <row r="90" spans="1:19" s="61" customFormat="1" ht="14" x14ac:dyDescent="0.2">
      <c r="A90" s="182" t="s">
        <v>41</v>
      </c>
      <c r="B90" s="183"/>
      <c r="C90" s="183"/>
      <c r="D90" s="183"/>
      <c r="E90" s="183"/>
      <c r="F90" s="183"/>
      <c r="G90" s="184"/>
      <c r="I90" s="64"/>
      <c r="J90" s="36"/>
      <c r="K90" s="36"/>
      <c r="L90" s="36"/>
      <c r="M90" s="36"/>
      <c r="N90" s="36"/>
      <c r="O90" s="36"/>
      <c r="P90" s="36"/>
      <c r="Q90" s="36"/>
      <c r="R90" s="36"/>
      <c r="S90" s="36"/>
    </row>
    <row r="91" spans="1:19" s="61" customFormat="1" ht="14" x14ac:dyDescent="0.2">
      <c r="A91" s="172"/>
      <c r="B91" s="173"/>
      <c r="C91" s="174"/>
      <c r="D91" s="175"/>
      <c r="E91" s="176"/>
      <c r="F91" s="177"/>
      <c r="G91" s="177"/>
      <c r="I91" s="64"/>
      <c r="J91" s="36"/>
      <c r="K91" s="36"/>
      <c r="L91" s="36"/>
      <c r="M91" s="36"/>
      <c r="N91" s="36"/>
      <c r="O91" s="36"/>
      <c r="P91" s="36"/>
      <c r="Q91" s="36"/>
      <c r="R91" s="36"/>
      <c r="S91" s="36"/>
    </row>
    <row r="92" spans="1:19" s="61" customFormat="1" ht="14" x14ac:dyDescent="0.2">
      <c r="A92" s="172"/>
      <c r="B92" s="173"/>
      <c r="C92" s="174"/>
      <c r="D92" s="175"/>
      <c r="E92" s="176"/>
      <c r="F92" s="177"/>
      <c r="G92" s="177"/>
      <c r="I92" s="64"/>
      <c r="J92" s="36"/>
      <c r="K92" s="36"/>
      <c r="L92" s="36"/>
      <c r="M92" s="36"/>
      <c r="N92" s="36"/>
      <c r="O92" s="36"/>
      <c r="P92" s="36"/>
      <c r="Q92" s="36"/>
      <c r="R92" s="36"/>
      <c r="S92" s="36"/>
    </row>
    <row r="93" spans="1:19" s="61" customFormat="1" ht="14" x14ac:dyDescent="0.2">
      <c r="A93" s="172"/>
      <c r="B93" s="173"/>
      <c r="C93" s="174"/>
      <c r="D93" s="175"/>
      <c r="E93" s="176"/>
      <c r="F93" s="177"/>
      <c r="G93" s="177"/>
      <c r="I93" s="64"/>
      <c r="J93" s="36"/>
      <c r="K93" s="36"/>
      <c r="L93" s="36"/>
      <c r="M93" s="36"/>
      <c r="N93" s="36"/>
      <c r="O93" s="36"/>
      <c r="P93" s="36"/>
      <c r="Q93" s="36"/>
      <c r="R93" s="36"/>
      <c r="S93" s="36"/>
    </row>
    <row r="94" spans="1:19" s="61" customFormat="1" ht="14" x14ac:dyDescent="0.2">
      <c r="A94" s="172"/>
      <c r="B94" s="173"/>
      <c r="C94" s="174"/>
      <c r="D94" s="175"/>
      <c r="E94" s="176"/>
      <c r="F94" s="177"/>
      <c r="G94" s="177"/>
      <c r="I94" s="64"/>
      <c r="J94" s="36"/>
      <c r="K94" s="36"/>
      <c r="L94" s="36"/>
      <c r="M94" s="36"/>
      <c r="N94" s="36"/>
      <c r="O94" s="36"/>
      <c r="P94" s="36"/>
      <c r="Q94" s="36"/>
      <c r="R94" s="36"/>
      <c r="S94" s="36"/>
    </row>
    <row r="95" spans="1:19" s="61" customFormat="1" ht="14" x14ac:dyDescent="0.2">
      <c r="A95" s="172" t="s">
        <v>0</v>
      </c>
      <c r="B95" s="173"/>
      <c r="C95" s="174">
        <f>SUM(C91:E94)</f>
        <v>0</v>
      </c>
      <c r="D95" s="175"/>
      <c r="E95" s="176"/>
      <c r="F95" s="177">
        <f>SUM(F91:G94)</f>
        <v>0</v>
      </c>
      <c r="G95" s="177"/>
      <c r="I95" s="64"/>
      <c r="J95" s="36"/>
      <c r="K95" s="36"/>
      <c r="L95" s="36"/>
      <c r="M95" s="36"/>
      <c r="N95" s="36"/>
      <c r="O95" s="36"/>
      <c r="P95" s="36"/>
      <c r="Q95" s="36"/>
      <c r="R95" s="36"/>
      <c r="S95" s="36"/>
    </row>
    <row r="96" spans="1:19" s="61" customFormat="1" ht="14" x14ac:dyDescent="0.2">
      <c r="A96" s="187" t="s">
        <v>45</v>
      </c>
      <c r="B96" s="187"/>
      <c r="C96" s="188">
        <f>TEXT($C$95,"[h]")+MINUTE($C$95)/60</f>
        <v>0</v>
      </c>
      <c r="D96" s="188"/>
      <c r="E96" s="188"/>
      <c r="F96" s="189">
        <f>C96*K1*2</f>
        <v>0</v>
      </c>
      <c r="G96" s="188"/>
      <c r="I96" s="64"/>
      <c r="J96" s="36"/>
      <c r="K96" s="36"/>
      <c r="L96" s="36"/>
      <c r="M96" s="36"/>
      <c r="N96" s="36"/>
      <c r="O96" s="36"/>
      <c r="P96" s="36"/>
      <c r="Q96" s="36"/>
      <c r="R96" s="36"/>
      <c r="S96" s="36"/>
    </row>
    <row r="97" spans="1:19" s="61" customFormat="1" ht="14" x14ac:dyDescent="0.2">
      <c r="A97" s="24"/>
      <c r="B97" s="24"/>
      <c r="C97" s="25"/>
      <c r="D97" s="25"/>
      <c r="E97" s="25"/>
      <c r="F97" s="26"/>
      <c r="G97" s="26"/>
      <c r="I97" s="64"/>
      <c r="J97" s="36"/>
      <c r="K97" s="36"/>
      <c r="L97" s="36"/>
      <c r="M97" s="36"/>
      <c r="N97" s="36"/>
      <c r="O97" s="36"/>
      <c r="P97" s="36"/>
      <c r="Q97" s="36"/>
      <c r="R97" s="36"/>
      <c r="S97" s="36"/>
    </row>
    <row r="98" spans="1:19" s="61" customFormat="1" ht="14" x14ac:dyDescent="0.2">
      <c r="A98" s="169" t="str">
        <f>CONCATENATE("REAL"," - ",,$B$2," - ",$B$3," - ",TEXT($I$1,"mmmm / aaaa"))</f>
        <v>REAL - Império Tecnologia - Marcus Cezar Rabello - fevereiro / 2013</v>
      </c>
      <c r="B98" s="170"/>
      <c r="C98" s="170"/>
      <c r="D98" s="170"/>
      <c r="E98" s="170"/>
      <c r="F98" s="170"/>
      <c r="G98" s="171"/>
      <c r="I98" s="64"/>
      <c r="J98" s="36"/>
      <c r="K98" s="36"/>
      <c r="L98" s="36"/>
      <c r="M98" s="36"/>
      <c r="N98" s="36"/>
      <c r="O98" s="36"/>
      <c r="P98" s="36"/>
      <c r="Q98" s="36"/>
      <c r="R98" s="36"/>
      <c r="S98" s="36"/>
    </row>
    <row r="99" spans="1:19" s="61" customFormat="1" ht="14" x14ac:dyDescent="0.2">
      <c r="A99" s="185" t="s">
        <v>37</v>
      </c>
      <c r="B99" s="185"/>
      <c r="C99" s="186">
        <f>-F87</f>
        <v>-138.5</v>
      </c>
      <c r="D99" s="186"/>
      <c r="E99" s="186"/>
      <c r="F99" s="186">
        <f>-C99</f>
        <v>138.5</v>
      </c>
      <c r="G99" s="186"/>
      <c r="I99" s="64"/>
      <c r="J99" s="36"/>
      <c r="K99" s="36"/>
      <c r="L99" s="36"/>
      <c r="M99" s="36"/>
      <c r="N99" s="36"/>
      <c r="O99" s="36"/>
      <c r="P99" s="36"/>
      <c r="Q99" s="36"/>
      <c r="R99" s="36"/>
      <c r="S99" s="36"/>
    </row>
    <row r="100" spans="1:19" s="61" customFormat="1" ht="14" x14ac:dyDescent="0.2">
      <c r="A100" s="185" t="s">
        <v>36</v>
      </c>
      <c r="B100" s="185"/>
      <c r="C100" s="186">
        <v>0</v>
      </c>
      <c r="D100" s="186"/>
      <c r="E100" s="186"/>
      <c r="F100" s="186">
        <f>C100</f>
        <v>0</v>
      </c>
      <c r="G100" s="186"/>
      <c r="I100" s="64"/>
      <c r="J100" s="36"/>
      <c r="K100" s="36"/>
      <c r="L100" s="36"/>
      <c r="M100" s="36"/>
      <c r="N100" s="36"/>
      <c r="O100" s="36"/>
      <c r="P100" s="36"/>
      <c r="Q100" s="36"/>
      <c r="R100" s="36"/>
      <c r="S100" s="36"/>
    </row>
    <row r="101" spans="1:19" s="61" customFormat="1" ht="14" x14ac:dyDescent="0.2">
      <c r="A101" s="195" t="s">
        <v>42</v>
      </c>
      <c r="B101" s="196"/>
      <c r="C101" s="197">
        <v>0</v>
      </c>
      <c r="D101" s="198"/>
      <c r="E101" s="199"/>
      <c r="F101" s="197">
        <f>C101</f>
        <v>0</v>
      </c>
      <c r="G101" s="199"/>
      <c r="I101" s="64"/>
      <c r="J101" s="36"/>
      <c r="K101" s="36"/>
      <c r="L101" s="36"/>
      <c r="M101" s="36"/>
      <c r="N101" s="36"/>
      <c r="O101" s="36"/>
      <c r="P101" s="36"/>
      <c r="Q101" s="36"/>
      <c r="R101" s="36"/>
      <c r="S101" s="36"/>
    </row>
    <row r="102" spans="1:19" s="61" customFormat="1" ht="14" x14ac:dyDescent="0.2">
      <c r="A102" s="195" t="s">
        <v>43</v>
      </c>
      <c r="B102" s="196"/>
      <c r="C102" s="197">
        <f>C96</f>
        <v>0</v>
      </c>
      <c r="D102" s="198"/>
      <c r="E102" s="199"/>
      <c r="F102" s="197">
        <f>C102*K1*2</f>
        <v>0</v>
      </c>
      <c r="G102" s="199"/>
      <c r="I102" s="64"/>
      <c r="J102" s="36"/>
      <c r="K102" s="36"/>
      <c r="L102" s="36"/>
      <c r="M102" s="36"/>
      <c r="N102" s="36"/>
      <c r="O102" s="36"/>
      <c r="P102" s="36"/>
      <c r="Q102" s="36"/>
      <c r="R102" s="36"/>
      <c r="S102" s="36"/>
    </row>
    <row r="103" spans="1:19" s="61" customFormat="1" ht="14" x14ac:dyDescent="0.2">
      <c r="A103" s="190" t="s">
        <v>10</v>
      </c>
      <c r="B103" s="190"/>
      <c r="C103" s="190"/>
      <c r="D103" s="190"/>
      <c r="E103" s="190"/>
      <c r="F103" s="191">
        <f>SUM(F99:G102)</f>
        <v>138.5</v>
      </c>
      <c r="G103" s="190"/>
      <c r="I103" s="64"/>
      <c r="J103" s="36"/>
      <c r="K103" s="36"/>
      <c r="L103" s="36"/>
      <c r="M103" s="36"/>
      <c r="N103" s="36"/>
      <c r="O103" s="36"/>
      <c r="P103" s="36"/>
      <c r="Q103" s="36"/>
      <c r="R103" s="36"/>
      <c r="S103" s="36"/>
    </row>
    <row r="104" spans="1:19" s="61" customFormat="1" ht="14" x14ac:dyDescent="0.2">
      <c r="A104" s="27"/>
      <c r="B104" s="27"/>
      <c r="C104" s="27"/>
      <c r="D104" s="27"/>
      <c r="E104" s="27"/>
      <c r="F104" s="28"/>
      <c r="G104" s="27"/>
      <c r="I104" s="64"/>
      <c r="J104" s="36"/>
      <c r="K104" s="36"/>
      <c r="L104" s="36"/>
      <c r="M104" s="36"/>
      <c r="N104" s="36"/>
      <c r="O104" s="36"/>
      <c r="P104" s="36"/>
      <c r="Q104" s="36"/>
      <c r="R104" s="36"/>
      <c r="S104" s="36"/>
    </row>
    <row r="105" spans="1:19" s="61" customFormat="1" ht="14" x14ac:dyDescent="0.2">
      <c r="A105" s="169" t="s">
        <v>38</v>
      </c>
      <c r="B105" s="170"/>
      <c r="C105" s="170"/>
      <c r="D105" s="170"/>
      <c r="E105" s="170"/>
      <c r="F105" s="170"/>
      <c r="G105" s="171"/>
      <c r="I105" s="64"/>
      <c r="J105" s="36"/>
      <c r="K105" s="36"/>
      <c r="L105" s="36"/>
      <c r="M105" s="36"/>
      <c r="N105" s="36"/>
      <c r="O105" s="36"/>
      <c r="P105" s="36"/>
      <c r="Q105" s="36"/>
      <c r="R105" s="36"/>
      <c r="S105" s="36"/>
    </row>
    <row r="106" spans="1:19" s="36" customFormat="1" ht="12" x14ac:dyDescent="0.15">
      <c r="A106" s="192" t="s">
        <v>5</v>
      </c>
      <c r="B106" s="192"/>
      <c r="C106" s="192"/>
      <c r="D106" s="192"/>
      <c r="E106" s="192"/>
      <c r="F106" s="193">
        <f>-IF((F103*0.015)&gt;10,F103*0.015,0)</f>
        <v>0</v>
      </c>
      <c r="G106" s="193"/>
      <c r="I106" s="37"/>
    </row>
    <row r="107" spans="1:19" s="36" customFormat="1" ht="12" x14ac:dyDescent="0.15">
      <c r="A107" s="194" t="s">
        <v>6</v>
      </c>
      <c r="B107" s="194"/>
      <c r="C107" s="194"/>
      <c r="D107" s="194"/>
      <c r="E107" s="194"/>
      <c r="F107" s="166">
        <f>-IF($F$103&gt;5000,($F$103*0.65%),0)</f>
        <v>0</v>
      </c>
      <c r="G107" s="166"/>
      <c r="I107" s="37"/>
    </row>
    <row r="108" spans="1:19" s="36" customFormat="1" ht="12" x14ac:dyDescent="0.15">
      <c r="A108" s="194" t="s">
        <v>7</v>
      </c>
      <c r="B108" s="194"/>
      <c r="C108" s="194"/>
      <c r="D108" s="194"/>
      <c r="E108" s="194"/>
      <c r="F108" s="166">
        <f>-IF($F$103&gt;5000,($F$103*3%),0)</f>
        <v>0</v>
      </c>
      <c r="G108" s="166"/>
      <c r="I108" s="37"/>
    </row>
    <row r="109" spans="1:19" s="36" customFormat="1" ht="12" x14ac:dyDescent="0.15">
      <c r="A109" s="194" t="s">
        <v>8</v>
      </c>
      <c r="B109" s="194"/>
      <c r="C109" s="194"/>
      <c r="D109" s="194"/>
      <c r="E109" s="194"/>
      <c r="F109" s="166">
        <f>-IF($F$103&gt;5000,($F$103*1%),0)</f>
        <v>0</v>
      </c>
      <c r="G109" s="166"/>
      <c r="I109" s="37"/>
    </row>
    <row r="110" spans="1:19" s="36" customFormat="1" ht="12" x14ac:dyDescent="0.15">
      <c r="A110" s="190" t="s">
        <v>39</v>
      </c>
      <c r="B110" s="190"/>
      <c r="C110" s="190"/>
      <c r="D110" s="190"/>
      <c r="E110" s="190"/>
      <c r="F110" s="191">
        <f>SUM(F106:G109)</f>
        <v>0</v>
      </c>
      <c r="G110" s="190"/>
      <c r="I110" s="37"/>
    </row>
    <row r="111" spans="1:19" s="36" customFormat="1" ht="12" x14ac:dyDescent="0.15">
      <c r="A111" s="29"/>
      <c r="B111" s="29"/>
      <c r="C111" s="29"/>
      <c r="D111" s="29"/>
      <c r="E111" s="29"/>
      <c r="F111" s="30"/>
      <c r="G111" s="30"/>
      <c r="I111" s="37"/>
    </row>
    <row r="112" spans="1:19" s="36" customFormat="1" ht="12" x14ac:dyDescent="0.15">
      <c r="A112" s="169" t="str">
        <f>CONCATENATE("Reembolso de Despesas"," - ",,$B$2," - ",$B$3," - ",TEXT($I$1,"mmmm / aaaa"))</f>
        <v>Reembolso de Despesas - Império Tecnologia - Marcus Cezar Rabello - fevereiro / 2013</v>
      </c>
      <c r="B112" s="170"/>
      <c r="C112" s="170"/>
      <c r="D112" s="170"/>
      <c r="E112" s="170"/>
      <c r="F112" s="170"/>
      <c r="G112" s="171"/>
      <c r="I112" s="37"/>
    </row>
    <row r="113" spans="1:9" s="36" customFormat="1" ht="12" x14ac:dyDescent="0.15">
      <c r="A113" s="172" t="s">
        <v>0</v>
      </c>
      <c r="B113" s="200"/>
      <c r="C113" s="200"/>
      <c r="D113" s="200"/>
      <c r="E113" s="173"/>
      <c r="F113" s="177"/>
      <c r="G113" s="177"/>
      <c r="I113" s="37"/>
    </row>
    <row r="114" spans="1:9" s="36" customFormat="1" ht="12" x14ac:dyDescent="0.15">
      <c r="A114" s="29"/>
      <c r="B114" s="29"/>
      <c r="C114" s="29"/>
      <c r="D114" s="29"/>
      <c r="E114" s="29"/>
      <c r="F114" s="30"/>
      <c r="G114" s="30"/>
      <c r="I114" s="37"/>
    </row>
    <row r="115" spans="1:9" s="36" customFormat="1" ht="12" x14ac:dyDescent="0.15">
      <c r="A115" s="190" t="s">
        <v>9</v>
      </c>
      <c r="B115" s="190"/>
      <c r="C115" s="190"/>
      <c r="D115" s="190"/>
      <c r="E115" s="190"/>
      <c r="F115" s="201">
        <f>F103+F113+F110</f>
        <v>138.5</v>
      </c>
      <c r="G115" s="201"/>
      <c r="I115" s="37"/>
    </row>
    <row r="116" spans="1:9" s="14" customFormat="1" ht="16" x14ac:dyDescent="0.2">
      <c r="A116" s="202"/>
      <c r="B116" s="202"/>
      <c r="C116" s="202"/>
      <c r="D116" s="202"/>
      <c r="E116" s="202"/>
      <c r="F116" s="202"/>
      <c r="G116" s="202"/>
      <c r="I116" s="15"/>
    </row>
    <row r="117" spans="1:9" s="14" customFormat="1" ht="16" x14ac:dyDescent="0.2">
      <c r="A117" s="202"/>
      <c r="B117" s="202"/>
      <c r="C117" s="202"/>
      <c r="D117" s="202"/>
      <c r="E117" s="202"/>
      <c r="F117" s="202"/>
      <c r="G117" s="202"/>
      <c r="I117" s="15"/>
    </row>
    <row r="118" spans="1:9" s="14" customFormat="1" ht="16" x14ac:dyDescent="0.2">
      <c r="A118" s="204" t="s">
        <v>11</v>
      </c>
      <c r="B118" s="204"/>
      <c r="C118" s="204"/>
      <c r="D118" s="204"/>
      <c r="E118" s="204"/>
      <c r="F118" s="204"/>
      <c r="G118" s="204"/>
      <c r="I118" s="15"/>
    </row>
    <row r="119" spans="1:9" s="14" customFormat="1" ht="16" x14ac:dyDescent="0.2">
      <c r="A119" s="91"/>
      <c r="B119" s="91"/>
      <c r="C119" s="91"/>
      <c r="D119" s="91"/>
      <c r="E119" s="91"/>
      <c r="F119" s="91"/>
      <c r="G119" s="91"/>
      <c r="I119" s="15"/>
    </row>
    <row r="120" spans="1:9" s="14" customFormat="1" ht="16" x14ac:dyDescent="0.2">
      <c r="A120" s="203" t="str">
        <f>CONCATENATE("Prestação de serviços de desenvolvimento referente a ",TEXT(I1,"mmmm / aaaa"))</f>
        <v>Prestação de serviços de desenvolvimento referente a fevereiro / 2013</v>
      </c>
      <c r="B120" s="203"/>
      <c r="C120" s="203"/>
      <c r="D120" s="203"/>
      <c r="E120" s="203"/>
      <c r="F120" s="203"/>
      <c r="G120" s="203"/>
      <c r="I120" s="15"/>
    </row>
    <row r="121" spans="1:9" s="93" customFormat="1" ht="16" x14ac:dyDescent="0.2">
      <c r="A121" s="205" t="str">
        <f>CONCATENATE("Total: "," - ",TEXT(F103,"R$ #.##0,00"))</f>
        <v>Total:  - R$ 138,50</v>
      </c>
      <c r="B121" s="205"/>
      <c r="C121" s="205"/>
      <c r="D121" s="205"/>
      <c r="E121" s="205"/>
    </row>
    <row r="122" spans="1:9" s="14" customFormat="1" ht="16" x14ac:dyDescent="0.2">
      <c r="A122" s="203" t="str">
        <f>IF(F103*1.5%&gt;10,CONCATENATE(A106," ",TEXT(F106,"R$ #.##0,00"),""),"")</f>
        <v/>
      </c>
      <c r="B122" s="203"/>
      <c r="C122" s="203"/>
      <c r="D122" s="203"/>
      <c r="E122" s="203"/>
      <c r="F122" s="92"/>
      <c r="G122" s="92"/>
      <c r="I122" s="15"/>
    </row>
    <row r="123" spans="1:9" s="14" customFormat="1" ht="16" x14ac:dyDescent="0.2">
      <c r="A123" s="203" t="str">
        <f>IF($F$103&gt;5000,CONCATENATE(A107," ",TEXT(F107,"R$ #.##0,00")," * "),"")</f>
        <v/>
      </c>
      <c r="B123" s="203"/>
      <c r="C123" s="203"/>
      <c r="D123" s="203"/>
      <c r="E123" s="203"/>
      <c r="I123" s="15"/>
    </row>
    <row r="124" spans="1:9" s="14" customFormat="1" ht="16" x14ac:dyDescent="0.2">
      <c r="A124" s="203" t="str">
        <f>IF($F$103&gt;5000,CONCATENATE(A108," ",TEXT(F108,"R$ #.##0,00")," * "),"")</f>
        <v/>
      </c>
      <c r="B124" s="203"/>
      <c r="C124" s="203"/>
      <c r="D124" s="203"/>
      <c r="E124" s="203"/>
      <c r="I124" s="15"/>
    </row>
    <row r="125" spans="1:9" s="14" customFormat="1" ht="16" x14ac:dyDescent="0.2">
      <c r="A125" s="203" t="str">
        <f>IF($F$103&gt;5000,CONCATENATE(A109," ",TEXT(F109,"R$ #.##0,00")," * "),"")</f>
        <v/>
      </c>
      <c r="B125" s="203"/>
      <c r="C125" s="203"/>
      <c r="D125" s="203"/>
      <c r="E125" s="203"/>
      <c r="I125" s="15"/>
    </row>
    <row r="126" spans="1:9" s="14" customFormat="1" ht="16" x14ac:dyDescent="0.2">
      <c r="A126" s="203" t="str">
        <f>IF(F103&gt;5000,"* (Conforme Lei 10.833/03 - 29/12/2003)","")</f>
        <v/>
      </c>
      <c r="B126" s="203"/>
      <c r="C126" s="203"/>
      <c r="D126" s="203"/>
      <c r="E126" s="203"/>
      <c r="I126" s="15"/>
    </row>
    <row r="127" spans="1:9" s="14" customFormat="1" ht="16" x14ac:dyDescent="0.2">
      <c r="I127" s="15"/>
    </row>
    <row r="128" spans="1:9" s="14" customFormat="1" ht="16" x14ac:dyDescent="0.2">
      <c r="I128" s="15"/>
    </row>
    <row r="129" spans="5:19" s="14" customFormat="1" ht="16" x14ac:dyDescent="0.2">
      <c r="I129" s="15"/>
    </row>
    <row r="130" spans="5:19" s="14" customFormat="1" ht="16" x14ac:dyDescent="0.2">
      <c r="I130" s="15"/>
    </row>
    <row r="131" spans="5:19" s="14" customFormat="1" ht="16" x14ac:dyDescent="0.2">
      <c r="I131" s="15"/>
    </row>
    <row r="132" spans="5:19" s="14" customFormat="1" ht="16" x14ac:dyDescent="0.2">
      <c r="I132" s="15"/>
    </row>
    <row r="133" spans="5:19" s="14" customFormat="1" ht="16" x14ac:dyDescent="0.2">
      <c r="I133" s="15"/>
    </row>
    <row r="134" spans="5:19" s="14" customFormat="1" ht="16" x14ac:dyDescent="0.2">
      <c r="I134" s="15"/>
    </row>
    <row r="135" spans="5:19" s="14" customFormat="1" ht="16" x14ac:dyDescent="0.2">
      <c r="I135" s="15"/>
    </row>
    <row r="136" spans="5:19" s="14" customFormat="1" ht="16" x14ac:dyDescent="0.2">
      <c r="I136" s="15"/>
    </row>
    <row r="137" spans="5:19" s="14" customFormat="1" ht="16" x14ac:dyDescent="0.2">
      <c r="I137" s="15"/>
    </row>
    <row r="138" spans="5:19" s="14" customFormat="1" ht="16" x14ac:dyDescent="0.2">
      <c r="I138" s="15"/>
    </row>
    <row r="139" spans="5:19" s="14" customFormat="1" ht="16" x14ac:dyDescent="0.2">
      <c r="I139" s="15"/>
    </row>
    <row r="140" spans="5:19" s="14" customFormat="1" ht="16" x14ac:dyDescent="0.2">
      <c r="I140" s="15"/>
    </row>
    <row r="141" spans="5:19" s="14" customFormat="1" ht="16" x14ac:dyDescent="0.2">
      <c r="I141" s="15"/>
    </row>
    <row r="142" spans="5:19" s="61" customFormat="1" x14ac:dyDescent="0.2">
      <c r="E142" s="63"/>
      <c r="I142" s="64"/>
      <c r="J142" s="36"/>
      <c r="K142" s="36"/>
      <c r="L142" s="36"/>
      <c r="M142" s="36"/>
      <c r="N142" s="36"/>
      <c r="O142" s="36"/>
      <c r="P142" s="36"/>
      <c r="Q142" s="36"/>
      <c r="R142" s="36"/>
      <c r="S142" s="36"/>
    </row>
    <row r="143" spans="5:19" s="61" customFormat="1" x14ac:dyDescent="0.2">
      <c r="E143" s="63"/>
      <c r="I143" s="64"/>
      <c r="J143" s="36"/>
      <c r="K143" s="36"/>
      <c r="L143" s="36"/>
      <c r="M143" s="36"/>
      <c r="N143" s="36"/>
      <c r="O143" s="36"/>
      <c r="P143" s="36"/>
      <c r="Q143" s="36"/>
      <c r="R143" s="36"/>
      <c r="S143" s="36"/>
    </row>
    <row r="144" spans="5:19" s="61" customFormat="1" x14ac:dyDescent="0.2">
      <c r="E144" s="63"/>
      <c r="I144" s="64"/>
      <c r="J144" s="36"/>
      <c r="K144" s="36"/>
      <c r="L144" s="36"/>
      <c r="M144" s="36"/>
      <c r="N144" s="36"/>
      <c r="O144" s="36"/>
      <c r="P144" s="36"/>
      <c r="Q144" s="36"/>
      <c r="R144" s="36"/>
      <c r="S144" s="36"/>
    </row>
    <row r="145" spans="5:19" s="61" customFormat="1" x14ac:dyDescent="0.2">
      <c r="E145" s="63"/>
      <c r="I145" s="64"/>
      <c r="J145" s="36"/>
      <c r="K145" s="36"/>
      <c r="L145" s="36"/>
      <c r="M145" s="36"/>
      <c r="N145" s="36"/>
      <c r="O145" s="36"/>
      <c r="P145" s="36"/>
      <c r="Q145" s="36"/>
      <c r="R145" s="36"/>
      <c r="S145" s="36"/>
    </row>
    <row r="146" spans="5:19" s="61" customFormat="1" x14ac:dyDescent="0.2">
      <c r="E146" s="63"/>
      <c r="I146" s="64"/>
      <c r="J146" s="36"/>
      <c r="K146" s="36"/>
      <c r="L146" s="36"/>
      <c r="M146" s="36"/>
      <c r="N146" s="36"/>
      <c r="O146" s="36"/>
      <c r="P146" s="36"/>
      <c r="Q146" s="36"/>
      <c r="R146" s="36"/>
      <c r="S146" s="36"/>
    </row>
    <row r="147" spans="5:19" s="61" customFormat="1" x14ac:dyDescent="0.2">
      <c r="E147" s="63"/>
      <c r="I147" s="64"/>
      <c r="J147" s="36"/>
      <c r="K147" s="36"/>
      <c r="L147" s="36"/>
      <c r="M147" s="36"/>
      <c r="N147" s="36"/>
      <c r="O147" s="36"/>
      <c r="P147" s="36"/>
      <c r="Q147" s="36"/>
      <c r="R147" s="36"/>
      <c r="S147" s="36"/>
    </row>
    <row r="148" spans="5:19" s="61" customFormat="1" x14ac:dyDescent="0.2">
      <c r="E148" s="63"/>
      <c r="I148" s="64"/>
      <c r="J148" s="36"/>
      <c r="K148" s="36"/>
      <c r="L148" s="36"/>
      <c r="M148" s="36"/>
      <c r="N148" s="36"/>
      <c r="O148" s="36"/>
      <c r="P148" s="36"/>
      <c r="Q148" s="36"/>
      <c r="R148" s="36"/>
      <c r="S148" s="36"/>
    </row>
    <row r="149" spans="5:19" s="61" customFormat="1" x14ac:dyDescent="0.2">
      <c r="E149" s="63"/>
      <c r="I149" s="64"/>
      <c r="J149" s="36"/>
      <c r="K149" s="36"/>
      <c r="L149" s="36"/>
      <c r="M149" s="36"/>
      <c r="N149" s="36"/>
      <c r="O149" s="36"/>
      <c r="P149" s="36"/>
      <c r="Q149" s="36"/>
      <c r="R149" s="36"/>
      <c r="S149" s="36"/>
    </row>
    <row r="150" spans="5:19" s="61" customFormat="1" x14ac:dyDescent="0.2">
      <c r="E150" s="63"/>
      <c r="I150" s="64"/>
      <c r="J150" s="36"/>
      <c r="K150" s="36"/>
      <c r="L150" s="36"/>
      <c r="M150" s="36"/>
      <c r="N150" s="36"/>
      <c r="O150" s="36"/>
      <c r="P150" s="36"/>
      <c r="Q150" s="36"/>
      <c r="R150" s="36"/>
      <c r="S150" s="36"/>
    </row>
    <row r="151" spans="5:19" s="61" customFormat="1" x14ac:dyDescent="0.2">
      <c r="E151" s="63"/>
      <c r="I151" s="64"/>
      <c r="J151" s="36"/>
      <c r="K151" s="36"/>
      <c r="L151" s="36"/>
      <c r="M151" s="36"/>
      <c r="N151" s="36"/>
      <c r="O151" s="36"/>
      <c r="P151" s="36"/>
      <c r="Q151" s="36"/>
      <c r="R151" s="36"/>
      <c r="S151" s="36"/>
    </row>
    <row r="152" spans="5:19" s="61" customFormat="1" x14ac:dyDescent="0.2">
      <c r="E152" s="63"/>
      <c r="I152" s="64"/>
      <c r="J152" s="36"/>
      <c r="K152" s="36"/>
      <c r="L152" s="36"/>
      <c r="M152" s="36"/>
      <c r="N152" s="36"/>
      <c r="O152" s="36"/>
      <c r="P152" s="36"/>
      <c r="Q152" s="36"/>
      <c r="R152" s="36"/>
      <c r="S152" s="36"/>
    </row>
    <row r="153" spans="5:19" s="61" customFormat="1" x14ac:dyDescent="0.2">
      <c r="E153" s="63"/>
      <c r="I153" s="64"/>
      <c r="J153" s="36"/>
      <c r="K153" s="36"/>
      <c r="L153" s="36"/>
      <c r="M153" s="36"/>
      <c r="N153" s="36"/>
      <c r="O153" s="36"/>
      <c r="P153" s="36"/>
      <c r="Q153" s="36"/>
      <c r="R153" s="36"/>
      <c r="S153" s="36"/>
    </row>
    <row r="154" spans="5:19" s="61" customFormat="1" x14ac:dyDescent="0.2">
      <c r="E154" s="63"/>
      <c r="I154" s="64"/>
      <c r="J154" s="36"/>
      <c r="K154" s="36"/>
      <c r="L154" s="36"/>
      <c r="M154" s="36"/>
      <c r="N154" s="36"/>
      <c r="O154" s="36"/>
      <c r="P154" s="36"/>
      <c r="Q154" s="36"/>
      <c r="R154" s="36"/>
      <c r="S154" s="36"/>
    </row>
    <row r="155" spans="5:19" s="61" customFormat="1" x14ac:dyDescent="0.2">
      <c r="E155" s="63"/>
      <c r="I155" s="64"/>
      <c r="J155" s="36"/>
      <c r="K155" s="36"/>
      <c r="L155" s="36"/>
      <c r="M155" s="36"/>
      <c r="N155" s="36"/>
      <c r="O155" s="36"/>
      <c r="P155" s="36"/>
      <c r="Q155" s="36"/>
      <c r="R155" s="36"/>
      <c r="S155" s="36"/>
    </row>
    <row r="156" spans="5:19" s="61" customFormat="1" x14ac:dyDescent="0.2">
      <c r="E156" s="63"/>
      <c r="I156" s="64"/>
      <c r="J156" s="36"/>
      <c r="K156" s="36"/>
      <c r="L156" s="36"/>
      <c r="M156" s="36"/>
      <c r="N156" s="36"/>
      <c r="O156" s="36"/>
      <c r="P156" s="36"/>
      <c r="Q156" s="36"/>
      <c r="R156" s="36"/>
      <c r="S156" s="36"/>
    </row>
    <row r="157" spans="5:19" s="61" customFormat="1" x14ac:dyDescent="0.2">
      <c r="E157" s="63"/>
      <c r="I157" s="64"/>
      <c r="J157" s="36"/>
      <c r="K157" s="36"/>
      <c r="L157" s="36"/>
      <c r="M157" s="36"/>
      <c r="N157" s="36"/>
      <c r="O157" s="36"/>
      <c r="P157" s="36"/>
      <c r="Q157" s="36"/>
      <c r="R157" s="36"/>
      <c r="S157" s="36"/>
    </row>
    <row r="158" spans="5:19" s="61" customFormat="1" x14ac:dyDescent="0.2">
      <c r="E158" s="63"/>
      <c r="I158" s="64"/>
      <c r="J158" s="36"/>
      <c r="K158" s="36"/>
      <c r="L158" s="36"/>
      <c r="M158" s="36"/>
      <c r="N158" s="36"/>
      <c r="O158" s="36"/>
      <c r="P158" s="36"/>
      <c r="Q158" s="36"/>
      <c r="R158" s="36"/>
      <c r="S158" s="36"/>
    </row>
    <row r="159" spans="5:19" s="61" customFormat="1" x14ac:dyDescent="0.2">
      <c r="E159" s="63"/>
      <c r="I159" s="64"/>
      <c r="J159" s="36"/>
      <c r="K159" s="36"/>
      <c r="L159" s="36"/>
      <c r="M159" s="36"/>
      <c r="N159" s="36"/>
      <c r="O159" s="36"/>
      <c r="P159" s="36"/>
      <c r="Q159" s="36"/>
      <c r="R159" s="36"/>
      <c r="S159" s="36"/>
    </row>
    <row r="160" spans="5:19" s="61" customFormat="1" x14ac:dyDescent="0.2">
      <c r="E160" s="63"/>
      <c r="I160" s="64"/>
      <c r="J160" s="36"/>
      <c r="K160" s="36"/>
      <c r="L160" s="36"/>
      <c r="M160" s="36"/>
      <c r="N160" s="36"/>
      <c r="O160" s="36"/>
      <c r="P160" s="36"/>
      <c r="Q160" s="36"/>
      <c r="R160" s="36"/>
      <c r="S160" s="36"/>
    </row>
    <row r="161" spans="5:19" s="61" customFormat="1" x14ac:dyDescent="0.2">
      <c r="E161" s="63"/>
      <c r="I161" s="64"/>
      <c r="J161" s="36"/>
      <c r="K161" s="36"/>
      <c r="L161" s="36"/>
      <c r="M161" s="36"/>
      <c r="N161" s="36"/>
      <c r="O161" s="36"/>
      <c r="P161" s="36"/>
      <c r="Q161" s="36"/>
      <c r="R161" s="36"/>
      <c r="S161" s="36"/>
    </row>
    <row r="162" spans="5:19" s="61" customFormat="1" x14ac:dyDescent="0.2">
      <c r="E162" s="63"/>
      <c r="I162" s="64"/>
      <c r="J162" s="36"/>
      <c r="K162" s="36"/>
      <c r="L162" s="36"/>
      <c r="M162" s="36"/>
      <c r="N162" s="36"/>
      <c r="O162" s="36"/>
      <c r="P162" s="36"/>
      <c r="Q162" s="36"/>
      <c r="R162" s="36"/>
      <c r="S162" s="36"/>
    </row>
    <row r="163" spans="5:19" s="61" customFormat="1" x14ac:dyDescent="0.2">
      <c r="E163" s="63"/>
      <c r="I163" s="64"/>
      <c r="J163" s="36"/>
      <c r="K163" s="36"/>
      <c r="L163" s="36"/>
      <c r="M163" s="36"/>
      <c r="N163" s="36"/>
      <c r="O163" s="36"/>
      <c r="P163" s="36"/>
      <c r="Q163" s="36"/>
      <c r="R163" s="36"/>
      <c r="S163" s="36"/>
    </row>
    <row r="164" spans="5:19" s="61" customFormat="1" x14ac:dyDescent="0.2">
      <c r="E164" s="63"/>
      <c r="I164" s="64"/>
      <c r="J164" s="36"/>
      <c r="K164" s="36"/>
      <c r="L164" s="36"/>
      <c r="M164" s="36"/>
      <c r="N164" s="36"/>
      <c r="O164" s="36"/>
      <c r="P164" s="36"/>
      <c r="Q164" s="36"/>
      <c r="R164" s="36"/>
      <c r="S164" s="36"/>
    </row>
    <row r="165" spans="5:19" s="61" customFormat="1" x14ac:dyDescent="0.2">
      <c r="E165" s="63"/>
      <c r="I165" s="64"/>
      <c r="J165" s="36"/>
      <c r="K165" s="36"/>
      <c r="L165" s="36"/>
      <c r="M165" s="36"/>
      <c r="N165" s="36"/>
      <c r="O165" s="36"/>
      <c r="P165" s="36"/>
      <c r="Q165" s="36"/>
      <c r="R165" s="36"/>
      <c r="S165" s="36"/>
    </row>
    <row r="166" spans="5:19" s="61" customFormat="1" x14ac:dyDescent="0.2">
      <c r="E166" s="63"/>
      <c r="I166" s="64"/>
      <c r="J166" s="36"/>
      <c r="K166" s="36"/>
      <c r="L166" s="36"/>
      <c r="M166" s="36"/>
      <c r="N166" s="36"/>
      <c r="O166" s="36"/>
      <c r="P166" s="36"/>
      <c r="Q166" s="36"/>
      <c r="R166" s="36"/>
      <c r="S166" s="36"/>
    </row>
    <row r="167" spans="5:19" s="61" customFormat="1" x14ac:dyDescent="0.2">
      <c r="E167" s="63"/>
      <c r="I167" s="64"/>
      <c r="J167" s="36"/>
      <c r="K167" s="36"/>
      <c r="L167" s="36"/>
      <c r="M167" s="36"/>
      <c r="N167" s="36"/>
      <c r="O167" s="36"/>
      <c r="P167" s="36"/>
      <c r="Q167" s="36"/>
      <c r="R167" s="36"/>
      <c r="S167" s="36"/>
    </row>
    <row r="168" spans="5:19" s="61" customFormat="1" x14ac:dyDescent="0.2">
      <c r="E168" s="63"/>
      <c r="I168" s="64"/>
      <c r="J168" s="36"/>
      <c r="K168" s="36"/>
      <c r="L168" s="36"/>
      <c r="M168" s="36"/>
      <c r="N168" s="36"/>
      <c r="O168" s="36"/>
      <c r="P168" s="36"/>
      <c r="Q168" s="36"/>
      <c r="R168" s="36"/>
      <c r="S168" s="36"/>
    </row>
    <row r="169" spans="5:19" s="61" customFormat="1" x14ac:dyDescent="0.2">
      <c r="E169" s="63"/>
      <c r="I169" s="64"/>
      <c r="J169" s="36"/>
      <c r="K169" s="36"/>
      <c r="L169" s="36"/>
      <c r="M169" s="36"/>
      <c r="N169" s="36"/>
      <c r="O169" s="36"/>
      <c r="P169" s="36"/>
      <c r="Q169" s="36"/>
      <c r="R169" s="36"/>
      <c r="S169" s="36"/>
    </row>
    <row r="170" spans="5:19" s="61" customFormat="1" x14ac:dyDescent="0.2">
      <c r="E170" s="63"/>
      <c r="I170" s="64"/>
      <c r="J170" s="36"/>
      <c r="K170" s="36"/>
      <c r="L170" s="36"/>
      <c r="M170" s="36"/>
      <c r="N170" s="36"/>
      <c r="O170" s="36"/>
      <c r="P170" s="36"/>
      <c r="Q170" s="36"/>
      <c r="R170" s="36"/>
      <c r="S170" s="36"/>
    </row>
    <row r="171" spans="5:19" s="61" customFormat="1" x14ac:dyDescent="0.2">
      <c r="E171" s="63"/>
      <c r="I171" s="64"/>
      <c r="J171" s="36"/>
      <c r="K171" s="36"/>
      <c r="L171" s="36"/>
      <c r="M171" s="36"/>
      <c r="N171" s="36"/>
      <c r="O171" s="36"/>
      <c r="P171" s="36"/>
      <c r="Q171" s="36"/>
      <c r="R171" s="36"/>
      <c r="S171" s="36"/>
    </row>
    <row r="172" spans="5:19" s="61" customFormat="1" x14ac:dyDescent="0.2">
      <c r="E172" s="63"/>
      <c r="I172" s="64"/>
      <c r="J172" s="36"/>
      <c r="K172" s="36"/>
      <c r="L172" s="36"/>
      <c r="M172" s="36"/>
      <c r="N172" s="36"/>
      <c r="O172" s="36"/>
      <c r="P172" s="36"/>
      <c r="Q172" s="36"/>
      <c r="R172" s="36"/>
      <c r="S172" s="36"/>
    </row>
    <row r="173" spans="5:19" s="61" customFormat="1" x14ac:dyDescent="0.2">
      <c r="E173" s="63"/>
      <c r="I173" s="64"/>
      <c r="J173" s="36"/>
      <c r="K173" s="36"/>
      <c r="L173" s="36"/>
      <c r="M173" s="36"/>
      <c r="N173" s="36"/>
      <c r="O173" s="36"/>
      <c r="P173" s="36"/>
      <c r="Q173" s="36"/>
      <c r="R173" s="36"/>
      <c r="S173" s="36"/>
    </row>
    <row r="174" spans="5:19" s="61" customFormat="1" x14ac:dyDescent="0.2">
      <c r="E174" s="63"/>
      <c r="I174" s="64"/>
      <c r="J174" s="36"/>
      <c r="K174" s="36"/>
      <c r="L174" s="36"/>
      <c r="M174" s="36"/>
      <c r="N174" s="36"/>
      <c r="O174" s="36"/>
      <c r="P174" s="36"/>
      <c r="Q174" s="36"/>
      <c r="R174" s="36"/>
      <c r="S174" s="36"/>
    </row>
    <row r="175" spans="5:19" s="61" customFormat="1" x14ac:dyDescent="0.2">
      <c r="E175" s="63"/>
      <c r="I175" s="64"/>
      <c r="J175" s="36"/>
      <c r="K175" s="36"/>
      <c r="L175" s="36"/>
      <c r="M175" s="36"/>
      <c r="N175" s="36"/>
      <c r="O175" s="36"/>
      <c r="P175" s="36"/>
      <c r="Q175" s="36"/>
      <c r="R175" s="36"/>
      <c r="S175" s="36"/>
    </row>
    <row r="176" spans="5:19" s="61" customFormat="1" x14ac:dyDescent="0.2">
      <c r="E176" s="63"/>
      <c r="I176" s="64"/>
      <c r="J176" s="36"/>
      <c r="K176" s="36"/>
      <c r="L176" s="36"/>
      <c r="M176" s="36"/>
      <c r="N176" s="36"/>
      <c r="O176" s="36"/>
      <c r="P176" s="36"/>
      <c r="Q176" s="36"/>
      <c r="R176" s="36"/>
      <c r="S176" s="36"/>
    </row>
    <row r="177" spans="5:19" s="61" customFormat="1" x14ac:dyDescent="0.2">
      <c r="E177" s="63"/>
      <c r="I177" s="64"/>
      <c r="J177" s="36"/>
      <c r="K177" s="36"/>
      <c r="L177" s="36"/>
      <c r="M177" s="36"/>
      <c r="N177" s="36"/>
      <c r="O177" s="36"/>
      <c r="P177" s="36"/>
      <c r="Q177" s="36"/>
      <c r="R177" s="36"/>
      <c r="S177" s="36"/>
    </row>
    <row r="178" spans="5:19" s="61" customFormat="1" x14ac:dyDescent="0.2">
      <c r="E178" s="63"/>
      <c r="I178" s="64"/>
      <c r="J178" s="36"/>
      <c r="K178" s="36"/>
      <c r="L178" s="36"/>
      <c r="M178" s="36"/>
      <c r="N178" s="36"/>
      <c r="O178" s="36"/>
      <c r="P178" s="36"/>
      <c r="Q178" s="36"/>
      <c r="R178" s="36"/>
      <c r="S178" s="36"/>
    </row>
    <row r="179" spans="5:19" s="61" customFormat="1" x14ac:dyDescent="0.2">
      <c r="E179" s="63"/>
      <c r="I179" s="64"/>
      <c r="J179" s="36"/>
      <c r="K179" s="36"/>
      <c r="L179" s="36"/>
      <c r="M179" s="36"/>
      <c r="N179" s="36"/>
      <c r="O179" s="36"/>
      <c r="P179" s="36"/>
      <c r="Q179" s="36"/>
      <c r="R179" s="36"/>
      <c r="S179" s="36"/>
    </row>
    <row r="180" spans="5:19" s="61" customFormat="1" x14ac:dyDescent="0.2">
      <c r="E180" s="63"/>
      <c r="I180" s="64"/>
      <c r="J180" s="36"/>
      <c r="K180" s="36"/>
      <c r="L180" s="36"/>
      <c r="M180" s="36"/>
      <c r="N180" s="36"/>
      <c r="O180" s="36"/>
      <c r="P180" s="36"/>
      <c r="Q180" s="36"/>
      <c r="R180" s="36"/>
      <c r="S180" s="36"/>
    </row>
    <row r="181" spans="5:19" s="61" customFormat="1" x14ac:dyDescent="0.2">
      <c r="E181" s="63"/>
      <c r="I181" s="64"/>
      <c r="J181" s="36"/>
      <c r="K181" s="36"/>
      <c r="L181" s="36"/>
      <c r="M181" s="36"/>
      <c r="N181" s="36"/>
      <c r="O181" s="36"/>
      <c r="P181" s="36"/>
      <c r="Q181" s="36"/>
      <c r="R181" s="36"/>
      <c r="S181" s="36"/>
    </row>
    <row r="182" spans="5:19" s="61" customFormat="1" x14ac:dyDescent="0.2">
      <c r="E182" s="63"/>
      <c r="I182" s="64"/>
      <c r="J182" s="36"/>
      <c r="K182" s="36"/>
      <c r="L182" s="36"/>
      <c r="M182" s="36"/>
      <c r="N182" s="36"/>
      <c r="O182" s="36"/>
      <c r="P182" s="36"/>
      <c r="Q182" s="36"/>
      <c r="R182" s="36"/>
      <c r="S182" s="36"/>
    </row>
    <row r="183" spans="5:19" s="61" customFormat="1" x14ac:dyDescent="0.2">
      <c r="E183" s="63"/>
      <c r="I183" s="64"/>
      <c r="J183" s="36"/>
      <c r="K183" s="36"/>
      <c r="L183" s="36"/>
      <c r="M183" s="36"/>
      <c r="N183" s="36"/>
      <c r="O183" s="36"/>
      <c r="P183" s="36"/>
      <c r="Q183" s="36"/>
      <c r="R183" s="36"/>
      <c r="S183" s="36"/>
    </row>
    <row r="184" spans="5:19" s="61" customFormat="1" x14ac:dyDescent="0.2">
      <c r="E184" s="63"/>
      <c r="I184" s="64"/>
      <c r="J184" s="36"/>
      <c r="K184" s="36"/>
      <c r="L184" s="36"/>
      <c r="M184" s="36"/>
      <c r="N184" s="36"/>
      <c r="O184" s="36"/>
      <c r="P184" s="36"/>
      <c r="Q184" s="36"/>
      <c r="R184" s="36"/>
      <c r="S184" s="36"/>
    </row>
    <row r="185" spans="5:19" s="61" customFormat="1" x14ac:dyDescent="0.2">
      <c r="E185" s="63"/>
      <c r="I185" s="64"/>
      <c r="J185" s="36"/>
      <c r="K185" s="36"/>
      <c r="L185" s="36"/>
      <c r="M185" s="36"/>
      <c r="N185" s="36"/>
      <c r="O185" s="36"/>
      <c r="P185" s="36"/>
      <c r="Q185" s="36"/>
      <c r="R185" s="36"/>
      <c r="S185" s="36"/>
    </row>
    <row r="186" spans="5:19" s="61" customFormat="1" x14ac:dyDescent="0.2">
      <c r="E186" s="63"/>
      <c r="I186" s="64"/>
      <c r="J186" s="36"/>
      <c r="K186" s="36"/>
      <c r="L186" s="36"/>
      <c r="M186" s="36"/>
      <c r="N186" s="36"/>
      <c r="O186" s="36"/>
      <c r="P186" s="36"/>
      <c r="Q186" s="36"/>
      <c r="R186" s="36"/>
      <c r="S186" s="36"/>
    </row>
    <row r="187" spans="5:19" s="61" customFormat="1" x14ac:dyDescent="0.2">
      <c r="E187" s="63"/>
      <c r="I187" s="64"/>
      <c r="J187" s="36"/>
      <c r="K187" s="36"/>
      <c r="L187" s="36"/>
      <c r="M187" s="36"/>
      <c r="N187" s="36"/>
      <c r="O187" s="36"/>
      <c r="P187" s="36"/>
      <c r="Q187" s="36"/>
      <c r="R187" s="36"/>
      <c r="S187" s="36"/>
    </row>
    <row r="188" spans="5:19" s="61" customFormat="1" x14ac:dyDescent="0.2">
      <c r="E188" s="63"/>
      <c r="I188" s="64"/>
      <c r="J188" s="36"/>
      <c r="K188" s="36"/>
      <c r="L188" s="36"/>
      <c r="M188" s="36"/>
      <c r="N188" s="36"/>
      <c r="O188" s="36"/>
      <c r="P188" s="36"/>
      <c r="Q188" s="36"/>
      <c r="R188" s="36"/>
      <c r="S188" s="36"/>
    </row>
    <row r="189" spans="5:19" s="61" customFormat="1" x14ac:dyDescent="0.2">
      <c r="E189" s="63"/>
      <c r="I189" s="64"/>
      <c r="J189" s="36"/>
      <c r="K189" s="36"/>
      <c r="L189" s="36"/>
      <c r="M189" s="36"/>
      <c r="N189" s="36"/>
      <c r="O189" s="36"/>
      <c r="P189" s="36"/>
      <c r="Q189" s="36"/>
      <c r="R189" s="36"/>
      <c r="S189" s="36"/>
    </row>
    <row r="190" spans="5:19" s="61" customFormat="1" x14ac:dyDescent="0.2">
      <c r="E190" s="63"/>
      <c r="I190" s="64"/>
      <c r="J190" s="36"/>
      <c r="K190" s="36"/>
      <c r="L190" s="36"/>
      <c r="M190" s="36"/>
      <c r="N190" s="36"/>
      <c r="O190" s="36"/>
      <c r="P190" s="36"/>
      <c r="Q190" s="36"/>
      <c r="R190" s="36"/>
      <c r="S190" s="36"/>
    </row>
    <row r="191" spans="5:19" s="61" customFormat="1" x14ac:dyDescent="0.2">
      <c r="E191" s="63"/>
      <c r="I191" s="64"/>
      <c r="J191" s="36"/>
      <c r="K191" s="36"/>
      <c r="L191" s="36"/>
      <c r="M191" s="36"/>
      <c r="N191" s="36"/>
      <c r="O191" s="36"/>
      <c r="P191" s="36"/>
      <c r="Q191" s="36"/>
      <c r="R191" s="36"/>
      <c r="S191" s="36"/>
    </row>
    <row r="192" spans="5:19" s="61" customFormat="1" x14ac:dyDescent="0.2">
      <c r="E192" s="63"/>
      <c r="I192" s="64"/>
      <c r="J192" s="36"/>
      <c r="K192" s="36"/>
      <c r="L192" s="36"/>
      <c r="M192" s="36"/>
      <c r="N192" s="36"/>
      <c r="O192" s="36"/>
      <c r="P192" s="36"/>
      <c r="Q192" s="36"/>
      <c r="R192" s="36"/>
      <c r="S192" s="36"/>
    </row>
    <row r="193" spans="5:19" s="61" customFormat="1" x14ac:dyDescent="0.2">
      <c r="E193" s="63"/>
      <c r="I193" s="64"/>
      <c r="J193" s="36"/>
      <c r="K193" s="36"/>
      <c r="L193" s="36"/>
      <c r="M193" s="36"/>
      <c r="N193" s="36"/>
      <c r="O193" s="36"/>
      <c r="P193" s="36"/>
      <c r="Q193" s="36"/>
      <c r="R193" s="36"/>
      <c r="S193" s="36"/>
    </row>
    <row r="194" spans="5:19" s="61" customFormat="1" x14ac:dyDescent="0.2">
      <c r="E194" s="63"/>
      <c r="I194" s="64"/>
      <c r="J194" s="36"/>
      <c r="K194" s="36"/>
      <c r="L194" s="36"/>
      <c r="M194" s="36"/>
      <c r="N194" s="36"/>
      <c r="O194" s="36"/>
      <c r="P194" s="36"/>
      <c r="Q194" s="36"/>
      <c r="R194" s="36"/>
      <c r="S194" s="36"/>
    </row>
    <row r="195" spans="5:19" s="61" customFormat="1" x14ac:dyDescent="0.2">
      <c r="E195" s="63"/>
      <c r="I195" s="64"/>
      <c r="J195" s="36"/>
      <c r="K195" s="36"/>
      <c r="L195" s="36"/>
      <c r="M195" s="36"/>
      <c r="N195" s="36"/>
      <c r="O195" s="36"/>
      <c r="P195" s="36"/>
      <c r="Q195" s="36"/>
      <c r="R195" s="36"/>
      <c r="S195" s="36"/>
    </row>
    <row r="196" spans="5:19" s="61" customFormat="1" x14ac:dyDescent="0.2">
      <c r="E196" s="63"/>
      <c r="I196" s="64"/>
      <c r="J196" s="36"/>
      <c r="K196" s="36"/>
      <c r="L196" s="36"/>
      <c r="M196" s="36"/>
      <c r="N196" s="36"/>
      <c r="O196" s="36"/>
      <c r="P196" s="36"/>
      <c r="Q196" s="36"/>
      <c r="R196" s="36"/>
      <c r="S196" s="36"/>
    </row>
    <row r="197" spans="5:19" s="61" customFormat="1" x14ac:dyDescent="0.2">
      <c r="E197" s="63"/>
      <c r="I197" s="64"/>
      <c r="J197" s="36"/>
      <c r="K197" s="36"/>
      <c r="L197" s="36"/>
      <c r="M197" s="36"/>
      <c r="N197" s="36"/>
      <c r="O197" s="36"/>
      <c r="P197" s="36"/>
      <c r="Q197" s="36"/>
      <c r="R197" s="36"/>
      <c r="S197" s="36"/>
    </row>
    <row r="198" spans="5:19" s="61" customFormat="1" x14ac:dyDescent="0.2">
      <c r="E198" s="63"/>
      <c r="I198" s="64"/>
      <c r="J198" s="36"/>
      <c r="K198" s="36"/>
      <c r="L198" s="36"/>
      <c r="M198" s="36"/>
      <c r="N198" s="36"/>
      <c r="O198" s="36"/>
      <c r="P198" s="36"/>
      <c r="Q198" s="36"/>
      <c r="R198" s="36"/>
      <c r="S198" s="36"/>
    </row>
    <row r="199" spans="5:19" s="61" customFormat="1" x14ac:dyDescent="0.2">
      <c r="E199" s="63"/>
      <c r="I199" s="64"/>
      <c r="J199" s="36"/>
      <c r="K199" s="36"/>
      <c r="L199" s="36"/>
      <c r="M199" s="36"/>
      <c r="N199" s="36"/>
      <c r="O199" s="36"/>
      <c r="P199" s="36"/>
      <c r="Q199" s="36"/>
      <c r="R199" s="36"/>
      <c r="S199" s="36"/>
    </row>
    <row r="200" spans="5:19" s="61" customFormat="1" x14ac:dyDescent="0.2">
      <c r="E200" s="63"/>
      <c r="I200" s="64"/>
      <c r="J200" s="36"/>
      <c r="K200" s="36"/>
      <c r="L200" s="36"/>
      <c r="M200" s="36"/>
      <c r="N200" s="36"/>
      <c r="O200" s="36"/>
      <c r="P200" s="36"/>
      <c r="Q200" s="36"/>
      <c r="R200" s="36"/>
      <c r="S200" s="36"/>
    </row>
    <row r="201" spans="5:19" s="61" customFormat="1" x14ac:dyDescent="0.2">
      <c r="E201" s="63"/>
      <c r="I201" s="64"/>
      <c r="J201" s="36"/>
      <c r="K201" s="36"/>
      <c r="L201" s="36"/>
      <c r="M201" s="36"/>
      <c r="N201" s="36"/>
      <c r="O201" s="36"/>
      <c r="P201" s="36"/>
      <c r="Q201" s="36"/>
      <c r="R201" s="36"/>
      <c r="S201" s="36"/>
    </row>
    <row r="202" spans="5:19" s="61" customFormat="1" x14ac:dyDescent="0.2">
      <c r="E202" s="63"/>
      <c r="I202" s="64"/>
      <c r="J202" s="36"/>
      <c r="K202" s="36"/>
      <c r="L202" s="36"/>
      <c r="M202" s="36"/>
      <c r="N202" s="36"/>
      <c r="O202" s="36"/>
      <c r="P202" s="36"/>
      <c r="Q202" s="36"/>
      <c r="R202" s="36"/>
      <c r="S202" s="36"/>
    </row>
    <row r="203" spans="5:19" s="61" customFormat="1" x14ac:dyDescent="0.2">
      <c r="E203" s="63"/>
      <c r="I203" s="64"/>
      <c r="J203" s="36"/>
      <c r="K203" s="36"/>
      <c r="L203" s="36"/>
      <c r="M203" s="36"/>
      <c r="N203" s="36"/>
      <c r="O203" s="36"/>
      <c r="P203" s="36"/>
      <c r="Q203" s="36"/>
      <c r="R203" s="36"/>
      <c r="S203" s="36"/>
    </row>
    <row r="204" spans="5:19" s="61" customFormat="1" x14ac:dyDescent="0.2">
      <c r="E204" s="63"/>
      <c r="I204" s="64"/>
      <c r="J204" s="36"/>
      <c r="K204" s="36"/>
      <c r="L204" s="36"/>
      <c r="M204" s="36"/>
      <c r="N204" s="36"/>
      <c r="O204" s="36"/>
      <c r="P204" s="36"/>
      <c r="Q204" s="36"/>
      <c r="R204" s="36"/>
      <c r="S204" s="36"/>
    </row>
    <row r="205" spans="5:19" s="61" customFormat="1" x14ac:dyDescent="0.2">
      <c r="E205" s="63"/>
      <c r="I205" s="64"/>
      <c r="J205" s="36"/>
      <c r="K205" s="36"/>
      <c r="L205" s="36"/>
      <c r="M205" s="36"/>
      <c r="N205" s="36"/>
      <c r="O205" s="36"/>
      <c r="P205" s="36"/>
      <c r="Q205" s="36"/>
      <c r="R205" s="36"/>
      <c r="S205" s="36"/>
    </row>
    <row r="206" spans="5:19" s="61" customFormat="1" x14ac:dyDescent="0.2">
      <c r="E206" s="63"/>
      <c r="I206" s="64"/>
      <c r="J206" s="36"/>
      <c r="K206" s="36"/>
      <c r="L206" s="36"/>
      <c r="M206" s="36"/>
      <c r="N206" s="36"/>
      <c r="O206" s="36"/>
      <c r="P206" s="36"/>
      <c r="Q206" s="36"/>
      <c r="R206" s="36"/>
      <c r="S206" s="36"/>
    </row>
    <row r="207" spans="5:19" s="61" customFormat="1" x14ac:dyDescent="0.2">
      <c r="E207" s="63"/>
      <c r="I207" s="64"/>
      <c r="J207" s="36"/>
      <c r="K207" s="36"/>
      <c r="L207" s="36"/>
      <c r="M207" s="36"/>
      <c r="N207" s="36"/>
      <c r="O207" s="36"/>
      <c r="P207" s="36"/>
      <c r="Q207" s="36"/>
      <c r="R207" s="36"/>
      <c r="S207" s="36"/>
    </row>
    <row r="208" spans="5:19" s="61" customFormat="1" x14ac:dyDescent="0.2">
      <c r="E208" s="63"/>
      <c r="I208" s="64"/>
      <c r="J208" s="36"/>
      <c r="K208" s="36"/>
      <c r="L208" s="36"/>
      <c r="M208" s="36"/>
      <c r="N208" s="36"/>
      <c r="O208" s="36"/>
      <c r="P208" s="36"/>
      <c r="Q208" s="36"/>
      <c r="R208" s="36"/>
      <c r="S208" s="36"/>
    </row>
    <row r="209" spans="5:19" s="61" customFormat="1" x14ac:dyDescent="0.2">
      <c r="E209" s="63"/>
      <c r="I209" s="64"/>
      <c r="J209" s="36"/>
      <c r="K209" s="36"/>
      <c r="L209" s="36"/>
      <c r="M209" s="36"/>
      <c r="N209" s="36"/>
      <c r="O209" s="36"/>
      <c r="P209" s="36"/>
      <c r="Q209" s="36"/>
      <c r="R209" s="36"/>
      <c r="S209" s="36"/>
    </row>
    <row r="210" spans="5:19" s="61" customFormat="1" x14ac:dyDescent="0.2">
      <c r="E210" s="63"/>
      <c r="I210" s="64"/>
      <c r="J210" s="36"/>
      <c r="K210" s="36"/>
      <c r="L210" s="36"/>
      <c r="M210" s="36"/>
      <c r="N210" s="36"/>
      <c r="O210" s="36"/>
      <c r="P210" s="36"/>
      <c r="Q210" s="36"/>
      <c r="R210" s="36"/>
      <c r="S210" s="36"/>
    </row>
    <row r="211" spans="5:19" s="61" customFormat="1" x14ac:dyDescent="0.2">
      <c r="E211" s="63"/>
      <c r="I211" s="64"/>
      <c r="J211" s="36"/>
      <c r="K211" s="36"/>
      <c r="L211" s="36"/>
      <c r="M211" s="36"/>
      <c r="N211" s="36"/>
      <c r="O211" s="36"/>
      <c r="P211" s="36"/>
      <c r="Q211" s="36"/>
      <c r="R211" s="36"/>
      <c r="S211" s="36"/>
    </row>
    <row r="212" spans="5:19" s="61" customFormat="1" x14ac:dyDescent="0.2">
      <c r="E212" s="63"/>
      <c r="I212" s="64"/>
      <c r="J212" s="36"/>
      <c r="K212" s="36"/>
      <c r="L212" s="36"/>
      <c r="M212" s="36"/>
      <c r="N212" s="36"/>
      <c r="O212" s="36"/>
      <c r="P212" s="36"/>
      <c r="Q212" s="36"/>
      <c r="R212" s="36"/>
      <c r="S212" s="36"/>
    </row>
    <row r="213" spans="5:19" s="61" customFormat="1" x14ac:dyDescent="0.2">
      <c r="E213" s="63"/>
      <c r="I213" s="64"/>
      <c r="J213" s="36"/>
      <c r="K213" s="36"/>
      <c r="L213" s="36"/>
      <c r="M213" s="36"/>
      <c r="N213" s="36"/>
      <c r="O213" s="36"/>
      <c r="P213" s="36"/>
      <c r="Q213" s="36"/>
      <c r="R213" s="36"/>
      <c r="S213" s="36"/>
    </row>
    <row r="214" spans="5:19" s="61" customFormat="1" x14ac:dyDescent="0.2">
      <c r="E214" s="63"/>
      <c r="I214" s="64"/>
      <c r="J214" s="36"/>
      <c r="K214" s="36"/>
      <c r="L214" s="36"/>
      <c r="M214" s="36"/>
      <c r="N214" s="36"/>
      <c r="O214" s="36"/>
      <c r="P214" s="36"/>
      <c r="Q214" s="36"/>
      <c r="R214" s="36"/>
      <c r="S214" s="36"/>
    </row>
    <row r="215" spans="5:19" s="61" customFormat="1" x14ac:dyDescent="0.2">
      <c r="E215" s="63"/>
      <c r="I215" s="64"/>
      <c r="J215" s="36"/>
      <c r="K215" s="36"/>
      <c r="L215" s="36"/>
      <c r="M215" s="36"/>
      <c r="N215" s="36"/>
      <c r="O215" s="36"/>
      <c r="P215" s="36"/>
      <c r="Q215" s="36"/>
      <c r="R215" s="36"/>
      <c r="S215" s="36"/>
    </row>
    <row r="216" spans="5:19" s="61" customFormat="1" x14ac:dyDescent="0.2">
      <c r="E216" s="63"/>
      <c r="I216" s="64"/>
      <c r="J216" s="36"/>
      <c r="K216" s="36"/>
      <c r="L216" s="36"/>
      <c r="M216" s="36"/>
      <c r="N216" s="36"/>
      <c r="O216" s="36"/>
      <c r="P216" s="36"/>
      <c r="Q216" s="36"/>
      <c r="R216" s="36"/>
      <c r="S216" s="36"/>
    </row>
    <row r="217" spans="5:19" s="61" customFormat="1" x14ac:dyDescent="0.2">
      <c r="E217" s="63"/>
      <c r="I217" s="64"/>
      <c r="J217" s="36"/>
      <c r="K217" s="36"/>
      <c r="L217" s="36"/>
      <c r="M217" s="36"/>
      <c r="N217" s="36"/>
      <c r="O217" s="36"/>
      <c r="P217" s="36"/>
      <c r="Q217" s="36"/>
      <c r="R217" s="36"/>
      <c r="S217" s="36"/>
    </row>
    <row r="218" spans="5:19" s="61" customFormat="1" x14ac:dyDescent="0.2">
      <c r="E218" s="63"/>
      <c r="I218" s="64"/>
      <c r="J218" s="36"/>
      <c r="K218" s="36"/>
      <c r="L218" s="36"/>
      <c r="M218" s="36"/>
      <c r="N218" s="36"/>
      <c r="O218" s="36"/>
      <c r="P218" s="36"/>
      <c r="Q218" s="36"/>
      <c r="R218" s="36"/>
      <c r="S218" s="36"/>
    </row>
    <row r="219" spans="5:19" s="61" customFormat="1" x14ac:dyDescent="0.2">
      <c r="E219" s="63"/>
      <c r="I219" s="64"/>
      <c r="J219" s="36"/>
      <c r="K219" s="36"/>
      <c r="L219" s="36"/>
      <c r="M219" s="36"/>
      <c r="N219" s="36"/>
      <c r="O219" s="36"/>
      <c r="P219" s="36"/>
      <c r="Q219" s="36"/>
      <c r="R219" s="36"/>
      <c r="S219" s="36"/>
    </row>
    <row r="220" spans="5:19" s="61" customFormat="1" x14ac:dyDescent="0.2">
      <c r="E220" s="63"/>
      <c r="I220" s="64"/>
      <c r="J220" s="36"/>
      <c r="K220" s="36"/>
      <c r="L220" s="36"/>
      <c r="M220" s="36"/>
      <c r="N220" s="36"/>
      <c r="O220" s="36"/>
      <c r="P220" s="36"/>
      <c r="Q220" s="36"/>
      <c r="R220" s="36"/>
      <c r="S220" s="36"/>
    </row>
    <row r="221" spans="5:19" s="61" customFormat="1" x14ac:dyDescent="0.2">
      <c r="E221" s="63"/>
      <c r="I221" s="64"/>
      <c r="J221" s="36"/>
      <c r="K221" s="36"/>
      <c r="L221" s="36"/>
      <c r="M221" s="36"/>
      <c r="N221" s="36"/>
      <c r="O221" s="36"/>
      <c r="P221" s="36"/>
      <c r="Q221" s="36"/>
      <c r="R221" s="36"/>
      <c r="S221" s="36"/>
    </row>
    <row r="222" spans="5:19" s="61" customFormat="1" x14ac:dyDescent="0.2">
      <c r="E222" s="63"/>
      <c r="I222" s="64"/>
      <c r="J222" s="36"/>
      <c r="K222" s="36"/>
      <c r="L222" s="36"/>
      <c r="M222" s="36"/>
      <c r="N222" s="36"/>
      <c r="O222" s="36"/>
      <c r="P222" s="36"/>
      <c r="Q222" s="36"/>
      <c r="R222" s="36"/>
      <c r="S222" s="36"/>
    </row>
    <row r="223" spans="5:19" s="61" customFormat="1" x14ac:dyDescent="0.2">
      <c r="E223" s="63"/>
      <c r="I223" s="64"/>
      <c r="J223" s="36"/>
      <c r="K223" s="36"/>
      <c r="L223" s="36"/>
      <c r="M223" s="36"/>
      <c r="N223" s="36"/>
      <c r="O223" s="36"/>
      <c r="P223" s="36"/>
      <c r="Q223" s="36"/>
      <c r="R223" s="36"/>
      <c r="S223" s="36"/>
    </row>
    <row r="224" spans="5:19" s="61" customFormat="1" x14ac:dyDescent="0.2">
      <c r="E224" s="63"/>
      <c r="I224" s="64"/>
      <c r="J224" s="36"/>
      <c r="K224" s="36"/>
      <c r="L224" s="36"/>
      <c r="M224" s="36"/>
      <c r="N224" s="36"/>
      <c r="O224" s="36"/>
      <c r="P224" s="36"/>
      <c r="Q224" s="36"/>
      <c r="R224" s="36"/>
      <c r="S224" s="36"/>
    </row>
    <row r="225" spans="5:19" s="61" customFormat="1" x14ac:dyDescent="0.2">
      <c r="E225" s="63"/>
      <c r="I225" s="64"/>
      <c r="J225" s="36"/>
      <c r="K225" s="36"/>
      <c r="L225" s="36"/>
      <c r="M225" s="36"/>
      <c r="N225" s="36"/>
      <c r="O225" s="36"/>
      <c r="P225" s="36"/>
      <c r="Q225" s="36"/>
      <c r="R225" s="36"/>
      <c r="S225" s="36"/>
    </row>
    <row r="226" spans="5:19" s="61" customFormat="1" x14ac:dyDescent="0.2">
      <c r="E226" s="63"/>
      <c r="I226" s="64"/>
      <c r="J226" s="36"/>
      <c r="K226" s="36"/>
      <c r="L226" s="36"/>
      <c r="M226" s="36"/>
      <c r="N226" s="36"/>
      <c r="O226" s="36"/>
      <c r="P226" s="36"/>
      <c r="Q226" s="36"/>
      <c r="R226" s="36"/>
      <c r="S226" s="36"/>
    </row>
    <row r="227" spans="5:19" s="61" customFormat="1" x14ac:dyDescent="0.2">
      <c r="E227" s="63"/>
      <c r="I227" s="64"/>
      <c r="J227" s="36"/>
      <c r="K227" s="36"/>
      <c r="L227" s="36"/>
      <c r="M227" s="36"/>
      <c r="N227" s="36"/>
      <c r="O227" s="36"/>
      <c r="P227" s="36"/>
      <c r="Q227" s="36"/>
      <c r="R227" s="36"/>
      <c r="S227" s="36"/>
    </row>
    <row r="228" spans="5:19" s="61" customFormat="1" x14ac:dyDescent="0.2">
      <c r="E228" s="63"/>
      <c r="I228" s="64"/>
      <c r="J228" s="36"/>
      <c r="K228" s="36"/>
      <c r="L228" s="36"/>
      <c r="M228" s="36"/>
      <c r="N228" s="36"/>
      <c r="O228" s="36"/>
      <c r="P228" s="36"/>
      <c r="Q228" s="36"/>
      <c r="R228" s="36"/>
      <c r="S228" s="36"/>
    </row>
    <row r="229" spans="5:19" s="61" customFormat="1" x14ac:dyDescent="0.2">
      <c r="E229" s="63"/>
      <c r="I229" s="64"/>
      <c r="J229" s="36"/>
      <c r="K229" s="36"/>
      <c r="L229" s="36"/>
      <c r="M229" s="36"/>
      <c r="N229" s="36"/>
      <c r="O229" s="36"/>
      <c r="P229" s="36"/>
      <c r="Q229" s="36"/>
      <c r="R229" s="36"/>
      <c r="S229" s="36"/>
    </row>
    <row r="230" spans="5:19" s="61" customFormat="1" x14ac:dyDescent="0.2">
      <c r="E230" s="63"/>
      <c r="I230" s="64"/>
      <c r="J230" s="36"/>
      <c r="K230" s="36"/>
      <c r="L230" s="36"/>
      <c r="M230" s="36"/>
      <c r="N230" s="36"/>
      <c r="O230" s="36"/>
      <c r="P230" s="36"/>
      <c r="Q230" s="36"/>
      <c r="R230" s="36"/>
      <c r="S230" s="36"/>
    </row>
    <row r="231" spans="5:19" s="61" customFormat="1" x14ac:dyDescent="0.2">
      <c r="E231" s="63"/>
      <c r="I231" s="64"/>
      <c r="J231" s="36"/>
      <c r="K231" s="36"/>
      <c r="L231" s="36"/>
      <c r="M231" s="36"/>
      <c r="N231" s="36"/>
      <c r="O231" s="36"/>
      <c r="P231" s="36"/>
      <c r="Q231" s="36"/>
      <c r="R231" s="36"/>
      <c r="S231" s="36"/>
    </row>
    <row r="232" spans="5:19" s="61" customFormat="1" x14ac:dyDescent="0.2">
      <c r="E232" s="63"/>
      <c r="I232" s="64"/>
      <c r="J232" s="36"/>
      <c r="K232" s="36"/>
      <c r="L232" s="36"/>
      <c r="M232" s="36"/>
      <c r="N232" s="36"/>
      <c r="O232" s="36"/>
      <c r="P232" s="36"/>
      <c r="Q232" s="36"/>
      <c r="R232" s="36"/>
      <c r="S232" s="36"/>
    </row>
    <row r="233" spans="5:19" s="61" customFormat="1" x14ac:dyDescent="0.2">
      <c r="E233" s="63"/>
      <c r="I233" s="64"/>
      <c r="J233" s="36"/>
      <c r="K233" s="36"/>
      <c r="L233" s="36"/>
      <c r="M233" s="36"/>
      <c r="N233" s="36"/>
      <c r="O233" s="36"/>
      <c r="P233" s="36"/>
      <c r="Q233" s="36"/>
      <c r="R233" s="36"/>
      <c r="S233" s="36"/>
    </row>
    <row r="234" spans="5:19" s="61" customFormat="1" x14ac:dyDescent="0.2">
      <c r="E234" s="63"/>
      <c r="I234" s="64"/>
      <c r="J234" s="36"/>
      <c r="K234" s="36"/>
      <c r="L234" s="36"/>
      <c r="M234" s="36"/>
      <c r="N234" s="36"/>
      <c r="O234" s="36"/>
      <c r="P234" s="36"/>
      <c r="Q234" s="36"/>
      <c r="R234" s="36"/>
      <c r="S234" s="36"/>
    </row>
    <row r="235" spans="5:19" s="61" customFormat="1" x14ac:dyDescent="0.2">
      <c r="E235" s="63"/>
      <c r="I235" s="64"/>
      <c r="J235" s="36"/>
      <c r="K235" s="36"/>
      <c r="L235" s="36"/>
      <c r="M235" s="36"/>
      <c r="N235" s="36"/>
      <c r="O235" s="36"/>
      <c r="P235" s="36"/>
      <c r="Q235" s="36"/>
      <c r="R235" s="36"/>
      <c r="S235" s="36"/>
    </row>
    <row r="236" spans="5:19" s="61" customFormat="1" x14ac:dyDescent="0.2">
      <c r="E236" s="63"/>
      <c r="I236" s="64"/>
      <c r="J236" s="36"/>
      <c r="K236" s="36"/>
      <c r="L236" s="36"/>
      <c r="M236" s="36"/>
      <c r="N236" s="36"/>
      <c r="O236" s="36"/>
      <c r="P236" s="36"/>
      <c r="Q236" s="36"/>
      <c r="R236" s="36"/>
      <c r="S236" s="36"/>
    </row>
    <row r="237" spans="5:19" s="61" customFormat="1" x14ac:dyDescent="0.2">
      <c r="E237" s="63"/>
      <c r="I237" s="64"/>
      <c r="J237" s="36"/>
      <c r="K237" s="36"/>
      <c r="L237" s="36"/>
      <c r="M237" s="36"/>
      <c r="N237" s="36"/>
      <c r="O237" s="36"/>
      <c r="P237" s="36"/>
      <c r="Q237" s="36"/>
      <c r="R237" s="36"/>
      <c r="S237" s="36"/>
    </row>
    <row r="238" spans="5:19" s="61" customFormat="1" x14ac:dyDescent="0.2">
      <c r="E238" s="63"/>
      <c r="I238" s="64"/>
      <c r="J238" s="36"/>
      <c r="K238" s="36"/>
      <c r="L238" s="36"/>
      <c r="M238" s="36"/>
      <c r="N238" s="36"/>
      <c r="O238" s="36"/>
      <c r="P238" s="36"/>
      <c r="Q238" s="36"/>
      <c r="R238" s="36"/>
      <c r="S238" s="36"/>
    </row>
    <row r="239" spans="5:19" s="61" customFormat="1" x14ac:dyDescent="0.2">
      <c r="E239" s="63"/>
      <c r="I239" s="64"/>
      <c r="J239" s="36"/>
      <c r="K239" s="36"/>
      <c r="L239" s="36"/>
      <c r="M239" s="36"/>
      <c r="N239" s="36"/>
      <c r="O239" s="36"/>
      <c r="P239" s="36"/>
      <c r="Q239" s="36"/>
      <c r="R239" s="36"/>
      <c r="S239" s="36"/>
    </row>
    <row r="240" spans="5:19" s="61" customFormat="1" x14ac:dyDescent="0.2">
      <c r="E240" s="63"/>
      <c r="I240" s="64"/>
      <c r="J240" s="36"/>
      <c r="K240" s="36"/>
      <c r="L240" s="36"/>
      <c r="M240" s="36"/>
      <c r="N240" s="36"/>
      <c r="O240" s="36"/>
      <c r="P240" s="36"/>
      <c r="Q240" s="36"/>
      <c r="R240" s="36"/>
      <c r="S240" s="36"/>
    </row>
    <row r="241" spans="5:19" s="61" customFormat="1" x14ac:dyDescent="0.2">
      <c r="E241" s="63"/>
      <c r="I241" s="64"/>
      <c r="J241" s="36"/>
      <c r="K241" s="36"/>
      <c r="L241" s="36"/>
      <c r="M241" s="36"/>
      <c r="N241" s="36"/>
      <c r="O241" s="36"/>
      <c r="P241" s="36"/>
      <c r="Q241" s="36"/>
      <c r="R241" s="36"/>
      <c r="S241" s="36"/>
    </row>
    <row r="242" spans="5:19" s="61" customFormat="1" x14ac:dyDescent="0.2">
      <c r="E242" s="63"/>
      <c r="I242" s="64"/>
      <c r="J242" s="36"/>
      <c r="K242" s="36"/>
      <c r="L242" s="36"/>
      <c r="M242" s="36"/>
      <c r="N242" s="36"/>
      <c r="O242" s="36"/>
      <c r="P242" s="36"/>
      <c r="Q242" s="36"/>
      <c r="R242" s="36"/>
      <c r="S242" s="36"/>
    </row>
    <row r="243" spans="5:19" s="61" customFormat="1" x14ac:dyDescent="0.2">
      <c r="E243" s="63"/>
      <c r="I243" s="64"/>
      <c r="J243" s="36"/>
      <c r="K243" s="36"/>
      <c r="L243" s="36"/>
      <c r="M243" s="36"/>
      <c r="N243" s="36"/>
      <c r="O243" s="36"/>
      <c r="P243" s="36"/>
      <c r="Q243" s="36"/>
      <c r="R243" s="36"/>
      <c r="S243" s="36"/>
    </row>
    <row r="244" spans="5:19" s="61" customFormat="1" x14ac:dyDescent="0.2">
      <c r="E244" s="63"/>
      <c r="I244" s="64"/>
      <c r="J244" s="36"/>
      <c r="K244" s="36"/>
      <c r="L244" s="36"/>
      <c r="M244" s="36"/>
      <c r="N244" s="36"/>
      <c r="O244" s="36"/>
      <c r="P244" s="36"/>
      <c r="Q244" s="36"/>
      <c r="R244" s="36"/>
      <c r="S244" s="36"/>
    </row>
    <row r="245" spans="5:19" s="61" customFormat="1" x14ac:dyDescent="0.2">
      <c r="E245" s="63"/>
      <c r="I245" s="64"/>
      <c r="J245" s="36"/>
      <c r="K245" s="36"/>
      <c r="L245" s="36"/>
      <c r="M245" s="36"/>
      <c r="N245" s="36"/>
      <c r="O245" s="36"/>
      <c r="P245" s="36"/>
      <c r="Q245" s="36"/>
      <c r="R245" s="36"/>
      <c r="S245" s="36"/>
    </row>
    <row r="246" spans="5:19" s="61" customFormat="1" x14ac:dyDescent="0.2">
      <c r="E246" s="63"/>
      <c r="I246" s="64"/>
      <c r="J246" s="36"/>
      <c r="K246" s="36"/>
      <c r="L246" s="36"/>
      <c r="M246" s="36"/>
      <c r="N246" s="36"/>
      <c r="O246" s="36"/>
      <c r="P246" s="36"/>
      <c r="Q246" s="36"/>
      <c r="R246" s="36"/>
      <c r="S246" s="36"/>
    </row>
    <row r="247" spans="5:19" s="61" customFormat="1" x14ac:dyDescent="0.2">
      <c r="E247" s="63"/>
      <c r="I247" s="64"/>
      <c r="J247" s="36"/>
      <c r="K247" s="36"/>
      <c r="L247" s="36"/>
      <c r="M247" s="36"/>
      <c r="N247" s="36"/>
      <c r="O247" s="36"/>
      <c r="P247" s="36"/>
      <c r="Q247" s="36"/>
      <c r="R247" s="36"/>
      <c r="S247" s="36"/>
    </row>
    <row r="248" spans="5:19" s="61" customFormat="1" x14ac:dyDescent="0.2">
      <c r="E248" s="63"/>
      <c r="I248" s="64"/>
      <c r="J248" s="36"/>
      <c r="K248" s="36"/>
      <c r="L248" s="36"/>
      <c r="M248" s="36"/>
      <c r="N248" s="36"/>
      <c r="O248" s="36"/>
      <c r="P248" s="36"/>
      <c r="Q248" s="36"/>
      <c r="R248" s="36"/>
      <c r="S248" s="36"/>
    </row>
    <row r="249" spans="5:19" s="61" customFormat="1" x14ac:dyDescent="0.2">
      <c r="E249" s="63"/>
      <c r="I249" s="64"/>
      <c r="J249" s="36"/>
      <c r="K249" s="36"/>
      <c r="L249" s="36"/>
      <c r="M249" s="36"/>
      <c r="N249" s="36"/>
      <c r="O249" s="36"/>
      <c r="P249" s="36"/>
      <c r="Q249" s="36"/>
      <c r="R249" s="36"/>
      <c r="S249" s="36"/>
    </row>
    <row r="250" spans="5:19" s="61" customFormat="1" x14ac:dyDescent="0.2">
      <c r="E250" s="63"/>
      <c r="I250" s="64"/>
      <c r="J250" s="36"/>
      <c r="K250" s="36"/>
      <c r="L250" s="36"/>
      <c r="M250" s="36"/>
      <c r="N250" s="36"/>
      <c r="O250" s="36"/>
      <c r="P250" s="36"/>
      <c r="Q250" s="36"/>
      <c r="R250" s="36"/>
      <c r="S250" s="36"/>
    </row>
    <row r="251" spans="5:19" s="61" customFormat="1" x14ac:dyDescent="0.2">
      <c r="E251" s="63"/>
      <c r="I251" s="64"/>
      <c r="J251" s="36"/>
      <c r="K251" s="36"/>
      <c r="L251" s="36"/>
      <c r="M251" s="36"/>
      <c r="N251" s="36"/>
      <c r="O251" s="36"/>
      <c r="P251" s="36"/>
      <c r="Q251" s="36"/>
      <c r="R251" s="36"/>
      <c r="S251" s="36"/>
    </row>
    <row r="252" spans="5:19" s="61" customFormat="1" x14ac:dyDescent="0.2">
      <c r="E252" s="63"/>
      <c r="I252" s="64"/>
      <c r="J252" s="36"/>
      <c r="K252" s="36"/>
      <c r="L252" s="36"/>
      <c r="M252" s="36"/>
      <c r="N252" s="36"/>
      <c r="O252" s="36"/>
      <c r="P252" s="36"/>
      <c r="Q252" s="36"/>
      <c r="R252" s="36"/>
      <c r="S252" s="36"/>
    </row>
    <row r="253" spans="5:19" s="61" customFormat="1" x14ac:dyDescent="0.2">
      <c r="E253" s="63"/>
      <c r="I253" s="64"/>
      <c r="J253" s="36"/>
      <c r="K253" s="36"/>
      <c r="L253" s="36"/>
      <c r="M253" s="36"/>
      <c r="N253" s="36"/>
      <c r="O253" s="36"/>
      <c r="P253" s="36"/>
      <c r="Q253" s="36"/>
      <c r="R253" s="36"/>
      <c r="S253" s="36"/>
    </row>
    <row r="254" spans="5:19" s="61" customFormat="1" x14ac:dyDescent="0.2">
      <c r="E254" s="63"/>
      <c r="I254" s="64"/>
      <c r="J254" s="36"/>
      <c r="K254" s="36"/>
      <c r="L254" s="36"/>
      <c r="M254" s="36"/>
      <c r="N254" s="36"/>
      <c r="O254" s="36"/>
      <c r="P254" s="36"/>
      <c r="Q254" s="36"/>
      <c r="R254" s="36"/>
      <c r="S254" s="36"/>
    </row>
    <row r="255" spans="5:19" s="61" customFormat="1" x14ac:dyDescent="0.2">
      <c r="E255" s="63"/>
      <c r="I255" s="64"/>
      <c r="J255" s="36"/>
      <c r="K255" s="36"/>
      <c r="L255" s="36"/>
      <c r="M255" s="36"/>
      <c r="N255" s="36"/>
      <c r="O255" s="36"/>
      <c r="P255" s="36"/>
      <c r="Q255" s="36"/>
      <c r="R255" s="36"/>
      <c r="S255" s="36"/>
    </row>
    <row r="256" spans="5:19" s="61" customFormat="1" x14ac:dyDescent="0.2">
      <c r="E256" s="63"/>
      <c r="I256" s="64"/>
      <c r="J256" s="36"/>
      <c r="K256" s="36"/>
      <c r="L256" s="36"/>
      <c r="M256" s="36"/>
      <c r="N256" s="36"/>
      <c r="O256" s="36"/>
      <c r="P256" s="36"/>
      <c r="Q256" s="36"/>
      <c r="R256" s="36"/>
      <c r="S256" s="36"/>
    </row>
    <row r="257" spans="5:19" s="61" customFormat="1" x14ac:dyDescent="0.2">
      <c r="E257" s="63"/>
      <c r="I257" s="64"/>
      <c r="J257" s="36"/>
      <c r="K257" s="36"/>
      <c r="L257" s="36"/>
      <c r="M257" s="36"/>
      <c r="N257" s="36"/>
      <c r="O257" s="36"/>
      <c r="P257" s="36"/>
      <c r="Q257" s="36"/>
      <c r="R257" s="36"/>
      <c r="S257" s="36"/>
    </row>
    <row r="258" spans="5:19" s="61" customFormat="1" x14ac:dyDescent="0.2">
      <c r="E258" s="63"/>
      <c r="I258" s="64"/>
      <c r="J258" s="36"/>
      <c r="K258" s="36"/>
      <c r="L258" s="36"/>
      <c r="M258" s="36"/>
      <c r="N258" s="36"/>
      <c r="O258" s="36"/>
      <c r="P258" s="36"/>
      <c r="Q258" s="36"/>
      <c r="R258" s="36"/>
      <c r="S258" s="36"/>
    </row>
    <row r="259" spans="5:19" s="61" customFormat="1" x14ac:dyDescent="0.2">
      <c r="E259" s="63"/>
      <c r="I259" s="64"/>
      <c r="J259" s="36"/>
      <c r="K259" s="36"/>
      <c r="L259" s="36"/>
      <c r="M259" s="36"/>
      <c r="N259" s="36"/>
      <c r="O259" s="36"/>
      <c r="P259" s="36"/>
      <c r="Q259" s="36"/>
      <c r="R259" s="36"/>
      <c r="S259" s="36"/>
    </row>
    <row r="260" spans="5:19" s="61" customFormat="1" x14ac:dyDescent="0.2">
      <c r="E260" s="63"/>
      <c r="I260" s="64"/>
      <c r="J260" s="36"/>
      <c r="K260" s="36"/>
      <c r="L260" s="36"/>
      <c r="M260" s="36"/>
      <c r="N260" s="36"/>
      <c r="O260" s="36"/>
      <c r="P260" s="36"/>
      <c r="Q260" s="36"/>
      <c r="R260" s="36"/>
      <c r="S260" s="36"/>
    </row>
    <row r="261" spans="5:19" s="61" customFormat="1" x14ac:dyDescent="0.2">
      <c r="E261" s="63"/>
      <c r="I261" s="64"/>
      <c r="J261" s="36"/>
      <c r="K261" s="36"/>
      <c r="L261" s="36"/>
      <c r="M261" s="36"/>
      <c r="N261" s="36"/>
      <c r="O261" s="36"/>
      <c r="P261" s="36"/>
      <c r="Q261" s="36"/>
      <c r="R261" s="36"/>
      <c r="S261" s="36"/>
    </row>
    <row r="262" spans="5:19" s="61" customFormat="1" x14ac:dyDescent="0.2">
      <c r="E262" s="63"/>
      <c r="I262" s="64"/>
      <c r="J262" s="36"/>
      <c r="K262" s="36"/>
      <c r="L262" s="36"/>
      <c r="M262" s="36"/>
      <c r="N262" s="36"/>
      <c r="O262" s="36"/>
      <c r="P262" s="36"/>
      <c r="Q262" s="36"/>
      <c r="R262" s="36"/>
      <c r="S262" s="36"/>
    </row>
    <row r="263" spans="5:19" s="61" customFormat="1" x14ac:dyDescent="0.2">
      <c r="E263" s="63"/>
      <c r="I263" s="64"/>
      <c r="J263" s="36"/>
      <c r="K263" s="36"/>
      <c r="L263" s="36"/>
      <c r="M263" s="36"/>
      <c r="N263" s="36"/>
      <c r="O263" s="36"/>
      <c r="P263" s="36"/>
      <c r="Q263" s="36"/>
      <c r="R263" s="36"/>
      <c r="S263" s="36"/>
    </row>
    <row r="264" spans="5:19" s="61" customFormat="1" x14ac:dyDescent="0.2">
      <c r="E264" s="63"/>
      <c r="I264" s="64"/>
      <c r="J264" s="36"/>
      <c r="K264" s="36"/>
      <c r="L264" s="36"/>
      <c r="M264" s="36"/>
      <c r="N264" s="36"/>
      <c r="O264" s="36"/>
      <c r="P264" s="36"/>
      <c r="Q264" s="36"/>
      <c r="R264" s="36"/>
      <c r="S264" s="36"/>
    </row>
    <row r="265" spans="5:19" s="61" customFormat="1" x14ac:dyDescent="0.2">
      <c r="E265" s="63"/>
      <c r="I265" s="64"/>
      <c r="J265" s="36"/>
      <c r="K265" s="36"/>
      <c r="L265" s="36"/>
      <c r="M265" s="36"/>
      <c r="N265" s="36"/>
      <c r="O265" s="36"/>
      <c r="P265" s="36"/>
      <c r="Q265" s="36"/>
      <c r="R265" s="36"/>
      <c r="S265" s="36"/>
    </row>
    <row r="266" spans="5:19" s="61" customFormat="1" x14ac:dyDescent="0.2">
      <c r="E266" s="63"/>
      <c r="I266" s="64"/>
      <c r="J266" s="36"/>
      <c r="K266" s="36"/>
      <c r="L266" s="36"/>
      <c r="M266" s="36"/>
      <c r="N266" s="36"/>
      <c r="O266" s="36"/>
      <c r="P266" s="36"/>
      <c r="Q266" s="36"/>
      <c r="R266" s="36"/>
      <c r="S266" s="36"/>
    </row>
    <row r="267" spans="5:19" s="61" customFormat="1" x14ac:dyDescent="0.2">
      <c r="E267" s="63"/>
      <c r="I267" s="64"/>
      <c r="J267" s="36"/>
      <c r="K267" s="36"/>
      <c r="L267" s="36"/>
      <c r="M267" s="36"/>
      <c r="N267" s="36"/>
      <c r="O267" s="36"/>
      <c r="P267" s="36"/>
      <c r="Q267" s="36"/>
      <c r="R267" s="36"/>
      <c r="S267" s="36"/>
    </row>
    <row r="268" spans="5:19" s="61" customFormat="1" x14ac:dyDescent="0.2">
      <c r="E268" s="63"/>
      <c r="I268" s="64"/>
      <c r="J268" s="36"/>
      <c r="K268" s="36"/>
      <c r="L268" s="36"/>
      <c r="M268" s="36"/>
      <c r="N268" s="36"/>
      <c r="O268" s="36"/>
      <c r="P268" s="36"/>
      <c r="Q268" s="36"/>
      <c r="R268" s="36"/>
      <c r="S268" s="36"/>
    </row>
    <row r="269" spans="5:19" s="61" customFormat="1" x14ac:dyDescent="0.2">
      <c r="E269" s="63"/>
      <c r="I269" s="64"/>
      <c r="J269" s="36"/>
      <c r="K269" s="36"/>
      <c r="L269" s="36"/>
      <c r="M269" s="36"/>
      <c r="N269" s="36"/>
      <c r="O269" s="36"/>
      <c r="P269" s="36"/>
      <c r="Q269" s="36"/>
      <c r="R269" s="36"/>
      <c r="S269" s="36"/>
    </row>
    <row r="270" spans="5:19" s="61" customFormat="1" x14ac:dyDescent="0.2">
      <c r="E270" s="63"/>
      <c r="I270" s="64"/>
      <c r="J270" s="36"/>
      <c r="K270" s="36"/>
      <c r="L270" s="36"/>
      <c r="M270" s="36"/>
      <c r="N270" s="36"/>
      <c r="O270" s="36"/>
      <c r="P270" s="36"/>
      <c r="Q270" s="36"/>
      <c r="R270" s="36"/>
      <c r="S270" s="36"/>
    </row>
    <row r="271" spans="5:19" s="61" customFormat="1" x14ac:dyDescent="0.2">
      <c r="E271" s="63"/>
      <c r="I271" s="64"/>
      <c r="J271" s="36"/>
      <c r="K271" s="36"/>
      <c r="L271" s="36"/>
      <c r="M271" s="36"/>
      <c r="N271" s="36"/>
      <c r="O271" s="36"/>
      <c r="P271" s="36"/>
      <c r="Q271" s="36"/>
      <c r="R271" s="36"/>
      <c r="S271" s="36"/>
    </row>
    <row r="272" spans="5:19" s="61" customFormat="1" x14ac:dyDescent="0.2">
      <c r="E272" s="63"/>
      <c r="I272" s="64"/>
      <c r="J272" s="36"/>
      <c r="K272" s="36"/>
      <c r="L272" s="36"/>
      <c r="M272" s="36"/>
      <c r="N272" s="36"/>
      <c r="O272" s="36"/>
      <c r="P272" s="36"/>
      <c r="Q272" s="36"/>
      <c r="R272" s="36"/>
      <c r="S272" s="36"/>
    </row>
    <row r="273" spans="5:19" s="61" customFormat="1" x14ac:dyDescent="0.2">
      <c r="E273" s="63"/>
      <c r="I273" s="64"/>
      <c r="J273" s="36"/>
      <c r="K273" s="36"/>
      <c r="L273" s="36"/>
      <c r="M273" s="36"/>
      <c r="N273" s="36"/>
      <c r="O273" s="36"/>
      <c r="P273" s="36"/>
      <c r="Q273" s="36"/>
      <c r="R273" s="36"/>
      <c r="S273" s="36"/>
    </row>
    <row r="274" spans="5:19" s="61" customFormat="1" x14ac:dyDescent="0.2">
      <c r="E274" s="63"/>
      <c r="I274" s="64"/>
      <c r="J274" s="36"/>
      <c r="K274" s="36"/>
      <c r="L274" s="36"/>
      <c r="M274" s="36"/>
      <c r="N274" s="36"/>
      <c r="O274" s="36"/>
      <c r="P274" s="36"/>
      <c r="Q274" s="36"/>
      <c r="R274" s="36"/>
      <c r="S274" s="36"/>
    </row>
    <row r="275" spans="5:19" s="61" customFormat="1" x14ac:dyDescent="0.2">
      <c r="E275" s="63"/>
      <c r="I275" s="64"/>
      <c r="J275" s="36"/>
      <c r="K275" s="36"/>
      <c r="L275" s="36"/>
      <c r="M275" s="36"/>
      <c r="N275" s="36"/>
      <c r="O275" s="36"/>
      <c r="P275" s="36"/>
      <c r="Q275" s="36"/>
      <c r="R275" s="36"/>
      <c r="S275" s="36"/>
    </row>
    <row r="276" spans="5:19" s="61" customFormat="1" x14ac:dyDescent="0.2">
      <c r="E276" s="63"/>
      <c r="I276" s="64"/>
      <c r="J276" s="36"/>
      <c r="K276" s="36"/>
      <c r="L276" s="36"/>
      <c r="M276" s="36"/>
      <c r="N276" s="36"/>
      <c r="O276" s="36"/>
      <c r="P276" s="36"/>
      <c r="Q276" s="36"/>
      <c r="R276" s="36"/>
      <c r="S276" s="36"/>
    </row>
    <row r="277" spans="5:19" s="61" customFormat="1" x14ac:dyDescent="0.2">
      <c r="E277" s="63"/>
      <c r="I277" s="64"/>
      <c r="J277" s="36"/>
      <c r="K277" s="36"/>
      <c r="L277" s="36"/>
      <c r="M277" s="36"/>
      <c r="N277" s="36"/>
      <c r="O277" s="36"/>
      <c r="P277" s="36"/>
      <c r="Q277" s="36"/>
      <c r="R277" s="36"/>
      <c r="S277" s="36"/>
    </row>
    <row r="278" spans="5:19" s="61" customFormat="1" x14ac:dyDescent="0.2">
      <c r="E278" s="63"/>
      <c r="I278" s="64"/>
      <c r="J278" s="36"/>
      <c r="K278" s="36"/>
      <c r="L278" s="36"/>
      <c r="M278" s="36"/>
      <c r="N278" s="36"/>
      <c r="O278" s="36"/>
      <c r="P278" s="36"/>
      <c r="Q278" s="36"/>
      <c r="R278" s="36"/>
      <c r="S278" s="36"/>
    </row>
    <row r="279" spans="5:19" s="61" customFormat="1" x14ac:dyDescent="0.2">
      <c r="E279" s="63"/>
      <c r="I279" s="64"/>
      <c r="J279" s="36"/>
      <c r="K279" s="36"/>
      <c r="L279" s="36"/>
      <c r="M279" s="36"/>
      <c r="N279" s="36"/>
      <c r="O279" s="36"/>
      <c r="P279" s="36"/>
      <c r="Q279" s="36"/>
      <c r="R279" s="36"/>
      <c r="S279" s="36"/>
    </row>
    <row r="280" spans="5:19" s="61" customFormat="1" x14ac:dyDescent="0.2">
      <c r="E280" s="63"/>
      <c r="I280" s="64"/>
      <c r="J280" s="36"/>
      <c r="K280" s="36"/>
      <c r="L280" s="36"/>
      <c r="M280" s="36"/>
      <c r="N280" s="36"/>
      <c r="O280" s="36"/>
      <c r="P280" s="36"/>
      <c r="Q280" s="36"/>
      <c r="R280" s="36"/>
      <c r="S280" s="36"/>
    </row>
    <row r="281" spans="5:19" s="61" customFormat="1" x14ac:dyDescent="0.2">
      <c r="E281" s="63"/>
      <c r="I281" s="64"/>
      <c r="J281" s="36"/>
      <c r="K281" s="36"/>
      <c r="L281" s="36"/>
      <c r="M281" s="36"/>
      <c r="N281" s="36"/>
      <c r="O281" s="36"/>
      <c r="P281" s="36"/>
      <c r="Q281" s="36"/>
      <c r="R281" s="36"/>
      <c r="S281" s="36"/>
    </row>
    <row r="282" spans="5:19" s="61" customFormat="1" x14ac:dyDescent="0.2">
      <c r="E282" s="63"/>
      <c r="I282" s="64"/>
      <c r="J282" s="36"/>
      <c r="K282" s="36"/>
      <c r="L282" s="36"/>
      <c r="M282" s="36"/>
      <c r="N282" s="36"/>
      <c r="O282" s="36"/>
      <c r="P282" s="36"/>
      <c r="Q282" s="36"/>
      <c r="R282" s="36"/>
      <c r="S282" s="36"/>
    </row>
    <row r="283" spans="5:19" s="61" customFormat="1" x14ac:dyDescent="0.2">
      <c r="E283" s="63"/>
      <c r="I283" s="64"/>
      <c r="J283" s="36"/>
      <c r="K283" s="36"/>
      <c r="L283" s="36"/>
      <c r="M283" s="36"/>
      <c r="N283" s="36"/>
      <c r="O283" s="36"/>
      <c r="P283" s="36"/>
      <c r="Q283" s="36"/>
      <c r="R283" s="36"/>
      <c r="S283" s="36"/>
    </row>
    <row r="284" spans="5:19" s="61" customFormat="1" x14ac:dyDescent="0.2">
      <c r="E284" s="63"/>
      <c r="I284" s="64"/>
      <c r="J284" s="36"/>
      <c r="K284" s="36"/>
      <c r="L284" s="36"/>
      <c r="M284" s="36"/>
      <c r="N284" s="36"/>
      <c r="O284" s="36"/>
      <c r="P284" s="36"/>
      <c r="Q284" s="36"/>
      <c r="R284" s="36"/>
      <c r="S284" s="36"/>
    </row>
    <row r="285" spans="5:19" s="61" customFormat="1" x14ac:dyDescent="0.2">
      <c r="E285" s="63"/>
      <c r="I285" s="64"/>
      <c r="J285" s="36"/>
      <c r="K285" s="36"/>
      <c r="L285" s="36"/>
      <c r="M285" s="36"/>
      <c r="N285" s="36"/>
      <c r="O285" s="36"/>
      <c r="P285" s="36"/>
      <c r="Q285" s="36"/>
      <c r="R285" s="36"/>
      <c r="S285" s="36"/>
    </row>
    <row r="286" spans="5:19" s="61" customFormat="1" x14ac:dyDescent="0.2">
      <c r="E286" s="63"/>
      <c r="I286" s="64"/>
      <c r="J286" s="36"/>
      <c r="K286" s="36"/>
      <c r="L286" s="36"/>
      <c r="M286" s="36"/>
      <c r="N286" s="36"/>
      <c r="O286" s="36"/>
      <c r="P286" s="36"/>
      <c r="Q286" s="36"/>
      <c r="R286" s="36"/>
      <c r="S286" s="36"/>
    </row>
    <row r="287" spans="5:19" s="61" customFormat="1" x14ac:dyDescent="0.2">
      <c r="E287" s="63"/>
      <c r="I287" s="64"/>
      <c r="J287" s="36"/>
      <c r="K287" s="36"/>
      <c r="L287" s="36"/>
      <c r="M287" s="36"/>
      <c r="N287" s="36"/>
      <c r="O287" s="36"/>
      <c r="P287" s="36"/>
      <c r="Q287" s="36"/>
      <c r="R287" s="36"/>
      <c r="S287" s="36"/>
    </row>
    <row r="288" spans="5:19" s="61" customFormat="1" x14ac:dyDescent="0.2">
      <c r="E288" s="63"/>
      <c r="I288" s="64"/>
      <c r="J288" s="36"/>
      <c r="K288" s="36"/>
      <c r="L288" s="36"/>
      <c r="M288" s="36"/>
      <c r="N288" s="36"/>
      <c r="O288" s="36"/>
      <c r="P288" s="36"/>
      <c r="Q288" s="36"/>
      <c r="R288" s="36"/>
      <c r="S288" s="36"/>
    </row>
    <row r="289" spans="5:19" s="61" customFormat="1" x14ac:dyDescent="0.2">
      <c r="E289" s="63"/>
      <c r="I289" s="64"/>
      <c r="J289" s="36"/>
      <c r="K289" s="36"/>
      <c r="L289" s="36"/>
      <c r="M289" s="36"/>
      <c r="N289" s="36"/>
      <c r="O289" s="36"/>
      <c r="P289" s="36"/>
      <c r="Q289" s="36"/>
      <c r="R289" s="36"/>
      <c r="S289" s="36"/>
    </row>
    <row r="290" spans="5:19" s="61" customFormat="1" x14ac:dyDescent="0.2">
      <c r="E290" s="63"/>
      <c r="I290" s="64"/>
      <c r="J290" s="36"/>
      <c r="K290" s="36"/>
      <c r="L290" s="36"/>
      <c r="M290" s="36"/>
      <c r="N290" s="36"/>
      <c r="O290" s="36"/>
      <c r="P290" s="36"/>
      <c r="Q290" s="36"/>
      <c r="R290" s="36"/>
      <c r="S290" s="36"/>
    </row>
    <row r="291" spans="5:19" s="61" customFormat="1" x14ac:dyDescent="0.2">
      <c r="E291" s="63"/>
      <c r="I291" s="64"/>
      <c r="J291" s="36"/>
      <c r="K291" s="36"/>
      <c r="L291" s="36"/>
      <c r="M291" s="36"/>
      <c r="N291" s="36"/>
      <c r="O291" s="36"/>
      <c r="P291" s="36"/>
      <c r="Q291" s="36"/>
      <c r="R291" s="36"/>
      <c r="S291" s="36"/>
    </row>
    <row r="292" spans="5:19" s="61" customFormat="1" x14ac:dyDescent="0.2">
      <c r="E292" s="63"/>
      <c r="I292" s="64"/>
      <c r="J292" s="36"/>
      <c r="K292" s="36"/>
      <c r="L292" s="36"/>
      <c r="M292" s="36"/>
      <c r="N292" s="36"/>
      <c r="O292" s="36"/>
      <c r="P292" s="36"/>
      <c r="Q292" s="36"/>
      <c r="R292" s="36"/>
      <c r="S292" s="36"/>
    </row>
    <row r="293" spans="5:19" s="61" customFormat="1" x14ac:dyDescent="0.2">
      <c r="E293" s="63"/>
      <c r="I293" s="64"/>
      <c r="J293" s="36"/>
      <c r="K293" s="36"/>
      <c r="L293" s="36"/>
      <c r="M293" s="36"/>
      <c r="N293" s="36"/>
      <c r="O293" s="36"/>
      <c r="P293" s="36"/>
      <c r="Q293" s="36"/>
      <c r="R293" s="36"/>
      <c r="S293" s="36"/>
    </row>
    <row r="294" spans="5:19" s="61" customFormat="1" x14ac:dyDescent="0.2">
      <c r="E294" s="63"/>
      <c r="I294" s="64"/>
      <c r="J294" s="36"/>
      <c r="K294" s="36"/>
      <c r="L294" s="36"/>
      <c r="M294" s="36"/>
      <c r="N294" s="36"/>
      <c r="O294" s="36"/>
      <c r="P294" s="36"/>
      <c r="Q294" s="36"/>
      <c r="R294" s="36"/>
      <c r="S294" s="36"/>
    </row>
    <row r="295" spans="5:19" s="61" customFormat="1" x14ac:dyDescent="0.2">
      <c r="E295" s="63"/>
      <c r="I295" s="64"/>
      <c r="J295" s="36"/>
      <c r="K295" s="36"/>
      <c r="L295" s="36"/>
      <c r="M295" s="36"/>
      <c r="N295" s="36"/>
      <c r="O295" s="36"/>
      <c r="P295" s="36"/>
      <c r="Q295" s="36"/>
      <c r="R295" s="36"/>
      <c r="S295" s="36"/>
    </row>
    <row r="296" spans="5:19" s="61" customFormat="1" x14ac:dyDescent="0.2">
      <c r="E296" s="63"/>
      <c r="I296" s="64"/>
      <c r="J296" s="36"/>
      <c r="K296" s="36"/>
      <c r="L296" s="36"/>
      <c r="M296" s="36"/>
      <c r="N296" s="36"/>
      <c r="O296" s="36"/>
      <c r="P296" s="36"/>
      <c r="Q296" s="36"/>
      <c r="R296" s="36"/>
      <c r="S296" s="36"/>
    </row>
    <row r="297" spans="5:19" s="61" customFormat="1" x14ac:dyDescent="0.2">
      <c r="E297" s="63"/>
      <c r="I297" s="64"/>
      <c r="J297" s="36"/>
      <c r="K297" s="36"/>
      <c r="L297" s="36"/>
      <c r="M297" s="36"/>
      <c r="N297" s="36"/>
      <c r="O297" s="36"/>
      <c r="P297" s="36"/>
      <c r="Q297" s="36"/>
      <c r="R297" s="36"/>
      <c r="S297" s="36"/>
    </row>
    <row r="298" spans="5:19" s="61" customFormat="1" x14ac:dyDescent="0.2">
      <c r="E298" s="63"/>
      <c r="I298" s="64"/>
      <c r="J298" s="36"/>
      <c r="K298" s="36"/>
      <c r="L298" s="36"/>
      <c r="M298" s="36"/>
      <c r="N298" s="36"/>
      <c r="O298" s="36"/>
      <c r="P298" s="36"/>
      <c r="Q298" s="36"/>
      <c r="R298" s="36"/>
      <c r="S298" s="36"/>
    </row>
    <row r="299" spans="5:19" s="61" customFormat="1" x14ac:dyDescent="0.2">
      <c r="E299" s="63"/>
      <c r="I299" s="64"/>
      <c r="J299" s="36"/>
      <c r="K299" s="36"/>
      <c r="L299" s="36"/>
      <c r="M299" s="36"/>
      <c r="N299" s="36"/>
      <c r="O299" s="36"/>
      <c r="P299" s="36"/>
      <c r="Q299" s="36"/>
      <c r="R299" s="36"/>
      <c r="S299" s="36"/>
    </row>
    <row r="300" spans="5:19" s="61" customFormat="1" x14ac:dyDescent="0.2">
      <c r="E300" s="63"/>
      <c r="I300" s="64"/>
      <c r="J300" s="36"/>
      <c r="K300" s="36"/>
      <c r="L300" s="36"/>
      <c r="M300" s="36"/>
      <c r="N300" s="36"/>
      <c r="O300" s="36"/>
      <c r="P300" s="36"/>
      <c r="Q300" s="36"/>
      <c r="R300" s="36"/>
      <c r="S300" s="36"/>
    </row>
    <row r="301" spans="5:19" s="61" customFormat="1" x14ac:dyDescent="0.2">
      <c r="E301" s="63"/>
      <c r="I301" s="64"/>
      <c r="J301" s="36"/>
      <c r="K301" s="36"/>
      <c r="L301" s="36"/>
      <c r="M301" s="36"/>
      <c r="N301" s="36"/>
      <c r="O301" s="36"/>
      <c r="P301" s="36"/>
      <c r="Q301" s="36"/>
      <c r="R301" s="36"/>
      <c r="S301" s="36"/>
    </row>
    <row r="302" spans="5:19" s="61" customFormat="1" x14ac:dyDescent="0.2">
      <c r="E302" s="63"/>
      <c r="I302" s="64"/>
      <c r="J302" s="36"/>
      <c r="K302" s="36"/>
      <c r="L302" s="36"/>
      <c r="M302" s="36"/>
      <c r="N302" s="36"/>
      <c r="O302" s="36"/>
      <c r="P302" s="36"/>
      <c r="Q302" s="36"/>
      <c r="R302" s="36"/>
      <c r="S302" s="36"/>
    </row>
    <row r="303" spans="5:19" s="61" customFormat="1" x14ac:dyDescent="0.2">
      <c r="E303" s="63"/>
      <c r="I303" s="64"/>
      <c r="J303" s="36"/>
      <c r="K303" s="36"/>
      <c r="L303" s="36"/>
      <c r="M303" s="36"/>
      <c r="N303" s="36"/>
      <c r="O303" s="36"/>
      <c r="P303" s="36"/>
      <c r="Q303" s="36"/>
      <c r="R303" s="36"/>
      <c r="S303" s="36"/>
    </row>
    <row r="304" spans="5:19" s="61" customFormat="1" x14ac:dyDescent="0.2">
      <c r="E304" s="63"/>
      <c r="I304" s="64"/>
      <c r="J304" s="36"/>
      <c r="K304" s="36"/>
      <c r="L304" s="36"/>
      <c r="M304" s="36"/>
      <c r="N304" s="36"/>
      <c r="O304" s="36"/>
      <c r="P304" s="36"/>
      <c r="Q304" s="36"/>
      <c r="R304" s="36"/>
      <c r="S304" s="36"/>
    </row>
    <row r="305" spans="5:19" s="61" customFormat="1" x14ac:dyDescent="0.2">
      <c r="E305" s="63"/>
      <c r="I305" s="64"/>
      <c r="J305" s="36"/>
      <c r="K305" s="36"/>
      <c r="L305" s="36"/>
      <c r="M305" s="36"/>
      <c r="N305" s="36"/>
      <c r="O305" s="36"/>
      <c r="P305" s="36"/>
      <c r="Q305" s="36"/>
      <c r="R305" s="36"/>
      <c r="S305" s="36"/>
    </row>
    <row r="306" spans="5:19" s="61" customFormat="1" x14ac:dyDescent="0.2">
      <c r="E306" s="63"/>
      <c r="I306" s="64"/>
      <c r="J306" s="36"/>
      <c r="K306" s="36"/>
      <c r="L306" s="36"/>
      <c r="M306" s="36"/>
      <c r="N306" s="36"/>
      <c r="O306" s="36"/>
      <c r="P306" s="36"/>
      <c r="Q306" s="36"/>
      <c r="R306" s="36"/>
      <c r="S306" s="36"/>
    </row>
    <row r="307" spans="5:19" s="61" customFormat="1" x14ac:dyDescent="0.2">
      <c r="E307" s="63"/>
      <c r="I307" s="64"/>
      <c r="J307" s="36"/>
      <c r="K307" s="36"/>
      <c r="L307" s="36"/>
      <c r="M307" s="36"/>
      <c r="N307" s="36"/>
      <c r="O307" s="36"/>
      <c r="P307" s="36"/>
      <c r="Q307" s="36"/>
      <c r="R307" s="36"/>
      <c r="S307" s="36"/>
    </row>
    <row r="308" spans="5:19" s="61" customFormat="1" x14ac:dyDescent="0.2">
      <c r="E308" s="63"/>
      <c r="I308" s="64"/>
      <c r="J308" s="36"/>
      <c r="K308" s="36"/>
      <c r="L308" s="36"/>
      <c r="M308" s="36"/>
      <c r="N308" s="36"/>
      <c r="O308" s="36"/>
      <c r="P308" s="36"/>
      <c r="Q308" s="36"/>
      <c r="R308" s="36"/>
      <c r="S308" s="36"/>
    </row>
    <row r="309" spans="5:19" s="61" customFormat="1" x14ac:dyDescent="0.2">
      <c r="E309" s="63"/>
      <c r="I309" s="64"/>
      <c r="J309" s="36"/>
      <c r="K309" s="36"/>
      <c r="L309" s="36"/>
      <c r="M309" s="36"/>
      <c r="N309" s="36"/>
      <c r="O309" s="36"/>
      <c r="P309" s="36"/>
      <c r="Q309" s="36"/>
      <c r="R309" s="36"/>
      <c r="S309" s="36"/>
    </row>
    <row r="310" spans="5:19" s="61" customFormat="1" x14ac:dyDescent="0.2">
      <c r="E310" s="63"/>
      <c r="I310" s="64"/>
      <c r="J310" s="36"/>
      <c r="K310" s="36"/>
      <c r="L310" s="36"/>
      <c r="M310" s="36"/>
      <c r="N310" s="36"/>
      <c r="O310" s="36"/>
      <c r="P310" s="36"/>
      <c r="Q310" s="36"/>
      <c r="R310" s="36"/>
      <c r="S310" s="36"/>
    </row>
    <row r="311" spans="5:19" s="61" customFormat="1" x14ac:dyDescent="0.2">
      <c r="E311" s="63"/>
      <c r="I311" s="64"/>
      <c r="J311" s="36"/>
      <c r="K311" s="36"/>
      <c r="L311" s="36"/>
      <c r="M311" s="36"/>
      <c r="N311" s="36"/>
      <c r="O311" s="36"/>
      <c r="P311" s="36"/>
      <c r="Q311" s="36"/>
      <c r="R311" s="36"/>
      <c r="S311" s="36"/>
    </row>
    <row r="312" spans="5:19" s="61" customFormat="1" x14ac:dyDescent="0.2">
      <c r="E312" s="63"/>
      <c r="I312" s="64"/>
      <c r="J312" s="36"/>
      <c r="K312" s="36"/>
      <c r="L312" s="36"/>
      <c r="M312" s="36"/>
      <c r="N312" s="36"/>
      <c r="O312" s="36"/>
      <c r="P312" s="36"/>
      <c r="Q312" s="36"/>
      <c r="R312" s="36"/>
      <c r="S312" s="36"/>
    </row>
    <row r="313" spans="5:19" s="61" customFormat="1" x14ac:dyDescent="0.2">
      <c r="E313" s="63"/>
      <c r="I313" s="64"/>
      <c r="J313" s="36"/>
      <c r="K313" s="36"/>
      <c r="L313" s="36"/>
      <c r="M313" s="36"/>
      <c r="N313" s="36"/>
      <c r="O313" s="36"/>
      <c r="P313" s="36"/>
      <c r="Q313" s="36"/>
      <c r="R313" s="36"/>
      <c r="S313" s="36"/>
    </row>
    <row r="314" spans="5:19" s="61" customFormat="1" x14ac:dyDescent="0.2">
      <c r="E314" s="63"/>
      <c r="I314" s="64"/>
      <c r="J314" s="36"/>
      <c r="K314" s="36"/>
      <c r="L314" s="36"/>
      <c r="M314" s="36"/>
      <c r="N314" s="36"/>
      <c r="O314" s="36"/>
      <c r="P314" s="36"/>
      <c r="Q314" s="36"/>
      <c r="R314" s="36"/>
      <c r="S314" s="36"/>
    </row>
    <row r="315" spans="5:19" s="61" customFormat="1" x14ac:dyDescent="0.2">
      <c r="E315" s="63"/>
      <c r="I315" s="64"/>
      <c r="J315" s="36"/>
      <c r="K315" s="36"/>
      <c r="L315" s="36"/>
      <c r="M315" s="36"/>
      <c r="N315" s="36"/>
      <c r="O315" s="36"/>
      <c r="P315" s="36"/>
      <c r="Q315" s="36"/>
      <c r="R315" s="36"/>
      <c r="S315" s="36"/>
    </row>
  </sheetData>
  <sheetProtection formatCells="0" formatColumns="0" formatRows="0" insertColumns="0" insertRows="0" deleteRows="0"/>
  <mergeCells count="122">
    <mergeCell ref="A123:E123"/>
    <mergeCell ref="A124:E124"/>
    <mergeCell ref="A125:E125"/>
    <mergeCell ref="A126:E126"/>
    <mergeCell ref="A117:E117"/>
    <mergeCell ref="F117:G117"/>
    <mergeCell ref="A118:G118"/>
    <mergeCell ref="A120:G120"/>
    <mergeCell ref="A121:E121"/>
    <mergeCell ref="A122:E122"/>
    <mergeCell ref="A112:G112"/>
    <mergeCell ref="A113:E113"/>
    <mergeCell ref="F113:G113"/>
    <mergeCell ref="A115:E115"/>
    <mergeCell ref="F115:G115"/>
    <mergeCell ref="A116:E116"/>
    <mergeCell ref="F116:G116"/>
    <mergeCell ref="A108:E108"/>
    <mergeCell ref="F108:G108"/>
    <mergeCell ref="A109:E109"/>
    <mergeCell ref="F109:G109"/>
    <mergeCell ref="A110:E110"/>
    <mergeCell ref="F110:G110"/>
    <mergeCell ref="A103:E103"/>
    <mergeCell ref="F103:G103"/>
    <mergeCell ref="A105:G105"/>
    <mergeCell ref="A106:E106"/>
    <mergeCell ref="F106:G106"/>
    <mergeCell ref="A107:E107"/>
    <mergeCell ref="F107:G107"/>
    <mergeCell ref="A101:B101"/>
    <mergeCell ref="C101:E101"/>
    <mergeCell ref="F101:G101"/>
    <mergeCell ref="A102:B102"/>
    <mergeCell ref="C102:E102"/>
    <mergeCell ref="F102:G102"/>
    <mergeCell ref="A98:G98"/>
    <mergeCell ref="A99:B99"/>
    <mergeCell ref="C99:E99"/>
    <mergeCell ref="F99:G99"/>
    <mergeCell ref="A100:B100"/>
    <mergeCell ref="C100:E100"/>
    <mergeCell ref="F100:G100"/>
    <mergeCell ref="A95:B95"/>
    <mergeCell ref="C95:E95"/>
    <mergeCell ref="F95:G95"/>
    <mergeCell ref="A96:B96"/>
    <mergeCell ref="C96:E96"/>
    <mergeCell ref="F96:G96"/>
    <mergeCell ref="A93:B93"/>
    <mergeCell ref="C93:E93"/>
    <mergeCell ref="F93:G93"/>
    <mergeCell ref="A94:B94"/>
    <mergeCell ref="C94:E94"/>
    <mergeCell ref="F94:G94"/>
    <mergeCell ref="A90:G90"/>
    <mergeCell ref="A91:B91"/>
    <mergeCell ref="C91:E91"/>
    <mergeCell ref="F91:G91"/>
    <mergeCell ref="A92:B92"/>
    <mergeCell ref="C92:E92"/>
    <mergeCell ref="F92:G92"/>
    <mergeCell ref="A87:B87"/>
    <mergeCell ref="C87:E87"/>
    <mergeCell ref="F87:G87"/>
    <mergeCell ref="A88:B88"/>
    <mergeCell ref="C88:E88"/>
    <mergeCell ref="F88:G88"/>
    <mergeCell ref="C84:E84"/>
    <mergeCell ref="F84:G84"/>
    <mergeCell ref="C85:E85"/>
    <mergeCell ref="F85:G85"/>
    <mergeCell ref="C86:E86"/>
    <mergeCell ref="F86:G86"/>
    <mergeCell ref="C82:E82"/>
    <mergeCell ref="F82:G82"/>
    <mergeCell ref="C83:E83"/>
    <mergeCell ref="F83:G83"/>
    <mergeCell ref="A75:D75"/>
    <mergeCell ref="F75:I75"/>
    <mergeCell ref="A78:G78"/>
    <mergeCell ref="C79:E79"/>
    <mergeCell ref="F79:G79"/>
    <mergeCell ref="C80:E80"/>
    <mergeCell ref="F80:G80"/>
    <mergeCell ref="A73:D73"/>
    <mergeCell ref="F73:I73"/>
    <mergeCell ref="A74:D74"/>
    <mergeCell ref="F74:I74"/>
    <mergeCell ref="O7:O8"/>
    <mergeCell ref="P7:P8"/>
    <mergeCell ref="Q7:Q8"/>
    <mergeCell ref="C81:E81"/>
    <mergeCell ref="F81:G81"/>
    <mergeCell ref="A71:G71"/>
    <mergeCell ref="H7:H9"/>
    <mergeCell ref="I7:I9"/>
    <mergeCell ref="K7:K8"/>
    <mergeCell ref="L7:L8"/>
    <mergeCell ref="M7:M8"/>
    <mergeCell ref="N7:N8"/>
    <mergeCell ref="A72:D72"/>
    <mergeCell ref="F72:I72"/>
    <mergeCell ref="A7:A9"/>
    <mergeCell ref="B7:B9"/>
    <mergeCell ref="C7:C9"/>
    <mergeCell ref="D7:D9"/>
    <mergeCell ref="E7:E9"/>
    <mergeCell ref="F7:F9"/>
    <mergeCell ref="A4:A6"/>
    <mergeCell ref="B4:I4"/>
    <mergeCell ref="B6:I6"/>
    <mergeCell ref="G7:G9"/>
    <mergeCell ref="R7:R8"/>
    <mergeCell ref="S7:S8"/>
    <mergeCell ref="B1:H1"/>
    <mergeCell ref="B2:E2"/>
    <mergeCell ref="F2:G2"/>
    <mergeCell ref="H2:I2"/>
    <mergeCell ref="B3:E3"/>
    <mergeCell ref="F3:G3"/>
    <mergeCell ref="H3:I3"/>
  </mergeCells>
  <conditionalFormatting sqref="U8">
    <cfRule type="containsText" dxfId="291" priority="57" operator="containsText" text="erro!">
      <formula>NOT(ISERROR(SEARCH("erro!",U8)))</formula>
    </cfRule>
  </conditionalFormatting>
  <conditionalFormatting sqref="K10:R10 I10 I21 K21:R21 I70 K70:R70 I16:I19 K16:R19 I35 K35:R35">
    <cfRule type="containsText" dxfId="290" priority="56" operator="containsText" text="erro!">
      <formula>NOT(ISERROR(SEARCH("erro!",I10)))</formula>
    </cfRule>
  </conditionalFormatting>
  <conditionalFormatting sqref="B10 B21:B23 B16:B19 B27:B70">
    <cfRule type="containsText" dxfId="289" priority="55" operator="containsText" text="Feriado">
      <formula>NOT(ISERROR(SEARCH("Feriado",B10)))</formula>
    </cfRule>
  </conditionalFormatting>
  <conditionalFormatting sqref="K36:R37 I36:I37">
    <cfRule type="containsText" dxfId="288" priority="54" operator="containsText" text="erro!">
      <formula>NOT(ISERROR(SEARCH("erro!",I36)))</formula>
    </cfRule>
  </conditionalFormatting>
  <conditionalFormatting sqref="K20:R20 I20">
    <cfRule type="containsText" dxfId="287" priority="53" operator="containsText" text="erro!">
      <formula>NOT(ISERROR(SEARCH("erro!",I20)))</formula>
    </cfRule>
  </conditionalFormatting>
  <conditionalFormatting sqref="B20">
    <cfRule type="containsText" dxfId="286" priority="52" operator="containsText" text="Feriado">
      <formula>NOT(ISERROR(SEARCH("Feriado",B20)))</formula>
    </cfRule>
  </conditionalFormatting>
  <conditionalFormatting sqref="I22 K22:R22">
    <cfRule type="containsText" dxfId="285" priority="51" operator="containsText" text="erro!">
      <formula>NOT(ISERROR(SEARCH("erro!",I22)))</formula>
    </cfRule>
  </conditionalFormatting>
  <conditionalFormatting sqref="I23 K23:R23">
    <cfRule type="containsText" dxfId="284" priority="50" operator="containsText" text="erro!">
      <formula>NOT(ISERROR(SEARCH("erro!",I23)))</formula>
    </cfRule>
  </conditionalFormatting>
  <conditionalFormatting sqref="I24 K24:R24">
    <cfRule type="containsText" dxfId="283" priority="49" operator="containsText" text="erro!">
      <formula>NOT(ISERROR(SEARCH("erro!",I24)))</formula>
    </cfRule>
  </conditionalFormatting>
  <conditionalFormatting sqref="B24:B26">
    <cfRule type="containsText" dxfId="282" priority="48" operator="containsText" text="Feriado">
      <formula>NOT(ISERROR(SEARCH("Feriado",B24)))</formula>
    </cfRule>
  </conditionalFormatting>
  <conditionalFormatting sqref="I25 K25:R25">
    <cfRule type="containsText" dxfId="281" priority="47" operator="containsText" text="erro!">
      <formula>NOT(ISERROR(SEARCH("erro!",I25)))</formula>
    </cfRule>
  </conditionalFormatting>
  <conditionalFormatting sqref="I26 K26:R26">
    <cfRule type="containsText" dxfId="280" priority="46" operator="containsText" text="erro!">
      <formula>NOT(ISERROR(SEARCH("erro!",I26)))</formula>
    </cfRule>
  </conditionalFormatting>
  <conditionalFormatting sqref="I27 K27:R27">
    <cfRule type="containsText" dxfId="279" priority="45" operator="containsText" text="erro!">
      <formula>NOT(ISERROR(SEARCH("erro!",I27)))</formula>
    </cfRule>
  </conditionalFormatting>
  <conditionalFormatting sqref="I28 K28:R28">
    <cfRule type="containsText" dxfId="278" priority="44" operator="containsText" text="erro!">
      <formula>NOT(ISERROR(SEARCH("erro!",I28)))</formula>
    </cfRule>
  </conditionalFormatting>
  <conditionalFormatting sqref="I29 K29:R29">
    <cfRule type="containsText" dxfId="277" priority="43" operator="containsText" text="erro!">
      <formula>NOT(ISERROR(SEARCH("erro!",I29)))</formula>
    </cfRule>
  </conditionalFormatting>
  <conditionalFormatting sqref="I30 K30:R30">
    <cfRule type="containsText" dxfId="276" priority="42" operator="containsText" text="erro!">
      <formula>NOT(ISERROR(SEARCH("erro!",I30)))</formula>
    </cfRule>
  </conditionalFormatting>
  <conditionalFormatting sqref="I31 K31:R31">
    <cfRule type="containsText" dxfId="275" priority="41" operator="containsText" text="erro!">
      <formula>NOT(ISERROR(SEARCH("erro!",I31)))</formula>
    </cfRule>
  </conditionalFormatting>
  <conditionalFormatting sqref="I32 K32:R32">
    <cfRule type="containsText" dxfId="274" priority="40" operator="containsText" text="erro!">
      <formula>NOT(ISERROR(SEARCH("erro!",I32)))</formula>
    </cfRule>
  </conditionalFormatting>
  <conditionalFormatting sqref="I33 K33:R33">
    <cfRule type="containsText" dxfId="273" priority="39" operator="containsText" text="erro!">
      <formula>NOT(ISERROR(SEARCH("erro!",I33)))</formula>
    </cfRule>
  </conditionalFormatting>
  <conditionalFormatting sqref="I34 K34:R34">
    <cfRule type="containsText" dxfId="272" priority="38" operator="containsText" text="erro!">
      <formula>NOT(ISERROR(SEARCH("erro!",I34)))</formula>
    </cfRule>
  </conditionalFormatting>
  <conditionalFormatting sqref="I38 K38:R38">
    <cfRule type="containsText" dxfId="271" priority="37" operator="containsText" text="erro!">
      <formula>NOT(ISERROR(SEARCH("erro!",I38)))</formula>
    </cfRule>
  </conditionalFormatting>
  <conditionalFormatting sqref="I39 K39:R39">
    <cfRule type="containsText" dxfId="270" priority="36" operator="containsText" text="erro!">
      <formula>NOT(ISERROR(SEARCH("erro!",I39)))</formula>
    </cfRule>
  </conditionalFormatting>
  <conditionalFormatting sqref="I40 K40:R40">
    <cfRule type="containsText" dxfId="269" priority="35" operator="containsText" text="erro!">
      <formula>NOT(ISERROR(SEARCH("erro!",I40)))</formula>
    </cfRule>
  </conditionalFormatting>
  <conditionalFormatting sqref="I41 K41:R41">
    <cfRule type="containsText" dxfId="268" priority="34" operator="containsText" text="erro!">
      <formula>NOT(ISERROR(SEARCH("erro!",I41)))</formula>
    </cfRule>
  </conditionalFormatting>
  <conditionalFormatting sqref="I42 K42:R42">
    <cfRule type="containsText" dxfId="267" priority="33" operator="containsText" text="erro!">
      <formula>NOT(ISERROR(SEARCH("erro!",I42)))</formula>
    </cfRule>
  </conditionalFormatting>
  <conditionalFormatting sqref="I43 K43:R43">
    <cfRule type="containsText" dxfId="266" priority="32" operator="containsText" text="erro!">
      <formula>NOT(ISERROR(SEARCH("erro!",I43)))</formula>
    </cfRule>
  </conditionalFormatting>
  <conditionalFormatting sqref="I45 K45:R45">
    <cfRule type="containsText" dxfId="265" priority="30" operator="containsText" text="erro!">
      <formula>NOT(ISERROR(SEARCH("erro!",I45)))</formula>
    </cfRule>
  </conditionalFormatting>
  <conditionalFormatting sqref="I46 K46:R46">
    <cfRule type="containsText" dxfId="264" priority="29" operator="containsText" text="erro!">
      <formula>NOT(ISERROR(SEARCH("erro!",I46)))</formula>
    </cfRule>
  </conditionalFormatting>
  <conditionalFormatting sqref="I44 K44:R44">
    <cfRule type="containsText" dxfId="263" priority="31" operator="containsText" text="erro!">
      <formula>NOT(ISERROR(SEARCH("erro!",I44)))</formula>
    </cfRule>
  </conditionalFormatting>
  <conditionalFormatting sqref="I51 K51:R51">
    <cfRule type="containsText" dxfId="262" priority="24" operator="containsText" text="erro!">
      <formula>NOT(ISERROR(SEARCH("erro!",I51)))</formula>
    </cfRule>
  </conditionalFormatting>
  <conditionalFormatting sqref="I52 K52:R52">
    <cfRule type="containsText" dxfId="261" priority="23" operator="containsText" text="erro!">
      <formula>NOT(ISERROR(SEARCH("erro!",I52)))</formula>
    </cfRule>
  </conditionalFormatting>
  <conditionalFormatting sqref="I48 K48:R48">
    <cfRule type="containsText" dxfId="260" priority="27" operator="containsText" text="erro!">
      <formula>NOT(ISERROR(SEARCH("erro!",I48)))</formula>
    </cfRule>
  </conditionalFormatting>
  <conditionalFormatting sqref="I49 K49:R49">
    <cfRule type="containsText" dxfId="259" priority="26" operator="containsText" text="erro!">
      <formula>NOT(ISERROR(SEARCH("erro!",I49)))</formula>
    </cfRule>
  </conditionalFormatting>
  <conditionalFormatting sqref="I47 K47:R47">
    <cfRule type="containsText" dxfId="258" priority="28" operator="containsText" text="erro!">
      <formula>NOT(ISERROR(SEARCH("erro!",I47)))</formula>
    </cfRule>
  </conditionalFormatting>
  <conditionalFormatting sqref="I63 K63:R63">
    <cfRule type="containsText" dxfId="257" priority="18" operator="containsText" text="erro!">
      <formula>NOT(ISERROR(SEARCH("erro!",I63)))</formula>
    </cfRule>
  </conditionalFormatting>
  <conditionalFormatting sqref="I64 K64:R64">
    <cfRule type="containsText" dxfId="256" priority="17" operator="containsText" text="erro!">
      <formula>NOT(ISERROR(SEARCH("erro!",I64)))</formula>
    </cfRule>
  </conditionalFormatting>
  <conditionalFormatting sqref="I50 K50:R50">
    <cfRule type="containsText" dxfId="255" priority="25" operator="containsText" text="erro!">
      <formula>NOT(ISERROR(SEARCH("erro!",I50)))</formula>
    </cfRule>
  </conditionalFormatting>
  <conditionalFormatting sqref="I59 K59:R59">
    <cfRule type="containsText" dxfId="254" priority="21" operator="containsText" text="erro!">
      <formula>NOT(ISERROR(SEARCH("erro!",I59)))</formula>
    </cfRule>
  </conditionalFormatting>
  <conditionalFormatting sqref="I60 K60:R60">
    <cfRule type="containsText" dxfId="253" priority="20" operator="containsText" text="erro!">
      <formula>NOT(ISERROR(SEARCH("erro!",I60)))</formula>
    </cfRule>
  </conditionalFormatting>
  <conditionalFormatting sqref="I58 K58:R58">
    <cfRule type="containsText" dxfId="252" priority="22" operator="containsText" text="erro!">
      <formula>NOT(ISERROR(SEARCH("erro!",I58)))</formula>
    </cfRule>
  </conditionalFormatting>
  <conditionalFormatting sqref="I61 K61:R61">
    <cfRule type="containsText" dxfId="251" priority="19" operator="containsText" text="erro!">
      <formula>NOT(ISERROR(SEARCH("erro!",I61)))</formula>
    </cfRule>
  </conditionalFormatting>
  <conditionalFormatting sqref="I65 K65:R65">
    <cfRule type="containsText" dxfId="250" priority="16" operator="containsText" text="erro!">
      <formula>NOT(ISERROR(SEARCH("erro!",I65)))</formula>
    </cfRule>
  </conditionalFormatting>
  <conditionalFormatting sqref="I67 K67:R67">
    <cfRule type="containsText" dxfId="249" priority="14" operator="containsText" text="erro!">
      <formula>NOT(ISERROR(SEARCH("erro!",I67)))</formula>
    </cfRule>
  </conditionalFormatting>
  <conditionalFormatting sqref="I66 K66:R66">
    <cfRule type="containsText" dxfId="248" priority="15" operator="containsText" text="erro!">
      <formula>NOT(ISERROR(SEARCH("erro!",I66)))</formula>
    </cfRule>
  </conditionalFormatting>
  <conditionalFormatting sqref="I69 K69:R69">
    <cfRule type="containsText" dxfId="247" priority="12" operator="containsText" text="erro!">
      <formula>NOT(ISERROR(SEARCH("erro!",I69)))</formula>
    </cfRule>
  </conditionalFormatting>
  <conditionalFormatting sqref="K55:R56 I55:I56">
    <cfRule type="containsText" dxfId="246" priority="11" operator="containsText" text="erro!">
      <formula>NOT(ISERROR(SEARCH("erro!",I55)))</formula>
    </cfRule>
  </conditionalFormatting>
  <conditionalFormatting sqref="I53 K53:R53">
    <cfRule type="containsText" dxfId="245" priority="10" operator="containsText" text="erro!">
      <formula>NOT(ISERROR(SEARCH("erro!",I53)))</formula>
    </cfRule>
  </conditionalFormatting>
  <conditionalFormatting sqref="I54 K54:R54">
    <cfRule type="containsText" dxfId="244" priority="9" operator="containsText" text="erro!">
      <formula>NOT(ISERROR(SEARCH("erro!",I54)))</formula>
    </cfRule>
  </conditionalFormatting>
  <conditionalFormatting sqref="K57:R57 I57">
    <cfRule type="containsText" dxfId="243" priority="8" operator="containsText" text="erro!">
      <formula>NOT(ISERROR(SEARCH("erro!",I57)))</formula>
    </cfRule>
  </conditionalFormatting>
  <conditionalFormatting sqref="I68 K68:R68">
    <cfRule type="containsText" dxfId="242" priority="7" operator="containsText" text="erro!">
      <formula>NOT(ISERROR(SEARCH("erro!",I68)))</formula>
    </cfRule>
  </conditionalFormatting>
  <conditionalFormatting sqref="I62 K62:R62">
    <cfRule type="containsText" dxfId="241" priority="6" operator="containsText" text="erro!">
      <formula>NOT(ISERROR(SEARCH("erro!",I62)))</formula>
    </cfRule>
  </conditionalFormatting>
  <conditionalFormatting sqref="K11:R12 I11:I12 I15 K15:R15">
    <cfRule type="containsText" dxfId="240" priority="5" operator="containsText" text="erro!">
      <formula>NOT(ISERROR(SEARCH("erro!",I11)))</formula>
    </cfRule>
  </conditionalFormatting>
  <conditionalFormatting sqref="B11:B12 B15">
    <cfRule type="containsText" dxfId="239" priority="4" operator="containsText" text="Feriado">
      <formula>NOT(ISERROR(SEARCH("Feriado",B11)))</formula>
    </cfRule>
  </conditionalFormatting>
  <conditionalFormatting sqref="K13:R14 I13:I14">
    <cfRule type="containsText" dxfId="238" priority="2" operator="containsText" text="erro!">
      <formula>NOT(ISERROR(SEARCH("erro!",I13)))</formula>
    </cfRule>
  </conditionalFormatting>
  <conditionalFormatting sqref="B13:B14">
    <cfRule type="containsText" dxfId="237" priority="1" operator="containsText" text="Feriado">
      <formula>NOT(ISERROR(SEARCH("Feriado",B13)))</formula>
    </cfRule>
  </conditionalFormatting>
  <printOptions horizontalCentered="1" verticalCentered="1"/>
  <pageMargins left="0.19685039370078741" right="0.19685039370078741" top="0.78740157480314965" bottom="0.78740157480314965" header="0.19685039370078741" footer="0.19685039370078741"/>
  <pageSetup paperSize="9" scale="90" fitToHeight="21" orientation="portrait" horizontalDpi="4294967292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U317"/>
  <sheetViews>
    <sheetView showGridLines="0" topLeftCell="A64" workbookViewId="0">
      <selection activeCell="L82" sqref="L82"/>
    </sheetView>
  </sheetViews>
  <sheetFormatPr baseColWidth="10" defaultColWidth="9.1640625" defaultRowHeight="15" x14ac:dyDescent="0.2"/>
  <cols>
    <col min="1" max="1" width="9.1640625" style="56" customWidth="1"/>
    <col min="2" max="2" width="8.83203125" style="56" customWidth="1"/>
    <col min="3" max="3" width="8.33203125" style="56" customWidth="1"/>
    <col min="4" max="4" width="9.5" style="56" customWidth="1"/>
    <col min="5" max="5" width="38.6640625" style="57" customWidth="1"/>
    <col min="6" max="8" width="5.83203125" style="56" customWidth="1"/>
    <col min="9" max="9" width="19.6640625" style="67" customWidth="1"/>
    <col min="10" max="10" width="5.1640625" style="40" customWidth="1"/>
    <col min="11" max="11" width="22.33203125" style="40" bestFit="1" customWidth="1"/>
    <col min="12" max="12" width="13.83203125" style="40" customWidth="1"/>
    <col min="13" max="13" width="13.1640625" style="40" customWidth="1"/>
    <col min="14" max="15" width="13.6640625" style="40" customWidth="1"/>
    <col min="16" max="17" width="15.1640625" style="40" customWidth="1"/>
    <col min="18" max="18" width="10.5" style="40" customWidth="1"/>
    <col min="19" max="19" width="10.1640625" style="40" bestFit="1" customWidth="1"/>
    <col min="20" max="23" width="9.1640625" style="56"/>
    <col min="24" max="24" width="11.5" style="56" bestFit="1" customWidth="1"/>
    <col min="25" max="16384" width="9.1640625" style="56"/>
  </cols>
  <sheetData>
    <row r="1" spans="1:21" ht="45" customHeight="1" x14ac:dyDescent="0.2">
      <c r="A1" s="38"/>
      <c r="B1" s="152" t="s">
        <v>27</v>
      </c>
      <c r="C1" s="153"/>
      <c r="D1" s="153"/>
      <c r="E1" s="153"/>
      <c r="F1" s="153"/>
      <c r="G1" s="153"/>
      <c r="H1" s="154"/>
      <c r="I1" s="1">
        <v>41334</v>
      </c>
      <c r="J1" s="39"/>
      <c r="K1" s="77">
        <v>65</v>
      </c>
      <c r="L1" s="77">
        <f t="shared" ref="L1:R1" si="0">K1</f>
        <v>65</v>
      </c>
      <c r="M1" s="77">
        <f t="shared" si="0"/>
        <v>65</v>
      </c>
      <c r="N1" s="77">
        <f t="shared" si="0"/>
        <v>65</v>
      </c>
      <c r="O1" s="77">
        <f t="shared" si="0"/>
        <v>65</v>
      </c>
      <c r="P1" s="77">
        <f t="shared" si="0"/>
        <v>65</v>
      </c>
      <c r="Q1" s="77">
        <f t="shared" si="0"/>
        <v>65</v>
      </c>
      <c r="R1" s="77">
        <f t="shared" si="0"/>
        <v>65</v>
      </c>
      <c r="S1" s="80"/>
    </row>
    <row r="2" spans="1:21" s="57" customFormat="1" x14ac:dyDescent="0.2">
      <c r="A2" s="2" t="s">
        <v>18</v>
      </c>
      <c r="B2" s="155" t="s">
        <v>2</v>
      </c>
      <c r="C2" s="156"/>
      <c r="D2" s="156"/>
      <c r="E2" s="157"/>
      <c r="F2" s="158" t="s">
        <v>20</v>
      </c>
      <c r="G2" s="159"/>
      <c r="H2" s="155"/>
      <c r="I2" s="159"/>
      <c r="J2" s="39"/>
      <c r="K2" s="41"/>
      <c r="L2" s="41"/>
      <c r="M2" s="41"/>
      <c r="N2" s="41"/>
      <c r="O2" s="41"/>
      <c r="P2" s="41"/>
      <c r="Q2" s="41"/>
      <c r="R2" s="40"/>
      <c r="S2" s="40"/>
    </row>
    <row r="3" spans="1:21" s="57" customFormat="1" x14ac:dyDescent="0.2">
      <c r="A3" s="2" t="s">
        <v>19</v>
      </c>
      <c r="B3" s="155" t="s">
        <v>46</v>
      </c>
      <c r="C3" s="156"/>
      <c r="D3" s="156"/>
      <c r="E3" s="157"/>
      <c r="F3" s="158" t="s">
        <v>21</v>
      </c>
      <c r="G3" s="159"/>
      <c r="H3" s="160"/>
      <c r="I3" s="159"/>
      <c r="J3" s="39"/>
      <c r="K3" s="41"/>
      <c r="L3" s="41"/>
      <c r="M3" s="41"/>
      <c r="N3" s="41"/>
      <c r="O3" s="41"/>
      <c r="P3" s="41"/>
      <c r="Q3" s="41"/>
      <c r="R3" s="40"/>
      <c r="S3" s="40"/>
    </row>
    <row r="4" spans="1:21" s="57" customFormat="1" x14ac:dyDescent="0.2">
      <c r="A4" s="138" t="s">
        <v>28</v>
      </c>
      <c r="B4" s="141"/>
      <c r="C4" s="142"/>
      <c r="D4" s="142"/>
      <c r="E4" s="142"/>
      <c r="F4" s="142"/>
      <c r="G4" s="142"/>
      <c r="H4" s="142"/>
      <c r="I4" s="143"/>
      <c r="J4" s="39"/>
      <c r="K4" s="41"/>
      <c r="L4" s="41"/>
      <c r="M4" s="41"/>
      <c r="N4" s="41"/>
      <c r="O4" s="41"/>
      <c r="P4" s="41"/>
      <c r="Q4" s="41"/>
      <c r="R4" s="40"/>
      <c r="S4" s="40"/>
    </row>
    <row r="5" spans="1:21" s="57" customFormat="1" x14ac:dyDescent="0.2">
      <c r="A5" s="139"/>
      <c r="B5" s="3"/>
      <c r="C5" s="3"/>
      <c r="D5" s="3"/>
      <c r="E5" s="3"/>
      <c r="F5" s="3"/>
      <c r="G5" s="3"/>
      <c r="H5" s="3"/>
      <c r="I5" s="4"/>
      <c r="J5" s="39"/>
      <c r="K5" s="41"/>
      <c r="L5" s="41"/>
      <c r="M5" s="41"/>
      <c r="N5" s="41"/>
      <c r="O5" s="41"/>
      <c r="P5" s="41"/>
      <c r="Q5" s="41"/>
      <c r="R5" s="40"/>
      <c r="S5" s="40"/>
    </row>
    <row r="6" spans="1:21" s="57" customFormat="1" x14ac:dyDescent="0.2">
      <c r="A6" s="140"/>
      <c r="B6" s="144"/>
      <c r="C6" s="145"/>
      <c r="D6" s="145"/>
      <c r="E6" s="145"/>
      <c r="F6" s="145"/>
      <c r="G6" s="145"/>
      <c r="H6" s="145"/>
      <c r="I6" s="146"/>
      <c r="J6" s="39"/>
      <c r="K6" s="41"/>
      <c r="L6" s="41"/>
      <c r="M6" s="41"/>
      <c r="N6" s="41"/>
      <c r="O6" s="41"/>
      <c r="P6" s="41"/>
      <c r="Q6" s="41"/>
      <c r="R6" s="40"/>
      <c r="S6" s="40"/>
    </row>
    <row r="7" spans="1:21" s="58" customFormat="1" ht="19" x14ac:dyDescent="0.25">
      <c r="A7" s="168" t="s">
        <v>12</v>
      </c>
      <c r="B7" s="168" t="s">
        <v>13</v>
      </c>
      <c r="C7" s="168" t="s">
        <v>40</v>
      </c>
      <c r="D7" s="168" t="s">
        <v>29</v>
      </c>
      <c r="E7" s="168" t="s">
        <v>14</v>
      </c>
      <c r="F7" s="147" t="s">
        <v>22</v>
      </c>
      <c r="G7" s="147" t="s">
        <v>15</v>
      </c>
      <c r="H7" s="147" t="s">
        <v>16</v>
      </c>
      <c r="I7" s="147" t="s">
        <v>17</v>
      </c>
      <c r="J7" s="42"/>
      <c r="K7" s="148" t="s">
        <v>1</v>
      </c>
      <c r="L7" s="148" t="s">
        <v>31</v>
      </c>
      <c r="M7" s="148" t="s">
        <v>30</v>
      </c>
      <c r="N7" s="148" t="s">
        <v>34</v>
      </c>
      <c r="O7" s="148" t="s">
        <v>32</v>
      </c>
      <c r="P7" s="148" t="s">
        <v>35</v>
      </c>
      <c r="Q7" s="148" t="s">
        <v>33</v>
      </c>
      <c r="R7" s="148" t="s">
        <v>4</v>
      </c>
      <c r="S7" s="150" t="s">
        <v>0</v>
      </c>
    </row>
    <row r="8" spans="1:21" s="59" customFormat="1" ht="19" x14ac:dyDescent="0.25">
      <c r="A8" s="168"/>
      <c r="B8" s="168"/>
      <c r="C8" s="168"/>
      <c r="D8" s="168"/>
      <c r="E8" s="168"/>
      <c r="F8" s="147"/>
      <c r="G8" s="147"/>
      <c r="H8" s="147"/>
      <c r="I8" s="147"/>
      <c r="J8" s="43"/>
      <c r="K8" s="149"/>
      <c r="L8" s="149"/>
      <c r="M8" s="149"/>
      <c r="N8" s="149"/>
      <c r="O8" s="149"/>
      <c r="P8" s="149"/>
      <c r="Q8" s="149"/>
      <c r="R8" s="149"/>
      <c r="S8" s="151"/>
      <c r="U8" s="60"/>
    </row>
    <row r="9" spans="1:21" s="58" customFormat="1" ht="19" x14ac:dyDescent="0.25">
      <c r="A9" s="168"/>
      <c r="B9" s="168"/>
      <c r="C9" s="168"/>
      <c r="D9" s="168"/>
      <c r="E9" s="168"/>
      <c r="F9" s="147"/>
      <c r="G9" s="147"/>
      <c r="H9" s="147"/>
      <c r="I9" s="147"/>
      <c r="J9" s="44"/>
      <c r="K9" s="78">
        <f>K1</f>
        <v>65</v>
      </c>
      <c r="L9" s="78">
        <f t="shared" ref="L9:R9" si="1">L1</f>
        <v>65</v>
      </c>
      <c r="M9" s="78">
        <f t="shared" si="1"/>
        <v>65</v>
      </c>
      <c r="N9" s="78">
        <f t="shared" si="1"/>
        <v>65</v>
      </c>
      <c r="O9" s="78">
        <f t="shared" si="1"/>
        <v>65</v>
      </c>
      <c r="P9" s="78">
        <f t="shared" si="1"/>
        <v>65</v>
      </c>
      <c r="Q9" s="78">
        <f t="shared" si="1"/>
        <v>65</v>
      </c>
      <c r="R9" s="78">
        <f t="shared" si="1"/>
        <v>65</v>
      </c>
      <c r="S9" s="45"/>
    </row>
    <row r="10" spans="1:21" s="12" customFormat="1" ht="26" x14ac:dyDescent="0.2">
      <c r="A10" s="5">
        <v>1</v>
      </c>
      <c r="B10" s="71" t="str">
        <f t="shared" ref="B10:B72" si="2">IF(WEEKDAY($I$1+VALUE(A10-1))=1,"Domingo",IF(WEEKDAY($I$1+VALUE(A10-1))=2,"Segunda",IF(WEEKDAY($I$1+VALUE(A10-1))=3,"Terça",IF(WEEKDAY($I$1+VALUE(A10-1))=4,"Quarta",IF(WEEKDAY($I$1+VALUE(A10-1))=5,"Quinta",IF(WEEKDAY($I$1+VALUE(A10-1))=6,"Sexta",IF(WEEKDAY($I$1+VALUE(A10-1))=7,"Sábado","")))))))</f>
        <v>Sexta</v>
      </c>
      <c r="C10" s="70" t="s">
        <v>63</v>
      </c>
      <c r="D10" s="68" t="s">
        <v>62</v>
      </c>
      <c r="E10" s="69" t="s">
        <v>61</v>
      </c>
      <c r="F10" s="70">
        <v>0.375</v>
      </c>
      <c r="G10" s="70">
        <v>0.54166666666666663</v>
      </c>
      <c r="H10" s="7">
        <f t="shared" ref="H10:H65" si="3">IF(AND(F10&gt;=0,G10&gt;=0),(G10-F10),0)</f>
        <v>0.16666666666666663</v>
      </c>
      <c r="I10" s="8" t="str">
        <f t="shared" ref="I10:I13" si="4">IF(OR(F10="",G10=""),"",IF(LEFT(E10,6)="Viagem",CONCATENATE("Horas de deslocamento / Viagem"," - ",TEXT($R$9,"R$ #.##0,00"),),IF(AND(B10&lt;&gt;"sábado",B10&lt;&gt;"domingo",B10&lt;&gt;"feriado",AND(N(F10)&gt;=VALUE("08:00:00"),N(F10)&lt;=VALUE("18:00:00"),N(G10)&gt;=VALUE("08:00:00"),N(G10)&lt;=VALUE("18:00:00"))),CONCATENATE("Dia de semana - 08h00 às 18h00"," - ",TEXT($K$9,"R$ #.##0,00"),),IF(AND(B10&lt;&gt;"sábado",B10&lt;&gt;"domingo",B10&lt;&gt;"feriado",OR(N(F10)&gt;=VALUE("18:00:00"),N(F10)&lt;=VALUE("08:00:00")),OR(AND(N(G10)&gt;=VALUE("18:00:00"),N(F10)&gt;=VALUE("18:00:00")),N(G10)&lt;=VALUE("08:00:00"))),CONCATENATE("Dia de semana - 00h00 às 08h00 e 18h00 às 24h00"," - ",TEXT($L$9,"R$ #.##0,00"),),IF(AND(B10="sábado",AND(N(F10)&gt;=VALUE("08:00:00"),N(F10)&lt;=VALUE("18:00:00"),N(G10)&gt;=VALUE("08:00:00"),N(G10)&lt;=VALUE("18:00:00"))),CONCATENATE("Sábado - 08h00 às 18h00"," - ",TEXT($M$9,"R$ #.##0,00"),),IF(AND(B10="sábado",OR(N(F10)&gt;=VALUE("18:00:00"),N(F10)&lt;=VALUE("08:00:00")),OR(AND(N(G10)&gt;=VALUE("18:00:00"),N(F10)&gt;=VALUE("18:00:00")),N(G10)&lt;=VALUE("08:00:00"))),CONCATENATE("Sábado - 00h00 às 08h00 e 18h00 às 24h00"," - ",TEXT($N$9,"R$ #.##0,00"),),IF(AND(B10="domingo",AND(N(F10)&gt;=VALUE("08:00:00"),N(F10)&lt;=VALUE("18:00:00"),N(G10)&gt;=VALUE("08:00:00"),N(G10)&lt;=VALUE("18:00:00"))),CONCATENATE("Domingo - 08h00 às 18h00"," - ",TEXT($O$9,"R$ #.##0,00"),),IF(AND(B10="domingo",OR(N(F10)&gt;=VALUE("18:00:00"),N(F10)&lt;=VALUE("08:00:00")),OR(AND(N(G10)&gt;=VALUE("18:00:00"),N(F10)&gt;=VALUE("18:00:00")),N(G10)&lt;=VALUE("08:00:00"))),CONCATENATE("Domingo - 00h00 às 08h00 e 18h00 às 24h00"," - ",TEXT($P$9,"R$ #.##0,00"),),IF(B10="feriado",CONCATENATE("Feriado"," - ",TEXT($Q$9,"R$ #.##0,00"),),"ERRO! informar 'hora início' ou 'hora final' de acordo com o tipo de hora")))))))))</f>
        <v>Dia de semana - 08h00 às 18h00 - R$ 65,00</v>
      </c>
      <c r="J10" s="9"/>
      <c r="K10" s="10">
        <f t="shared" ref="K10:K72" si="5">IF(OR(F10="",G10=""),"",IF(LEFT(E10,6)="Viagem","",IF(AND(B10&lt;&gt;"sábado",B10&lt;&gt;"domingo",B10&lt;&gt;"feriado",AND(N(F10)&gt;=VALUE("08:00:00"),N(F10)&lt;=VALUE("18:00:00"),N(G10)&gt;=VALUE("08:00:00"),N(G10)&lt;=VALUE("18:00:00"))),H10,"")))</f>
        <v>0.16666666666666663</v>
      </c>
      <c r="L10" s="11" t="str">
        <f t="shared" ref="L10:L72" si="6">IF(OR(F10="",G10=""),"",IF(LEFT(E10,6)="Viagem","",IF(AND(B10&lt;&gt;"sábado",B10&lt;&gt;"domingo",B10&lt;&gt;"feriado",OR(N(F10)&gt;=VALUE("18:00:00"),N(F10)&lt;=VALUE("08:00:00")),OR(AND(N(G10)&gt;=VALUE("18:00:00"),N(F10)&gt;=VALUE("18:00:00")),N(G10)&lt;=VALUE("08:00:00"))),H10,"")))</f>
        <v/>
      </c>
      <c r="M10" s="11" t="str">
        <f t="shared" ref="M10:M72" si="7">IF(OR(F10="",G10=""),"",IF(LEFT(E10,6)="Viagem","",IF(AND(B10="sábado",AND(N(F10)&gt;=VALUE("08:00:00"),N(F10)&lt;=VALUE("18:00:00"),N(G10)&gt;=VALUE("08:00:00"),N(G10)&lt;=VALUE("18:00:00"))),H10,"")))</f>
        <v/>
      </c>
      <c r="N10" s="11" t="str">
        <f t="shared" ref="N10:N72" si="8">IF(OR(F10="",G10=""),"",IF(LEFT(E10,6)="Viagem","",IF(AND(B10="sábado",OR(N(F10)&gt;=VALUE("18:00:00"),N(F10)&lt;=VALUE("08:00:00")),OR(AND(N(G10)&gt;=VALUE("18:00:00"),N(F10)&gt;=VALUE("18:00:00")),N(G10)&lt;=VALUE("08:00:00"))),H10," ")))</f>
        <v xml:space="preserve"> </v>
      </c>
      <c r="O10" s="11" t="str">
        <f t="shared" ref="O10:O72" si="9">IF(OR(F10="",G10=""),"",IF(LEFT(E10,6)="Viagem","",IF(AND(B10="domingo",AND(N(F10)&gt;=VALUE("08:00:00"),N(F10)&lt;=VALUE("18:00:00"),N(G10)&gt;=VALUE("08:00:00"),N(G10)&lt;=VALUE("18:00:00"))),H10," ")))</f>
        <v xml:space="preserve"> </v>
      </c>
      <c r="P10" s="11" t="str">
        <f t="shared" ref="P10:P72" si="10">IF(OR(F10="",G10=""),"",IF(LEFT(E10,6)="Viagem","",IF(AND(B10="domingo",OR(N(F10)&gt;=VALUE("18:00:00"),N(F10)&lt;=VALUE("08:00:00"),N(G10)&gt;=VALUE("18:00:00"),N(G10)&lt;=VALUE("08:00:00"))),H10," ")))</f>
        <v xml:space="preserve"> </v>
      </c>
      <c r="Q10" s="11" t="str">
        <f t="shared" ref="Q10:Q72" si="11">IF(OR(F10="",G10=""),"",IF(LEFT(E10,6)="Viagem","",IF(B10="feriado",H10,"")))</f>
        <v/>
      </c>
      <c r="R10" s="10" t="str">
        <f t="shared" ref="R10:R72" si="12">IF(OR(F10="",G10=""),"",IF(LEFT(E10,6)="Viagem",H10,""))</f>
        <v/>
      </c>
      <c r="S10" s="34">
        <f t="shared" ref="S10:S72" si="13">SUM(K10:R10)</f>
        <v>0.16666666666666663</v>
      </c>
    </row>
    <row r="11" spans="1:21" s="12" customFormat="1" ht="26" x14ac:dyDescent="0.2">
      <c r="A11" s="5">
        <v>1</v>
      </c>
      <c r="B11" s="71" t="str">
        <f t="shared" si="2"/>
        <v>Sexta</v>
      </c>
      <c r="C11" s="70" t="s">
        <v>63</v>
      </c>
      <c r="D11" s="68" t="s">
        <v>62</v>
      </c>
      <c r="E11" s="69" t="s">
        <v>61</v>
      </c>
      <c r="F11" s="70">
        <v>0.57638888888888895</v>
      </c>
      <c r="G11" s="70">
        <v>0.75</v>
      </c>
      <c r="H11" s="7">
        <f t="shared" si="3"/>
        <v>0.17361111111111105</v>
      </c>
      <c r="I11" s="8" t="str">
        <f t="shared" si="4"/>
        <v>Dia de semana - 08h00 às 18h00 - R$ 65,00</v>
      </c>
      <c r="J11" s="9"/>
      <c r="K11" s="10">
        <f t="shared" si="5"/>
        <v>0.17361111111111105</v>
      </c>
      <c r="L11" s="11" t="str">
        <f t="shared" si="6"/>
        <v/>
      </c>
      <c r="M11" s="11" t="str">
        <f t="shared" si="7"/>
        <v/>
      </c>
      <c r="N11" s="11" t="str">
        <f t="shared" si="8"/>
        <v xml:space="preserve"> </v>
      </c>
      <c r="O11" s="11" t="str">
        <f t="shared" si="9"/>
        <v xml:space="preserve"> </v>
      </c>
      <c r="P11" s="11" t="str">
        <f t="shared" si="10"/>
        <v xml:space="preserve"> </v>
      </c>
      <c r="Q11" s="11" t="str">
        <f t="shared" si="11"/>
        <v/>
      </c>
      <c r="R11" s="10" t="str">
        <f t="shared" si="12"/>
        <v/>
      </c>
      <c r="S11" s="34">
        <f t="shared" si="13"/>
        <v>0.17361111111111105</v>
      </c>
    </row>
    <row r="12" spans="1:21" s="12" customFormat="1" ht="39" x14ac:dyDescent="0.2">
      <c r="A12" s="5">
        <v>1</v>
      </c>
      <c r="B12" s="71" t="str">
        <f t="shared" si="2"/>
        <v>Sexta</v>
      </c>
      <c r="C12" s="70" t="s">
        <v>63</v>
      </c>
      <c r="D12" s="68" t="s">
        <v>62</v>
      </c>
      <c r="E12" s="69" t="s">
        <v>61</v>
      </c>
      <c r="F12" s="70">
        <v>0.75</v>
      </c>
      <c r="G12" s="70">
        <v>0.79861111111111116</v>
      </c>
      <c r="H12" s="7">
        <f t="shared" si="3"/>
        <v>4.861111111111116E-2</v>
      </c>
      <c r="I12" s="8" t="str">
        <f t="shared" si="4"/>
        <v>Dia de semana - 00h00 às 08h00 e 18h00 às 24h00 - R$ 65,00</v>
      </c>
      <c r="J12" s="9"/>
      <c r="K12" s="10" t="str">
        <f t="shared" si="5"/>
        <v/>
      </c>
      <c r="L12" s="11">
        <f t="shared" si="6"/>
        <v>4.861111111111116E-2</v>
      </c>
      <c r="M12" s="11" t="str">
        <f t="shared" si="7"/>
        <v/>
      </c>
      <c r="N12" s="11" t="str">
        <f t="shared" si="8"/>
        <v xml:space="preserve"> </v>
      </c>
      <c r="O12" s="11" t="str">
        <f t="shared" si="9"/>
        <v xml:space="preserve"> </v>
      </c>
      <c r="P12" s="11" t="str">
        <f t="shared" si="10"/>
        <v xml:space="preserve"> </v>
      </c>
      <c r="Q12" s="11" t="str">
        <f t="shared" si="11"/>
        <v/>
      </c>
      <c r="R12" s="10" t="str">
        <f t="shared" si="12"/>
        <v/>
      </c>
      <c r="S12" s="34">
        <f t="shared" si="13"/>
        <v>4.861111111111116E-2</v>
      </c>
    </row>
    <row r="13" spans="1:21" s="12" customFormat="1" ht="26" x14ac:dyDescent="0.2">
      <c r="A13" s="5">
        <v>4</v>
      </c>
      <c r="B13" s="71" t="str">
        <f t="shared" si="2"/>
        <v>Segunda</v>
      </c>
      <c r="C13" s="70" t="s">
        <v>63</v>
      </c>
      <c r="D13" s="68" t="s">
        <v>62</v>
      </c>
      <c r="E13" s="69" t="s">
        <v>61</v>
      </c>
      <c r="F13" s="70">
        <v>0.38194444444444442</v>
      </c>
      <c r="G13" s="70">
        <v>0.54166666666666663</v>
      </c>
      <c r="H13" s="7">
        <f t="shared" ref="H13:H18" si="14">IF(AND(F13&gt;=0,G13&gt;=0),(G13-F13),0)</f>
        <v>0.15972222222222221</v>
      </c>
      <c r="I13" s="8" t="str">
        <f t="shared" si="4"/>
        <v>Dia de semana - 08h00 às 18h00 - R$ 65,00</v>
      </c>
      <c r="J13" s="9"/>
      <c r="K13" s="10">
        <f t="shared" si="5"/>
        <v>0.15972222222222221</v>
      </c>
      <c r="L13" s="11" t="str">
        <f t="shared" si="6"/>
        <v/>
      </c>
      <c r="M13" s="11" t="str">
        <f t="shared" si="7"/>
        <v/>
      </c>
      <c r="N13" s="11" t="str">
        <f t="shared" si="8"/>
        <v xml:space="preserve"> </v>
      </c>
      <c r="O13" s="11" t="str">
        <f t="shared" si="9"/>
        <v xml:space="preserve"> </v>
      </c>
      <c r="P13" s="11" t="str">
        <f t="shared" si="10"/>
        <v xml:space="preserve"> </v>
      </c>
      <c r="Q13" s="11" t="str">
        <f t="shared" si="11"/>
        <v/>
      </c>
      <c r="R13" s="10" t="str">
        <f t="shared" si="12"/>
        <v/>
      </c>
      <c r="S13" s="34">
        <f t="shared" si="13"/>
        <v>0.15972222222222221</v>
      </c>
    </row>
    <row r="14" spans="1:21" s="12" customFormat="1" ht="26" x14ac:dyDescent="0.2">
      <c r="A14" s="5">
        <v>4</v>
      </c>
      <c r="B14" s="71" t="str">
        <f t="shared" si="2"/>
        <v>Segunda</v>
      </c>
      <c r="C14" s="70" t="s">
        <v>63</v>
      </c>
      <c r="D14" s="68" t="s">
        <v>62</v>
      </c>
      <c r="E14" s="69" t="s">
        <v>61</v>
      </c>
      <c r="F14" s="70">
        <v>0.58333333333333337</v>
      </c>
      <c r="G14" s="70">
        <v>0.75</v>
      </c>
      <c r="H14" s="7">
        <f t="shared" si="14"/>
        <v>0.16666666666666663</v>
      </c>
      <c r="I14" s="8" t="str">
        <f>IF(OR(F14="",G14=""),"",IF(LEFT(E14,6)="Viagem",CONCATENATE("Horas de deslocamento / Viagem"," - ",TEXT($R$9,"R$ #.##0,00"),),IF(AND(B14&lt;&gt;"sábado",B14&lt;&gt;"domingo",B14&lt;&gt;"feriado",AND(N(F14)&gt;=VALUE("08:00:00"),N(F14)&lt;=VALUE("18:00:00"),N(G14)&gt;=VALUE("08:00:00"),N(G14)&lt;=VALUE("18:00:00"))),CONCATENATE("Dia de semana - 08h00 às 18h00"," - ",TEXT($K$9,"R$ #.##0,00"),),IF(AND(B14&lt;&gt;"sábado",B14&lt;&gt;"domingo",B14&lt;&gt;"feriado",OR(N(F14)&gt;=VALUE("18:00:00"),N(F14)&lt;=VALUE("08:00:00")),OR(AND(N(G14)&gt;=VALUE("18:00:00"),N(F14)&gt;=VALUE("18:00:00")),N(G14)&lt;=VALUE("08:00:00"))),CONCATENATE("Dia de semana - 00h00 às 08h00 e 18h00 às 24h00"," - ",TEXT($L$9,"R$ #.##0,00"),),IF(AND(B14="sábado",AND(N(F14)&gt;=VALUE("08:00:00"),N(F14)&lt;=VALUE("18:00:00"),N(G14)&gt;=VALUE("08:00:00"),N(G14)&lt;=VALUE("18:00:00"))),CONCATENATE("Sábado - 08h00 às 18h00"," - ",TEXT($M$9,"R$ #.##0,00"),),IF(AND(B14="sábado",OR(N(F14)&gt;=VALUE("18:00:00"),N(F14)&lt;=VALUE("08:00:00")),OR(AND(N(G14)&gt;=VALUE("18:00:00"),N(F14)&gt;=VALUE("18:00:00")),N(G14)&lt;=VALUE("08:00:00"))),CONCATENATE("Sábado - 00h00 às 08h00 e 18h00 às 24h00"," - ",TEXT($N$9,"R$ #.##0,00"),),IF(AND(B14="domingo",AND(N(F14)&gt;=VALUE("08:00:00"),N(F14)&lt;=VALUE("18:00:00"),N(G14)&gt;=VALUE("08:00:00"),N(G14)&lt;=VALUE("18:00:00"))),CONCATENATE("Domingo - 08h00 às 18h00"," - ",TEXT($O$9,"R$ #.##0,00"),),IF(AND(B14="domingo",OR(N(F14)&gt;=VALUE("18:00:00"),N(F14)&lt;=VALUE("08:00:00")),OR(AND(N(G14)&gt;=VALUE("18:00:00"),N(F14)&gt;=VALUE("18:00:00")),N(G14)&lt;=VALUE("08:00:00"))),CONCATENATE("Domingo - 00h00 às 08h00 e 18h00 às 24h00"," - ",TEXT($P$9,"R$ #.##0,00"),),IF(B14="feriado",CONCATENATE("Feriado"," - ",TEXT($Q$9,"R$ #.##0,00"),),"ERRO! informar 'hora início' ou 'hora final' de acordo com o tipo de hora")))))))))</f>
        <v>Dia de semana - 08h00 às 18h00 - R$ 65,00</v>
      </c>
      <c r="J14" s="9"/>
      <c r="K14" s="10">
        <f t="shared" si="5"/>
        <v>0.16666666666666663</v>
      </c>
      <c r="L14" s="11" t="str">
        <f t="shared" si="6"/>
        <v/>
      </c>
      <c r="M14" s="11" t="str">
        <f t="shared" si="7"/>
        <v/>
      </c>
      <c r="N14" s="11" t="str">
        <f t="shared" si="8"/>
        <v xml:space="preserve"> </v>
      </c>
      <c r="O14" s="11" t="str">
        <f t="shared" si="9"/>
        <v xml:space="preserve"> </v>
      </c>
      <c r="P14" s="11" t="str">
        <f t="shared" si="10"/>
        <v xml:space="preserve"> </v>
      </c>
      <c r="Q14" s="11" t="str">
        <f t="shared" si="11"/>
        <v/>
      </c>
      <c r="R14" s="10" t="str">
        <f t="shared" si="12"/>
        <v/>
      </c>
      <c r="S14" s="34">
        <f t="shared" si="13"/>
        <v>0.16666666666666663</v>
      </c>
    </row>
    <row r="15" spans="1:21" s="12" customFormat="1" ht="39" x14ac:dyDescent="0.2">
      <c r="A15" s="5">
        <v>4</v>
      </c>
      <c r="B15" s="71" t="str">
        <f t="shared" si="2"/>
        <v>Segunda</v>
      </c>
      <c r="C15" s="70" t="s">
        <v>63</v>
      </c>
      <c r="D15" s="68" t="s">
        <v>62</v>
      </c>
      <c r="E15" s="69" t="s">
        <v>61</v>
      </c>
      <c r="F15" s="70">
        <v>0.75</v>
      </c>
      <c r="G15" s="70">
        <v>0.79861111111111116</v>
      </c>
      <c r="H15" s="7">
        <f t="shared" si="14"/>
        <v>4.861111111111116E-2</v>
      </c>
      <c r="I15" s="8" t="str">
        <f t="shared" ref="I15:I72" si="15">IF(OR(F15="",G15=""),"",IF(LEFT(E15,6)="Viagem",CONCATENATE("Horas de deslocamento / Viagem"," - ",TEXT($R$9,"R$ #.##0,00"),),IF(AND(B15&lt;&gt;"sábado",B15&lt;&gt;"domingo",B15&lt;&gt;"feriado",AND(N(F15)&gt;=VALUE("08:00:00"),N(F15)&lt;=VALUE("18:00:00"),N(G15)&gt;=VALUE("08:00:00"),N(G15)&lt;=VALUE("18:00:00"))),CONCATENATE("Dia de semana - 08h00 às 18h00"," - ",TEXT($K$9,"R$ #.##0,00"),),IF(AND(B15&lt;&gt;"sábado",B15&lt;&gt;"domingo",B15&lt;&gt;"feriado",OR(N(F15)&gt;=VALUE("18:00:00"),N(F15)&lt;=VALUE("08:00:00")),OR(AND(N(G15)&gt;=VALUE("18:00:00"),N(F15)&gt;=VALUE("18:00:00")),N(G15)&lt;=VALUE("08:00:00"))),CONCATENATE("Dia de semana - 00h00 às 08h00 e 18h00 às 24h00"," - ",TEXT($L$9,"R$ #.##0,00"),),IF(AND(B15="sábado",AND(N(F15)&gt;=VALUE("08:00:00"),N(F15)&lt;=VALUE("18:00:00"),N(G15)&gt;=VALUE("08:00:00"),N(G15)&lt;=VALUE("18:00:00"))),CONCATENATE("Sábado - 08h00 às 18h00"," - ",TEXT($M$9,"R$ #.##0,00"),),IF(AND(B15="sábado",OR(N(F15)&gt;=VALUE("18:00:00"),N(F15)&lt;=VALUE("08:00:00")),OR(AND(N(G15)&gt;=VALUE("18:00:00"),N(F15)&gt;=VALUE("18:00:00")),N(G15)&lt;=VALUE("08:00:00"))),CONCATENATE("Sábado - 00h00 às 08h00 e 18h00 às 24h00"," - ",TEXT($N$9,"R$ #.##0,00"),),IF(AND(B15="domingo",AND(N(F15)&gt;=VALUE("08:00:00"),N(F15)&lt;=VALUE("18:00:00"),N(G15)&gt;=VALUE("08:00:00"),N(G15)&lt;=VALUE("18:00:00"))),CONCATENATE("Domingo - 08h00 às 18h00"," - ",TEXT($O$9,"R$ #.##0,00"),),IF(AND(B15="domingo",OR(N(F15)&gt;=VALUE("18:00:00"),N(F15)&lt;=VALUE("08:00:00")),OR(AND(N(G15)&gt;=VALUE("18:00:00"),N(F15)&gt;=VALUE("18:00:00")),N(G15)&lt;=VALUE("08:00:00"))),CONCATENATE("Domingo - 00h00 às 08h00 e 18h00 às 24h00"," - ",TEXT($P$9,"R$ #.##0,00"),),IF(B15="feriado",CONCATENATE("Feriado"," - ",TEXT($Q$9,"R$ #.##0,00"),),"ERRO! informar 'hora início' ou 'hora final' de acordo com o tipo de hora")))))))))</f>
        <v>Dia de semana - 00h00 às 08h00 e 18h00 às 24h00 - R$ 65,00</v>
      </c>
      <c r="J15" s="9"/>
      <c r="K15" s="10" t="str">
        <f t="shared" si="5"/>
        <v/>
      </c>
      <c r="L15" s="11">
        <f t="shared" si="6"/>
        <v>4.861111111111116E-2</v>
      </c>
      <c r="M15" s="11" t="str">
        <f t="shared" si="7"/>
        <v/>
      </c>
      <c r="N15" s="11" t="str">
        <f t="shared" si="8"/>
        <v xml:space="preserve"> </v>
      </c>
      <c r="O15" s="11" t="str">
        <f t="shared" si="9"/>
        <v xml:space="preserve"> </v>
      </c>
      <c r="P15" s="11" t="str">
        <f t="shared" si="10"/>
        <v xml:space="preserve"> </v>
      </c>
      <c r="Q15" s="11" t="str">
        <f t="shared" si="11"/>
        <v/>
      </c>
      <c r="R15" s="10" t="str">
        <f t="shared" si="12"/>
        <v/>
      </c>
      <c r="S15" s="34">
        <f t="shared" si="13"/>
        <v>4.861111111111116E-2</v>
      </c>
    </row>
    <row r="16" spans="1:21" s="12" customFormat="1" ht="26" x14ac:dyDescent="0.2">
      <c r="A16" s="5">
        <v>5</v>
      </c>
      <c r="B16" s="71" t="str">
        <f t="shared" si="2"/>
        <v>Terça</v>
      </c>
      <c r="C16" s="70" t="s">
        <v>63</v>
      </c>
      <c r="D16" s="68" t="s">
        <v>62</v>
      </c>
      <c r="E16" s="69" t="s">
        <v>61</v>
      </c>
      <c r="F16" s="70">
        <v>0.38194444444444442</v>
      </c>
      <c r="G16" s="70">
        <v>0.54166666666666663</v>
      </c>
      <c r="H16" s="7">
        <f t="shared" si="14"/>
        <v>0.15972222222222221</v>
      </c>
      <c r="I16" s="8" t="str">
        <f t="shared" si="15"/>
        <v>Dia de semana - 08h00 às 18h00 - R$ 65,00</v>
      </c>
      <c r="J16" s="9"/>
      <c r="K16" s="10">
        <f t="shared" si="5"/>
        <v>0.15972222222222221</v>
      </c>
      <c r="L16" s="11" t="str">
        <f t="shared" si="6"/>
        <v/>
      </c>
      <c r="M16" s="11" t="str">
        <f t="shared" si="7"/>
        <v/>
      </c>
      <c r="N16" s="11" t="str">
        <f t="shared" si="8"/>
        <v xml:space="preserve"> </v>
      </c>
      <c r="O16" s="11" t="str">
        <f t="shared" si="9"/>
        <v xml:space="preserve"> </v>
      </c>
      <c r="P16" s="11" t="str">
        <f t="shared" si="10"/>
        <v xml:space="preserve"> </v>
      </c>
      <c r="Q16" s="11" t="str">
        <f t="shared" si="11"/>
        <v/>
      </c>
      <c r="R16" s="10" t="str">
        <f t="shared" si="12"/>
        <v/>
      </c>
      <c r="S16" s="34">
        <f t="shared" si="13"/>
        <v>0.15972222222222221</v>
      </c>
    </row>
    <row r="17" spans="1:19" s="12" customFormat="1" ht="26" x14ac:dyDescent="0.2">
      <c r="A17" s="5">
        <v>5</v>
      </c>
      <c r="B17" s="71" t="str">
        <f t="shared" si="2"/>
        <v>Terça</v>
      </c>
      <c r="C17" s="70" t="s">
        <v>63</v>
      </c>
      <c r="D17" s="68" t="s">
        <v>62</v>
      </c>
      <c r="E17" s="69" t="s">
        <v>61</v>
      </c>
      <c r="F17" s="70">
        <v>0.56944444444444442</v>
      </c>
      <c r="G17" s="70">
        <v>0.75</v>
      </c>
      <c r="H17" s="7">
        <f t="shared" si="14"/>
        <v>0.18055555555555558</v>
      </c>
      <c r="I17" s="8" t="str">
        <f t="shared" si="15"/>
        <v>Dia de semana - 08h00 às 18h00 - R$ 65,00</v>
      </c>
      <c r="J17" s="9"/>
      <c r="K17" s="10">
        <f t="shared" si="5"/>
        <v>0.18055555555555558</v>
      </c>
      <c r="L17" s="11" t="str">
        <f t="shared" si="6"/>
        <v/>
      </c>
      <c r="M17" s="11" t="str">
        <f t="shared" si="7"/>
        <v/>
      </c>
      <c r="N17" s="11" t="str">
        <f t="shared" si="8"/>
        <v xml:space="preserve"> </v>
      </c>
      <c r="O17" s="11" t="str">
        <f t="shared" si="9"/>
        <v xml:space="preserve"> </v>
      </c>
      <c r="P17" s="11" t="str">
        <f t="shared" si="10"/>
        <v xml:space="preserve"> </v>
      </c>
      <c r="Q17" s="11" t="str">
        <f t="shared" si="11"/>
        <v/>
      </c>
      <c r="R17" s="10" t="str">
        <f t="shared" si="12"/>
        <v/>
      </c>
      <c r="S17" s="34">
        <f t="shared" si="13"/>
        <v>0.18055555555555558</v>
      </c>
    </row>
    <row r="18" spans="1:19" s="12" customFormat="1" ht="39" x14ac:dyDescent="0.2">
      <c r="A18" s="5">
        <v>5</v>
      </c>
      <c r="B18" s="71" t="str">
        <f t="shared" si="2"/>
        <v>Terça</v>
      </c>
      <c r="C18" s="70" t="s">
        <v>63</v>
      </c>
      <c r="D18" s="68" t="s">
        <v>62</v>
      </c>
      <c r="E18" s="69" t="s">
        <v>61</v>
      </c>
      <c r="F18" s="70">
        <v>0.75</v>
      </c>
      <c r="G18" s="70">
        <v>0.8125</v>
      </c>
      <c r="H18" s="7">
        <f t="shared" si="14"/>
        <v>6.25E-2</v>
      </c>
      <c r="I18" s="8" t="str">
        <f t="shared" si="15"/>
        <v>Dia de semana - 00h00 às 08h00 e 18h00 às 24h00 - R$ 65,00</v>
      </c>
      <c r="J18" s="9"/>
      <c r="K18" s="10" t="str">
        <f t="shared" si="5"/>
        <v/>
      </c>
      <c r="L18" s="11">
        <f t="shared" si="6"/>
        <v>6.25E-2</v>
      </c>
      <c r="M18" s="11" t="str">
        <f t="shared" si="7"/>
        <v/>
      </c>
      <c r="N18" s="11" t="str">
        <f t="shared" si="8"/>
        <v xml:space="preserve"> </v>
      </c>
      <c r="O18" s="11" t="str">
        <f t="shared" si="9"/>
        <v xml:space="preserve"> </v>
      </c>
      <c r="P18" s="11" t="str">
        <f t="shared" si="10"/>
        <v xml:space="preserve"> </v>
      </c>
      <c r="Q18" s="11" t="str">
        <f t="shared" si="11"/>
        <v/>
      </c>
      <c r="R18" s="10" t="str">
        <f t="shared" si="12"/>
        <v/>
      </c>
      <c r="S18" s="34">
        <f t="shared" si="13"/>
        <v>6.25E-2</v>
      </c>
    </row>
    <row r="19" spans="1:19" s="12" customFormat="1" ht="26" x14ac:dyDescent="0.2">
      <c r="A19" s="5">
        <v>6</v>
      </c>
      <c r="B19" s="71" t="str">
        <f t="shared" si="2"/>
        <v>Quarta</v>
      </c>
      <c r="C19" s="70" t="s">
        <v>63</v>
      </c>
      <c r="D19" s="68" t="s">
        <v>62</v>
      </c>
      <c r="E19" s="69" t="s">
        <v>61</v>
      </c>
      <c r="F19" s="70">
        <v>0.38194444444444442</v>
      </c>
      <c r="G19" s="70">
        <v>0.54166666666666663</v>
      </c>
      <c r="H19" s="7">
        <f t="shared" si="3"/>
        <v>0.15972222222222221</v>
      </c>
      <c r="I19" s="8" t="str">
        <f t="shared" si="15"/>
        <v>Dia de semana - 08h00 às 18h00 - R$ 65,00</v>
      </c>
      <c r="J19" s="9"/>
      <c r="K19" s="10">
        <f t="shared" si="5"/>
        <v>0.15972222222222221</v>
      </c>
      <c r="L19" s="11" t="str">
        <f t="shared" si="6"/>
        <v/>
      </c>
      <c r="M19" s="11" t="str">
        <f t="shared" si="7"/>
        <v/>
      </c>
      <c r="N19" s="11" t="str">
        <f t="shared" si="8"/>
        <v xml:space="preserve"> </v>
      </c>
      <c r="O19" s="11" t="str">
        <f t="shared" si="9"/>
        <v xml:space="preserve"> </v>
      </c>
      <c r="P19" s="11" t="str">
        <f t="shared" si="10"/>
        <v xml:space="preserve"> </v>
      </c>
      <c r="Q19" s="11" t="str">
        <f t="shared" si="11"/>
        <v/>
      </c>
      <c r="R19" s="10" t="str">
        <f t="shared" si="12"/>
        <v/>
      </c>
      <c r="S19" s="34">
        <f t="shared" si="13"/>
        <v>0.15972222222222221</v>
      </c>
    </row>
    <row r="20" spans="1:19" s="12" customFormat="1" ht="26" x14ac:dyDescent="0.2">
      <c r="A20" s="5">
        <v>6</v>
      </c>
      <c r="B20" s="71" t="str">
        <f t="shared" si="2"/>
        <v>Quarta</v>
      </c>
      <c r="C20" s="70" t="s">
        <v>60</v>
      </c>
      <c r="D20" s="68" t="s">
        <v>62</v>
      </c>
      <c r="E20" s="69" t="s">
        <v>61</v>
      </c>
      <c r="F20" s="70">
        <v>0.58333333333333337</v>
      </c>
      <c r="G20" s="70">
        <v>0.75</v>
      </c>
      <c r="H20" s="7">
        <f t="shared" si="3"/>
        <v>0.16666666666666663</v>
      </c>
      <c r="I20" s="8" t="str">
        <f t="shared" si="15"/>
        <v>Dia de semana - 08h00 às 18h00 - R$ 65,00</v>
      </c>
      <c r="J20" s="9"/>
      <c r="K20" s="10">
        <f t="shared" si="5"/>
        <v>0.16666666666666663</v>
      </c>
      <c r="L20" s="11" t="str">
        <f t="shared" si="6"/>
        <v/>
      </c>
      <c r="M20" s="11" t="str">
        <f t="shared" si="7"/>
        <v/>
      </c>
      <c r="N20" s="11" t="str">
        <f t="shared" si="8"/>
        <v xml:space="preserve"> </v>
      </c>
      <c r="O20" s="11" t="str">
        <f t="shared" si="9"/>
        <v xml:space="preserve"> </v>
      </c>
      <c r="P20" s="11" t="str">
        <f t="shared" si="10"/>
        <v xml:space="preserve"> </v>
      </c>
      <c r="Q20" s="11" t="str">
        <f t="shared" si="11"/>
        <v/>
      </c>
      <c r="R20" s="10" t="str">
        <f t="shared" si="12"/>
        <v/>
      </c>
      <c r="S20" s="34">
        <f t="shared" si="13"/>
        <v>0.16666666666666663</v>
      </c>
    </row>
    <row r="21" spans="1:19" s="12" customFormat="1" ht="39" x14ac:dyDescent="0.2">
      <c r="A21" s="5">
        <v>6</v>
      </c>
      <c r="B21" s="71" t="str">
        <f t="shared" si="2"/>
        <v>Quarta</v>
      </c>
      <c r="C21" s="70" t="s">
        <v>60</v>
      </c>
      <c r="D21" s="68" t="s">
        <v>62</v>
      </c>
      <c r="E21" s="69" t="s">
        <v>61</v>
      </c>
      <c r="F21" s="70">
        <v>0.75</v>
      </c>
      <c r="G21" s="70">
        <v>0.79166666666666663</v>
      </c>
      <c r="H21" s="7">
        <f t="shared" si="3"/>
        <v>4.166666666666663E-2</v>
      </c>
      <c r="I21" s="8" t="str">
        <f t="shared" si="15"/>
        <v>Dia de semana - 00h00 às 08h00 e 18h00 às 24h00 - R$ 65,00</v>
      </c>
      <c r="J21" s="9"/>
      <c r="K21" s="10" t="str">
        <f t="shared" si="5"/>
        <v/>
      </c>
      <c r="L21" s="11">
        <f t="shared" si="6"/>
        <v>4.166666666666663E-2</v>
      </c>
      <c r="M21" s="11" t="str">
        <f t="shared" si="7"/>
        <v/>
      </c>
      <c r="N21" s="11" t="str">
        <f t="shared" si="8"/>
        <v xml:space="preserve"> </v>
      </c>
      <c r="O21" s="11" t="str">
        <f t="shared" si="9"/>
        <v xml:space="preserve"> </v>
      </c>
      <c r="P21" s="11" t="str">
        <f t="shared" si="10"/>
        <v xml:space="preserve"> </v>
      </c>
      <c r="Q21" s="11" t="str">
        <f t="shared" si="11"/>
        <v/>
      </c>
      <c r="R21" s="10" t="str">
        <f t="shared" si="12"/>
        <v/>
      </c>
      <c r="S21" s="34">
        <f t="shared" si="13"/>
        <v>4.166666666666663E-2</v>
      </c>
    </row>
    <row r="22" spans="1:19" s="12" customFormat="1" ht="26" x14ac:dyDescent="0.2">
      <c r="A22" s="5">
        <v>7</v>
      </c>
      <c r="B22" s="71" t="str">
        <f t="shared" si="2"/>
        <v>Quinta</v>
      </c>
      <c r="C22" s="70" t="s">
        <v>63</v>
      </c>
      <c r="D22" s="68" t="s">
        <v>62</v>
      </c>
      <c r="E22" s="69" t="s">
        <v>61</v>
      </c>
      <c r="F22" s="70">
        <v>0.38194444444444442</v>
      </c>
      <c r="G22" s="70">
        <v>0.54166666666666663</v>
      </c>
      <c r="H22" s="7">
        <f t="shared" si="3"/>
        <v>0.15972222222222221</v>
      </c>
      <c r="I22" s="8" t="str">
        <f t="shared" si="15"/>
        <v>Dia de semana - 08h00 às 18h00 - R$ 65,00</v>
      </c>
      <c r="J22" s="9"/>
      <c r="K22" s="10">
        <f t="shared" si="5"/>
        <v>0.15972222222222221</v>
      </c>
      <c r="L22" s="11" t="str">
        <f t="shared" si="6"/>
        <v/>
      </c>
      <c r="M22" s="11" t="str">
        <f t="shared" si="7"/>
        <v/>
      </c>
      <c r="N22" s="11" t="str">
        <f t="shared" si="8"/>
        <v xml:space="preserve"> </v>
      </c>
      <c r="O22" s="11" t="str">
        <f t="shared" si="9"/>
        <v xml:space="preserve"> </v>
      </c>
      <c r="P22" s="11" t="str">
        <f t="shared" si="10"/>
        <v xml:space="preserve"> </v>
      </c>
      <c r="Q22" s="11" t="str">
        <f t="shared" si="11"/>
        <v/>
      </c>
      <c r="R22" s="10" t="str">
        <f t="shared" si="12"/>
        <v/>
      </c>
      <c r="S22" s="34">
        <f t="shared" si="13"/>
        <v>0.15972222222222221</v>
      </c>
    </row>
    <row r="23" spans="1:19" s="12" customFormat="1" ht="26" x14ac:dyDescent="0.2">
      <c r="A23" s="5">
        <v>7</v>
      </c>
      <c r="B23" s="71" t="str">
        <f t="shared" si="2"/>
        <v>Quinta</v>
      </c>
      <c r="C23" s="70" t="s">
        <v>63</v>
      </c>
      <c r="D23" s="68" t="s">
        <v>62</v>
      </c>
      <c r="E23" s="69" t="s">
        <v>61</v>
      </c>
      <c r="F23" s="70">
        <v>0.58333333333333337</v>
      </c>
      <c r="G23" s="70">
        <v>0.75</v>
      </c>
      <c r="H23" s="7">
        <f t="shared" si="3"/>
        <v>0.16666666666666663</v>
      </c>
      <c r="I23" s="8" t="str">
        <f t="shared" si="15"/>
        <v>Dia de semana - 08h00 às 18h00 - R$ 65,00</v>
      </c>
      <c r="J23" s="9"/>
      <c r="K23" s="10">
        <f t="shared" si="5"/>
        <v>0.16666666666666663</v>
      </c>
      <c r="L23" s="11" t="str">
        <f t="shared" si="6"/>
        <v/>
      </c>
      <c r="M23" s="11" t="str">
        <f t="shared" si="7"/>
        <v/>
      </c>
      <c r="N23" s="11" t="str">
        <f t="shared" si="8"/>
        <v xml:space="preserve"> </v>
      </c>
      <c r="O23" s="11" t="str">
        <f t="shared" si="9"/>
        <v xml:space="preserve"> </v>
      </c>
      <c r="P23" s="11" t="str">
        <f t="shared" si="10"/>
        <v xml:space="preserve"> </v>
      </c>
      <c r="Q23" s="11" t="str">
        <f t="shared" si="11"/>
        <v/>
      </c>
      <c r="R23" s="10" t="str">
        <f t="shared" si="12"/>
        <v/>
      </c>
      <c r="S23" s="34">
        <f t="shared" si="13"/>
        <v>0.16666666666666663</v>
      </c>
    </row>
    <row r="24" spans="1:19" s="12" customFormat="1" ht="39" x14ac:dyDescent="0.2">
      <c r="A24" s="5">
        <v>7</v>
      </c>
      <c r="B24" s="71" t="str">
        <f t="shared" si="2"/>
        <v>Quinta</v>
      </c>
      <c r="C24" s="70" t="s">
        <v>60</v>
      </c>
      <c r="D24" s="68" t="s">
        <v>62</v>
      </c>
      <c r="E24" s="69" t="s">
        <v>61</v>
      </c>
      <c r="F24" s="70">
        <v>0.75</v>
      </c>
      <c r="G24" s="70">
        <v>0.80555555555555547</v>
      </c>
      <c r="H24" s="7">
        <f t="shared" si="3"/>
        <v>5.5555555555555469E-2</v>
      </c>
      <c r="I24" s="8" t="str">
        <f t="shared" si="15"/>
        <v>Dia de semana - 00h00 às 08h00 e 18h00 às 24h00 - R$ 65,00</v>
      </c>
      <c r="J24" s="9"/>
      <c r="K24" s="10" t="str">
        <f t="shared" si="5"/>
        <v/>
      </c>
      <c r="L24" s="11">
        <f t="shared" si="6"/>
        <v>5.5555555555555469E-2</v>
      </c>
      <c r="M24" s="11" t="str">
        <f t="shared" si="7"/>
        <v/>
      </c>
      <c r="N24" s="11" t="str">
        <f t="shared" si="8"/>
        <v xml:space="preserve"> </v>
      </c>
      <c r="O24" s="11" t="str">
        <f t="shared" si="9"/>
        <v xml:space="preserve"> </v>
      </c>
      <c r="P24" s="11" t="str">
        <f t="shared" si="10"/>
        <v xml:space="preserve"> </v>
      </c>
      <c r="Q24" s="11" t="str">
        <f t="shared" si="11"/>
        <v/>
      </c>
      <c r="R24" s="10" t="str">
        <f t="shared" si="12"/>
        <v/>
      </c>
      <c r="S24" s="34">
        <f t="shared" si="13"/>
        <v>5.5555555555555469E-2</v>
      </c>
    </row>
    <row r="25" spans="1:19" s="12" customFormat="1" ht="26" x14ac:dyDescent="0.2">
      <c r="A25" s="5">
        <v>8</v>
      </c>
      <c r="B25" s="71" t="str">
        <f t="shared" si="2"/>
        <v>Sexta</v>
      </c>
      <c r="C25" s="70" t="s">
        <v>63</v>
      </c>
      <c r="D25" s="68" t="s">
        <v>62</v>
      </c>
      <c r="E25" s="69" t="s">
        <v>61</v>
      </c>
      <c r="F25" s="70">
        <v>0.36805555555555558</v>
      </c>
      <c r="G25" s="70">
        <v>0.54166666666666663</v>
      </c>
      <c r="H25" s="7">
        <f t="shared" si="3"/>
        <v>0.17361111111111105</v>
      </c>
      <c r="I25" s="8" t="str">
        <f t="shared" si="15"/>
        <v>Dia de semana - 08h00 às 18h00 - R$ 65,00</v>
      </c>
      <c r="J25" s="9"/>
      <c r="K25" s="10">
        <f t="shared" si="5"/>
        <v>0.17361111111111105</v>
      </c>
      <c r="L25" s="11" t="str">
        <f t="shared" si="6"/>
        <v/>
      </c>
      <c r="M25" s="11" t="str">
        <f t="shared" si="7"/>
        <v/>
      </c>
      <c r="N25" s="11" t="str">
        <f t="shared" si="8"/>
        <v xml:space="preserve"> </v>
      </c>
      <c r="O25" s="11" t="str">
        <f t="shared" si="9"/>
        <v xml:space="preserve"> </v>
      </c>
      <c r="P25" s="11" t="str">
        <f t="shared" si="10"/>
        <v xml:space="preserve"> </v>
      </c>
      <c r="Q25" s="11" t="str">
        <f t="shared" si="11"/>
        <v/>
      </c>
      <c r="R25" s="10" t="str">
        <f t="shared" si="12"/>
        <v/>
      </c>
      <c r="S25" s="34">
        <f t="shared" si="13"/>
        <v>0.17361111111111105</v>
      </c>
    </row>
    <row r="26" spans="1:19" s="12" customFormat="1" ht="26" x14ac:dyDescent="0.2">
      <c r="A26" s="5">
        <v>8</v>
      </c>
      <c r="B26" s="71" t="str">
        <f t="shared" si="2"/>
        <v>Sexta</v>
      </c>
      <c r="C26" s="70" t="s">
        <v>63</v>
      </c>
      <c r="D26" s="68" t="s">
        <v>62</v>
      </c>
      <c r="E26" s="69" t="s">
        <v>61</v>
      </c>
      <c r="F26" s="70">
        <v>0.58333333333333337</v>
      </c>
      <c r="G26" s="70">
        <v>0.75</v>
      </c>
      <c r="H26" s="7">
        <f t="shared" si="3"/>
        <v>0.16666666666666663</v>
      </c>
      <c r="I26" s="8" t="str">
        <f t="shared" si="15"/>
        <v>Dia de semana - 08h00 às 18h00 - R$ 65,00</v>
      </c>
      <c r="J26" s="9"/>
      <c r="K26" s="10">
        <f t="shared" si="5"/>
        <v>0.16666666666666663</v>
      </c>
      <c r="L26" s="11" t="str">
        <f t="shared" si="6"/>
        <v/>
      </c>
      <c r="M26" s="11" t="str">
        <f t="shared" si="7"/>
        <v/>
      </c>
      <c r="N26" s="11" t="str">
        <f t="shared" si="8"/>
        <v xml:space="preserve"> </v>
      </c>
      <c r="O26" s="11" t="str">
        <f t="shared" si="9"/>
        <v xml:space="preserve"> </v>
      </c>
      <c r="P26" s="11" t="str">
        <f t="shared" si="10"/>
        <v xml:space="preserve"> </v>
      </c>
      <c r="Q26" s="11" t="str">
        <f t="shared" si="11"/>
        <v/>
      </c>
      <c r="R26" s="10" t="str">
        <f t="shared" si="12"/>
        <v/>
      </c>
      <c r="S26" s="34">
        <f t="shared" si="13"/>
        <v>0.16666666666666663</v>
      </c>
    </row>
    <row r="27" spans="1:19" s="12" customFormat="1" ht="39" x14ac:dyDescent="0.2">
      <c r="A27" s="5">
        <v>8</v>
      </c>
      <c r="B27" s="71" t="str">
        <f t="shared" si="2"/>
        <v>Sexta</v>
      </c>
      <c r="C27" s="70" t="s">
        <v>60</v>
      </c>
      <c r="D27" s="68" t="s">
        <v>62</v>
      </c>
      <c r="E27" s="69" t="s">
        <v>61</v>
      </c>
      <c r="F27" s="70">
        <v>0.75</v>
      </c>
      <c r="G27" s="70">
        <v>0.80208333333333337</v>
      </c>
      <c r="H27" s="7">
        <f t="shared" si="3"/>
        <v>5.208333333333337E-2</v>
      </c>
      <c r="I27" s="8" t="str">
        <f t="shared" si="15"/>
        <v>Dia de semana - 00h00 às 08h00 e 18h00 às 24h00 - R$ 65,00</v>
      </c>
      <c r="J27" s="9"/>
      <c r="K27" s="10" t="str">
        <f t="shared" si="5"/>
        <v/>
      </c>
      <c r="L27" s="11">
        <f t="shared" si="6"/>
        <v>5.208333333333337E-2</v>
      </c>
      <c r="M27" s="11" t="str">
        <f t="shared" si="7"/>
        <v/>
      </c>
      <c r="N27" s="11" t="str">
        <f t="shared" si="8"/>
        <v xml:space="preserve"> </v>
      </c>
      <c r="O27" s="11" t="str">
        <f t="shared" si="9"/>
        <v xml:space="preserve"> </v>
      </c>
      <c r="P27" s="11" t="str">
        <f t="shared" si="10"/>
        <v xml:space="preserve"> </v>
      </c>
      <c r="Q27" s="11" t="str">
        <f t="shared" si="11"/>
        <v/>
      </c>
      <c r="R27" s="10" t="str">
        <f t="shared" si="12"/>
        <v/>
      </c>
      <c r="S27" s="34">
        <f t="shared" si="13"/>
        <v>5.208333333333337E-2</v>
      </c>
    </row>
    <row r="28" spans="1:19" s="12" customFormat="1" ht="26" x14ac:dyDescent="0.2">
      <c r="A28" s="5">
        <v>11</v>
      </c>
      <c r="B28" s="71" t="str">
        <f t="shared" si="2"/>
        <v>Segunda</v>
      </c>
      <c r="C28" s="70" t="s">
        <v>63</v>
      </c>
      <c r="D28" s="68" t="s">
        <v>62</v>
      </c>
      <c r="E28" s="69" t="s">
        <v>61</v>
      </c>
      <c r="F28" s="70">
        <v>0.375</v>
      </c>
      <c r="G28" s="70">
        <v>0.54166666666666663</v>
      </c>
      <c r="H28" s="7">
        <f t="shared" si="3"/>
        <v>0.16666666666666663</v>
      </c>
      <c r="I28" s="8" t="str">
        <f t="shared" si="15"/>
        <v>Dia de semana - 08h00 às 18h00 - R$ 65,00</v>
      </c>
      <c r="J28" s="9"/>
      <c r="K28" s="10">
        <f t="shared" si="5"/>
        <v>0.16666666666666663</v>
      </c>
      <c r="L28" s="11" t="str">
        <f t="shared" si="6"/>
        <v/>
      </c>
      <c r="M28" s="11" t="str">
        <f t="shared" si="7"/>
        <v/>
      </c>
      <c r="N28" s="11" t="str">
        <f t="shared" si="8"/>
        <v xml:space="preserve"> </v>
      </c>
      <c r="O28" s="11" t="str">
        <f t="shared" si="9"/>
        <v xml:space="preserve"> </v>
      </c>
      <c r="P28" s="11" t="str">
        <f t="shared" si="10"/>
        <v xml:space="preserve"> </v>
      </c>
      <c r="Q28" s="11" t="str">
        <f t="shared" si="11"/>
        <v/>
      </c>
      <c r="R28" s="10" t="str">
        <f t="shared" si="12"/>
        <v/>
      </c>
      <c r="S28" s="34">
        <f t="shared" si="13"/>
        <v>0.16666666666666663</v>
      </c>
    </row>
    <row r="29" spans="1:19" s="12" customFormat="1" ht="26" x14ac:dyDescent="0.2">
      <c r="A29" s="5">
        <v>11</v>
      </c>
      <c r="B29" s="71" t="str">
        <f t="shared" si="2"/>
        <v>Segunda</v>
      </c>
      <c r="C29" s="70" t="s">
        <v>63</v>
      </c>
      <c r="D29" s="68" t="s">
        <v>62</v>
      </c>
      <c r="E29" s="69" t="s">
        <v>61</v>
      </c>
      <c r="F29" s="70">
        <v>0.58333333333333337</v>
      </c>
      <c r="G29" s="70">
        <v>0.75</v>
      </c>
      <c r="H29" s="7">
        <f t="shared" si="3"/>
        <v>0.16666666666666663</v>
      </c>
      <c r="I29" s="8" t="str">
        <f t="shared" si="15"/>
        <v>Dia de semana - 08h00 às 18h00 - R$ 65,00</v>
      </c>
      <c r="J29" s="9"/>
      <c r="K29" s="10">
        <f t="shared" si="5"/>
        <v>0.16666666666666663</v>
      </c>
      <c r="L29" s="11" t="str">
        <f t="shared" si="6"/>
        <v/>
      </c>
      <c r="M29" s="11" t="str">
        <f t="shared" si="7"/>
        <v/>
      </c>
      <c r="N29" s="11" t="str">
        <f t="shared" si="8"/>
        <v xml:space="preserve"> </v>
      </c>
      <c r="O29" s="11" t="str">
        <f t="shared" si="9"/>
        <v xml:space="preserve"> </v>
      </c>
      <c r="P29" s="11" t="str">
        <f t="shared" si="10"/>
        <v xml:space="preserve"> </v>
      </c>
      <c r="Q29" s="11" t="str">
        <f t="shared" si="11"/>
        <v/>
      </c>
      <c r="R29" s="10" t="str">
        <f t="shared" si="12"/>
        <v/>
      </c>
      <c r="S29" s="34">
        <f t="shared" si="13"/>
        <v>0.16666666666666663</v>
      </c>
    </row>
    <row r="30" spans="1:19" s="12" customFormat="1" ht="39" x14ac:dyDescent="0.2">
      <c r="A30" s="5">
        <v>11</v>
      </c>
      <c r="B30" s="71" t="str">
        <f t="shared" si="2"/>
        <v>Segunda</v>
      </c>
      <c r="C30" s="70" t="s">
        <v>63</v>
      </c>
      <c r="D30" s="68" t="s">
        <v>62</v>
      </c>
      <c r="E30" s="69" t="s">
        <v>61</v>
      </c>
      <c r="F30" s="70">
        <v>0.75</v>
      </c>
      <c r="G30" s="70">
        <v>0.79166666666666663</v>
      </c>
      <c r="H30" s="7">
        <f t="shared" si="3"/>
        <v>4.166666666666663E-2</v>
      </c>
      <c r="I30" s="8" t="str">
        <f t="shared" si="15"/>
        <v>Dia de semana - 00h00 às 08h00 e 18h00 às 24h00 - R$ 65,00</v>
      </c>
      <c r="J30" s="9"/>
      <c r="K30" s="10" t="str">
        <f t="shared" si="5"/>
        <v/>
      </c>
      <c r="L30" s="11">
        <f t="shared" si="6"/>
        <v>4.166666666666663E-2</v>
      </c>
      <c r="M30" s="11" t="str">
        <f t="shared" si="7"/>
        <v/>
      </c>
      <c r="N30" s="11" t="str">
        <f t="shared" si="8"/>
        <v xml:space="preserve"> </v>
      </c>
      <c r="O30" s="11" t="str">
        <f t="shared" si="9"/>
        <v xml:space="preserve"> </v>
      </c>
      <c r="P30" s="11" t="str">
        <f t="shared" si="10"/>
        <v xml:space="preserve"> </v>
      </c>
      <c r="Q30" s="11" t="str">
        <f t="shared" si="11"/>
        <v/>
      </c>
      <c r="R30" s="10" t="str">
        <f t="shared" si="12"/>
        <v/>
      </c>
      <c r="S30" s="34">
        <f t="shared" si="13"/>
        <v>4.166666666666663E-2</v>
      </c>
    </row>
    <row r="31" spans="1:19" s="12" customFormat="1" ht="26" x14ac:dyDescent="0.2">
      <c r="A31" s="5">
        <v>12</v>
      </c>
      <c r="B31" s="71" t="str">
        <f t="shared" si="2"/>
        <v>Terça</v>
      </c>
      <c r="C31" s="70" t="s">
        <v>60</v>
      </c>
      <c r="D31" s="68" t="s">
        <v>62</v>
      </c>
      <c r="E31" s="69" t="s">
        <v>61</v>
      </c>
      <c r="F31" s="70">
        <v>0.36805555555555558</v>
      </c>
      <c r="G31" s="70">
        <v>0.54166666666666663</v>
      </c>
      <c r="H31" s="7">
        <f t="shared" si="3"/>
        <v>0.17361111111111105</v>
      </c>
      <c r="I31" s="8" t="str">
        <f t="shared" si="15"/>
        <v>Dia de semana - 08h00 às 18h00 - R$ 65,00</v>
      </c>
      <c r="J31" s="9"/>
      <c r="K31" s="10">
        <f t="shared" si="5"/>
        <v>0.17361111111111105</v>
      </c>
      <c r="L31" s="11" t="str">
        <f t="shared" si="6"/>
        <v/>
      </c>
      <c r="M31" s="11" t="str">
        <f t="shared" si="7"/>
        <v/>
      </c>
      <c r="N31" s="11" t="str">
        <f t="shared" si="8"/>
        <v xml:space="preserve"> </v>
      </c>
      <c r="O31" s="11" t="str">
        <f t="shared" si="9"/>
        <v xml:space="preserve"> </v>
      </c>
      <c r="P31" s="11" t="str">
        <f t="shared" si="10"/>
        <v xml:space="preserve"> </v>
      </c>
      <c r="Q31" s="11" t="str">
        <f t="shared" si="11"/>
        <v/>
      </c>
      <c r="R31" s="10" t="str">
        <f t="shared" si="12"/>
        <v/>
      </c>
      <c r="S31" s="34">
        <f t="shared" si="13"/>
        <v>0.17361111111111105</v>
      </c>
    </row>
    <row r="32" spans="1:19" s="12" customFormat="1" ht="26" x14ac:dyDescent="0.2">
      <c r="A32" s="5">
        <v>12</v>
      </c>
      <c r="B32" s="71" t="str">
        <f t="shared" si="2"/>
        <v>Terça</v>
      </c>
      <c r="C32" s="70" t="s">
        <v>60</v>
      </c>
      <c r="D32" s="68" t="s">
        <v>62</v>
      </c>
      <c r="E32" s="69" t="s">
        <v>61</v>
      </c>
      <c r="F32" s="70">
        <v>0.57638888888888895</v>
      </c>
      <c r="G32" s="70">
        <v>0.75</v>
      </c>
      <c r="H32" s="7">
        <f t="shared" si="3"/>
        <v>0.17361111111111105</v>
      </c>
      <c r="I32" s="8" t="str">
        <f t="shared" si="15"/>
        <v>Dia de semana - 08h00 às 18h00 - R$ 65,00</v>
      </c>
      <c r="J32" s="9"/>
      <c r="K32" s="10">
        <f t="shared" si="5"/>
        <v>0.17361111111111105</v>
      </c>
      <c r="L32" s="11" t="str">
        <f t="shared" si="6"/>
        <v/>
      </c>
      <c r="M32" s="11" t="str">
        <f t="shared" si="7"/>
        <v/>
      </c>
      <c r="N32" s="11" t="str">
        <f t="shared" si="8"/>
        <v xml:space="preserve"> </v>
      </c>
      <c r="O32" s="11" t="str">
        <f t="shared" si="9"/>
        <v xml:space="preserve"> </v>
      </c>
      <c r="P32" s="11" t="str">
        <f t="shared" si="10"/>
        <v xml:space="preserve"> </v>
      </c>
      <c r="Q32" s="11" t="str">
        <f t="shared" si="11"/>
        <v/>
      </c>
      <c r="R32" s="10" t="str">
        <f t="shared" si="12"/>
        <v/>
      </c>
      <c r="S32" s="34">
        <f t="shared" si="13"/>
        <v>0.17361111111111105</v>
      </c>
    </row>
    <row r="33" spans="1:19" s="12" customFormat="1" ht="39" x14ac:dyDescent="0.2">
      <c r="A33" s="5">
        <v>12</v>
      </c>
      <c r="B33" s="71" t="str">
        <f t="shared" si="2"/>
        <v>Terça</v>
      </c>
      <c r="C33" s="70" t="s">
        <v>60</v>
      </c>
      <c r="D33" s="68" t="s">
        <v>62</v>
      </c>
      <c r="E33" s="69" t="s">
        <v>61</v>
      </c>
      <c r="F33" s="70">
        <v>0.75</v>
      </c>
      <c r="G33" s="70">
        <v>0.79166666666666663</v>
      </c>
      <c r="H33" s="7">
        <f t="shared" si="3"/>
        <v>4.166666666666663E-2</v>
      </c>
      <c r="I33" s="8" t="str">
        <f t="shared" si="15"/>
        <v>Dia de semana - 00h00 às 08h00 e 18h00 às 24h00 - R$ 65,00</v>
      </c>
      <c r="J33" s="9"/>
      <c r="K33" s="10" t="str">
        <f t="shared" si="5"/>
        <v/>
      </c>
      <c r="L33" s="11">
        <f t="shared" si="6"/>
        <v>4.166666666666663E-2</v>
      </c>
      <c r="M33" s="11" t="str">
        <f t="shared" si="7"/>
        <v/>
      </c>
      <c r="N33" s="11" t="str">
        <f t="shared" si="8"/>
        <v xml:space="preserve"> </v>
      </c>
      <c r="O33" s="11" t="str">
        <f t="shared" si="9"/>
        <v xml:space="preserve"> </v>
      </c>
      <c r="P33" s="11" t="str">
        <f t="shared" si="10"/>
        <v xml:space="preserve"> </v>
      </c>
      <c r="Q33" s="11" t="str">
        <f t="shared" si="11"/>
        <v/>
      </c>
      <c r="R33" s="10" t="str">
        <f t="shared" si="12"/>
        <v/>
      </c>
      <c r="S33" s="34">
        <f t="shared" si="13"/>
        <v>4.166666666666663E-2</v>
      </c>
    </row>
    <row r="34" spans="1:19" s="12" customFormat="1" ht="26" x14ac:dyDescent="0.2">
      <c r="A34" s="5">
        <v>13</v>
      </c>
      <c r="B34" s="71" t="str">
        <f t="shared" si="2"/>
        <v>Quarta</v>
      </c>
      <c r="C34" s="70" t="s">
        <v>60</v>
      </c>
      <c r="D34" s="68" t="s">
        <v>62</v>
      </c>
      <c r="E34" s="69" t="s">
        <v>61</v>
      </c>
      <c r="F34" s="70">
        <v>0.36805555555555558</v>
      </c>
      <c r="G34" s="70">
        <v>0.54166666666666663</v>
      </c>
      <c r="H34" s="7">
        <f t="shared" si="3"/>
        <v>0.17361111111111105</v>
      </c>
      <c r="I34" s="8" t="str">
        <f t="shared" si="15"/>
        <v>Dia de semana - 08h00 às 18h00 - R$ 65,00</v>
      </c>
      <c r="J34" s="9"/>
      <c r="K34" s="10">
        <f t="shared" si="5"/>
        <v>0.17361111111111105</v>
      </c>
      <c r="L34" s="11" t="str">
        <f t="shared" si="6"/>
        <v/>
      </c>
      <c r="M34" s="11" t="str">
        <f t="shared" si="7"/>
        <v/>
      </c>
      <c r="N34" s="11" t="str">
        <f t="shared" si="8"/>
        <v xml:space="preserve"> </v>
      </c>
      <c r="O34" s="11" t="str">
        <f t="shared" si="9"/>
        <v xml:space="preserve"> </v>
      </c>
      <c r="P34" s="11" t="str">
        <f t="shared" si="10"/>
        <v xml:space="preserve"> </v>
      </c>
      <c r="Q34" s="11" t="str">
        <f t="shared" si="11"/>
        <v/>
      </c>
      <c r="R34" s="10" t="str">
        <f t="shared" si="12"/>
        <v/>
      </c>
      <c r="S34" s="34">
        <f t="shared" si="13"/>
        <v>0.17361111111111105</v>
      </c>
    </row>
    <row r="35" spans="1:19" s="12" customFormat="1" ht="26" x14ac:dyDescent="0.2">
      <c r="A35" s="5">
        <v>13</v>
      </c>
      <c r="B35" s="71" t="str">
        <f t="shared" si="2"/>
        <v>Quarta</v>
      </c>
      <c r="C35" s="70" t="s">
        <v>60</v>
      </c>
      <c r="D35" s="68" t="s">
        <v>62</v>
      </c>
      <c r="E35" s="69" t="s">
        <v>61</v>
      </c>
      <c r="F35" s="70">
        <v>0.57291666666666663</v>
      </c>
      <c r="G35" s="70">
        <v>0.75</v>
      </c>
      <c r="H35" s="7">
        <f t="shared" si="3"/>
        <v>0.17708333333333337</v>
      </c>
      <c r="I35" s="8" t="str">
        <f t="shared" si="15"/>
        <v>Dia de semana - 08h00 às 18h00 - R$ 65,00</v>
      </c>
      <c r="J35" s="9"/>
      <c r="K35" s="10">
        <f t="shared" si="5"/>
        <v>0.17708333333333337</v>
      </c>
      <c r="L35" s="11" t="str">
        <f t="shared" si="6"/>
        <v/>
      </c>
      <c r="M35" s="11" t="str">
        <f t="shared" si="7"/>
        <v/>
      </c>
      <c r="N35" s="11" t="str">
        <f t="shared" si="8"/>
        <v xml:space="preserve"> </v>
      </c>
      <c r="O35" s="11" t="str">
        <f t="shared" si="9"/>
        <v xml:space="preserve"> </v>
      </c>
      <c r="P35" s="11" t="str">
        <f t="shared" si="10"/>
        <v xml:space="preserve"> </v>
      </c>
      <c r="Q35" s="11" t="str">
        <f t="shared" si="11"/>
        <v/>
      </c>
      <c r="R35" s="10" t="str">
        <f t="shared" si="12"/>
        <v/>
      </c>
      <c r="S35" s="34">
        <f t="shared" si="13"/>
        <v>0.17708333333333337</v>
      </c>
    </row>
    <row r="36" spans="1:19" s="12" customFormat="1" ht="39" x14ac:dyDescent="0.2">
      <c r="A36" s="5">
        <v>13</v>
      </c>
      <c r="B36" s="71" t="str">
        <f t="shared" si="2"/>
        <v>Quarta</v>
      </c>
      <c r="C36" s="70" t="s">
        <v>60</v>
      </c>
      <c r="D36" s="68" t="s">
        <v>62</v>
      </c>
      <c r="E36" s="69" t="s">
        <v>61</v>
      </c>
      <c r="F36" s="70">
        <v>0.75</v>
      </c>
      <c r="G36" s="70">
        <v>0.77083333333333337</v>
      </c>
      <c r="H36" s="7">
        <f t="shared" si="3"/>
        <v>2.083333333333337E-2</v>
      </c>
      <c r="I36" s="8" t="str">
        <f t="shared" si="15"/>
        <v>Dia de semana - 00h00 às 08h00 e 18h00 às 24h00 - R$ 65,00</v>
      </c>
      <c r="J36" s="9"/>
      <c r="K36" s="10" t="str">
        <f t="shared" si="5"/>
        <v/>
      </c>
      <c r="L36" s="11">
        <f t="shared" si="6"/>
        <v>2.083333333333337E-2</v>
      </c>
      <c r="M36" s="11" t="str">
        <f t="shared" si="7"/>
        <v/>
      </c>
      <c r="N36" s="11" t="str">
        <f t="shared" si="8"/>
        <v xml:space="preserve"> </v>
      </c>
      <c r="O36" s="11" t="str">
        <f t="shared" si="9"/>
        <v xml:space="preserve"> </v>
      </c>
      <c r="P36" s="11" t="str">
        <f t="shared" si="10"/>
        <v xml:space="preserve"> </v>
      </c>
      <c r="Q36" s="11" t="str">
        <f t="shared" si="11"/>
        <v/>
      </c>
      <c r="R36" s="10" t="str">
        <f t="shared" si="12"/>
        <v/>
      </c>
      <c r="S36" s="34">
        <f t="shared" si="13"/>
        <v>2.083333333333337E-2</v>
      </c>
    </row>
    <row r="37" spans="1:19" s="12" customFormat="1" ht="26" x14ac:dyDescent="0.2">
      <c r="A37" s="5">
        <v>14</v>
      </c>
      <c r="B37" s="71" t="str">
        <f t="shared" si="2"/>
        <v>Quinta</v>
      </c>
      <c r="C37" s="70" t="s">
        <v>60</v>
      </c>
      <c r="D37" s="68" t="s">
        <v>62</v>
      </c>
      <c r="E37" s="69" t="s">
        <v>61</v>
      </c>
      <c r="F37" s="70">
        <v>0.38194444444444442</v>
      </c>
      <c r="G37" s="70">
        <v>0.54166666666666663</v>
      </c>
      <c r="H37" s="7">
        <f t="shared" si="3"/>
        <v>0.15972222222222221</v>
      </c>
      <c r="I37" s="8" t="str">
        <f t="shared" si="15"/>
        <v>Dia de semana - 08h00 às 18h00 - R$ 65,00</v>
      </c>
      <c r="J37" s="9"/>
      <c r="K37" s="10">
        <f t="shared" si="5"/>
        <v>0.15972222222222221</v>
      </c>
      <c r="L37" s="11" t="str">
        <f t="shared" si="6"/>
        <v/>
      </c>
      <c r="M37" s="11" t="str">
        <f t="shared" si="7"/>
        <v/>
      </c>
      <c r="N37" s="11" t="str">
        <f t="shared" si="8"/>
        <v xml:space="preserve"> </v>
      </c>
      <c r="O37" s="11" t="str">
        <f t="shared" si="9"/>
        <v xml:space="preserve"> </v>
      </c>
      <c r="P37" s="11" t="str">
        <f t="shared" si="10"/>
        <v xml:space="preserve"> </v>
      </c>
      <c r="Q37" s="11" t="str">
        <f t="shared" si="11"/>
        <v/>
      </c>
      <c r="R37" s="10" t="str">
        <f t="shared" si="12"/>
        <v/>
      </c>
      <c r="S37" s="34">
        <f t="shared" si="13"/>
        <v>0.15972222222222221</v>
      </c>
    </row>
    <row r="38" spans="1:19" s="12" customFormat="1" ht="26" x14ac:dyDescent="0.2">
      <c r="A38" s="5">
        <v>14</v>
      </c>
      <c r="B38" s="71" t="str">
        <f t="shared" si="2"/>
        <v>Quinta</v>
      </c>
      <c r="C38" s="70" t="s">
        <v>60</v>
      </c>
      <c r="D38" s="68" t="s">
        <v>62</v>
      </c>
      <c r="E38" s="69" t="s">
        <v>61</v>
      </c>
      <c r="F38" s="70">
        <v>0.58333333333333337</v>
      </c>
      <c r="G38" s="70">
        <v>0.75</v>
      </c>
      <c r="H38" s="7">
        <f t="shared" si="3"/>
        <v>0.16666666666666663</v>
      </c>
      <c r="I38" s="8" t="str">
        <f t="shared" si="15"/>
        <v>Dia de semana - 08h00 às 18h00 - R$ 65,00</v>
      </c>
      <c r="J38" s="9"/>
      <c r="K38" s="10">
        <f t="shared" si="5"/>
        <v>0.16666666666666663</v>
      </c>
      <c r="L38" s="11" t="str">
        <f t="shared" si="6"/>
        <v/>
      </c>
      <c r="M38" s="11" t="str">
        <f t="shared" si="7"/>
        <v/>
      </c>
      <c r="N38" s="11" t="str">
        <f t="shared" si="8"/>
        <v xml:space="preserve"> </v>
      </c>
      <c r="O38" s="11" t="str">
        <f t="shared" si="9"/>
        <v xml:space="preserve"> </v>
      </c>
      <c r="P38" s="11" t="str">
        <f t="shared" si="10"/>
        <v xml:space="preserve"> </v>
      </c>
      <c r="Q38" s="11" t="str">
        <f t="shared" si="11"/>
        <v/>
      </c>
      <c r="R38" s="10" t="str">
        <f t="shared" si="12"/>
        <v/>
      </c>
      <c r="S38" s="34">
        <f t="shared" si="13"/>
        <v>0.16666666666666663</v>
      </c>
    </row>
    <row r="39" spans="1:19" s="12" customFormat="1" ht="39" x14ac:dyDescent="0.2">
      <c r="A39" s="5">
        <v>14</v>
      </c>
      <c r="B39" s="71" t="str">
        <f t="shared" si="2"/>
        <v>Quinta</v>
      </c>
      <c r="C39" s="70" t="s">
        <v>60</v>
      </c>
      <c r="D39" s="68" t="s">
        <v>62</v>
      </c>
      <c r="E39" s="69" t="s">
        <v>61</v>
      </c>
      <c r="F39" s="70">
        <v>0.75</v>
      </c>
      <c r="G39" s="70">
        <v>0.79166666666666663</v>
      </c>
      <c r="H39" s="7">
        <f t="shared" si="3"/>
        <v>4.166666666666663E-2</v>
      </c>
      <c r="I39" s="8" t="str">
        <f t="shared" si="15"/>
        <v>Dia de semana - 00h00 às 08h00 e 18h00 às 24h00 - R$ 65,00</v>
      </c>
      <c r="J39" s="9"/>
      <c r="K39" s="10" t="str">
        <f t="shared" si="5"/>
        <v/>
      </c>
      <c r="L39" s="11">
        <f t="shared" si="6"/>
        <v>4.166666666666663E-2</v>
      </c>
      <c r="M39" s="11" t="str">
        <f t="shared" si="7"/>
        <v/>
      </c>
      <c r="N39" s="11" t="str">
        <f t="shared" si="8"/>
        <v xml:space="preserve"> </v>
      </c>
      <c r="O39" s="11" t="str">
        <f t="shared" si="9"/>
        <v xml:space="preserve"> </v>
      </c>
      <c r="P39" s="11" t="str">
        <f t="shared" si="10"/>
        <v xml:space="preserve"> </v>
      </c>
      <c r="Q39" s="11" t="str">
        <f t="shared" si="11"/>
        <v/>
      </c>
      <c r="R39" s="10" t="str">
        <f t="shared" si="12"/>
        <v/>
      </c>
      <c r="S39" s="34">
        <f t="shared" si="13"/>
        <v>4.166666666666663E-2</v>
      </c>
    </row>
    <row r="40" spans="1:19" s="12" customFormat="1" ht="26" x14ac:dyDescent="0.2">
      <c r="A40" s="5">
        <v>15</v>
      </c>
      <c r="B40" s="71" t="str">
        <f t="shared" si="2"/>
        <v>Sexta</v>
      </c>
      <c r="C40" s="70" t="s">
        <v>63</v>
      </c>
      <c r="D40" s="68" t="s">
        <v>62</v>
      </c>
      <c r="E40" s="69" t="s">
        <v>61</v>
      </c>
      <c r="F40" s="70">
        <v>0.36458333333333331</v>
      </c>
      <c r="G40" s="70">
        <v>0.54166666666666663</v>
      </c>
      <c r="H40" s="7">
        <f t="shared" si="3"/>
        <v>0.17708333333333331</v>
      </c>
      <c r="I40" s="8" t="str">
        <f t="shared" si="15"/>
        <v>Dia de semana - 08h00 às 18h00 - R$ 65,00</v>
      </c>
      <c r="J40" s="9"/>
      <c r="K40" s="10">
        <f t="shared" si="5"/>
        <v>0.17708333333333331</v>
      </c>
      <c r="L40" s="11" t="str">
        <f t="shared" si="6"/>
        <v/>
      </c>
      <c r="M40" s="11" t="str">
        <f t="shared" si="7"/>
        <v/>
      </c>
      <c r="N40" s="11" t="str">
        <f t="shared" si="8"/>
        <v xml:space="preserve"> </v>
      </c>
      <c r="O40" s="11" t="str">
        <f t="shared" si="9"/>
        <v xml:space="preserve"> </v>
      </c>
      <c r="P40" s="11" t="str">
        <f t="shared" si="10"/>
        <v xml:space="preserve"> </v>
      </c>
      <c r="Q40" s="11" t="str">
        <f t="shared" si="11"/>
        <v/>
      </c>
      <c r="R40" s="10" t="str">
        <f t="shared" si="12"/>
        <v/>
      </c>
      <c r="S40" s="34">
        <f t="shared" si="13"/>
        <v>0.17708333333333331</v>
      </c>
    </row>
    <row r="41" spans="1:19" s="12" customFormat="1" ht="26" x14ac:dyDescent="0.2">
      <c r="A41" s="5">
        <v>15</v>
      </c>
      <c r="B41" s="71" t="str">
        <f t="shared" si="2"/>
        <v>Sexta</v>
      </c>
      <c r="C41" s="70" t="s">
        <v>63</v>
      </c>
      <c r="D41" s="68" t="s">
        <v>62</v>
      </c>
      <c r="E41" s="69" t="s">
        <v>61</v>
      </c>
      <c r="F41" s="70">
        <v>0.58333333333333337</v>
      </c>
      <c r="G41" s="70">
        <v>0.75</v>
      </c>
      <c r="H41" s="7">
        <f t="shared" si="3"/>
        <v>0.16666666666666663</v>
      </c>
      <c r="I41" s="8" t="str">
        <f t="shared" si="15"/>
        <v>Dia de semana - 08h00 às 18h00 - R$ 65,00</v>
      </c>
      <c r="J41" s="9"/>
      <c r="K41" s="10">
        <f t="shared" si="5"/>
        <v>0.16666666666666663</v>
      </c>
      <c r="L41" s="11" t="str">
        <f t="shared" si="6"/>
        <v/>
      </c>
      <c r="M41" s="11" t="str">
        <f t="shared" si="7"/>
        <v/>
      </c>
      <c r="N41" s="11" t="str">
        <f t="shared" si="8"/>
        <v xml:space="preserve"> </v>
      </c>
      <c r="O41" s="11" t="str">
        <f t="shared" si="9"/>
        <v xml:space="preserve"> </v>
      </c>
      <c r="P41" s="11" t="str">
        <f t="shared" si="10"/>
        <v xml:space="preserve"> </v>
      </c>
      <c r="Q41" s="11" t="str">
        <f t="shared" si="11"/>
        <v/>
      </c>
      <c r="R41" s="10" t="str">
        <f t="shared" si="12"/>
        <v/>
      </c>
      <c r="S41" s="34">
        <f t="shared" si="13"/>
        <v>0.16666666666666663</v>
      </c>
    </row>
    <row r="42" spans="1:19" s="12" customFormat="1" ht="39" x14ac:dyDescent="0.2">
      <c r="A42" s="5">
        <v>15</v>
      </c>
      <c r="B42" s="71" t="str">
        <f t="shared" si="2"/>
        <v>Sexta</v>
      </c>
      <c r="C42" s="70" t="s">
        <v>63</v>
      </c>
      <c r="D42" s="68" t="s">
        <v>62</v>
      </c>
      <c r="E42" s="69" t="s">
        <v>61</v>
      </c>
      <c r="F42" s="70">
        <v>0.75</v>
      </c>
      <c r="G42" s="70">
        <v>0.79861111111111116</v>
      </c>
      <c r="H42" s="7">
        <f t="shared" si="3"/>
        <v>4.861111111111116E-2</v>
      </c>
      <c r="I42" s="8" t="str">
        <f t="shared" si="15"/>
        <v>Dia de semana - 00h00 às 08h00 e 18h00 às 24h00 - R$ 65,00</v>
      </c>
      <c r="J42" s="9"/>
      <c r="K42" s="10" t="str">
        <f t="shared" si="5"/>
        <v/>
      </c>
      <c r="L42" s="11">
        <f t="shared" si="6"/>
        <v>4.861111111111116E-2</v>
      </c>
      <c r="M42" s="11" t="str">
        <f t="shared" si="7"/>
        <v/>
      </c>
      <c r="N42" s="11" t="str">
        <f t="shared" si="8"/>
        <v xml:space="preserve"> </v>
      </c>
      <c r="O42" s="11" t="str">
        <f t="shared" si="9"/>
        <v xml:space="preserve"> </v>
      </c>
      <c r="P42" s="11" t="str">
        <f t="shared" si="10"/>
        <v xml:space="preserve"> </v>
      </c>
      <c r="Q42" s="11" t="str">
        <f t="shared" si="11"/>
        <v/>
      </c>
      <c r="R42" s="10" t="str">
        <f t="shared" si="12"/>
        <v/>
      </c>
      <c r="S42" s="34">
        <f t="shared" si="13"/>
        <v>4.861111111111116E-2</v>
      </c>
    </row>
    <row r="43" spans="1:19" s="12" customFormat="1" ht="26" x14ac:dyDescent="0.2">
      <c r="A43" s="5">
        <v>18</v>
      </c>
      <c r="B43" s="71" t="str">
        <f t="shared" si="2"/>
        <v>Segunda</v>
      </c>
      <c r="C43" s="70" t="s">
        <v>60</v>
      </c>
      <c r="D43" s="68" t="s">
        <v>62</v>
      </c>
      <c r="E43" s="69" t="s">
        <v>61</v>
      </c>
      <c r="F43" s="70">
        <v>0.375</v>
      </c>
      <c r="G43" s="70">
        <v>0.54166666666666663</v>
      </c>
      <c r="H43" s="7">
        <f t="shared" ref="H43:H57" si="16">IF(AND(F43&gt;=0,G43&gt;=0),(G43-F43),0)</f>
        <v>0.16666666666666663</v>
      </c>
      <c r="I43" s="8" t="str">
        <f t="shared" si="15"/>
        <v>Dia de semana - 08h00 às 18h00 - R$ 65,00</v>
      </c>
      <c r="J43" s="9"/>
      <c r="K43" s="10">
        <f t="shared" si="5"/>
        <v>0.16666666666666663</v>
      </c>
      <c r="L43" s="11" t="str">
        <f t="shared" si="6"/>
        <v/>
      </c>
      <c r="M43" s="11" t="str">
        <f t="shared" si="7"/>
        <v/>
      </c>
      <c r="N43" s="11" t="str">
        <f t="shared" si="8"/>
        <v xml:space="preserve"> </v>
      </c>
      <c r="O43" s="11" t="str">
        <f t="shared" si="9"/>
        <v xml:space="preserve"> </v>
      </c>
      <c r="P43" s="11" t="str">
        <f t="shared" si="10"/>
        <v xml:space="preserve"> </v>
      </c>
      <c r="Q43" s="11" t="str">
        <f t="shared" si="11"/>
        <v/>
      </c>
      <c r="R43" s="10" t="str">
        <f t="shared" si="12"/>
        <v/>
      </c>
      <c r="S43" s="34">
        <f t="shared" si="13"/>
        <v>0.16666666666666663</v>
      </c>
    </row>
    <row r="44" spans="1:19" s="12" customFormat="1" ht="26" x14ac:dyDescent="0.2">
      <c r="A44" s="5">
        <v>18</v>
      </c>
      <c r="B44" s="71" t="str">
        <f t="shared" si="2"/>
        <v>Segunda</v>
      </c>
      <c r="C44" s="70" t="s">
        <v>60</v>
      </c>
      <c r="D44" s="68" t="s">
        <v>62</v>
      </c>
      <c r="E44" s="69" t="s">
        <v>61</v>
      </c>
      <c r="F44" s="70">
        <v>0.58333333333333337</v>
      </c>
      <c r="G44" s="70">
        <v>0.75</v>
      </c>
      <c r="H44" s="7">
        <f t="shared" si="16"/>
        <v>0.16666666666666663</v>
      </c>
      <c r="I44" s="8" t="str">
        <f t="shared" si="15"/>
        <v>Dia de semana - 08h00 às 18h00 - R$ 65,00</v>
      </c>
      <c r="J44" s="9"/>
      <c r="K44" s="10">
        <f t="shared" si="5"/>
        <v>0.16666666666666663</v>
      </c>
      <c r="L44" s="11" t="str">
        <f t="shared" si="6"/>
        <v/>
      </c>
      <c r="M44" s="11" t="str">
        <f t="shared" si="7"/>
        <v/>
      </c>
      <c r="N44" s="11" t="str">
        <f t="shared" si="8"/>
        <v xml:space="preserve"> </v>
      </c>
      <c r="O44" s="11" t="str">
        <f t="shared" si="9"/>
        <v xml:space="preserve"> </v>
      </c>
      <c r="P44" s="11" t="str">
        <f t="shared" si="10"/>
        <v xml:space="preserve"> </v>
      </c>
      <c r="Q44" s="11" t="str">
        <f t="shared" si="11"/>
        <v/>
      </c>
      <c r="R44" s="10" t="str">
        <f t="shared" si="12"/>
        <v/>
      </c>
      <c r="S44" s="34">
        <f t="shared" si="13"/>
        <v>0.16666666666666663</v>
      </c>
    </row>
    <row r="45" spans="1:19" s="12" customFormat="1" ht="39" x14ac:dyDescent="0.2">
      <c r="A45" s="5">
        <v>18</v>
      </c>
      <c r="B45" s="71" t="str">
        <f t="shared" si="2"/>
        <v>Segunda</v>
      </c>
      <c r="C45" s="70" t="s">
        <v>60</v>
      </c>
      <c r="D45" s="68" t="s">
        <v>62</v>
      </c>
      <c r="E45" s="69" t="s">
        <v>61</v>
      </c>
      <c r="F45" s="70">
        <v>0.75</v>
      </c>
      <c r="G45" s="70">
        <v>0.79166666666666663</v>
      </c>
      <c r="H45" s="7">
        <f t="shared" si="16"/>
        <v>4.166666666666663E-2</v>
      </c>
      <c r="I45" s="8" t="str">
        <f t="shared" si="15"/>
        <v>Dia de semana - 00h00 às 08h00 e 18h00 às 24h00 - R$ 65,00</v>
      </c>
      <c r="J45" s="9"/>
      <c r="K45" s="10" t="str">
        <f t="shared" si="5"/>
        <v/>
      </c>
      <c r="L45" s="11">
        <f t="shared" si="6"/>
        <v>4.166666666666663E-2</v>
      </c>
      <c r="M45" s="11" t="str">
        <f t="shared" si="7"/>
        <v/>
      </c>
      <c r="N45" s="11" t="str">
        <f t="shared" si="8"/>
        <v xml:space="preserve"> </v>
      </c>
      <c r="O45" s="11" t="str">
        <f t="shared" si="9"/>
        <v xml:space="preserve"> </v>
      </c>
      <c r="P45" s="11" t="str">
        <f t="shared" si="10"/>
        <v xml:space="preserve"> </v>
      </c>
      <c r="Q45" s="11" t="str">
        <f t="shared" si="11"/>
        <v/>
      </c>
      <c r="R45" s="10" t="str">
        <f t="shared" si="12"/>
        <v/>
      </c>
      <c r="S45" s="34">
        <f t="shared" si="13"/>
        <v>4.166666666666663E-2</v>
      </c>
    </row>
    <row r="46" spans="1:19" s="12" customFormat="1" ht="26" x14ac:dyDescent="0.2">
      <c r="A46" s="5">
        <v>19</v>
      </c>
      <c r="B46" s="71" t="str">
        <f t="shared" si="2"/>
        <v>Terça</v>
      </c>
      <c r="C46" s="70" t="s">
        <v>63</v>
      </c>
      <c r="D46" s="68" t="s">
        <v>62</v>
      </c>
      <c r="E46" s="69" t="s">
        <v>61</v>
      </c>
      <c r="F46" s="70">
        <v>0.375</v>
      </c>
      <c r="G46" s="70">
        <v>0.54166666666666663</v>
      </c>
      <c r="H46" s="7">
        <f t="shared" si="16"/>
        <v>0.16666666666666663</v>
      </c>
      <c r="I46" s="8" t="str">
        <f t="shared" si="15"/>
        <v>Dia de semana - 08h00 às 18h00 - R$ 65,00</v>
      </c>
      <c r="J46" s="9"/>
      <c r="K46" s="10">
        <f t="shared" si="5"/>
        <v>0.16666666666666663</v>
      </c>
      <c r="L46" s="11" t="str">
        <f t="shared" si="6"/>
        <v/>
      </c>
      <c r="M46" s="11" t="str">
        <f t="shared" si="7"/>
        <v/>
      </c>
      <c r="N46" s="11" t="str">
        <f t="shared" si="8"/>
        <v xml:space="preserve"> </v>
      </c>
      <c r="O46" s="11" t="str">
        <f t="shared" si="9"/>
        <v xml:space="preserve"> </v>
      </c>
      <c r="P46" s="11" t="str">
        <f t="shared" si="10"/>
        <v xml:space="preserve"> </v>
      </c>
      <c r="Q46" s="11" t="str">
        <f t="shared" si="11"/>
        <v/>
      </c>
      <c r="R46" s="10" t="str">
        <f t="shared" si="12"/>
        <v/>
      </c>
      <c r="S46" s="34">
        <f t="shared" si="13"/>
        <v>0.16666666666666663</v>
      </c>
    </row>
    <row r="47" spans="1:19" s="12" customFormat="1" ht="26" x14ac:dyDescent="0.2">
      <c r="A47" s="5">
        <v>19</v>
      </c>
      <c r="B47" s="71" t="str">
        <f t="shared" si="2"/>
        <v>Terça</v>
      </c>
      <c r="C47" s="70" t="s">
        <v>63</v>
      </c>
      <c r="D47" s="68" t="s">
        <v>62</v>
      </c>
      <c r="E47" s="69" t="s">
        <v>61</v>
      </c>
      <c r="F47" s="70">
        <v>0.58333333333333337</v>
      </c>
      <c r="G47" s="70">
        <v>0.75</v>
      </c>
      <c r="H47" s="7">
        <f t="shared" si="16"/>
        <v>0.16666666666666663</v>
      </c>
      <c r="I47" s="8" t="str">
        <f t="shared" si="15"/>
        <v>Dia de semana - 08h00 às 18h00 - R$ 65,00</v>
      </c>
      <c r="J47" s="9"/>
      <c r="K47" s="10">
        <f t="shared" si="5"/>
        <v>0.16666666666666663</v>
      </c>
      <c r="L47" s="11" t="str">
        <f t="shared" si="6"/>
        <v/>
      </c>
      <c r="M47" s="11" t="str">
        <f t="shared" si="7"/>
        <v/>
      </c>
      <c r="N47" s="11" t="str">
        <f t="shared" si="8"/>
        <v xml:space="preserve"> </v>
      </c>
      <c r="O47" s="11" t="str">
        <f t="shared" si="9"/>
        <v xml:space="preserve"> </v>
      </c>
      <c r="P47" s="11" t="str">
        <f t="shared" si="10"/>
        <v xml:space="preserve"> </v>
      </c>
      <c r="Q47" s="11" t="str">
        <f t="shared" si="11"/>
        <v/>
      </c>
      <c r="R47" s="10" t="str">
        <f t="shared" si="12"/>
        <v/>
      </c>
      <c r="S47" s="34">
        <f t="shared" si="13"/>
        <v>0.16666666666666663</v>
      </c>
    </row>
    <row r="48" spans="1:19" s="12" customFormat="1" ht="39" x14ac:dyDescent="0.2">
      <c r="A48" s="5">
        <v>19</v>
      </c>
      <c r="B48" s="71" t="str">
        <f t="shared" si="2"/>
        <v>Terça</v>
      </c>
      <c r="C48" s="70" t="s">
        <v>63</v>
      </c>
      <c r="D48" s="68" t="s">
        <v>62</v>
      </c>
      <c r="E48" s="69" t="s">
        <v>61</v>
      </c>
      <c r="F48" s="70">
        <v>0.75</v>
      </c>
      <c r="G48" s="70">
        <v>0.79861111111111116</v>
      </c>
      <c r="H48" s="7">
        <f t="shared" si="16"/>
        <v>4.861111111111116E-2</v>
      </c>
      <c r="I48" s="8" t="str">
        <f t="shared" si="15"/>
        <v>Dia de semana - 00h00 às 08h00 e 18h00 às 24h00 - R$ 65,00</v>
      </c>
      <c r="J48" s="9"/>
      <c r="K48" s="10" t="str">
        <f t="shared" si="5"/>
        <v/>
      </c>
      <c r="L48" s="11">
        <f t="shared" si="6"/>
        <v>4.861111111111116E-2</v>
      </c>
      <c r="M48" s="11" t="str">
        <f t="shared" si="7"/>
        <v/>
      </c>
      <c r="N48" s="11" t="str">
        <f t="shared" si="8"/>
        <v xml:space="preserve"> </v>
      </c>
      <c r="O48" s="11" t="str">
        <f t="shared" si="9"/>
        <v xml:space="preserve"> </v>
      </c>
      <c r="P48" s="11" t="str">
        <f t="shared" si="10"/>
        <v xml:space="preserve"> </v>
      </c>
      <c r="Q48" s="11" t="str">
        <f t="shared" si="11"/>
        <v/>
      </c>
      <c r="R48" s="10" t="str">
        <f t="shared" si="12"/>
        <v/>
      </c>
      <c r="S48" s="34">
        <f t="shared" si="13"/>
        <v>4.861111111111116E-2</v>
      </c>
    </row>
    <row r="49" spans="1:19" s="12" customFormat="1" ht="26" x14ac:dyDescent="0.2">
      <c r="A49" s="5">
        <v>20</v>
      </c>
      <c r="B49" s="71" t="str">
        <f t="shared" si="2"/>
        <v>Quarta</v>
      </c>
      <c r="C49" s="70" t="s">
        <v>60</v>
      </c>
      <c r="D49" s="68" t="s">
        <v>62</v>
      </c>
      <c r="E49" s="69" t="s">
        <v>61</v>
      </c>
      <c r="F49" s="70">
        <v>0.375</v>
      </c>
      <c r="G49" s="70">
        <v>0.54166666666666663</v>
      </c>
      <c r="H49" s="7">
        <f t="shared" si="16"/>
        <v>0.16666666666666663</v>
      </c>
      <c r="I49" s="8" t="str">
        <f t="shared" si="15"/>
        <v>Dia de semana - 08h00 às 18h00 - R$ 65,00</v>
      </c>
      <c r="J49" s="9"/>
      <c r="K49" s="10">
        <f t="shared" si="5"/>
        <v>0.16666666666666663</v>
      </c>
      <c r="L49" s="11" t="str">
        <f t="shared" si="6"/>
        <v/>
      </c>
      <c r="M49" s="11" t="str">
        <f t="shared" si="7"/>
        <v/>
      </c>
      <c r="N49" s="11" t="str">
        <f t="shared" si="8"/>
        <v xml:space="preserve"> </v>
      </c>
      <c r="O49" s="11" t="str">
        <f t="shared" si="9"/>
        <v xml:space="preserve"> </v>
      </c>
      <c r="P49" s="11" t="str">
        <f t="shared" si="10"/>
        <v xml:space="preserve"> </v>
      </c>
      <c r="Q49" s="11" t="str">
        <f t="shared" si="11"/>
        <v/>
      </c>
      <c r="R49" s="10" t="str">
        <f t="shared" si="12"/>
        <v/>
      </c>
      <c r="S49" s="34">
        <f t="shared" si="13"/>
        <v>0.16666666666666663</v>
      </c>
    </row>
    <row r="50" spans="1:19" s="12" customFormat="1" ht="26" x14ac:dyDescent="0.2">
      <c r="A50" s="5">
        <v>20</v>
      </c>
      <c r="B50" s="71" t="str">
        <f t="shared" si="2"/>
        <v>Quarta</v>
      </c>
      <c r="C50" s="70" t="s">
        <v>60</v>
      </c>
      <c r="D50" s="68" t="s">
        <v>62</v>
      </c>
      <c r="E50" s="69" t="s">
        <v>61</v>
      </c>
      <c r="F50" s="70">
        <v>0.58333333333333337</v>
      </c>
      <c r="G50" s="70">
        <v>0.75</v>
      </c>
      <c r="H50" s="7">
        <f t="shared" si="16"/>
        <v>0.16666666666666663</v>
      </c>
      <c r="I50" s="8" t="str">
        <f t="shared" si="15"/>
        <v>Dia de semana - 08h00 às 18h00 - R$ 65,00</v>
      </c>
      <c r="J50" s="9"/>
      <c r="K50" s="10">
        <f t="shared" si="5"/>
        <v>0.16666666666666663</v>
      </c>
      <c r="L50" s="11" t="str">
        <f t="shared" si="6"/>
        <v/>
      </c>
      <c r="M50" s="11" t="str">
        <f t="shared" si="7"/>
        <v/>
      </c>
      <c r="N50" s="11" t="str">
        <f t="shared" si="8"/>
        <v xml:space="preserve"> </v>
      </c>
      <c r="O50" s="11" t="str">
        <f t="shared" si="9"/>
        <v xml:space="preserve"> </v>
      </c>
      <c r="P50" s="11" t="str">
        <f t="shared" si="10"/>
        <v xml:space="preserve"> </v>
      </c>
      <c r="Q50" s="11" t="str">
        <f t="shared" si="11"/>
        <v/>
      </c>
      <c r="R50" s="10" t="str">
        <f t="shared" si="12"/>
        <v/>
      </c>
      <c r="S50" s="34">
        <f t="shared" si="13"/>
        <v>0.16666666666666663</v>
      </c>
    </row>
    <row r="51" spans="1:19" s="12" customFormat="1" ht="39" x14ac:dyDescent="0.2">
      <c r="A51" s="5">
        <v>20</v>
      </c>
      <c r="B51" s="71" t="str">
        <f t="shared" si="2"/>
        <v>Quarta</v>
      </c>
      <c r="C51" s="70" t="s">
        <v>60</v>
      </c>
      <c r="D51" s="68" t="s">
        <v>62</v>
      </c>
      <c r="E51" s="69" t="s">
        <v>61</v>
      </c>
      <c r="F51" s="70">
        <v>0.75</v>
      </c>
      <c r="G51" s="70">
        <v>0.79166666666666663</v>
      </c>
      <c r="H51" s="7">
        <f t="shared" si="16"/>
        <v>4.166666666666663E-2</v>
      </c>
      <c r="I51" s="8" t="str">
        <f t="shared" si="15"/>
        <v>Dia de semana - 00h00 às 08h00 e 18h00 às 24h00 - R$ 65,00</v>
      </c>
      <c r="J51" s="9"/>
      <c r="K51" s="10" t="str">
        <f t="shared" si="5"/>
        <v/>
      </c>
      <c r="L51" s="11">
        <f t="shared" si="6"/>
        <v>4.166666666666663E-2</v>
      </c>
      <c r="M51" s="11" t="str">
        <f t="shared" si="7"/>
        <v/>
      </c>
      <c r="N51" s="11" t="str">
        <f t="shared" si="8"/>
        <v xml:space="preserve"> </v>
      </c>
      <c r="O51" s="11" t="str">
        <f t="shared" si="9"/>
        <v xml:space="preserve"> </v>
      </c>
      <c r="P51" s="11" t="str">
        <f t="shared" si="10"/>
        <v xml:space="preserve"> </v>
      </c>
      <c r="Q51" s="11" t="str">
        <f t="shared" si="11"/>
        <v/>
      </c>
      <c r="R51" s="10" t="str">
        <f t="shared" si="12"/>
        <v/>
      </c>
      <c r="S51" s="34">
        <f t="shared" si="13"/>
        <v>4.166666666666663E-2</v>
      </c>
    </row>
    <row r="52" spans="1:19" s="12" customFormat="1" ht="26" x14ac:dyDescent="0.2">
      <c r="A52" s="5">
        <v>21</v>
      </c>
      <c r="B52" s="71" t="str">
        <f t="shared" si="2"/>
        <v>Quinta</v>
      </c>
      <c r="C52" s="70" t="s">
        <v>60</v>
      </c>
      <c r="D52" s="68" t="s">
        <v>62</v>
      </c>
      <c r="E52" s="69" t="s">
        <v>61</v>
      </c>
      <c r="F52" s="70">
        <v>0.375</v>
      </c>
      <c r="G52" s="70">
        <v>0.54166666666666663</v>
      </c>
      <c r="H52" s="7">
        <f t="shared" si="16"/>
        <v>0.16666666666666663</v>
      </c>
      <c r="I52" s="8" t="str">
        <f t="shared" si="15"/>
        <v>Dia de semana - 08h00 às 18h00 - R$ 65,00</v>
      </c>
      <c r="J52" s="9"/>
      <c r="K52" s="10">
        <f t="shared" si="5"/>
        <v>0.16666666666666663</v>
      </c>
      <c r="L52" s="11" t="str">
        <f t="shared" si="6"/>
        <v/>
      </c>
      <c r="M52" s="11" t="str">
        <f t="shared" si="7"/>
        <v/>
      </c>
      <c r="N52" s="11" t="str">
        <f t="shared" si="8"/>
        <v xml:space="preserve"> </v>
      </c>
      <c r="O52" s="11" t="str">
        <f t="shared" si="9"/>
        <v xml:space="preserve"> </v>
      </c>
      <c r="P52" s="11" t="str">
        <f t="shared" si="10"/>
        <v xml:space="preserve"> </v>
      </c>
      <c r="Q52" s="11" t="str">
        <f t="shared" si="11"/>
        <v/>
      </c>
      <c r="R52" s="10" t="str">
        <f t="shared" si="12"/>
        <v/>
      </c>
      <c r="S52" s="34">
        <f t="shared" si="13"/>
        <v>0.16666666666666663</v>
      </c>
    </row>
    <row r="53" spans="1:19" s="12" customFormat="1" ht="26" x14ac:dyDescent="0.2">
      <c r="A53" s="5">
        <v>21</v>
      </c>
      <c r="B53" s="71" t="str">
        <f t="shared" si="2"/>
        <v>Quinta</v>
      </c>
      <c r="C53" s="70" t="s">
        <v>63</v>
      </c>
      <c r="D53" s="68" t="s">
        <v>62</v>
      </c>
      <c r="E53" s="69" t="s">
        <v>61</v>
      </c>
      <c r="F53" s="70">
        <v>0.58333333333333337</v>
      </c>
      <c r="G53" s="70">
        <v>0.75</v>
      </c>
      <c r="H53" s="7">
        <f t="shared" si="16"/>
        <v>0.16666666666666663</v>
      </c>
      <c r="I53" s="8" t="str">
        <f t="shared" si="15"/>
        <v>Dia de semana - 08h00 às 18h00 - R$ 65,00</v>
      </c>
      <c r="J53" s="9"/>
      <c r="K53" s="10">
        <f t="shared" si="5"/>
        <v>0.16666666666666663</v>
      </c>
      <c r="L53" s="11" t="str">
        <f t="shared" si="6"/>
        <v/>
      </c>
      <c r="M53" s="11" t="str">
        <f t="shared" si="7"/>
        <v/>
      </c>
      <c r="N53" s="11" t="str">
        <f t="shared" si="8"/>
        <v xml:space="preserve"> </v>
      </c>
      <c r="O53" s="11" t="str">
        <f t="shared" si="9"/>
        <v xml:space="preserve"> </v>
      </c>
      <c r="P53" s="11" t="str">
        <f t="shared" si="10"/>
        <v xml:space="preserve"> </v>
      </c>
      <c r="Q53" s="11" t="str">
        <f t="shared" si="11"/>
        <v/>
      </c>
      <c r="R53" s="10" t="str">
        <f t="shared" si="12"/>
        <v/>
      </c>
      <c r="S53" s="34">
        <f t="shared" si="13"/>
        <v>0.16666666666666663</v>
      </c>
    </row>
    <row r="54" spans="1:19" s="12" customFormat="1" ht="39" x14ac:dyDescent="0.2">
      <c r="A54" s="5">
        <v>21</v>
      </c>
      <c r="B54" s="71" t="str">
        <f t="shared" si="2"/>
        <v>Quinta</v>
      </c>
      <c r="C54" s="70" t="s">
        <v>63</v>
      </c>
      <c r="D54" s="68" t="s">
        <v>62</v>
      </c>
      <c r="E54" s="69" t="s">
        <v>61</v>
      </c>
      <c r="F54" s="70">
        <v>0.75</v>
      </c>
      <c r="G54" s="70">
        <v>0.79166666666666663</v>
      </c>
      <c r="H54" s="7">
        <f t="shared" si="16"/>
        <v>4.166666666666663E-2</v>
      </c>
      <c r="I54" s="8" t="str">
        <f t="shared" si="15"/>
        <v>Dia de semana - 00h00 às 08h00 e 18h00 às 24h00 - R$ 65,00</v>
      </c>
      <c r="J54" s="9"/>
      <c r="K54" s="10" t="str">
        <f t="shared" si="5"/>
        <v/>
      </c>
      <c r="L54" s="11">
        <f t="shared" si="6"/>
        <v>4.166666666666663E-2</v>
      </c>
      <c r="M54" s="11" t="str">
        <f t="shared" si="7"/>
        <v/>
      </c>
      <c r="N54" s="11" t="str">
        <f t="shared" si="8"/>
        <v xml:space="preserve"> </v>
      </c>
      <c r="O54" s="11" t="str">
        <f t="shared" si="9"/>
        <v xml:space="preserve"> </v>
      </c>
      <c r="P54" s="11" t="str">
        <f t="shared" si="10"/>
        <v xml:space="preserve"> </v>
      </c>
      <c r="Q54" s="11" t="str">
        <f t="shared" si="11"/>
        <v/>
      </c>
      <c r="R54" s="10" t="str">
        <f t="shared" si="12"/>
        <v/>
      </c>
      <c r="S54" s="34">
        <f t="shared" si="13"/>
        <v>4.166666666666663E-2</v>
      </c>
    </row>
    <row r="55" spans="1:19" s="12" customFormat="1" ht="26" x14ac:dyDescent="0.2">
      <c r="A55" s="5">
        <v>22</v>
      </c>
      <c r="B55" s="71" t="str">
        <f t="shared" si="2"/>
        <v>Sexta</v>
      </c>
      <c r="C55" s="70" t="s">
        <v>63</v>
      </c>
      <c r="D55" s="68" t="s">
        <v>62</v>
      </c>
      <c r="E55" s="69" t="s">
        <v>61</v>
      </c>
      <c r="F55" s="70">
        <v>0.375</v>
      </c>
      <c r="G55" s="70">
        <v>0.54166666666666663</v>
      </c>
      <c r="H55" s="7">
        <f t="shared" si="16"/>
        <v>0.16666666666666663</v>
      </c>
      <c r="I55" s="8" t="str">
        <f t="shared" si="15"/>
        <v>Dia de semana - 08h00 às 18h00 - R$ 65,00</v>
      </c>
      <c r="J55" s="9"/>
      <c r="K55" s="10">
        <f t="shared" si="5"/>
        <v>0.16666666666666663</v>
      </c>
      <c r="L55" s="11" t="str">
        <f t="shared" si="6"/>
        <v/>
      </c>
      <c r="M55" s="11" t="str">
        <f t="shared" si="7"/>
        <v/>
      </c>
      <c r="N55" s="11" t="str">
        <f t="shared" si="8"/>
        <v xml:space="preserve"> </v>
      </c>
      <c r="O55" s="11" t="str">
        <f t="shared" si="9"/>
        <v xml:space="preserve"> </v>
      </c>
      <c r="P55" s="11" t="str">
        <f t="shared" si="10"/>
        <v xml:space="preserve"> </v>
      </c>
      <c r="Q55" s="11" t="str">
        <f t="shared" si="11"/>
        <v/>
      </c>
      <c r="R55" s="10" t="str">
        <f t="shared" si="12"/>
        <v/>
      </c>
      <c r="S55" s="34">
        <f t="shared" si="13"/>
        <v>0.16666666666666663</v>
      </c>
    </row>
    <row r="56" spans="1:19" s="12" customFormat="1" ht="26" x14ac:dyDescent="0.2">
      <c r="A56" s="5">
        <v>22</v>
      </c>
      <c r="B56" s="71" t="str">
        <f t="shared" si="2"/>
        <v>Sexta</v>
      </c>
      <c r="C56" s="70" t="s">
        <v>63</v>
      </c>
      <c r="D56" s="68" t="s">
        <v>62</v>
      </c>
      <c r="E56" s="69" t="s">
        <v>61</v>
      </c>
      <c r="F56" s="70">
        <v>0.58333333333333337</v>
      </c>
      <c r="G56" s="70">
        <v>0.75</v>
      </c>
      <c r="H56" s="7">
        <f t="shared" si="16"/>
        <v>0.16666666666666663</v>
      </c>
      <c r="I56" s="8" t="str">
        <f t="shared" si="15"/>
        <v>Dia de semana - 08h00 às 18h00 - R$ 65,00</v>
      </c>
      <c r="J56" s="9"/>
      <c r="K56" s="10">
        <f t="shared" si="5"/>
        <v>0.16666666666666663</v>
      </c>
      <c r="L56" s="11" t="str">
        <f t="shared" si="6"/>
        <v/>
      </c>
      <c r="M56" s="11" t="str">
        <f t="shared" si="7"/>
        <v/>
      </c>
      <c r="N56" s="11" t="str">
        <f t="shared" si="8"/>
        <v xml:space="preserve"> </v>
      </c>
      <c r="O56" s="11" t="str">
        <f t="shared" si="9"/>
        <v xml:space="preserve"> </v>
      </c>
      <c r="P56" s="11" t="str">
        <f t="shared" si="10"/>
        <v xml:space="preserve"> </v>
      </c>
      <c r="Q56" s="11" t="str">
        <f t="shared" si="11"/>
        <v/>
      </c>
      <c r="R56" s="10" t="str">
        <f t="shared" si="12"/>
        <v/>
      </c>
      <c r="S56" s="34">
        <f t="shared" si="13"/>
        <v>0.16666666666666663</v>
      </c>
    </row>
    <row r="57" spans="1:19" s="12" customFormat="1" ht="39" x14ac:dyDescent="0.2">
      <c r="A57" s="5">
        <v>22</v>
      </c>
      <c r="B57" s="71" t="str">
        <f t="shared" si="2"/>
        <v>Sexta</v>
      </c>
      <c r="C57" s="70" t="s">
        <v>63</v>
      </c>
      <c r="D57" s="68" t="s">
        <v>62</v>
      </c>
      <c r="E57" s="69" t="s">
        <v>61</v>
      </c>
      <c r="F57" s="70">
        <v>0.75</v>
      </c>
      <c r="G57" s="70">
        <v>0.80555555555555547</v>
      </c>
      <c r="H57" s="7">
        <f t="shared" si="16"/>
        <v>5.5555555555555469E-2</v>
      </c>
      <c r="I57" s="8" t="str">
        <f t="shared" si="15"/>
        <v>Dia de semana - 00h00 às 08h00 e 18h00 às 24h00 - R$ 65,00</v>
      </c>
      <c r="J57" s="9"/>
      <c r="K57" s="10" t="str">
        <f t="shared" si="5"/>
        <v/>
      </c>
      <c r="L57" s="11">
        <f t="shared" si="6"/>
        <v>5.5555555555555469E-2</v>
      </c>
      <c r="M57" s="11" t="str">
        <f t="shared" si="7"/>
        <v/>
      </c>
      <c r="N57" s="11" t="str">
        <f t="shared" si="8"/>
        <v xml:space="preserve"> </v>
      </c>
      <c r="O57" s="11" t="str">
        <f t="shared" si="9"/>
        <v xml:space="preserve"> </v>
      </c>
      <c r="P57" s="11" t="str">
        <f t="shared" si="10"/>
        <v xml:space="preserve"> </v>
      </c>
      <c r="Q57" s="11" t="str">
        <f t="shared" si="11"/>
        <v/>
      </c>
      <c r="R57" s="10" t="str">
        <f t="shared" si="12"/>
        <v/>
      </c>
      <c r="S57" s="34">
        <f t="shared" si="13"/>
        <v>5.5555555555555469E-2</v>
      </c>
    </row>
    <row r="58" spans="1:19" s="12" customFormat="1" ht="26" x14ac:dyDescent="0.2">
      <c r="A58" s="5">
        <v>25</v>
      </c>
      <c r="B58" s="71" t="str">
        <f t="shared" si="2"/>
        <v>Segunda</v>
      </c>
      <c r="C58" s="70" t="s">
        <v>70</v>
      </c>
      <c r="D58" s="68" t="s">
        <v>71</v>
      </c>
      <c r="E58" s="69" t="s">
        <v>72</v>
      </c>
      <c r="F58" s="70">
        <v>0.375</v>
      </c>
      <c r="G58" s="70">
        <v>0.54166666666666663</v>
      </c>
      <c r="H58" s="7">
        <f t="shared" si="3"/>
        <v>0.16666666666666663</v>
      </c>
      <c r="I58" s="8" t="str">
        <f t="shared" si="15"/>
        <v>Dia de semana - 08h00 às 18h00 - R$ 65,00</v>
      </c>
      <c r="J58" s="9"/>
      <c r="K58" s="10">
        <f t="shared" si="5"/>
        <v>0.16666666666666663</v>
      </c>
      <c r="L58" s="11" t="str">
        <f t="shared" si="6"/>
        <v/>
      </c>
      <c r="M58" s="11" t="str">
        <f t="shared" si="7"/>
        <v/>
      </c>
      <c r="N58" s="11" t="str">
        <f t="shared" si="8"/>
        <v xml:space="preserve"> </v>
      </c>
      <c r="O58" s="11" t="str">
        <f t="shared" si="9"/>
        <v xml:space="preserve"> </v>
      </c>
      <c r="P58" s="11" t="str">
        <f t="shared" si="10"/>
        <v xml:space="preserve"> </v>
      </c>
      <c r="Q58" s="11" t="str">
        <f t="shared" si="11"/>
        <v/>
      </c>
      <c r="R58" s="10" t="str">
        <f t="shared" si="12"/>
        <v/>
      </c>
      <c r="S58" s="34">
        <f t="shared" si="13"/>
        <v>0.16666666666666663</v>
      </c>
    </row>
    <row r="59" spans="1:19" s="12" customFormat="1" ht="26" x14ac:dyDescent="0.2">
      <c r="A59" s="5">
        <v>25</v>
      </c>
      <c r="B59" s="71" t="str">
        <f t="shared" si="2"/>
        <v>Segunda</v>
      </c>
      <c r="C59" s="70" t="s">
        <v>70</v>
      </c>
      <c r="D59" s="68" t="s">
        <v>71</v>
      </c>
      <c r="E59" s="69" t="s">
        <v>72</v>
      </c>
      <c r="F59" s="70">
        <v>0.58333333333333337</v>
      </c>
      <c r="G59" s="70">
        <v>0.75</v>
      </c>
      <c r="H59" s="7">
        <f t="shared" si="3"/>
        <v>0.16666666666666663</v>
      </c>
      <c r="I59" s="8" t="str">
        <f t="shared" si="15"/>
        <v>Dia de semana - 08h00 às 18h00 - R$ 65,00</v>
      </c>
      <c r="J59" s="9"/>
      <c r="K59" s="10">
        <f t="shared" si="5"/>
        <v>0.16666666666666663</v>
      </c>
      <c r="L59" s="11" t="str">
        <f t="shared" si="6"/>
        <v/>
      </c>
      <c r="M59" s="11" t="str">
        <f t="shared" si="7"/>
        <v/>
      </c>
      <c r="N59" s="11" t="str">
        <f t="shared" si="8"/>
        <v xml:space="preserve"> </v>
      </c>
      <c r="O59" s="11" t="str">
        <f t="shared" si="9"/>
        <v xml:space="preserve"> </v>
      </c>
      <c r="P59" s="11" t="str">
        <f t="shared" si="10"/>
        <v xml:space="preserve"> </v>
      </c>
      <c r="Q59" s="11" t="str">
        <f t="shared" si="11"/>
        <v/>
      </c>
      <c r="R59" s="10" t="str">
        <f t="shared" si="12"/>
        <v/>
      </c>
      <c r="S59" s="34">
        <f t="shared" si="13"/>
        <v>0.16666666666666663</v>
      </c>
    </row>
    <row r="60" spans="1:19" s="12" customFormat="1" ht="39" x14ac:dyDescent="0.2">
      <c r="A60" s="5">
        <v>25</v>
      </c>
      <c r="B60" s="71" t="str">
        <f t="shared" si="2"/>
        <v>Segunda</v>
      </c>
      <c r="C60" s="70" t="s">
        <v>70</v>
      </c>
      <c r="D60" s="68" t="s">
        <v>71</v>
      </c>
      <c r="E60" s="69" t="s">
        <v>72</v>
      </c>
      <c r="F60" s="70">
        <v>0.75</v>
      </c>
      <c r="G60" s="70">
        <v>0.91666666666666663</v>
      </c>
      <c r="H60" s="7">
        <f t="shared" si="3"/>
        <v>0.16666666666666663</v>
      </c>
      <c r="I60" s="8" t="str">
        <f t="shared" si="15"/>
        <v>Dia de semana - 00h00 às 08h00 e 18h00 às 24h00 - R$ 65,00</v>
      </c>
      <c r="J60" s="9"/>
      <c r="K60" s="10" t="str">
        <f t="shared" si="5"/>
        <v/>
      </c>
      <c r="L60" s="11">
        <f t="shared" si="6"/>
        <v>0.16666666666666663</v>
      </c>
      <c r="M60" s="11" t="str">
        <f t="shared" si="7"/>
        <v/>
      </c>
      <c r="N60" s="11" t="str">
        <f t="shared" si="8"/>
        <v xml:space="preserve"> </v>
      </c>
      <c r="O60" s="11" t="str">
        <f t="shared" si="9"/>
        <v xml:space="preserve"> </v>
      </c>
      <c r="P60" s="11" t="str">
        <f t="shared" si="10"/>
        <v xml:space="preserve"> </v>
      </c>
      <c r="Q60" s="11" t="str">
        <f t="shared" si="11"/>
        <v/>
      </c>
      <c r="R60" s="10" t="str">
        <f t="shared" si="12"/>
        <v/>
      </c>
      <c r="S60" s="34">
        <f t="shared" si="13"/>
        <v>0.16666666666666663</v>
      </c>
    </row>
    <row r="61" spans="1:19" s="12" customFormat="1" ht="26" x14ac:dyDescent="0.2">
      <c r="A61" s="5">
        <v>26</v>
      </c>
      <c r="B61" s="71" t="str">
        <f t="shared" si="2"/>
        <v>Terça</v>
      </c>
      <c r="C61" s="70" t="s">
        <v>70</v>
      </c>
      <c r="D61" s="68" t="s">
        <v>71</v>
      </c>
      <c r="E61" s="69" t="s">
        <v>72</v>
      </c>
      <c r="F61" s="70">
        <v>0.375</v>
      </c>
      <c r="G61" s="70">
        <v>0.54166666666666663</v>
      </c>
      <c r="H61" s="7">
        <f t="shared" si="3"/>
        <v>0.16666666666666663</v>
      </c>
      <c r="I61" s="8" t="str">
        <f t="shared" si="15"/>
        <v>Dia de semana - 08h00 às 18h00 - R$ 65,00</v>
      </c>
      <c r="J61" s="9"/>
      <c r="K61" s="10">
        <f t="shared" si="5"/>
        <v>0.16666666666666663</v>
      </c>
      <c r="L61" s="11" t="str">
        <f t="shared" si="6"/>
        <v/>
      </c>
      <c r="M61" s="11" t="str">
        <f t="shared" si="7"/>
        <v/>
      </c>
      <c r="N61" s="11" t="str">
        <f t="shared" si="8"/>
        <v xml:space="preserve"> </v>
      </c>
      <c r="O61" s="11" t="str">
        <f t="shared" si="9"/>
        <v xml:space="preserve"> </v>
      </c>
      <c r="P61" s="11" t="str">
        <f t="shared" si="10"/>
        <v xml:space="preserve"> </v>
      </c>
      <c r="Q61" s="11" t="str">
        <f t="shared" si="11"/>
        <v/>
      </c>
      <c r="R61" s="10" t="str">
        <f t="shared" si="12"/>
        <v/>
      </c>
      <c r="S61" s="34">
        <f t="shared" si="13"/>
        <v>0.16666666666666663</v>
      </c>
    </row>
    <row r="62" spans="1:19" s="12" customFormat="1" ht="26" x14ac:dyDescent="0.2">
      <c r="A62" s="5">
        <v>26</v>
      </c>
      <c r="B62" s="71" t="str">
        <f t="shared" si="2"/>
        <v>Terça</v>
      </c>
      <c r="C62" s="70" t="s">
        <v>70</v>
      </c>
      <c r="D62" s="68" t="s">
        <v>71</v>
      </c>
      <c r="E62" s="69" t="s">
        <v>72</v>
      </c>
      <c r="F62" s="70">
        <v>0.58333333333333337</v>
      </c>
      <c r="G62" s="70">
        <v>0.75</v>
      </c>
      <c r="H62" s="7">
        <f t="shared" si="3"/>
        <v>0.16666666666666663</v>
      </c>
      <c r="I62" s="8" t="str">
        <f t="shared" si="15"/>
        <v>Dia de semana - 08h00 às 18h00 - R$ 65,00</v>
      </c>
      <c r="J62" s="9"/>
      <c r="K62" s="10">
        <f t="shared" si="5"/>
        <v>0.16666666666666663</v>
      </c>
      <c r="L62" s="11" t="str">
        <f t="shared" si="6"/>
        <v/>
      </c>
      <c r="M62" s="11" t="str">
        <f t="shared" si="7"/>
        <v/>
      </c>
      <c r="N62" s="11" t="str">
        <f t="shared" si="8"/>
        <v xml:space="preserve"> </v>
      </c>
      <c r="O62" s="11" t="str">
        <f t="shared" si="9"/>
        <v xml:space="preserve"> </v>
      </c>
      <c r="P62" s="11" t="str">
        <f t="shared" si="10"/>
        <v xml:space="preserve"> </v>
      </c>
      <c r="Q62" s="11" t="str">
        <f t="shared" si="11"/>
        <v/>
      </c>
      <c r="R62" s="10" t="str">
        <f t="shared" si="12"/>
        <v/>
      </c>
      <c r="S62" s="34">
        <f t="shared" si="13"/>
        <v>0.16666666666666663</v>
      </c>
    </row>
    <row r="63" spans="1:19" s="12" customFormat="1" ht="39" x14ac:dyDescent="0.2">
      <c r="A63" s="5">
        <v>26</v>
      </c>
      <c r="B63" s="71" t="str">
        <f t="shared" si="2"/>
        <v>Terça</v>
      </c>
      <c r="C63" s="70" t="s">
        <v>70</v>
      </c>
      <c r="D63" s="68" t="s">
        <v>71</v>
      </c>
      <c r="E63" s="69" t="s">
        <v>72</v>
      </c>
      <c r="F63" s="70">
        <v>0.75</v>
      </c>
      <c r="G63" s="70">
        <v>0.875</v>
      </c>
      <c r="H63" s="7">
        <f t="shared" si="3"/>
        <v>0.125</v>
      </c>
      <c r="I63" s="8" t="str">
        <f t="shared" si="15"/>
        <v>Dia de semana - 00h00 às 08h00 e 18h00 às 24h00 - R$ 65,00</v>
      </c>
      <c r="J63" s="9"/>
      <c r="K63" s="10" t="str">
        <f t="shared" si="5"/>
        <v/>
      </c>
      <c r="L63" s="11">
        <f t="shared" si="6"/>
        <v>0.125</v>
      </c>
      <c r="M63" s="11" t="str">
        <f t="shared" si="7"/>
        <v/>
      </c>
      <c r="N63" s="11" t="str">
        <f t="shared" si="8"/>
        <v xml:space="preserve"> </v>
      </c>
      <c r="O63" s="11" t="str">
        <f t="shared" si="9"/>
        <v xml:space="preserve"> </v>
      </c>
      <c r="P63" s="11" t="str">
        <f t="shared" si="10"/>
        <v xml:space="preserve"> </v>
      </c>
      <c r="Q63" s="11" t="str">
        <f t="shared" si="11"/>
        <v/>
      </c>
      <c r="R63" s="10" t="str">
        <f t="shared" si="12"/>
        <v/>
      </c>
      <c r="S63" s="34">
        <f t="shared" si="13"/>
        <v>0.125</v>
      </c>
    </row>
    <row r="64" spans="1:19" s="12" customFormat="1" ht="26" x14ac:dyDescent="0.2">
      <c r="A64" s="5">
        <v>27</v>
      </c>
      <c r="B64" s="71" t="str">
        <f t="shared" si="2"/>
        <v>Quarta</v>
      </c>
      <c r="C64" s="70" t="s">
        <v>63</v>
      </c>
      <c r="D64" s="68" t="s">
        <v>62</v>
      </c>
      <c r="E64" s="69" t="s">
        <v>73</v>
      </c>
      <c r="F64" s="70">
        <v>0.41666666666666669</v>
      </c>
      <c r="G64" s="70">
        <v>0.54166666666666663</v>
      </c>
      <c r="H64" s="7">
        <f t="shared" si="3"/>
        <v>0.12499999999999994</v>
      </c>
      <c r="I64" s="8" t="str">
        <f t="shared" si="15"/>
        <v>Dia de semana - 08h00 às 18h00 - R$ 65,00</v>
      </c>
      <c r="J64" s="9"/>
      <c r="K64" s="10">
        <f t="shared" si="5"/>
        <v>0.12499999999999994</v>
      </c>
      <c r="L64" s="11" t="str">
        <f t="shared" si="6"/>
        <v/>
      </c>
      <c r="M64" s="11" t="str">
        <f t="shared" si="7"/>
        <v/>
      </c>
      <c r="N64" s="11" t="str">
        <f t="shared" si="8"/>
        <v xml:space="preserve"> </v>
      </c>
      <c r="O64" s="11" t="str">
        <f t="shared" si="9"/>
        <v xml:space="preserve"> </v>
      </c>
      <c r="P64" s="11" t="str">
        <f t="shared" si="10"/>
        <v xml:space="preserve"> </v>
      </c>
      <c r="Q64" s="11" t="str">
        <f t="shared" si="11"/>
        <v/>
      </c>
      <c r="R64" s="10" t="str">
        <f t="shared" si="12"/>
        <v/>
      </c>
      <c r="S64" s="34">
        <f t="shared" si="13"/>
        <v>0.12499999999999994</v>
      </c>
    </row>
    <row r="65" spans="1:19" s="12" customFormat="1" ht="26" x14ac:dyDescent="0.2">
      <c r="A65" s="5">
        <v>27</v>
      </c>
      <c r="B65" s="71" t="str">
        <f t="shared" si="2"/>
        <v>Quarta</v>
      </c>
      <c r="C65" s="70" t="s">
        <v>60</v>
      </c>
      <c r="D65" s="68" t="s">
        <v>62</v>
      </c>
      <c r="E65" s="69" t="s">
        <v>61</v>
      </c>
      <c r="F65" s="70">
        <v>0.58333333333333337</v>
      </c>
      <c r="G65" s="70">
        <v>0.75</v>
      </c>
      <c r="H65" s="7">
        <f t="shared" si="3"/>
        <v>0.16666666666666663</v>
      </c>
      <c r="I65" s="8" t="str">
        <f t="shared" si="15"/>
        <v>Dia de semana - 08h00 às 18h00 - R$ 65,00</v>
      </c>
      <c r="J65" s="9"/>
      <c r="K65" s="10">
        <f t="shared" si="5"/>
        <v>0.16666666666666663</v>
      </c>
      <c r="L65" s="11" t="str">
        <f t="shared" si="6"/>
        <v/>
      </c>
      <c r="M65" s="11" t="str">
        <f t="shared" si="7"/>
        <v/>
      </c>
      <c r="N65" s="11" t="str">
        <f t="shared" si="8"/>
        <v xml:space="preserve"> </v>
      </c>
      <c r="O65" s="11" t="str">
        <f t="shared" si="9"/>
        <v xml:space="preserve"> </v>
      </c>
      <c r="P65" s="11" t="str">
        <f t="shared" si="10"/>
        <v xml:space="preserve"> </v>
      </c>
      <c r="Q65" s="11" t="str">
        <f t="shared" si="11"/>
        <v/>
      </c>
      <c r="R65" s="10" t="str">
        <f t="shared" si="12"/>
        <v/>
      </c>
      <c r="S65" s="34">
        <f t="shared" si="13"/>
        <v>0.16666666666666663</v>
      </c>
    </row>
    <row r="66" spans="1:19" s="12" customFormat="1" ht="39" x14ac:dyDescent="0.2">
      <c r="A66" s="5">
        <v>27</v>
      </c>
      <c r="B66" s="71" t="str">
        <f t="shared" ref="B66:B68" si="17">IF(WEEKDAY($I$1+VALUE(A66-1))=1,"Domingo",IF(WEEKDAY($I$1+VALUE(A66-1))=2,"Segunda",IF(WEEKDAY($I$1+VALUE(A66-1))=3,"Terça",IF(WEEKDAY($I$1+VALUE(A66-1))=4,"Quarta",IF(WEEKDAY($I$1+VALUE(A66-1))=5,"Quinta",IF(WEEKDAY($I$1+VALUE(A66-1))=6,"Sexta",IF(WEEKDAY($I$1+VALUE(A66-1))=7,"Sábado","")))))))</f>
        <v>Quarta</v>
      </c>
      <c r="C66" s="70" t="s">
        <v>60</v>
      </c>
      <c r="D66" s="68" t="s">
        <v>62</v>
      </c>
      <c r="E66" s="69" t="s">
        <v>61</v>
      </c>
      <c r="F66" s="70">
        <v>0.75</v>
      </c>
      <c r="G66" s="70">
        <v>0.79166666666666663</v>
      </c>
      <c r="H66" s="7">
        <f t="shared" ref="H66:H68" si="18">IF(AND(F66&gt;=0,G66&gt;=0),(G66-F66),0)</f>
        <v>4.166666666666663E-2</v>
      </c>
      <c r="I66" s="8" t="str">
        <f t="shared" ref="I66:I68" si="19">IF(OR(F66="",G66=""),"",IF(LEFT(E66,6)="Viagem",CONCATENATE("Horas de deslocamento / Viagem"," - ",TEXT($R$9,"R$ #.##0,00"),),IF(AND(B66&lt;&gt;"sábado",B66&lt;&gt;"domingo",B66&lt;&gt;"feriado",AND(N(F66)&gt;=VALUE("08:00:00"),N(F66)&lt;=VALUE("18:00:00"),N(G66)&gt;=VALUE("08:00:00"),N(G66)&lt;=VALUE("18:00:00"))),CONCATENATE("Dia de semana - 08h00 às 18h00"," - ",TEXT($K$9,"R$ #.##0,00"),),IF(AND(B66&lt;&gt;"sábado",B66&lt;&gt;"domingo",B66&lt;&gt;"feriado",OR(N(F66)&gt;=VALUE("18:00:00"),N(F66)&lt;=VALUE("08:00:00")),OR(AND(N(G66)&gt;=VALUE("18:00:00"),N(F66)&gt;=VALUE("18:00:00")),N(G66)&lt;=VALUE("08:00:00"))),CONCATENATE("Dia de semana - 00h00 às 08h00 e 18h00 às 24h00"," - ",TEXT($L$9,"R$ #.##0,00"),),IF(AND(B66="sábado",AND(N(F66)&gt;=VALUE("08:00:00"),N(F66)&lt;=VALUE("18:00:00"),N(G66)&gt;=VALUE("08:00:00"),N(G66)&lt;=VALUE("18:00:00"))),CONCATENATE("Sábado - 08h00 às 18h00"," - ",TEXT($M$9,"R$ #.##0,00"),),IF(AND(B66="sábado",OR(N(F66)&gt;=VALUE("18:00:00"),N(F66)&lt;=VALUE("08:00:00")),OR(AND(N(G66)&gt;=VALUE("18:00:00"),N(F66)&gt;=VALUE("18:00:00")),N(G66)&lt;=VALUE("08:00:00"))),CONCATENATE("Sábado - 00h00 às 08h00 e 18h00 às 24h00"," - ",TEXT($N$9,"R$ #.##0,00"),),IF(AND(B66="domingo",AND(N(F66)&gt;=VALUE("08:00:00"),N(F66)&lt;=VALUE("18:00:00"),N(G66)&gt;=VALUE("08:00:00"),N(G66)&lt;=VALUE("18:00:00"))),CONCATENATE("Domingo - 08h00 às 18h00"," - ",TEXT($O$9,"R$ #.##0,00"),),IF(AND(B66="domingo",OR(N(F66)&gt;=VALUE("18:00:00"),N(F66)&lt;=VALUE("08:00:00")),OR(AND(N(G66)&gt;=VALUE("18:00:00"),N(F66)&gt;=VALUE("18:00:00")),N(G66)&lt;=VALUE("08:00:00"))),CONCATENATE("Domingo - 00h00 às 08h00 e 18h00 às 24h00"," - ",TEXT($P$9,"R$ #.##0,00"),),IF(B66="feriado",CONCATENATE("Feriado"," - ",TEXT($Q$9,"R$ #.##0,00"),),"ERRO! informar 'hora início' ou 'hora final' de acordo com o tipo de hora")))))))))</f>
        <v>Dia de semana - 00h00 às 08h00 e 18h00 às 24h00 - R$ 65,00</v>
      </c>
      <c r="J66" s="9"/>
      <c r="K66" s="10" t="str">
        <f t="shared" ref="K66:K68" si="20">IF(OR(F66="",G66=""),"",IF(LEFT(E66,6)="Viagem","",IF(AND(B66&lt;&gt;"sábado",B66&lt;&gt;"domingo",B66&lt;&gt;"feriado",AND(N(F66)&gt;=VALUE("08:00:00"),N(F66)&lt;=VALUE("18:00:00"),N(G66)&gt;=VALUE("08:00:00"),N(G66)&lt;=VALUE("18:00:00"))),H66,"")))</f>
        <v/>
      </c>
      <c r="L66" s="11">
        <f t="shared" ref="L66:L68" si="21">IF(OR(F66="",G66=""),"",IF(LEFT(E66,6)="Viagem","",IF(AND(B66&lt;&gt;"sábado",B66&lt;&gt;"domingo",B66&lt;&gt;"feriado",OR(N(F66)&gt;=VALUE("18:00:00"),N(F66)&lt;=VALUE("08:00:00")),OR(AND(N(G66)&gt;=VALUE("18:00:00"),N(F66)&gt;=VALUE("18:00:00")),N(G66)&lt;=VALUE("08:00:00"))),H66,"")))</f>
        <v>4.166666666666663E-2</v>
      </c>
      <c r="M66" s="11" t="str">
        <f t="shared" ref="M66:M68" si="22">IF(OR(F66="",G66=""),"",IF(LEFT(E66,6)="Viagem","",IF(AND(B66="sábado",AND(N(F66)&gt;=VALUE("08:00:00"),N(F66)&lt;=VALUE("18:00:00"),N(G66)&gt;=VALUE("08:00:00"),N(G66)&lt;=VALUE("18:00:00"))),H66,"")))</f>
        <v/>
      </c>
      <c r="N66" s="11" t="str">
        <f t="shared" ref="N66:N68" si="23">IF(OR(F66="",G66=""),"",IF(LEFT(E66,6)="Viagem","",IF(AND(B66="sábado",OR(N(F66)&gt;=VALUE("18:00:00"),N(F66)&lt;=VALUE("08:00:00")),OR(AND(N(G66)&gt;=VALUE("18:00:00"),N(F66)&gt;=VALUE("18:00:00")),N(G66)&lt;=VALUE("08:00:00"))),H66," ")))</f>
        <v xml:space="preserve"> </v>
      </c>
      <c r="O66" s="11" t="str">
        <f t="shared" ref="O66:O68" si="24">IF(OR(F66="",G66=""),"",IF(LEFT(E66,6)="Viagem","",IF(AND(B66="domingo",AND(N(F66)&gt;=VALUE("08:00:00"),N(F66)&lt;=VALUE("18:00:00"),N(G66)&gt;=VALUE("08:00:00"),N(G66)&lt;=VALUE("18:00:00"))),H66," ")))</f>
        <v xml:space="preserve"> </v>
      </c>
      <c r="P66" s="11" t="str">
        <f t="shared" ref="P66:P68" si="25">IF(OR(F66="",G66=""),"",IF(LEFT(E66,6)="Viagem","",IF(AND(B66="domingo",OR(N(F66)&gt;=VALUE("18:00:00"),N(F66)&lt;=VALUE("08:00:00"),N(G66)&gt;=VALUE("18:00:00"),N(G66)&lt;=VALUE("08:00:00"))),H66," ")))</f>
        <v xml:space="preserve"> </v>
      </c>
      <c r="Q66" s="11" t="str">
        <f t="shared" ref="Q66:Q68" si="26">IF(OR(F66="",G66=""),"",IF(LEFT(E66,6)="Viagem","",IF(B66="feriado",H66,"")))</f>
        <v/>
      </c>
      <c r="R66" s="10" t="str">
        <f t="shared" ref="R66:R68" si="27">IF(OR(F66="",G66=""),"",IF(LEFT(E66,6)="Viagem",H66,""))</f>
        <v/>
      </c>
      <c r="S66" s="34">
        <f t="shared" ref="S66:S68" si="28">SUM(K66:R66)</f>
        <v>4.166666666666663E-2</v>
      </c>
    </row>
    <row r="67" spans="1:19" s="12" customFormat="1" ht="26" x14ac:dyDescent="0.2">
      <c r="A67" s="5">
        <v>28</v>
      </c>
      <c r="B67" s="71" t="str">
        <f t="shared" si="17"/>
        <v>Quinta</v>
      </c>
      <c r="C67" s="70" t="s">
        <v>60</v>
      </c>
      <c r="D67" s="68" t="s">
        <v>62</v>
      </c>
      <c r="E67" s="69" t="s">
        <v>61</v>
      </c>
      <c r="F67" s="70">
        <v>0.375</v>
      </c>
      <c r="G67" s="70">
        <v>0.54166666666666663</v>
      </c>
      <c r="H67" s="7">
        <f t="shared" si="18"/>
        <v>0.16666666666666663</v>
      </c>
      <c r="I67" s="8" t="str">
        <f t="shared" si="19"/>
        <v>Dia de semana - 08h00 às 18h00 - R$ 65,00</v>
      </c>
      <c r="J67" s="9"/>
      <c r="K67" s="10">
        <f t="shared" si="20"/>
        <v>0.16666666666666663</v>
      </c>
      <c r="L67" s="11" t="str">
        <f t="shared" si="21"/>
        <v/>
      </c>
      <c r="M67" s="11" t="str">
        <f t="shared" si="22"/>
        <v/>
      </c>
      <c r="N67" s="11" t="str">
        <f t="shared" si="23"/>
        <v xml:space="preserve"> </v>
      </c>
      <c r="O67" s="11" t="str">
        <f t="shared" si="24"/>
        <v xml:space="preserve"> </v>
      </c>
      <c r="P67" s="11" t="str">
        <f t="shared" si="25"/>
        <v xml:space="preserve"> </v>
      </c>
      <c r="Q67" s="11" t="str">
        <f t="shared" si="26"/>
        <v/>
      </c>
      <c r="R67" s="10" t="str">
        <f t="shared" si="27"/>
        <v/>
      </c>
      <c r="S67" s="34">
        <f t="shared" si="28"/>
        <v>0.16666666666666663</v>
      </c>
    </row>
    <row r="68" spans="1:19" s="12" customFormat="1" ht="26" x14ac:dyDescent="0.2">
      <c r="A68" s="5">
        <v>28</v>
      </c>
      <c r="B68" s="71" t="str">
        <f t="shared" si="17"/>
        <v>Quinta</v>
      </c>
      <c r="C68" s="70" t="s">
        <v>60</v>
      </c>
      <c r="D68" s="68" t="s">
        <v>62</v>
      </c>
      <c r="E68" s="69" t="s">
        <v>61</v>
      </c>
      <c r="F68" s="70">
        <v>0.58333333333333337</v>
      </c>
      <c r="G68" s="70">
        <v>0.75</v>
      </c>
      <c r="H68" s="7">
        <f t="shared" si="18"/>
        <v>0.16666666666666663</v>
      </c>
      <c r="I68" s="8" t="str">
        <f t="shared" si="19"/>
        <v>Dia de semana - 08h00 às 18h00 - R$ 65,00</v>
      </c>
      <c r="J68" s="9"/>
      <c r="K68" s="10">
        <f t="shared" si="20"/>
        <v>0.16666666666666663</v>
      </c>
      <c r="L68" s="11" t="str">
        <f t="shared" si="21"/>
        <v/>
      </c>
      <c r="M68" s="11" t="str">
        <f t="shared" si="22"/>
        <v/>
      </c>
      <c r="N68" s="11" t="str">
        <f t="shared" si="23"/>
        <v xml:space="preserve"> </v>
      </c>
      <c r="O68" s="11" t="str">
        <f t="shared" si="24"/>
        <v xml:space="preserve"> </v>
      </c>
      <c r="P68" s="11" t="str">
        <f t="shared" si="25"/>
        <v xml:space="preserve"> </v>
      </c>
      <c r="Q68" s="11" t="str">
        <f t="shared" si="26"/>
        <v/>
      </c>
      <c r="R68" s="10" t="str">
        <f t="shared" si="27"/>
        <v/>
      </c>
      <c r="S68" s="34">
        <f t="shared" si="28"/>
        <v>0.16666666666666663</v>
      </c>
    </row>
    <row r="69" spans="1:19" s="12" customFormat="1" ht="39" x14ac:dyDescent="0.2">
      <c r="A69" s="5">
        <v>28</v>
      </c>
      <c r="B69" s="71" t="str">
        <f t="shared" ref="B69" si="29">IF(WEEKDAY($I$1+VALUE(A69-1))=1,"Domingo",IF(WEEKDAY($I$1+VALUE(A69-1))=2,"Segunda",IF(WEEKDAY($I$1+VALUE(A69-1))=3,"Terça",IF(WEEKDAY($I$1+VALUE(A69-1))=4,"Quarta",IF(WEEKDAY($I$1+VALUE(A69-1))=5,"Quinta",IF(WEEKDAY($I$1+VALUE(A69-1))=6,"Sexta",IF(WEEKDAY($I$1+VALUE(A69-1))=7,"Sábado","")))))))</f>
        <v>Quinta</v>
      </c>
      <c r="C69" s="70" t="s">
        <v>60</v>
      </c>
      <c r="D69" s="68" t="s">
        <v>62</v>
      </c>
      <c r="E69" s="69" t="s">
        <v>61</v>
      </c>
      <c r="F69" s="70">
        <v>0.79166666666666663</v>
      </c>
      <c r="G69" s="70">
        <v>0.80208333333333337</v>
      </c>
      <c r="H69" s="7">
        <f t="shared" ref="H69:H71" si="30">IF(AND(F69&gt;=0,G69&gt;=0),(G69-F69),0)</f>
        <v>1.0416666666666741E-2</v>
      </c>
      <c r="I69" s="8" t="str">
        <f t="shared" ref="I69" si="31">IF(OR(F69="",G69=""),"",IF(LEFT(E69,6)="Viagem",CONCATENATE("Horas de deslocamento / Viagem"," - ",TEXT($R$9,"R$ #.##0,00"),),IF(AND(B69&lt;&gt;"sábado",B69&lt;&gt;"domingo",B69&lt;&gt;"feriado",AND(N(F69)&gt;=VALUE("08:00:00"),N(F69)&lt;=VALUE("18:00:00"),N(G69)&gt;=VALUE("08:00:00"),N(G69)&lt;=VALUE("18:00:00"))),CONCATENATE("Dia de semana - 08h00 às 18h00"," - ",TEXT($K$9,"R$ #.##0,00"),),IF(AND(B69&lt;&gt;"sábado",B69&lt;&gt;"domingo",B69&lt;&gt;"feriado",OR(N(F69)&gt;=VALUE("18:00:00"),N(F69)&lt;=VALUE("08:00:00")),OR(AND(N(G69)&gt;=VALUE("18:00:00"),N(F69)&gt;=VALUE("18:00:00")),N(G69)&lt;=VALUE("08:00:00"))),CONCATENATE("Dia de semana - 00h00 às 08h00 e 18h00 às 24h00"," - ",TEXT($L$9,"R$ #.##0,00"),),IF(AND(B69="sábado",AND(N(F69)&gt;=VALUE("08:00:00"),N(F69)&lt;=VALUE("18:00:00"),N(G69)&gt;=VALUE("08:00:00"),N(G69)&lt;=VALUE("18:00:00"))),CONCATENATE("Sábado - 08h00 às 18h00"," - ",TEXT($M$9,"R$ #.##0,00"),),IF(AND(B69="sábado",OR(N(F69)&gt;=VALUE("18:00:00"),N(F69)&lt;=VALUE("08:00:00")),OR(AND(N(G69)&gt;=VALUE("18:00:00"),N(F69)&gt;=VALUE("18:00:00")),N(G69)&lt;=VALUE("08:00:00"))),CONCATENATE("Sábado - 00h00 às 08h00 e 18h00 às 24h00"," - ",TEXT($N$9,"R$ #.##0,00"),),IF(AND(B69="domingo",AND(N(F69)&gt;=VALUE("08:00:00"),N(F69)&lt;=VALUE("18:00:00"),N(G69)&gt;=VALUE("08:00:00"),N(G69)&lt;=VALUE("18:00:00"))),CONCATENATE("Domingo - 08h00 às 18h00"," - ",TEXT($O$9,"R$ #.##0,00"),),IF(AND(B69="domingo",OR(N(F69)&gt;=VALUE("18:00:00"),N(F69)&lt;=VALUE("08:00:00")),OR(AND(N(G69)&gt;=VALUE("18:00:00"),N(F69)&gt;=VALUE("18:00:00")),N(G69)&lt;=VALUE("08:00:00"))),CONCATENATE("Domingo - 00h00 às 08h00 e 18h00 às 24h00"," - ",TEXT($P$9,"R$ #.##0,00"),),IF(B69="feriado",CONCATENATE("Feriado"," - ",TEXT($Q$9,"R$ #.##0,00"),),"ERRO! informar 'hora início' ou 'hora final' de acordo com o tipo de hora")))))))))</f>
        <v>Dia de semana - 00h00 às 08h00 e 18h00 às 24h00 - R$ 65,00</v>
      </c>
      <c r="J69" s="9"/>
      <c r="K69" s="10" t="str">
        <f t="shared" ref="K69" si="32">IF(OR(F69="",G69=""),"",IF(LEFT(E69,6)="Viagem","",IF(AND(B69&lt;&gt;"sábado",B69&lt;&gt;"domingo",B69&lt;&gt;"feriado",AND(N(F69)&gt;=VALUE("08:00:00"),N(F69)&lt;=VALUE("18:00:00"),N(G69)&gt;=VALUE("08:00:00"),N(G69)&lt;=VALUE("18:00:00"))),H69,"")))</f>
        <v/>
      </c>
      <c r="L69" s="11">
        <f t="shared" ref="L69" si="33">IF(OR(F69="",G69=""),"",IF(LEFT(E69,6)="Viagem","",IF(AND(B69&lt;&gt;"sábado",B69&lt;&gt;"domingo",B69&lt;&gt;"feriado",OR(N(F69)&gt;=VALUE("18:00:00"),N(F69)&lt;=VALUE("08:00:00")),OR(AND(N(G69)&gt;=VALUE("18:00:00"),N(F69)&gt;=VALUE("18:00:00")),N(G69)&lt;=VALUE("08:00:00"))),H69,"")))</f>
        <v>1.0416666666666741E-2</v>
      </c>
      <c r="M69" s="11" t="str">
        <f t="shared" ref="M69" si="34">IF(OR(F69="",G69=""),"",IF(LEFT(E69,6)="Viagem","",IF(AND(B69="sábado",AND(N(F69)&gt;=VALUE("08:00:00"),N(F69)&lt;=VALUE("18:00:00"),N(G69)&gt;=VALUE("08:00:00"),N(G69)&lt;=VALUE("18:00:00"))),H69,"")))</f>
        <v/>
      </c>
      <c r="N69" s="11" t="str">
        <f t="shared" ref="N69" si="35">IF(OR(F69="",G69=""),"",IF(LEFT(E69,6)="Viagem","",IF(AND(B69="sábado",OR(N(F69)&gt;=VALUE("18:00:00"),N(F69)&lt;=VALUE("08:00:00")),OR(AND(N(G69)&gt;=VALUE("18:00:00"),N(F69)&gt;=VALUE("18:00:00")),N(G69)&lt;=VALUE("08:00:00"))),H69," ")))</f>
        <v xml:space="preserve"> </v>
      </c>
      <c r="O69" s="11" t="str">
        <f t="shared" ref="O69" si="36">IF(OR(F69="",G69=""),"",IF(LEFT(E69,6)="Viagem","",IF(AND(B69="domingo",AND(N(F69)&gt;=VALUE("08:00:00"),N(F69)&lt;=VALUE("18:00:00"),N(G69)&gt;=VALUE("08:00:00"),N(G69)&lt;=VALUE("18:00:00"))),H69," ")))</f>
        <v xml:space="preserve"> </v>
      </c>
      <c r="P69" s="11" t="str">
        <f t="shared" ref="P69" si="37">IF(OR(F69="",G69=""),"",IF(LEFT(E69,6)="Viagem","",IF(AND(B69="domingo",OR(N(F69)&gt;=VALUE("18:00:00"),N(F69)&lt;=VALUE("08:00:00"),N(G69)&gt;=VALUE("18:00:00"),N(G69)&lt;=VALUE("08:00:00"))),H69," ")))</f>
        <v xml:space="preserve"> </v>
      </c>
      <c r="Q69" s="11" t="str">
        <f t="shared" ref="Q69" si="38">IF(OR(F69="",G69=""),"",IF(LEFT(E69,6)="Viagem","",IF(B69="feriado",H69,"")))</f>
        <v/>
      </c>
      <c r="R69" s="10" t="str">
        <f t="shared" ref="R69" si="39">IF(OR(F69="",G69=""),"",IF(LEFT(E69,6)="Viagem",H69,""))</f>
        <v/>
      </c>
      <c r="S69" s="34">
        <f t="shared" ref="S69" si="40">SUM(K69:R69)</f>
        <v>1.0416666666666741E-2</v>
      </c>
    </row>
    <row r="70" spans="1:19" s="12" customFormat="1" ht="26" x14ac:dyDescent="0.2">
      <c r="A70" s="5">
        <v>29</v>
      </c>
      <c r="B70" s="71" t="str">
        <f t="shared" si="2"/>
        <v>Sexta</v>
      </c>
      <c r="C70" s="70" t="s">
        <v>60</v>
      </c>
      <c r="D70" s="68" t="s">
        <v>62</v>
      </c>
      <c r="E70" s="69" t="s">
        <v>61</v>
      </c>
      <c r="F70" s="70">
        <v>0.375</v>
      </c>
      <c r="G70" s="70">
        <v>0.54166666666666663</v>
      </c>
      <c r="H70" s="7">
        <f t="shared" si="30"/>
        <v>0.16666666666666663</v>
      </c>
      <c r="I70" s="8" t="str">
        <f t="shared" si="15"/>
        <v>Dia de semana - 08h00 às 18h00 - R$ 65,00</v>
      </c>
      <c r="J70" s="9"/>
      <c r="K70" s="10">
        <f t="shared" si="5"/>
        <v>0.16666666666666663</v>
      </c>
      <c r="L70" s="11" t="str">
        <f t="shared" si="6"/>
        <v/>
      </c>
      <c r="M70" s="11" t="str">
        <f t="shared" si="7"/>
        <v/>
      </c>
      <c r="N70" s="11" t="str">
        <f t="shared" si="8"/>
        <v xml:space="preserve"> </v>
      </c>
      <c r="O70" s="11" t="str">
        <f t="shared" si="9"/>
        <v xml:space="preserve"> </v>
      </c>
      <c r="P70" s="11" t="str">
        <f t="shared" si="10"/>
        <v xml:space="preserve"> </v>
      </c>
      <c r="Q70" s="11" t="str">
        <f t="shared" si="11"/>
        <v/>
      </c>
      <c r="R70" s="10" t="str">
        <f t="shared" si="12"/>
        <v/>
      </c>
      <c r="S70" s="34">
        <f t="shared" si="13"/>
        <v>0.16666666666666663</v>
      </c>
    </row>
    <row r="71" spans="1:19" s="12" customFormat="1" ht="26" x14ac:dyDescent="0.2">
      <c r="A71" s="5">
        <v>29</v>
      </c>
      <c r="B71" s="71" t="str">
        <f t="shared" si="2"/>
        <v>Sexta</v>
      </c>
      <c r="C71" s="70" t="s">
        <v>60</v>
      </c>
      <c r="D71" s="68" t="s">
        <v>62</v>
      </c>
      <c r="E71" s="69" t="s">
        <v>61</v>
      </c>
      <c r="F71" s="70">
        <v>0.58333333333333337</v>
      </c>
      <c r="G71" s="70">
        <v>0.75</v>
      </c>
      <c r="H71" s="7">
        <f t="shared" si="30"/>
        <v>0.16666666666666663</v>
      </c>
      <c r="I71" s="8" t="str">
        <f t="shared" si="15"/>
        <v>Dia de semana - 08h00 às 18h00 - R$ 65,00</v>
      </c>
      <c r="J71" s="9"/>
      <c r="K71" s="10">
        <f t="shared" si="5"/>
        <v>0.16666666666666663</v>
      </c>
      <c r="L71" s="11" t="str">
        <f t="shared" si="6"/>
        <v/>
      </c>
      <c r="M71" s="11" t="str">
        <f t="shared" si="7"/>
        <v/>
      </c>
      <c r="N71" s="11" t="str">
        <f t="shared" si="8"/>
        <v xml:space="preserve"> </v>
      </c>
      <c r="O71" s="11" t="str">
        <f t="shared" si="9"/>
        <v xml:space="preserve"> </v>
      </c>
      <c r="P71" s="11" t="str">
        <f t="shared" si="10"/>
        <v xml:space="preserve"> </v>
      </c>
      <c r="Q71" s="11" t="str">
        <f t="shared" si="11"/>
        <v/>
      </c>
      <c r="R71" s="10" t="str">
        <f t="shared" si="12"/>
        <v/>
      </c>
      <c r="S71" s="34">
        <f t="shared" si="13"/>
        <v>0.16666666666666663</v>
      </c>
    </row>
    <row r="72" spans="1:19" s="12" customFormat="1" ht="39" x14ac:dyDescent="0.2">
      <c r="A72" s="5">
        <v>29</v>
      </c>
      <c r="B72" s="71" t="str">
        <f t="shared" si="2"/>
        <v>Sexta</v>
      </c>
      <c r="C72" s="70" t="s">
        <v>60</v>
      </c>
      <c r="D72" s="68" t="s">
        <v>62</v>
      </c>
      <c r="E72" s="69" t="s">
        <v>61</v>
      </c>
      <c r="F72" s="70">
        <v>0.79166666666666663</v>
      </c>
      <c r="G72" s="70">
        <v>0.875</v>
      </c>
      <c r="H72" s="7">
        <f t="shared" ref="H72" si="41">IF(AND(F72&gt;=0,G72&gt;=0),(G72-F72),0)</f>
        <v>8.333333333333337E-2</v>
      </c>
      <c r="I72" s="8" t="str">
        <f t="shared" si="15"/>
        <v>Dia de semana - 00h00 às 08h00 e 18h00 às 24h00 - R$ 65,00</v>
      </c>
      <c r="J72" s="9"/>
      <c r="K72" s="10" t="str">
        <f t="shared" si="5"/>
        <v/>
      </c>
      <c r="L72" s="11">
        <f t="shared" si="6"/>
        <v>8.333333333333337E-2</v>
      </c>
      <c r="M72" s="11" t="str">
        <f t="shared" si="7"/>
        <v/>
      </c>
      <c r="N72" s="11" t="str">
        <f t="shared" si="8"/>
        <v xml:space="preserve"> </v>
      </c>
      <c r="O72" s="11" t="str">
        <f t="shared" si="9"/>
        <v xml:space="preserve"> </v>
      </c>
      <c r="P72" s="11" t="str">
        <f t="shared" si="10"/>
        <v xml:space="preserve"> </v>
      </c>
      <c r="Q72" s="11" t="str">
        <f t="shared" si="11"/>
        <v/>
      </c>
      <c r="R72" s="10" t="str">
        <f t="shared" si="12"/>
        <v/>
      </c>
      <c r="S72" s="34">
        <f t="shared" si="13"/>
        <v>8.333333333333337E-2</v>
      </c>
    </row>
    <row r="73" spans="1:19" s="13" customFormat="1" ht="12" x14ac:dyDescent="0.15">
      <c r="A73" s="167" t="s">
        <v>16</v>
      </c>
      <c r="B73" s="167"/>
      <c r="C73" s="167"/>
      <c r="D73" s="167"/>
      <c r="E73" s="167"/>
      <c r="F73" s="167"/>
      <c r="G73" s="167"/>
      <c r="H73" s="32">
        <f>SUM(H10:H72)</f>
        <v>8.1527777777777857</v>
      </c>
      <c r="I73" s="31"/>
      <c r="K73" s="34">
        <f t="shared" ref="K73:S73" si="42">SUM(K10:K72)</f>
        <v>6.9930555555555598</v>
      </c>
      <c r="L73" s="34">
        <f t="shared" si="42"/>
        <v>1.1597222222222219</v>
      </c>
      <c r="M73" s="34">
        <f t="shared" si="42"/>
        <v>0</v>
      </c>
      <c r="N73" s="34">
        <f t="shared" si="42"/>
        <v>0</v>
      </c>
      <c r="O73" s="34">
        <f t="shared" si="42"/>
        <v>0</v>
      </c>
      <c r="P73" s="34">
        <f t="shared" si="42"/>
        <v>0</v>
      </c>
      <c r="Q73" s="34">
        <f t="shared" si="42"/>
        <v>0</v>
      </c>
      <c r="R73" s="34">
        <f t="shared" si="42"/>
        <v>0</v>
      </c>
      <c r="S73" s="34">
        <f t="shared" si="42"/>
        <v>8.1527777777777857</v>
      </c>
    </row>
    <row r="74" spans="1:19" s="13" customFormat="1" ht="12" x14ac:dyDescent="0.15">
      <c r="A74" s="162" t="s">
        <v>26</v>
      </c>
      <c r="B74" s="162"/>
      <c r="C74" s="162"/>
      <c r="D74" s="162"/>
      <c r="E74" s="16" t="s">
        <v>24</v>
      </c>
      <c r="F74" s="162" t="s">
        <v>25</v>
      </c>
      <c r="G74" s="162"/>
      <c r="H74" s="162"/>
      <c r="I74" s="162"/>
      <c r="K74" s="35">
        <f>TEXT(K73,"[h]")+MINUTE(K73)/60</f>
        <v>167.83333333333334</v>
      </c>
      <c r="L74" s="35">
        <f t="shared" ref="L74:S74" si="43">TEXT(L73,"[h]")+MINUTE(L73)/60</f>
        <v>27.833333333333332</v>
      </c>
      <c r="M74" s="35">
        <f t="shared" si="43"/>
        <v>0</v>
      </c>
      <c r="N74" s="35">
        <f t="shared" si="43"/>
        <v>0</v>
      </c>
      <c r="O74" s="35">
        <f t="shared" si="43"/>
        <v>0</v>
      </c>
      <c r="P74" s="35">
        <f t="shared" si="43"/>
        <v>0</v>
      </c>
      <c r="Q74" s="35">
        <f t="shared" si="43"/>
        <v>0</v>
      </c>
      <c r="R74" s="35">
        <f t="shared" si="43"/>
        <v>0</v>
      </c>
      <c r="S74" s="35">
        <f t="shared" si="43"/>
        <v>195.66666666666666</v>
      </c>
    </row>
    <row r="75" spans="1:19" s="13" customFormat="1" ht="12" x14ac:dyDescent="0.15">
      <c r="A75" s="161"/>
      <c r="B75" s="161"/>
      <c r="C75" s="161"/>
      <c r="D75" s="161"/>
      <c r="E75" s="101"/>
      <c r="F75" s="161"/>
      <c r="G75" s="161"/>
      <c r="H75" s="161"/>
      <c r="I75" s="161"/>
      <c r="K75" s="33">
        <f t="shared" ref="K75:R75" si="44">K74*K9</f>
        <v>10909.166666666668</v>
      </c>
      <c r="L75" s="33">
        <f t="shared" si="44"/>
        <v>1809.1666666666665</v>
      </c>
      <c r="M75" s="33">
        <f t="shared" si="44"/>
        <v>0</v>
      </c>
      <c r="N75" s="33">
        <f t="shared" si="44"/>
        <v>0</v>
      </c>
      <c r="O75" s="33">
        <f t="shared" si="44"/>
        <v>0</v>
      </c>
      <c r="P75" s="33">
        <f t="shared" si="44"/>
        <v>0</v>
      </c>
      <c r="Q75" s="33">
        <f t="shared" si="44"/>
        <v>0</v>
      </c>
      <c r="R75" s="33">
        <f t="shared" si="44"/>
        <v>0</v>
      </c>
      <c r="S75" s="33">
        <f>SUM(K75:R75)</f>
        <v>12718.333333333334</v>
      </c>
    </row>
    <row r="76" spans="1:19" s="61" customFormat="1" ht="14" x14ac:dyDescent="0.2">
      <c r="A76" s="162" t="s">
        <v>23</v>
      </c>
      <c r="B76" s="162"/>
      <c r="C76" s="162"/>
      <c r="D76" s="162"/>
      <c r="E76" s="16" t="s">
        <v>24</v>
      </c>
      <c r="F76" s="162" t="s">
        <v>25</v>
      </c>
      <c r="G76" s="162"/>
      <c r="H76" s="162"/>
      <c r="I76" s="162"/>
      <c r="J76" s="36"/>
      <c r="K76" s="46"/>
      <c r="L76" s="46"/>
      <c r="M76" s="46"/>
      <c r="N76" s="46"/>
      <c r="O76" s="46"/>
      <c r="P76" s="46"/>
      <c r="Q76" s="46"/>
      <c r="R76" s="46"/>
      <c r="S76" s="47"/>
    </row>
    <row r="77" spans="1:19" s="61" customFormat="1" ht="14" x14ac:dyDescent="0.2">
      <c r="A77" s="161"/>
      <c r="B77" s="161"/>
      <c r="C77" s="161"/>
      <c r="D77" s="161"/>
      <c r="E77" s="101"/>
      <c r="F77" s="161"/>
      <c r="G77" s="161"/>
      <c r="H77" s="161"/>
      <c r="I77" s="161"/>
      <c r="J77" s="36"/>
      <c r="K77" s="34" t="s">
        <v>65</v>
      </c>
      <c r="L77" s="34">
        <f>S73</f>
        <v>8.1527777777777857</v>
      </c>
      <c r="M77" s="46"/>
      <c r="N77" s="46"/>
      <c r="O77" s="46"/>
      <c r="P77" s="46"/>
      <c r="Q77" s="46"/>
      <c r="R77" s="46"/>
      <c r="S77" s="47"/>
    </row>
    <row r="78" spans="1:19" s="61" customFormat="1" ht="26" x14ac:dyDescent="0.2">
      <c r="A78" s="62"/>
      <c r="E78" s="63"/>
      <c r="I78" s="64"/>
      <c r="J78" s="36"/>
      <c r="K78" s="34" t="s">
        <v>68</v>
      </c>
      <c r="L78" s="34">
        <v>7.5</v>
      </c>
      <c r="M78" s="46"/>
      <c r="N78" s="46"/>
      <c r="O78" s="46"/>
      <c r="P78" s="46"/>
      <c r="Q78" s="46"/>
      <c r="R78" s="46"/>
      <c r="S78" s="47"/>
    </row>
    <row r="79" spans="1:19" s="61" customFormat="1" ht="14" x14ac:dyDescent="0.2">
      <c r="A79" s="48"/>
      <c r="B79" s="49"/>
      <c r="C79" s="49"/>
      <c r="D79" s="49"/>
      <c r="E79" s="50"/>
      <c r="F79" s="36"/>
      <c r="G79" s="65"/>
      <c r="I79" s="64"/>
      <c r="J79" s="36"/>
      <c r="K79" s="34" t="s">
        <v>66</v>
      </c>
      <c r="L79" s="34">
        <f>IF(L77&gt;L78,L77-L78,L78-L77)</f>
        <v>0.65277777777778567</v>
      </c>
      <c r="M79" s="51"/>
      <c r="N79" s="47"/>
      <c r="O79" s="47"/>
      <c r="P79" s="47"/>
      <c r="Q79" s="47"/>
      <c r="R79" s="52"/>
      <c r="S79" s="47"/>
    </row>
    <row r="80" spans="1:19" s="63" customFormat="1" x14ac:dyDescent="0.2">
      <c r="A80" s="169" t="str">
        <f>CONCATENATE($B$1," - ",$B$2," - ",$B$3," - ",TEXT($I$1,"mmmm / aaaa"))</f>
        <v>APONTAMENTO DE HORAS MENSAL - Império Tecnologia - Marcus Cezar Rabello - março / 2013</v>
      </c>
      <c r="B80" s="170"/>
      <c r="C80" s="170"/>
      <c r="D80" s="170"/>
      <c r="E80" s="170"/>
      <c r="F80" s="170"/>
      <c r="G80" s="171"/>
      <c r="I80" s="66"/>
      <c r="J80" s="36"/>
      <c r="K80" s="34" t="s">
        <v>69</v>
      </c>
      <c r="L80" s="103">
        <f>'Fev2013'!L78</f>
        <v>0.39583333333333037</v>
      </c>
      <c r="M80" s="53"/>
      <c r="N80" s="53"/>
      <c r="O80" s="53"/>
      <c r="P80" s="53"/>
      <c r="Q80" s="53"/>
      <c r="R80" s="53"/>
      <c r="S80" s="53"/>
    </row>
    <row r="81" spans="1:19" s="61" customFormat="1" ht="14" x14ac:dyDescent="0.2">
      <c r="A81" s="100" t="s">
        <v>3</v>
      </c>
      <c r="B81" s="23">
        <f>K9</f>
        <v>65</v>
      </c>
      <c r="C81" s="163">
        <f>K73</f>
        <v>6.9930555555555598</v>
      </c>
      <c r="D81" s="164"/>
      <c r="E81" s="165"/>
      <c r="F81" s="166">
        <f>K75</f>
        <v>10909.166666666668</v>
      </c>
      <c r="G81" s="166"/>
      <c r="I81" s="64"/>
      <c r="J81" s="36"/>
      <c r="K81" s="34" t="s">
        <v>67</v>
      </c>
      <c r="L81" s="102">
        <f>L79-L80</f>
        <v>0.2569444444444553</v>
      </c>
      <c r="M81" s="36"/>
      <c r="N81" s="36"/>
      <c r="O81" s="36"/>
      <c r="P81" s="36"/>
      <c r="Q81" s="36"/>
      <c r="R81" s="36"/>
      <c r="S81" s="36"/>
    </row>
    <row r="82" spans="1:19" s="61" customFormat="1" ht="14" x14ac:dyDescent="0.2">
      <c r="A82" s="100" t="s">
        <v>3</v>
      </c>
      <c r="B82" s="23">
        <f>L9</f>
        <v>65</v>
      </c>
      <c r="C82" s="163">
        <f>L73</f>
        <v>1.1597222222222219</v>
      </c>
      <c r="D82" s="164"/>
      <c r="E82" s="165"/>
      <c r="F82" s="166">
        <f>L75</f>
        <v>1809.1666666666665</v>
      </c>
      <c r="G82" s="166"/>
      <c r="I82" s="64"/>
      <c r="J82" s="36"/>
      <c r="K82" s="54"/>
      <c r="L82" s="34"/>
      <c r="M82" s="36"/>
      <c r="N82" s="36"/>
      <c r="O82" s="36"/>
      <c r="P82" s="36"/>
      <c r="Q82" s="36"/>
      <c r="R82" s="36"/>
      <c r="S82" s="36"/>
    </row>
    <row r="83" spans="1:19" s="61" customFormat="1" ht="14" x14ac:dyDescent="0.2">
      <c r="A83" s="100" t="s">
        <v>3</v>
      </c>
      <c r="B83" s="23">
        <f>M9</f>
        <v>65</v>
      </c>
      <c r="C83" s="163">
        <f>M73</f>
        <v>0</v>
      </c>
      <c r="D83" s="164"/>
      <c r="E83" s="165"/>
      <c r="F83" s="166">
        <f>M75</f>
        <v>0</v>
      </c>
      <c r="G83" s="166"/>
      <c r="I83" s="64"/>
      <c r="J83" s="36"/>
      <c r="K83" s="54"/>
      <c r="L83" s="54"/>
      <c r="M83" s="36"/>
      <c r="N83" s="36"/>
      <c r="O83" s="36"/>
      <c r="P83" s="36"/>
      <c r="Q83" s="36"/>
      <c r="R83" s="36"/>
      <c r="S83" s="36"/>
    </row>
    <row r="84" spans="1:19" s="61" customFormat="1" ht="14" x14ac:dyDescent="0.2">
      <c r="A84" s="100" t="s">
        <v>3</v>
      </c>
      <c r="B84" s="23">
        <f>N9</f>
        <v>65</v>
      </c>
      <c r="C84" s="163">
        <f>N73</f>
        <v>0</v>
      </c>
      <c r="D84" s="164"/>
      <c r="E84" s="165"/>
      <c r="F84" s="166">
        <f>N75</f>
        <v>0</v>
      </c>
      <c r="G84" s="166"/>
      <c r="I84" s="64"/>
      <c r="J84" s="36"/>
      <c r="K84" s="54"/>
      <c r="L84" s="54"/>
      <c r="M84" s="36"/>
      <c r="N84" s="36"/>
      <c r="O84" s="36"/>
      <c r="P84" s="36"/>
      <c r="Q84" s="36"/>
      <c r="R84" s="36"/>
      <c r="S84" s="36"/>
    </row>
    <row r="85" spans="1:19" s="61" customFormat="1" ht="14" x14ac:dyDescent="0.2">
      <c r="A85" s="100" t="s">
        <v>3</v>
      </c>
      <c r="B85" s="23">
        <f>O9</f>
        <v>65</v>
      </c>
      <c r="C85" s="163">
        <f>O73</f>
        <v>0</v>
      </c>
      <c r="D85" s="164"/>
      <c r="E85" s="165"/>
      <c r="F85" s="166">
        <f>O75</f>
        <v>0</v>
      </c>
      <c r="G85" s="166"/>
      <c r="I85" s="64"/>
      <c r="J85" s="36"/>
      <c r="K85" s="54"/>
      <c r="L85" s="54"/>
      <c r="M85" s="36"/>
      <c r="N85" s="36"/>
      <c r="O85" s="36"/>
      <c r="P85" s="36"/>
      <c r="Q85" s="36"/>
      <c r="R85" s="36"/>
      <c r="S85" s="36"/>
    </row>
    <row r="86" spans="1:19" s="61" customFormat="1" ht="14" x14ac:dyDescent="0.2">
      <c r="A86" s="100" t="s">
        <v>3</v>
      </c>
      <c r="B86" s="23">
        <f>P9</f>
        <v>65</v>
      </c>
      <c r="C86" s="163">
        <f>P73</f>
        <v>0</v>
      </c>
      <c r="D86" s="164"/>
      <c r="E86" s="165"/>
      <c r="F86" s="166">
        <f>P75</f>
        <v>0</v>
      </c>
      <c r="G86" s="166"/>
      <c r="I86" s="64"/>
      <c r="J86" s="36"/>
      <c r="K86" s="54"/>
      <c r="L86" s="54"/>
      <c r="M86" s="36"/>
      <c r="N86" s="36"/>
      <c r="O86" s="36"/>
      <c r="P86" s="36"/>
      <c r="Q86" s="36"/>
      <c r="R86" s="36"/>
      <c r="S86" s="36"/>
    </row>
    <row r="87" spans="1:19" s="61" customFormat="1" ht="14" x14ac:dyDescent="0.2">
      <c r="A87" s="100" t="s">
        <v>3</v>
      </c>
      <c r="B87" s="23">
        <f>Q9</f>
        <v>65</v>
      </c>
      <c r="C87" s="163">
        <f>Q73</f>
        <v>0</v>
      </c>
      <c r="D87" s="164"/>
      <c r="E87" s="165"/>
      <c r="F87" s="166">
        <f>Q75</f>
        <v>0</v>
      </c>
      <c r="G87" s="166"/>
      <c r="I87" s="64"/>
      <c r="J87" s="36"/>
      <c r="K87" s="55"/>
      <c r="L87" s="55"/>
      <c r="M87" s="36"/>
      <c r="N87" s="36"/>
      <c r="O87" s="36"/>
      <c r="P87" s="36"/>
      <c r="Q87" s="36"/>
      <c r="R87" s="36"/>
      <c r="S87" s="36"/>
    </row>
    <row r="88" spans="1:19" s="61" customFormat="1" ht="14" x14ac:dyDescent="0.2">
      <c r="A88" s="100" t="s">
        <v>3</v>
      </c>
      <c r="B88" s="23">
        <f>R9</f>
        <v>65</v>
      </c>
      <c r="C88" s="163">
        <f>R73</f>
        <v>0</v>
      </c>
      <c r="D88" s="164"/>
      <c r="E88" s="165"/>
      <c r="F88" s="166">
        <f>R75</f>
        <v>0</v>
      </c>
      <c r="G88" s="166"/>
      <c r="I88" s="64"/>
      <c r="J88" s="36"/>
      <c r="K88" s="55"/>
      <c r="L88" s="55"/>
      <c r="M88" s="36"/>
      <c r="N88" s="36"/>
      <c r="O88" s="36"/>
      <c r="P88" s="36"/>
      <c r="Q88" s="36"/>
      <c r="R88" s="36"/>
      <c r="S88" s="36"/>
    </row>
    <row r="89" spans="1:19" s="61" customFormat="1" ht="14" x14ac:dyDescent="0.2">
      <c r="A89" s="172" t="s">
        <v>0</v>
      </c>
      <c r="B89" s="173"/>
      <c r="C89" s="174">
        <f>SUM(C81:C88)</f>
        <v>8.1527777777777821</v>
      </c>
      <c r="D89" s="175"/>
      <c r="E89" s="176"/>
      <c r="F89" s="177">
        <f>SUM(F81:G88)</f>
        <v>12718.333333333334</v>
      </c>
      <c r="G89" s="177"/>
      <c r="I89" s="64"/>
      <c r="J89" s="36"/>
      <c r="K89" s="36"/>
      <c r="L89" s="36"/>
      <c r="M89" s="36"/>
      <c r="N89" s="36"/>
      <c r="O89" s="36"/>
      <c r="P89" s="36"/>
      <c r="Q89" s="36"/>
      <c r="R89" s="36"/>
      <c r="S89" s="36"/>
    </row>
    <row r="90" spans="1:19" s="61" customFormat="1" ht="14" x14ac:dyDescent="0.2">
      <c r="A90" s="172" t="s">
        <v>44</v>
      </c>
      <c r="B90" s="173"/>
      <c r="C90" s="178">
        <f>TEXT($C$89,"[h]")+MINUTE($C$89)/60</f>
        <v>195.66666666666666</v>
      </c>
      <c r="D90" s="179"/>
      <c r="E90" s="180"/>
      <c r="F90" s="181">
        <f>C90-190</f>
        <v>5.6666666666666572</v>
      </c>
      <c r="G90" s="181"/>
      <c r="I90" s="64"/>
      <c r="J90" s="36"/>
      <c r="K90" s="36"/>
      <c r="L90" s="36"/>
      <c r="M90" s="36"/>
      <c r="N90" s="36"/>
      <c r="O90" s="36"/>
      <c r="P90" s="36"/>
      <c r="Q90" s="36"/>
      <c r="R90" s="36"/>
      <c r="S90" s="36"/>
    </row>
    <row r="91" spans="1:19" s="61" customFormat="1" ht="14" x14ac:dyDescent="0.2">
      <c r="A91" s="13"/>
      <c r="B91" s="13"/>
      <c r="C91" s="13"/>
      <c r="D91" s="13"/>
      <c r="E91" s="13"/>
      <c r="F91" s="13"/>
      <c r="G91" s="13"/>
      <c r="J91" s="36"/>
      <c r="K91" s="36"/>
      <c r="L91" s="36"/>
      <c r="M91" s="36"/>
      <c r="N91" s="36"/>
      <c r="O91" s="36"/>
      <c r="P91" s="36"/>
      <c r="Q91" s="36"/>
      <c r="R91" s="36"/>
      <c r="S91" s="36"/>
    </row>
    <row r="92" spans="1:19" s="61" customFormat="1" ht="14" x14ac:dyDescent="0.2">
      <c r="A92" s="182" t="s">
        <v>41</v>
      </c>
      <c r="B92" s="183"/>
      <c r="C92" s="183"/>
      <c r="D92" s="183"/>
      <c r="E92" s="183"/>
      <c r="F92" s="183"/>
      <c r="G92" s="184"/>
      <c r="I92" s="64"/>
      <c r="J92" s="36"/>
      <c r="K92" s="36"/>
      <c r="L92" s="36"/>
      <c r="M92" s="36"/>
      <c r="N92" s="36"/>
      <c r="O92" s="36"/>
      <c r="P92" s="36"/>
      <c r="Q92" s="36"/>
      <c r="R92" s="36"/>
      <c r="S92" s="36"/>
    </row>
    <row r="93" spans="1:19" s="61" customFormat="1" ht="14" x14ac:dyDescent="0.2">
      <c r="A93" s="172"/>
      <c r="B93" s="173"/>
      <c r="C93" s="174"/>
      <c r="D93" s="175"/>
      <c r="E93" s="176"/>
      <c r="F93" s="177"/>
      <c r="G93" s="177"/>
      <c r="I93" s="64"/>
      <c r="J93" s="36"/>
      <c r="K93" s="36"/>
      <c r="L93" s="36"/>
      <c r="M93" s="36"/>
      <c r="N93" s="36"/>
      <c r="O93" s="36"/>
      <c r="P93" s="36"/>
      <c r="Q93" s="36"/>
      <c r="R93" s="36"/>
      <c r="S93" s="36"/>
    </row>
    <row r="94" spans="1:19" s="61" customFormat="1" ht="14" x14ac:dyDescent="0.2">
      <c r="A94" s="172"/>
      <c r="B94" s="173"/>
      <c r="C94" s="174"/>
      <c r="D94" s="175"/>
      <c r="E94" s="176"/>
      <c r="F94" s="177"/>
      <c r="G94" s="177"/>
      <c r="I94" s="64"/>
      <c r="J94" s="36"/>
      <c r="K94" s="36"/>
      <c r="L94" s="36"/>
      <c r="M94" s="36"/>
      <c r="N94" s="36"/>
      <c r="O94" s="36"/>
      <c r="P94" s="36"/>
      <c r="Q94" s="36"/>
      <c r="R94" s="36"/>
      <c r="S94" s="36"/>
    </row>
    <row r="95" spans="1:19" s="61" customFormat="1" ht="14" x14ac:dyDescent="0.2">
      <c r="A95" s="172"/>
      <c r="B95" s="173"/>
      <c r="C95" s="174"/>
      <c r="D95" s="175"/>
      <c r="E95" s="176"/>
      <c r="F95" s="177"/>
      <c r="G95" s="177"/>
      <c r="I95" s="64"/>
      <c r="J95" s="36"/>
      <c r="K95" s="36"/>
      <c r="L95" s="36"/>
      <c r="M95" s="36"/>
      <c r="N95" s="36"/>
      <c r="O95" s="36"/>
      <c r="P95" s="36"/>
      <c r="Q95" s="36"/>
      <c r="R95" s="36"/>
      <c r="S95" s="36"/>
    </row>
    <row r="96" spans="1:19" s="61" customFormat="1" ht="14" x14ac:dyDescent="0.2">
      <c r="A96" s="172"/>
      <c r="B96" s="173"/>
      <c r="C96" s="174"/>
      <c r="D96" s="175"/>
      <c r="E96" s="176"/>
      <c r="F96" s="177"/>
      <c r="G96" s="177"/>
      <c r="I96" s="64"/>
      <c r="J96" s="36"/>
      <c r="K96" s="36"/>
      <c r="L96" s="36"/>
      <c r="M96" s="36"/>
      <c r="N96" s="36"/>
      <c r="O96" s="36"/>
      <c r="P96" s="36"/>
      <c r="Q96" s="36"/>
      <c r="R96" s="36"/>
      <c r="S96" s="36"/>
    </row>
    <row r="97" spans="1:19" s="61" customFormat="1" ht="14" x14ac:dyDescent="0.2">
      <c r="A97" s="172" t="s">
        <v>0</v>
      </c>
      <c r="B97" s="173"/>
      <c r="C97" s="174">
        <f>SUM(C93:E96)</f>
        <v>0</v>
      </c>
      <c r="D97" s="175"/>
      <c r="E97" s="176"/>
      <c r="F97" s="177">
        <f>SUM(F93:G96)</f>
        <v>0</v>
      </c>
      <c r="G97" s="177"/>
      <c r="I97" s="64"/>
      <c r="J97" s="36"/>
      <c r="K97" s="36"/>
      <c r="L97" s="36"/>
      <c r="M97" s="36"/>
      <c r="N97" s="36"/>
      <c r="O97" s="36"/>
      <c r="P97" s="36"/>
      <c r="Q97" s="36"/>
      <c r="R97" s="36"/>
      <c r="S97" s="36"/>
    </row>
    <row r="98" spans="1:19" s="61" customFormat="1" ht="14" x14ac:dyDescent="0.2">
      <c r="A98" s="187" t="s">
        <v>45</v>
      </c>
      <c r="B98" s="187"/>
      <c r="C98" s="188">
        <f>TEXT($C$97,"[h]")+MINUTE($C$97)/60</f>
        <v>0</v>
      </c>
      <c r="D98" s="188"/>
      <c r="E98" s="188"/>
      <c r="F98" s="189">
        <f>C98*K1*2</f>
        <v>0</v>
      </c>
      <c r="G98" s="188"/>
      <c r="I98" s="64"/>
      <c r="J98" s="36"/>
      <c r="K98" s="36"/>
      <c r="L98" s="36"/>
      <c r="M98" s="36"/>
      <c r="N98" s="36"/>
      <c r="O98" s="36"/>
      <c r="P98" s="36"/>
      <c r="Q98" s="36"/>
      <c r="R98" s="36"/>
      <c r="S98" s="36"/>
    </row>
    <row r="99" spans="1:19" s="61" customFormat="1" ht="14" x14ac:dyDescent="0.2">
      <c r="A99" s="24"/>
      <c r="B99" s="24"/>
      <c r="C99" s="25"/>
      <c r="D99" s="25"/>
      <c r="E99" s="25"/>
      <c r="F99" s="26"/>
      <c r="G99" s="26"/>
      <c r="I99" s="64"/>
      <c r="J99" s="36"/>
      <c r="K99" s="36"/>
      <c r="L99" s="36"/>
      <c r="M99" s="36"/>
      <c r="N99" s="36"/>
      <c r="O99" s="36"/>
      <c r="P99" s="36"/>
      <c r="Q99" s="36"/>
      <c r="R99" s="36"/>
      <c r="S99" s="36"/>
    </row>
    <row r="100" spans="1:19" s="61" customFormat="1" ht="14" x14ac:dyDescent="0.2">
      <c r="A100" s="169" t="str">
        <f>CONCATENATE("REAL"," - ",,$B$2," - ",$B$3," - ",TEXT($I$1,"mmmm / aaaa"))</f>
        <v>REAL - Império Tecnologia - Marcus Cezar Rabello - março / 2013</v>
      </c>
      <c r="B100" s="170"/>
      <c r="C100" s="170"/>
      <c r="D100" s="170"/>
      <c r="E100" s="170"/>
      <c r="F100" s="170"/>
      <c r="G100" s="171"/>
      <c r="I100" s="64"/>
      <c r="J100" s="36"/>
      <c r="K100" s="36"/>
      <c r="L100" s="36"/>
      <c r="M100" s="36"/>
      <c r="N100" s="36"/>
      <c r="O100" s="36"/>
      <c r="P100" s="36"/>
      <c r="Q100" s="36"/>
      <c r="R100" s="36"/>
      <c r="S100" s="36"/>
    </row>
    <row r="101" spans="1:19" s="61" customFormat="1" ht="14" x14ac:dyDescent="0.2">
      <c r="A101" s="185" t="s">
        <v>37</v>
      </c>
      <c r="B101" s="185"/>
      <c r="C101" s="186">
        <f>-F89</f>
        <v>-12718.333333333334</v>
      </c>
      <c r="D101" s="186"/>
      <c r="E101" s="186"/>
      <c r="F101" s="186">
        <f>-C101</f>
        <v>12718.333333333334</v>
      </c>
      <c r="G101" s="186"/>
      <c r="I101" s="64"/>
      <c r="J101" s="36"/>
      <c r="K101" s="36"/>
      <c r="L101" s="36"/>
      <c r="M101" s="36"/>
      <c r="N101" s="36"/>
      <c r="O101" s="36"/>
      <c r="P101" s="36"/>
      <c r="Q101" s="36"/>
      <c r="R101" s="36"/>
      <c r="S101" s="36"/>
    </row>
    <row r="102" spans="1:19" s="61" customFormat="1" ht="14" x14ac:dyDescent="0.2">
      <c r="A102" s="185" t="s">
        <v>36</v>
      </c>
      <c r="B102" s="185"/>
      <c r="C102" s="186">
        <v>0</v>
      </c>
      <c r="D102" s="186"/>
      <c r="E102" s="186"/>
      <c r="F102" s="186">
        <f>C102</f>
        <v>0</v>
      </c>
      <c r="G102" s="186"/>
      <c r="I102" s="64"/>
      <c r="J102" s="36"/>
      <c r="K102" s="36"/>
      <c r="L102" s="36"/>
      <c r="M102" s="36"/>
      <c r="N102" s="36"/>
      <c r="O102" s="36"/>
      <c r="P102" s="36"/>
      <c r="Q102" s="36"/>
      <c r="R102" s="36"/>
      <c r="S102" s="36"/>
    </row>
    <row r="103" spans="1:19" s="61" customFormat="1" ht="14" x14ac:dyDescent="0.2">
      <c r="A103" s="195" t="s">
        <v>42</v>
      </c>
      <c r="B103" s="196"/>
      <c r="C103" s="197">
        <v>0</v>
      </c>
      <c r="D103" s="198"/>
      <c r="E103" s="199"/>
      <c r="F103" s="197">
        <f>C103</f>
        <v>0</v>
      </c>
      <c r="G103" s="199"/>
      <c r="I103" s="64"/>
      <c r="J103" s="36"/>
      <c r="K103" s="36"/>
      <c r="L103" s="36"/>
      <c r="M103" s="36"/>
      <c r="N103" s="36"/>
      <c r="O103" s="36"/>
      <c r="P103" s="36"/>
      <c r="Q103" s="36"/>
      <c r="R103" s="36"/>
      <c r="S103" s="36"/>
    </row>
    <row r="104" spans="1:19" s="61" customFormat="1" ht="14" x14ac:dyDescent="0.2">
      <c r="A104" s="195" t="s">
        <v>43</v>
      </c>
      <c r="B104" s="196"/>
      <c r="C104" s="197">
        <f>C98</f>
        <v>0</v>
      </c>
      <c r="D104" s="198"/>
      <c r="E104" s="199"/>
      <c r="F104" s="197">
        <f>C104*K1*2</f>
        <v>0</v>
      </c>
      <c r="G104" s="199"/>
      <c r="I104" s="64"/>
      <c r="J104" s="36"/>
      <c r="K104" s="36"/>
      <c r="L104" s="36"/>
      <c r="M104" s="36"/>
      <c r="N104" s="36"/>
      <c r="O104" s="36"/>
      <c r="P104" s="36"/>
      <c r="Q104" s="36"/>
      <c r="R104" s="36"/>
      <c r="S104" s="36"/>
    </row>
    <row r="105" spans="1:19" s="61" customFormat="1" ht="14" x14ac:dyDescent="0.2">
      <c r="A105" s="190" t="s">
        <v>10</v>
      </c>
      <c r="B105" s="190"/>
      <c r="C105" s="190"/>
      <c r="D105" s="190"/>
      <c r="E105" s="190"/>
      <c r="F105" s="191">
        <f>SUM(F101:G104)</f>
        <v>12718.333333333334</v>
      </c>
      <c r="G105" s="190"/>
      <c r="I105" s="64"/>
      <c r="J105" s="36"/>
      <c r="K105" s="36"/>
      <c r="L105" s="36"/>
      <c r="M105" s="36"/>
      <c r="N105" s="36"/>
      <c r="O105" s="36"/>
      <c r="P105" s="36"/>
      <c r="Q105" s="36"/>
      <c r="R105" s="36"/>
      <c r="S105" s="36"/>
    </row>
    <row r="106" spans="1:19" s="61" customFormat="1" ht="14" x14ac:dyDescent="0.2">
      <c r="A106" s="27"/>
      <c r="B106" s="27"/>
      <c r="C106" s="27"/>
      <c r="D106" s="27"/>
      <c r="E106" s="27"/>
      <c r="F106" s="28"/>
      <c r="G106" s="27"/>
      <c r="I106" s="64"/>
      <c r="J106" s="36"/>
      <c r="K106" s="36"/>
      <c r="L106" s="36"/>
      <c r="M106" s="36"/>
      <c r="N106" s="36"/>
      <c r="O106" s="36"/>
      <c r="P106" s="36"/>
      <c r="Q106" s="36"/>
      <c r="R106" s="36"/>
      <c r="S106" s="36"/>
    </row>
    <row r="107" spans="1:19" s="61" customFormat="1" ht="14" x14ac:dyDescent="0.2">
      <c r="A107" s="169" t="s">
        <v>38</v>
      </c>
      <c r="B107" s="170"/>
      <c r="C107" s="170"/>
      <c r="D107" s="170"/>
      <c r="E107" s="170"/>
      <c r="F107" s="170"/>
      <c r="G107" s="171"/>
      <c r="I107" s="64"/>
      <c r="J107" s="36"/>
      <c r="K107" s="36"/>
      <c r="L107" s="36"/>
      <c r="M107" s="36"/>
      <c r="N107" s="36"/>
      <c r="O107" s="36"/>
      <c r="P107" s="36"/>
      <c r="Q107" s="36"/>
      <c r="R107" s="36"/>
      <c r="S107" s="36"/>
    </row>
    <row r="108" spans="1:19" s="36" customFormat="1" ht="12" x14ac:dyDescent="0.15">
      <c r="A108" s="192" t="s">
        <v>5</v>
      </c>
      <c r="B108" s="192"/>
      <c r="C108" s="192"/>
      <c r="D108" s="192"/>
      <c r="E108" s="192"/>
      <c r="F108" s="193">
        <f>-IF((F105*0.015)&gt;10,F105*0.015,0)</f>
        <v>-190.77500000000001</v>
      </c>
      <c r="G108" s="193"/>
      <c r="I108" s="37"/>
    </row>
    <row r="109" spans="1:19" s="36" customFormat="1" ht="12" x14ac:dyDescent="0.15">
      <c r="A109" s="194" t="s">
        <v>6</v>
      </c>
      <c r="B109" s="194"/>
      <c r="C109" s="194"/>
      <c r="D109" s="194"/>
      <c r="E109" s="194"/>
      <c r="F109" s="166">
        <f>-IF($F$105&gt;5000,($F$105*0.65%),0)</f>
        <v>-82.669166666666683</v>
      </c>
      <c r="G109" s="166"/>
      <c r="I109" s="37"/>
    </row>
    <row r="110" spans="1:19" s="36" customFormat="1" ht="12" x14ac:dyDescent="0.15">
      <c r="A110" s="194" t="s">
        <v>7</v>
      </c>
      <c r="B110" s="194"/>
      <c r="C110" s="194"/>
      <c r="D110" s="194"/>
      <c r="E110" s="194"/>
      <c r="F110" s="166">
        <f>-IF($F$105&gt;5000,($F$105*3%),0)</f>
        <v>-381.55</v>
      </c>
      <c r="G110" s="166"/>
      <c r="I110" s="37"/>
    </row>
    <row r="111" spans="1:19" s="36" customFormat="1" ht="12" x14ac:dyDescent="0.15">
      <c r="A111" s="194" t="s">
        <v>8</v>
      </c>
      <c r="B111" s="194"/>
      <c r="C111" s="194"/>
      <c r="D111" s="194"/>
      <c r="E111" s="194"/>
      <c r="F111" s="166">
        <f>-IF($F$105&gt;5000,($F$105*1%),0)</f>
        <v>-127.18333333333334</v>
      </c>
      <c r="G111" s="166"/>
      <c r="I111" s="37"/>
    </row>
    <row r="112" spans="1:19" s="36" customFormat="1" ht="12" x14ac:dyDescent="0.15">
      <c r="A112" s="190" t="s">
        <v>39</v>
      </c>
      <c r="B112" s="190"/>
      <c r="C112" s="190"/>
      <c r="D112" s="190"/>
      <c r="E112" s="190"/>
      <c r="F112" s="191">
        <f>SUM(F108:G111)</f>
        <v>-782.17750000000001</v>
      </c>
      <c r="G112" s="190"/>
      <c r="I112" s="37"/>
    </row>
    <row r="113" spans="1:9" s="36" customFormat="1" ht="12" x14ac:dyDescent="0.15">
      <c r="A113" s="29"/>
      <c r="B113" s="29"/>
      <c r="C113" s="29"/>
      <c r="D113" s="29"/>
      <c r="E113" s="29"/>
      <c r="F113" s="30"/>
      <c r="G113" s="30"/>
      <c r="I113" s="37"/>
    </row>
    <row r="114" spans="1:9" s="36" customFormat="1" ht="12" x14ac:dyDescent="0.15">
      <c r="A114" s="169" t="str">
        <f>CONCATENATE("Reembolso de Despesas"," - ",,$B$2," - ",$B$3," - ",TEXT($I$1,"mmmm / aaaa"))</f>
        <v>Reembolso de Despesas - Império Tecnologia - Marcus Cezar Rabello - março / 2013</v>
      </c>
      <c r="B114" s="170"/>
      <c r="C114" s="170"/>
      <c r="D114" s="170"/>
      <c r="E114" s="170"/>
      <c r="F114" s="170"/>
      <c r="G114" s="171"/>
      <c r="I114" s="37"/>
    </row>
    <row r="115" spans="1:9" s="36" customFormat="1" ht="12" x14ac:dyDescent="0.15">
      <c r="A115" s="172" t="s">
        <v>0</v>
      </c>
      <c r="B115" s="200"/>
      <c r="C115" s="200"/>
      <c r="D115" s="200"/>
      <c r="E115" s="173"/>
      <c r="F115" s="177"/>
      <c r="G115" s="177"/>
      <c r="I115" s="37"/>
    </row>
    <row r="116" spans="1:9" s="36" customFormat="1" ht="12" x14ac:dyDescent="0.15">
      <c r="A116" s="29"/>
      <c r="B116" s="29"/>
      <c r="C116" s="29"/>
      <c r="D116" s="29"/>
      <c r="E116" s="29"/>
      <c r="F116" s="30"/>
      <c r="G116" s="30"/>
      <c r="I116" s="37"/>
    </row>
    <row r="117" spans="1:9" s="36" customFormat="1" ht="12" x14ac:dyDescent="0.15">
      <c r="A117" s="190" t="s">
        <v>9</v>
      </c>
      <c r="B117" s="190"/>
      <c r="C117" s="190"/>
      <c r="D117" s="190"/>
      <c r="E117" s="190"/>
      <c r="F117" s="201">
        <f>F105+F115+F112</f>
        <v>11936.155833333334</v>
      </c>
      <c r="G117" s="201"/>
      <c r="I117" s="37"/>
    </row>
    <row r="118" spans="1:9" s="14" customFormat="1" ht="16" x14ac:dyDescent="0.2">
      <c r="A118" s="202"/>
      <c r="B118" s="202"/>
      <c r="C118" s="202"/>
      <c r="D118" s="202"/>
      <c r="E118" s="202"/>
      <c r="F118" s="202"/>
      <c r="G118" s="202"/>
      <c r="I118" s="15"/>
    </row>
    <row r="119" spans="1:9" s="14" customFormat="1" ht="16" x14ac:dyDescent="0.2">
      <c r="A119" s="202"/>
      <c r="B119" s="202"/>
      <c r="C119" s="202"/>
      <c r="D119" s="202"/>
      <c r="E119" s="202"/>
      <c r="F119" s="202"/>
      <c r="G119" s="202"/>
      <c r="I119" s="15"/>
    </row>
    <row r="120" spans="1:9" s="14" customFormat="1" ht="16" x14ac:dyDescent="0.2">
      <c r="A120" s="204" t="s">
        <v>11</v>
      </c>
      <c r="B120" s="204"/>
      <c r="C120" s="204"/>
      <c r="D120" s="204"/>
      <c r="E120" s="204"/>
      <c r="F120" s="204"/>
      <c r="G120" s="204"/>
      <c r="I120" s="15"/>
    </row>
    <row r="121" spans="1:9" s="14" customFormat="1" ht="16" x14ac:dyDescent="0.2">
      <c r="A121" s="97"/>
      <c r="B121" s="97"/>
      <c r="C121" s="97"/>
      <c r="D121" s="97"/>
      <c r="E121" s="97"/>
      <c r="F121" s="97"/>
      <c r="G121" s="97"/>
      <c r="I121" s="15"/>
    </row>
    <row r="122" spans="1:9" s="14" customFormat="1" ht="16" x14ac:dyDescent="0.2">
      <c r="A122" s="203" t="str">
        <f>CONCATENATE("Prestação de serviços de desenvolvimento referente a ",TEXT(I1,"mmmm / aaaa"))</f>
        <v>Prestação de serviços de desenvolvimento referente a março / 2013</v>
      </c>
      <c r="B122" s="203"/>
      <c r="C122" s="203"/>
      <c r="D122" s="203"/>
      <c r="E122" s="203"/>
      <c r="F122" s="203"/>
      <c r="G122" s="203"/>
      <c r="I122" s="15"/>
    </row>
    <row r="123" spans="1:9" s="99" customFormat="1" ht="16" x14ac:dyDescent="0.2">
      <c r="A123" s="205" t="str">
        <f>CONCATENATE("Total: "," - ",TEXT(F105,"R$ #.##0,00"))</f>
        <v>Total:  - R$ 12.718,33</v>
      </c>
      <c r="B123" s="205"/>
      <c r="C123" s="205"/>
      <c r="D123" s="205"/>
      <c r="E123" s="205"/>
    </row>
    <row r="124" spans="1:9" s="14" customFormat="1" ht="16" x14ac:dyDescent="0.2">
      <c r="A124" s="203" t="str">
        <f>IF(F105*1.5%&gt;10,CONCATENATE(A108," ",TEXT(F108,"R$ #.##0,00"),""),"")</f>
        <v>IRRF 1,5% -R$ 190,78</v>
      </c>
      <c r="B124" s="203"/>
      <c r="C124" s="203"/>
      <c r="D124" s="203"/>
      <c r="E124" s="203"/>
      <c r="F124" s="98"/>
      <c r="G124" s="98"/>
      <c r="I124" s="15"/>
    </row>
    <row r="125" spans="1:9" s="14" customFormat="1" ht="16" x14ac:dyDescent="0.2">
      <c r="A125" s="203" t="str">
        <f>IF($F$105&gt;5000,CONCATENATE(A109," ",TEXT(F109,"R$ #.##0,00")," * "),"")</f>
        <v xml:space="preserve">PIS 0,65% -R$ 82,67 * </v>
      </c>
      <c r="B125" s="203"/>
      <c r="C125" s="203"/>
      <c r="D125" s="203"/>
      <c r="E125" s="203"/>
      <c r="I125" s="15"/>
    </row>
    <row r="126" spans="1:9" s="14" customFormat="1" ht="16" x14ac:dyDescent="0.2">
      <c r="A126" s="203" t="str">
        <f>IF($F$105&gt;5000,CONCATENATE(A110," ",TEXT(F110,"R$ #.##0,00")," * "),"")</f>
        <v xml:space="preserve">COFINS 3% -R$ 381,55 * </v>
      </c>
      <c r="B126" s="203"/>
      <c r="C126" s="203"/>
      <c r="D126" s="203"/>
      <c r="E126" s="203"/>
      <c r="I126" s="15"/>
    </row>
    <row r="127" spans="1:9" s="14" customFormat="1" ht="16" x14ac:dyDescent="0.2">
      <c r="A127" s="203" t="str">
        <f>IF($F$105&gt;5000,CONCATENATE(A111," ",TEXT(F111,"R$ #.##0,00")," * "),"")</f>
        <v xml:space="preserve">CSLL 1% -R$ 127,18 * </v>
      </c>
      <c r="B127" s="203"/>
      <c r="C127" s="203"/>
      <c r="D127" s="203"/>
      <c r="E127" s="203"/>
      <c r="I127" s="15"/>
    </row>
    <row r="128" spans="1:9" s="14" customFormat="1" ht="16" x14ac:dyDescent="0.2">
      <c r="A128" s="203" t="str">
        <f>IF(F105&gt;5000,"* (Conforme Lei 10.833/03 - 29/12/2003)","")</f>
        <v>* (Conforme Lei 10.833/03 - 29/12/2003)</v>
      </c>
      <c r="B128" s="203"/>
      <c r="C128" s="203"/>
      <c r="D128" s="203"/>
      <c r="E128" s="203"/>
      <c r="I128" s="15"/>
    </row>
    <row r="129" spans="5:19" s="14" customFormat="1" ht="16" x14ac:dyDescent="0.2">
      <c r="I129" s="15"/>
    </row>
    <row r="130" spans="5:19" s="14" customFormat="1" ht="16" x14ac:dyDescent="0.2">
      <c r="I130" s="15"/>
    </row>
    <row r="131" spans="5:19" s="14" customFormat="1" ht="16" x14ac:dyDescent="0.2">
      <c r="I131" s="15"/>
    </row>
    <row r="132" spans="5:19" s="14" customFormat="1" ht="16" x14ac:dyDescent="0.2">
      <c r="I132" s="15"/>
    </row>
    <row r="133" spans="5:19" s="14" customFormat="1" ht="16" x14ac:dyDescent="0.2">
      <c r="I133" s="15"/>
    </row>
    <row r="134" spans="5:19" s="14" customFormat="1" ht="16" x14ac:dyDescent="0.2">
      <c r="I134" s="15"/>
    </row>
    <row r="135" spans="5:19" s="14" customFormat="1" ht="16" x14ac:dyDescent="0.2">
      <c r="I135" s="15"/>
    </row>
    <row r="136" spans="5:19" s="14" customFormat="1" ht="16" x14ac:dyDescent="0.2">
      <c r="I136" s="15"/>
    </row>
    <row r="137" spans="5:19" s="14" customFormat="1" ht="16" x14ac:dyDescent="0.2">
      <c r="I137" s="15"/>
    </row>
    <row r="138" spans="5:19" s="14" customFormat="1" ht="16" x14ac:dyDescent="0.2">
      <c r="I138" s="15"/>
    </row>
    <row r="139" spans="5:19" s="14" customFormat="1" ht="16" x14ac:dyDescent="0.2">
      <c r="I139" s="15"/>
    </row>
    <row r="140" spans="5:19" s="14" customFormat="1" ht="16" x14ac:dyDescent="0.2">
      <c r="I140" s="15"/>
    </row>
    <row r="141" spans="5:19" s="14" customFormat="1" ht="16" x14ac:dyDescent="0.2">
      <c r="I141" s="15"/>
    </row>
    <row r="142" spans="5:19" s="14" customFormat="1" ht="16" x14ac:dyDescent="0.2">
      <c r="I142" s="15"/>
    </row>
    <row r="143" spans="5:19" s="14" customFormat="1" ht="16" x14ac:dyDescent="0.2">
      <c r="I143" s="15"/>
    </row>
    <row r="144" spans="5:19" s="61" customFormat="1" x14ac:dyDescent="0.2">
      <c r="E144" s="63"/>
      <c r="I144" s="64"/>
      <c r="J144" s="36"/>
      <c r="K144" s="36"/>
      <c r="L144" s="36"/>
      <c r="M144" s="36"/>
      <c r="N144" s="36"/>
      <c r="O144" s="36"/>
      <c r="P144" s="36"/>
      <c r="Q144" s="36"/>
      <c r="R144" s="36"/>
      <c r="S144" s="36"/>
    </row>
    <row r="145" spans="5:19" s="61" customFormat="1" x14ac:dyDescent="0.2">
      <c r="E145" s="63"/>
      <c r="I145" s="64"/>
      <c r="J145" s="36"/>
      <c r="K145" s="36"/>
      <c r="L145" s="36"/>
      <c r="M145" s="36"/>
      <c r="N145" s="36"/>
      <c r="O145" s="36"/>
      <c r="P145" s="36"/>
      <c r="Q145" s="36"/>
      <c r="R145" s="36"/>
      <c r="S145" s="36"/>
    </row>
    <row r="146" spans="5:19" s="61" customFormat="1" x14ac:dyDescent="0.2">
      <c r="E146" s="63"/>
      <c r="I146" s="64"/>
      <c r="J146" s="36"/>
      <c r="K146" s="36"/>
      <c r="L146" s="36"/>
      <c r="M146" s="36"/>
      <c r="N146" s="36"/>
      <c r="O146" s="36"/>
      <c r="P146" s="36"/>
      <c r="Q146" s="36"/>
      <c r="R146" s="36"/>
      <c r="S146" s="36"/>
    </row>
    <row r="147" spans="5:19" s="61" customFormat="1" x14ac:dyDescent="0.2">
      <c r="E147" s="63"/>
      <c r="I147" s="64"/>
      <c r="J147" s="36"/>
      <c r="K147" s="36"/>
      <c r="L147" s="36"/>
      <c r="M147" s="36"/>
      <c r="N147" s="36"/>
      <c r="O147" s="36"/>
      <c r="P147" s="36"/>
      <c r="Q147" s="36"/>
      <c r="R147" s="36"/>
      <c r="S147" s="36"/>
    </row>
    <row r="148" spans="5:19" s="61" customFormat="1" x14ac:dyDescent="0.2">
      <c r="E148" s="63"/>
      <c r="I148" s="64"/>
      <c r="J148" s="36"/>
      <c r="K148" s="36"/>
      <c r="L148" s="36"/>
      <c r="M148" s="36"/>
      <c r="N148" s="36"/>
      <c r="O148" s="36"/>
      <c r="P148" s="36"/>
      <c r="Q148" s="36"/>
      <c r="R148" s="36"/>
      <c r="S148" s="36"/>
    </row>
    <row r="149" spans="5:19" s="61" customFormat="1" x14ac:dyDescent="0.2">
      <c r="E149" s="63"/>
      <c r="I149" s="64"/>
      <c r="J149" s="36"/>
      <c r="K149" s="36"/>
      <c r="L149" s="36"/>
      <c r="M149" s="36"/>
      <c r="N149" s="36"/>
      <c r="O149" s="36"/>
      <c r="P149" s="36"/>
      <c r="Q149" s="36"/>
      <c r="R149" s="36"/>
      <c r="S149" s="36"/>
    </row>
    <row r="150" spans="5:19" s="61" customFormat="1" x14ac:dyDescent="0.2">
      <c r="E150" s="63"/>
      <c r="I150" s="64"/>
      <c r="J150" s="36"/>
      <c r="K150" s="36"/>
      <c r="L150" s="36"/>
      <c r="M150" s="36"/>
      <c r="N150" s="36"/>
      <c r="O150" s="36"/>
      <c r="P150" s="36"/>
      <c r="Q150" s="36"/>
      <c r="R150" s="36"/>
      <c r="S150" s="36"/>
    </row>
    <row r="151" spans="5:19" s="61" customFormat="1" x14ac:dyDescent="0.2">
      <c r="E151" s="63"/>
      <c r="I151" s="64"/>
      <c r="J151" s="36"/>
      <c r="K151" s="36"/>
      <c r="L151" s="36"/>
      <c r="M151" s="36"/>
      <c r="N151" s="36"/>
      <c r="O151" s="36"/>
      <c r="P151" s="36"/>
      <c r="Q151" s="36"/>
      <c r="R151" s="36"/>
      <c r="S151" s="36"/>
    </row>
    <row r="152" spans="5:19" s="61" customFormat="1" x14ac:dyDescent="0.2">
      <c r="E152" s="63"/>
      <c r="I152" s="64"/>
      <c r="J152" s="36"/>
      <c r="K152" s="36"/>
      <c r="L152" s="36"/>
      <c r="M152" s="36"/>
      <c r="N152" s="36"/>
      <c r="O152" s="36"/>
      <c r="P152" s="36"/>
      <c r="Q152" s="36"/>
      <c r="R152" s="36"/>
      <c r="S152" s="36"/>
    </row>
    <row r="153" spans="5:19" s="61" customFormat="1" x14ac:dyDescent="0.2">
      <c r="E153" s="63"/>
      <c r="I153" s="64"/>
      <c r="J153" s="36"/>
      <c r="K153" s="36"/>
      <c r="L153" s="36"/>
      <c r="M153" s="36"/>
      <c r="N153" s="36"/>
      <c r="O153" s="36"/>
      <c r="P153" s="36"/>
      <c r="Q153" s="36"/>
      <c r="R153" s="36"/>
      <c r="S153" s="36"/>
    </row>
    <row r="154" spans="5:19" s="61" customFormat="1" x14ac:dyDescent="0.2">
      <c r="E154" s="63"/>
      <c r="I154" s="64"/>
      <c r="J154" s="36"/>
      <c r="K154" s="36"/>
      <c r="L154" s="36"/>
      <c r="M154" s="36"/>
      <c r="N154" s="36"/>
      <c r="O154" s="36"/>
      <c r="P154" s="36"/>
      <c r="Q154" s="36"/>
      <c r="R154" s="36"/>
      <c r="S154" s="36"/>
    </row>
    <row r="155" spans="5:19" s="61" customFormat="1" x14ac:dyDescent="0.2">
      <c r="E155" s="63"/>
      <c r="I155" s="64"/>
      <c r="J155" s="36"/>
      <c r="K155" s="36"/>
      <c r="L155" s="36"/>
      <c r="M155" s="36"/>
      <c r="N155" s="36"/>
      <c r="O155" s="36"/>
      <c r="P155" s="36"/>
      <c r="Q155" s="36"/>
      <c r="R155" s="36"/>
      <c r="S155" s="36"/>
    </row>
    <row r="156" spans="5:19" s="61" customFormat="1" x14ac:dyDescent="0.2">
      <c r="E156" s="63"/>
      <c r="I156" s="64"/>
      <c r="J156" s="36"/>
      <c r="K156" s="36"/>
      <c r="L156" s="36"/>
      <c r="M156" s="36"/>
      <c r="N156" s="36"/>
      <c r="O156" s="36"/>
      <c r="P156" s="36"/>
      <c r="Q156" s="36"/>
      <c r="R156" s="36"/>
      <c r="S156" s="36"/>
    </row>
    <row r="157" spans="5:19" s="61" customFormat="1" x14ac:dyDescent="0.2">
      <c r="E157" s="63"/>
      <c r="I157" s="64"/>
      <c r="J157" s="36"/>
      <c r="K157" s="36"/>
      <c r="L157" s="36"/>
      <c r="M157" s="36"/>
      <c r="N157" s="36"/>
      <c r="O157" s="36"/>
      <c r="P157" s="36"/>
      <c r="Q157" s="36"/>
      <c r="R157" s="36"/>
      <c r="S157" s="36"/>
    </row>
    <row r="158" spans="5:19" s="61" customFormat="1" x14ac:dyDescent="0.2">
      <c r="E158" s="63"/>
      <c r="I158" s="64"/>
      <c r="J158" s="36"/>
      <c r="K158" s="36"/>
      <c r="L158" s="36"/>
      <c r="M158" s="36"/>
      <c r="N158" s="36"/>
      <c r="O158" s="36"/>
      <c r="P158" s="36"/>
      <c r="Q158" s="36"/>
      <c r="R158" s="36"/>
      <c r="S158" s="36"/>
    </row>
    <row r="159" spans="5:19" s="61" customFormat="1" x14ac:dyDescent="0.2">
      <c r="E159" s="63"/>
      <c r="I159" s="64"/>
      <c r="J159" s="36"/>
      <c r="K159" s="36"/>
      <c r="L159" s="36"/>
      <c r="M159" s="36"/>
      <c r="N159" s="36"/>
      <c r="O159" s="36"/>
      <c r="P159" s="36"/>
      <c r="Q159" s="36"/>
      <c r="R159" s="36"/>
      <c r="S159" s="36"/>
    </row>
    <row r="160" spans="5:19" s="61" customFormat="1" x14ac:dyDescent="0.2">
      <c r="E160" s="63"/>
      <c r="I160" s="64"/>
      <c r="J160" s="36"/>
      <c r="K160" s="36"/>
      <c r="L160" s="36"/>
      <c r="M160" s="36"/>
      <c r="N160" s="36"/>
      <c r="O160" s="36"/>
      <c r="P160" s="36"/>
      <c r="Q160" s="36"/>
      <c r="R160" s="36"/>
      <c r="S160" s="36"/>
    </row>
    <row r="161" spans="5:19" s="61" customFormat="1" x14ac:dyDescent="0.2">
      <c r="E161" s="63"/>
      <c r="I161" s="64"/>
      <c r="J161" s="36"/>
      <c r="K161" s="36"/>
      <c r="L161" s="36"/>
      <c r="M161" s="36"/>
      <c r="N161" s="36"/>
      <c r="O161" s="36"/>
      <c r="P161" s="36"/>
      <c r="Q161" s="36"/>
      <c r="R161" s="36"/>
      <c r="S161" s="36"/>
    </row>
    <row r="162" spans="5:19" s="61" customFormat="1" x14ac:dyDescent="0.2">
      <c r="E162" s="63"/>
      <c r="I162" s="64"/>
      <c r="J162" s="36"/>
      <c r="K162" s="36"/>
      <c r="L162" s="36"/>
      <c r="M162" s="36"/>
      <c r="N162" s="36"/>
      <c r="O162" s="36"/>
      <c r="P162" s="36"/>
      <c r="Q162" s="36"/>
      <c r="R162" s="36"/>
      <c r="S162" s="36"/>
    </row>
    <row r="163" spans="5:19" s="61" customFormat="1" x14ac:dyDescent="0.2">
      <c r="E163" s="63"/>
      <c r="I163" s="64"/>
      <c r="J163" s="36"/>
      <c r="K163" s="36"/>
      <c r="L163" s="36"/>
      <c r="M163" s="36"/>
      <c r="N163" s="36"/>
      <c r="O163" s="36"/>
      <c r="P163" s="36"/>
      <c r="Q163" s="36"/>
      <c r="R163" s="36"/>
      <c r="S163" s="36"/>
    </row>
    <row r="164" spans="5:19" s="61" customFormat="1" x14ac:dyDescent="0.2">
      <c r="E164" s="63"/>
      <c r="I164" s="64"/>
      <c r="J164" s="36"/>
      <c r="K164" s="36"/>
      <c r="L164" s="36"/>
      <c r="M164" s="36"/>
      <c r="N164" s="36"/>
      <c r="O164" s="36"/>
      <c r="P164" s="36"/>
      <c r="Q164" s="36"/>
      <c r="R164" s="36"/>
      <c r="S164" s="36"/>
    </row>
    <row r="165" spans="5:19" s="61" customFormat="1" x14ac:dyDescent="0.2">
      <c r="E165" s="63"/>
      <c r="I165" s="64"/>
      <c r="J165" s="36"/>
      <c r="K165" s="36"/>
      <c r="L165" s="36"/>
      <c r="M165" s="36"/>
      <c r="N165" s="36"/>
      <c r="O165" s="36"/>
      <c r="P165" s="36"/>
      <c r="Q165" s="36"/>
      <c r="R165" s="36"/>
      <c r="S165" s="36"/>
    </row>
    <row r="166" spans="5:19" s="61" customFormat="1" x14ac:dyDescent="0.2">
      <c r="E166" s="63"/>
      <c r="I166" s="64"/>
      <c r="J166" s="36"/>
      <c r="K166" s="36"/>
      <c r="L166" s="36"/>
      <c r="M166" s="36"/>
      <c r="N166" s="36"/>
      <c r="O166" s="36"/>
      <c r="P166" s="36"/>
      <c r="Q166" s="36"/>
      <c r="R166" s="36"/>
      <c r="S166" s="36"/>
    </row>
    <row r="167" spans="5:19" s="61" customFormat="1" x14ac:dyDescent="0.2">
      <c r="E167" s="63"/>
      <c r="I167" s="64"/>
      <c r="J167" s="36"/>
      <c r="K167" s="36"/>
      <c r="L167" s="36"/>
      <c r="M167" s="36"/>
      <c r="N167" s="36"/>
      <c r="O167" s="36"/>
      <c r="P167" s="36"/>
      <c r="Q167" s="36"/>
      <c r="R167" s="36"/>
      <c r="S167" s="36"/>
    </row>
    <row r="168" spans="5:19" s="61" customFormat="1" x14ac:dyDescent="0.2">
      <c r="E168" s="63"/>
      <c r="I168" s="64"/>
      <c r="J168" s="36"/>
      <c r="K168" s="36"/>
      <c r="L168" s="36"/>
      <c r="M168" s="36"/>
      <c r="N168" s="36"/>
      <c r="O168" s="36"/>
      <c r="P168" s="36"/>
      <c r="Q168" s="36"/>
      <c r="R168" s="36"/>
      <c r="S168" s="36"/>
    </row>
    <row r="169" spans="5:19" s="61" customFormat="1" x14ac:dyDescent="0.2">
      <c r="E169" s="63"/>
      <c r="I169" s="64"/>
      <c r="J169" s="36"/>
      <c r="K169" s="36"/>
      <c r="L169" s="36"/>
      <c r="M169" s="36"/>
      <c r="N169" s="36"/>
      <c r="O169" s="36"/>
      <c r="P169" s="36"/>
      <c r="Q169" s="36"/>
      <c r="R169" s="36"/>
      <c r="S169" s="36"/>
    </row>
    <row r="170" spans="5:19" s="61" customFormat="1" x14ac:dyDescent="0.2">
      <c r="E170" s="63"/>
      <c r="I170" s="64"/>
      <c r="J170" s="36"/>
      <c r="K170" s="36"/>
      <c r="L170" s="36"/>
      <c r="M170" s="36"/>
      <c r="N170" s="36"/>
      <c r="O170" s="36"/>
      <c r="P170" s="36"/>
      <c r="Q170" s="36"/>
      <c r="R170" s="36"/>
      <c r="S170" s="36"/>
    </row>
    <row r="171" spans="5:19" s="61" customFormat="1" x14ac:dyDescent="0.2">
      <c r="E171" s="63"/>
      <c r="I171" s="64"/>
      <c r="J171" s="36"/>
      <c r="K171" s="36"/>
      <c r="L171" s="36"/>
      <c r="M171" s="36"/>
      <c r="N171" s="36"/>
      <c r="O171" s="36"/>
      <c r="P171" s="36"/>
      <c r="Q171" s="36"/>
      <c r="R171" s="36"/>
      <c r="S171" s="36"/>
    </row>
    <row r="172" spans="5:19" s="61" customFormat="1" x14ac:dyDescent="0.2">
      <c r="E172" s="63"/>
      <c r="I172" s="64"/>
      <c r="J172" s="36"/>
      <c r="K172" s="36"/>
      <c r="L172" s="36"/>
      <c r="M172" s="36"/>
      <c r="N172" s="36"/>
      <c r="O172" s="36"/>
      <c r="P172" s="36"/>
      <c r="Q172" s="36"/>
      <c r="R172" s="36"/>
      <c r="S172" s="36"/>
    </row>
    <row r="173" spans="5:19" s="61" customFormat="1" x14ac:dyDescent="0.2">
      <c r="E173" s="63"/>
      <c r="I173" s="64"/>
      <c r="J173" s="36"/>
      <c r="K173" s="36"/>
      <c r="L173" s="36"/>
      <c r="M173" s="36"/>
      <c r="N173" s="36"/>
      <c r="O173" s="36"/>
      <c r="P173" s="36"/>
      <c r="Q173" s="36"/>
      <c r="R173" s="36"/>
      <c r="S173" s="36"/>
    </row>
    <row r="174" spans="5:19" s="61" customFormat="1" x14ac:dyDescent="0.2">
      <c r="E174" s="63"/>
      <c r="I174" s="64"/>
      <c r="J174" s="36"/>
      <c r="K174" s="36"/>
      <c r="L174" s="36"/>
      <c r="M174" s="36"/>
      <c r="N174" s="36"/>
      <c r="O174" s="36"/>
      <c r="P174" s="36"/>
      <c r="Q174" s="36"/>
      <c r="R174" s="36"/>
      <c r="S174" s="36"/>
    </row>
    <row r="175" spans="5:19" s="61" customFormat="1" x14ac:dyDescent="0.2">
      <c r="E175" s="63"/>
      <c r="I175" s="64"/>
      <c r="J175" s="36"/>
      <c r="K175" s="36"/>
      <c r="L175" s="36"/>
      <c r="M175" s="36"/>
      <c r="N175" s="36"/>
      <c r="O175" s="36"/>
      <c r="P175" s="36"/>
      <c r="Q175" s="36"/>
      <c r="R175" s="36"/>
      <c r="S175" s="36"/>
    </row>
    <row r="176" spans="5:19" s="61" customFormat="1" x14ac:dyDescent="0.2">
      <c r="E176" s="63"/>
      <c r="I176" s="64"/>
      <c r="J176" s="36"/>
      <c r="K176" s="36"/>
      <c r="L176" s="36"/>
      <c r="M176" s="36"/>
      <c r="N176" s="36"/>
      <c r="O176" s="36"/>
      <c r="P176" s="36"/>
      <c r="Q176" s="36"/>
      <c r="R176" s="36"/>
      <c r="S176" s="36"/>
    </row>
    <row r="177" spans="5:19" s="61" customFormat="1" x14ac:dyDescent="0.2">
      <c r="E177" s="63"/>
      <c r="I177" s="64"/>
      <c r="J177" s="36"/>
      <c r="K177" s="36"/>
      <c r="L177" s="36"/>
      <c r="M177" s="36"/>
      <c r="N177" s="36"/>
      <c r="O177" s="36"/>
      <c r="P177" s="36"/>
      <c r="Q177" s="36"/>
      <c r="R177" s="36"/>
      <c r="S177" s="36"/>
    </row>
    <row r="178" spans="5:19" s="61" customFormat="1" x14ac:dyDescent="0.2">
      <c r="E178" s="63"/>
      <c r="I178" s="64"/>
      <c r="J178" s="36"/>
      <c r="K178" s="36"/>
      <c r="L178" s="36"/>
      <c r="M178" s="36"/>
      <c r="N178" s="36"/>
      <c r="O178" s="36"/>
      <c r="P178" s="36"/>
      <c r="Q178" s="36"/>
      <c r="R178" s="36"/>
      <c r="S178" s="36"/>
    </row>
    <row r="179" spans="5:19" s="61" customFormat="1" x14ac:dyDescent="0.2">
      <c r="E179" s="63"/>
      <c r="I179" s="64"/>
      <c r="J179" s="36"/>
      <c r="K179" s="36"/>
      <c r="L179" s="36"/>
      <c r="M179" s="36"/>
      <c r="N179" s="36"/>
      <c r="O179" s="36"/>
      <c r="P179" s="36"/>
      <c r="Q179" s="36"/>
      <c r="R179" s="36"/>
      <c r="S179" s="36"/>
    </row>
    <row r="180" spans="5:19" s="61" customFormat="1" x14ac:dyDescent="0.2">
      <c r="E180" s="63"/>
      <c r="I180" s="64"/>
      <c r="J180" s="36"/>
      <c r="K180" s="36"/>
      <c r="L180" s="36"/>
      <c r="M180" s="36"/>
      <c r="N180" s="36"/>
      <c r="O180" s="36"/>
      <c r="P180" s="36"/>
      <c r="Q180" s="36"/>
      <c r="R180" s="36"/>
      <c r="S180" s="36"/>
    </row>
    <row r="181" spans="5:19" s="61" customFormat="1" x14ac:dyDescent="0.2">
      <c r="E181" s="63"/>
      <c r="I181" s="64"/>
      <c r="J181" s="36"/>
      <c r="K181" s="36"/>
      <c r="L181" s="36"/>
      <c r="M181" s="36"/>
      <c r="N181" s="36"/>
      <c r="O181" s="36"/>
      <c r="P181" s="36"/>
      <c r="Q181" s="36"/>
      <c r="R181" s="36"/>
      <c r="S181" s="36"/>
    </row>
    <row r="182" spans="5:19" s="61" customFormat="1" x14ac:dyDescent="0.2">
      <c r="E182" s="63"/>
      <c r="I182" s="64"/>
      <c r="J182" s="36"/>
      <c r="K182" s="36"/>
      <c r="L182" s="36"/>
      <c r="M182" s="36"/>
      <c r="N182" s="36"/>
      <c r="O182" s="36"/>
      <c r="P182" s="36"/>
      <c r="Q182" s="36"/>
      <c r="R182" s="36"/>
      <c r="S182" s="36"/>
    </row>
    <row r="183" spans="5:19" s="61" customFormat="1" x14ac:dyDescent="0.2">
      <c r="E183" s="63"/>
      <c r="I183" s="64"/>
      <c r="J183" s="36"/>
      <c r="K183" s="36"/>
      <c r="L183" s="36"/>
      <c r="M183" s="36"/>
      <c r="N183" s="36"/>
      <c r="O183" s="36"/>
      <c r="P183" s="36"/>
      <c r="Q183" s="36"/>
      <c r="R183" s="36"/>
      <c r="S183" s="36"/>
    </row>
    <row r="184" spans="5:19" s="61" customFormat="1" x14ac:dyDescent="0.2">
      <c r="E184" s="63"/>
      <c r="I184" s="64"/>
      <c r="J184" s="36"/>
      <c r="K184" s="36"/>
      <c r="L184" s="36"/>
      <c r="M184" s="36"/>
      <c r="N184" s="36"/>
      <c r="O184" s="36"/>
      <c r="P184" s="36"/>
      <c r="Q184" s="36"/>
      <c r="R184" s="36"/>
      <c r="S184" s="36"/>
    </row>
    <row r="185" spans="5:19" s="61" customFormat="1" x14ac:dyDescent="0.2">
      <c r="E185" s="63"/>
      <c r="I185" s="64"/>
      <c r="J185" s="36"/>
      <c r="K185" s="36"/>
      <c r="L185" s="36"/>
      <c r="M185" s="36"/>
      <c r="N185" s="36"/>
      <c r="O185" s="36"/>
      <c r="P185" s="36"/>
      <c r="Q185" s="36"/>
      <c r="R185" s="36"/>
      <c r="S185" s="36"/>
    </row>
    <row r="186" spans="5:19" s="61" customFormat="1" x14ac:dyDescent="0.2">
      <c r="E186" s="63"/>
      <c r="I186" s="64"/>
      <c r="J186" s="36"/>
      <c r="K186" s="36"/>
      <c r="L186" s="36"/>
      <c r="M186" s="36"/>
      <c r="N186" s="36"/>
      <c r="O186" s="36"/>
      <c r="P186" s="36"/>
      <c r="Q186" s="36"/>
      <c r="R186" s="36"/>
      <c r="S186" s="36"/>
    </row>
    <row r="187" spans="5:19" s="61" customFormat="1" x14ac:dyDescent="0.2">
      <c r="E187" s="63"/>
      <c r="I187" s="64"/>
      <c r="J187" s="36"/>
      <c r="K187" s="36"/>
      <c r="L187" s="36"/>
      <c r="M187" s="36"/>
      <c r="N187" s="36"/>
      <c r="O187" s="36"/>
      <c r="P187" s="36"/>
      <c r="Q187" s="36"/>
      <c r="R187" s="36"/>
      <c r="S187" s="36"/>
    </row>
    <row r="188" spans="5:19" s="61" customFormat="1" x14ac:dyDescent="0.2">
      <c r="E188" s="63"/>
      <c r="I188" s="64"/>
      <c r="J188" s="36"/>
      <c r="K188" s="36"/>
      <c r="L188" s="36"/>
      <c r="M188" s="36"/>
      <c r="N188" s="36"/>
      <c r="O188" s="36"/>
      <c r="P188" s="36"/>
      <c r="Q188" s="36"/>
      <c r="R188" s="36"/>
      <c r="S188" s="36"/>
    </row>
    <row r="189" spans="5:19" s="61" customFormat="1" x14ac:dyDescent="0.2">
      <c r="E189" s="63"/>
      <c r="I189" s="64"/>
      <c r="J189" s="36"/>
      <c r="K189" s="36"/>
      <c r="L189" s="36"/>
      <c r="M189" s="36"/>
      <c r="N189" s="36"/>
      <c r="O189" s="36"/>
      <c r="P189" s="36"/>
      <c r="Q189" s="36"/>
      <c r="R189" s="36"/>
      <c r="S189" s="36"/>
    </row>
    <row r="190" spans="5:19" s="61" customFormat="1" x14ac:dyDescent="0.2">
      <c r="E190" s="63"/>
      <c r="I190" s="64"/>
      <c r="J190" s="36"/>
      <c r="K190" s="36"/>
      <c r="L190" s="36"/>
      <c r="M190" s="36"/>
      <c r="N190" s="36"/>
      <c r="O190" s="36"/>
      <c r="P190" s="36"/>
      <c r="Q190" s="36"/>
      <c r="R190" s="36"/>
      <c r="S190" s="36"/>
    </row>
    <row r="191" spans="5:19" s="61" customFormat="1" x14ac:dyDescent="0.2">
      <c r="E191" s="63"/>
      <c r="I191" s="64"/>
      <c r="J191" s="36"/>
      <c r="K191" s="36"/>
      <c r="L191" s="36"/>
      <c r="M191" s="36"/>
      <c r="N191" s="36"/>
      <c r="O191" s="36"/>
      <c r="P191" s="36"/>
      <c r="Q191" s="36"/>
      <c r="R191" s="36"/>
      <c r="S191" s="36"/>
    </row>
    <row r="192" spans="5:19" s="61" customFormat="1" x14ac:dyDescent="0.2">
      <c r="E192" s="63"/>
      <c r="I192" s="64"/>
      <c r="J192" s="36"/>
      <c r="K192" s="36"/>
      <c r="L192" s="36"/>
      <c r="M192" s="36"/>
      <c r="N192" s="36"/>
      <c r="O192" s="36"/>
      <c r="P192" s="36"/>
      <c r="Q192" s="36"/>
      <c r="R192" s="36"/>
      <c r="S192" s="36"/>
    </row>
    <row r="193" spans="5:19" s="61" customFormat="1" x14ac:dyDescent="0.2">
      <c r="E193" s="63"/>
      <c r="I193" s="64"/>
      <c r="J193" s="36"/>
      <c r="K193" s="36"/>
      <c r="L193" s="36"/>
      <c r="M193" s="36"/>
      <c r="N193" s="36"/>
      <c r="O193" s="36"/>
      <c r="P193" s="36"/>
      <c r="Q193" s="36"/>
      <c r="R193" s="36"/>
      <c r="S193" s="36"/>
    </row>
    <row r="194" spans="5:19" s="61" customFormat="1" x14ac:dyDescent="0.2">
      <c r="E194" s="63"/>
      <c r="I194" s="64"/>
      <c r="J194" s="36"/>
      <c r="K194" s="36"/>
      <c r="L194" s="36"/>
      <c r="M194" s="36"/>
      <c r="N194" s="36"/>
      <c r="O194" s="36"/>
      <c r="P194" s="36"/>
      <c r="Q194" s="36"/>
      <c r="R194" s="36"/>
      <c r="S194" s="36"/>
    </row>
    <row r="195" spans="5:19" s="61" customFormat="1" x14ac:dyDescent="0.2">
      <c r="E195" s="63"/>
      <c r="I195" s="64"/>
      <c r="J195" s="36"/>
      <c r="K195" s="36"/>
      <c r="L195" s="36"/>
      <c r="M195" s="36"/>
      <c r="N195" s="36"/>
      <c r="O195" s="36"/>
      <c r="P195" s="36"/>
      <c r="Q195" s="36"/>
      <c r="R195" s="36"/>
      <c r="S195" s="36"/>
    </row>
    <row r="196" spans="5:19" s="61" customFormat="1" x14ac:dyDescent="0.2">
      <c r="E196" s="63"/>
      <c r="I196" s="64"/>
      <c r="J196" s="36"/>
      <c r="K196" s="36"/>
      <c r="L196" s="36"/>
      <c r="M196" s="36"/>
      <c r="N196" s="36"/>
      <c r="O196" s="36"/>
      <c r="P196" s="36"/>
      <c r="Q196" s="36"/>
      <c r="R196" s="36"/>
      <c r="S196" s="36"/>
    </row>
    <row r="197" spans="5:19" s="61" customFormat="1" x14ac:dyDescent="0.2">
      <c r="E197" s="63"/>
      <c r="I197" s="64"/>
      <c r="J197" s="36"/>
      <c r="K197" s="36"/>
      <c r="L197" s="36"/>
      <c r="M197" s="36"/>
      <c r="N197" s="36"/>
      <c r="O197" s="36"/>
      <c r="P197" s="36"/>
      <c r="Q197" s="36"/>
      <c r="R197" s="36"/>
      <c r="S197" s="36"/>
    </row>
    <row r="198" spans="5:19" s="61" customFormat="1" x14ac:dyDescent="0.2">
      <c r="E198" s="63"/>
      <c r="I198" s="64"/>
      <c r="J198" s="36"/>
      <c r="K198" s="36"/>
      <c r="L198" s="36"/>
      <c r="M198" s="36"/>
      <c r="N198" s="36"/>
      <c r="O198" s="36"/>
      <c r="P198" s="36"/>
      <c r="Q198" s="36"/>
      <c r="R198" s="36"/>
      <c r="S198" s="36"/>
    </row>
    <row r="199" spans="5:19" s="61" customFormat="1" x14ac:dyDescent="0.2">
      <c r="E199" s="63"/>
      <c r="I199" s="64"/>
      <c r="J199" s="36"/>
      <c r="K199" s="36"/>
      <c r="L199" s="36"/>
      <c r="M199" s="36"/>
      <c r="N199" s="36"/>
      <c r="O199" s="36"/>
      <c r="P199" s="36"/>
      <c r="Q199" s="36"/>
      <c r="R199" s="36"/>
      <c r="S199" s="36"/>
    </row>
    <row r="200" spans="5:19" s="61" customFormat="1" x14ac:dyDescent="0.2">
      <c r="E200" s="63"/>
      <c r="I200" s="64"/>
      <c r="J200" s="36"/>
      <c r="K200" s="36"/>
      <c r="L200" s="36"/>
      <c r="M200" s="36"/>
      <c r="N200" s="36"/>
      <c r="O200" s="36"/>
      <c r="P200" s="36"/>
      <c r="Q200" s="36"/>
      <c r="R200" s="36"/>
      <c r="S200" s="36"/>
    </row>
    <row r="201" spans="5:19" s="61" customFormat="1" x14ac:dyDescent="0.2">
      <c r="E201" s="63"/>
      <c r="I201" s="64"/>
      <c r="J201" s="36"/>
      <c r="K201" s="36"/>
      <c r="L201" s="36"/>
      <c r="M201" s="36"/>
      <c r="N201" s="36"/>
      <c r="O201" s="36"/>
      <c r="P201" s="36"/>
      <c r="Q201" s="36"/>
      <c r="R201" s="36"/>
      <c r="S201" s="36"/>
    </row>
    <row r="202" spans="5:19" s="61" customFormat="1" x14ac:dyDescent="0.2">
      <c r="E202" s="63"/>
      <c r="I202" s="64"/>
      <c r="J202" s="36"/>
      <c r="K202" s="36"/>
      <c r="L202" s="36"/>
      <c r="M202" s="36"/>
      <c r="N202" s="36"/>
      <c r="O202" s="36"/>
      <c r="P202" s="36"/>
      <c r="Q202" s="36"/>
      <c r="R202" s="36"/>
      <c r="S202" s="36"/>
    </row>
    <row r="203" spans="5:19" s="61" customFormat="1" x14ac:dyDescent="0.2">
      <c r="E203" s="63"/>
      <c r="I203" s="64"/>
      <c r="J203" s="36"/>
      <c r="K203" s="36"/>
      <c r="L203" s="36"/>
      <c r="M203" s="36"/>
      <c r="N203" s="36"/>
      <c r="O203" s="36"/>
      <c r="P203" s="36"/>
      <c r="Q203" s="36"/>
      <c r="R203" s="36"/>
      <c r="S203" s="36"/>
    </row>
    <row r="204" spans="5:19" s="61" customFormat="1" x14ac:dyDescent="0.2">
      <c r="E204" s="63"/>
      <c r="I204" s="64"/>
      <c r="J204" s="36"/>
      <c r="K204" s="36"/>
      <c r="L204" s="36"/>
      <c r="M204" s="36"/>
      <c r="N204" s="36"/>
      <c r="O204" s="36"/>
      <c r="P204" s="36"/>
      <c r="Q204" s="36"/>
      <c r="R204" s="36"/>
      <c r="S204" s="36"/>
    </row>
    <row r="205" spans="5:19" s="61" customFormat="1" x14ac:dyDescent="0.2">
      <c r="E205" s="63"/>
      <c r="I205" s="64"/>
      <c r="J205" s="36"/>
      <c r="K205" s="36"/>
      <c r="L205" s="36"/>
      <c r="M205" s="36"/>
      <c r="N205" s="36"/>
      <c r="O205" s="36"/>
      <c r="P205" s="36"/>
      <c r="Q205" s="36"/>
      <c r="R205" s="36"/>
      <c r="S205" s="36"/>
    </row>
    <row r="206" spans="5:19" s="61" customFormat="1" x14ac:dyDescent="0.2">
      <c r="E206" s="63"/>
      <c r="I206" s="64"/>
      <c r="J206" s="36"/>
      <c r="K206" s="36"/>
      <c r="L206" s="36"/>
      <c r="M206" s="36"/>
      <c r="N206" s="36"/>
      <c r="O206" s="36"/>
      <c r="P206" s="36"/>
      <c r="Q206" s="36"/>
      <c r="R206" s="36"/>
      <c r="S206" s="36"/>
    </row>
    <row r="207" spans="5:19" s="61" customFormat="1" x14ac:dyDescent="0.2">
      <c r="E207" s="63"/>
      <c r="I207" s="64"/>
      <c r="J207" s="36"/>
      <c r="K207" s="36"/>
      <c r="L207" s="36"/>
      <c r="M207" s="36"/>
      <c r="N207" s="36"/>
      <c r="O207" s="36"/>
      <c r="P207" s="36"/>
      <c r="Q207" s="36"/>
      <c r="R207" s="36"/>
      <c r="S207" s="36"/>
    </row>
    <row r="208" spans="5:19" s="61" customFormat="1" x14ac:dyDescent="0.2">
      <c r="E208" s="63"/>
      <c r="I208" s="64"/>
      <c r="J208" s="36"/>
      <c r="K208" s="36"/>
      <c r="L208" s="36"/>
      <c r="M208" s="36"/>
      <c r="N208" s="36"/>
      <c r="O208" s="36"/>
      <c r="P208" s="36"/>
      <c r="Q208" s="36"/>
      <c r="R208" s="36"/>
      <c r="S208" s="36"/>
    </row>
    <row r="209" spans="5:19" s="61" customFormat="1" x14ac:dyDescent="0.2">
      <c r="E209" s="63"/>
      <c r="I209" s="64"/>
      <c r="J209" s="36"/>
      <c r="K209" s="36"/>
      <c r="L209" s="36"/>
      <c r="M209" s="36"/>
      <c r="N209" s="36"/>
      <c r="O209" s="36"/>
      <c r="P209" s="36"/>
      <c r="Q209" s="36"/>
      <c r="R209" s="36"/>
      <c r="S209" s="36"/>
    </row>
    <row r="210" spans="5:19" s="61" customFormat="1" x14ac:dyDescent="0.2">
      <c r="E210" s="63"/>
      <c r="I210" s="64"/>
      <c r="J210" s="36"/>
      <c r="K210" s="36"/>
      <c r="L210" s="36"/>
      <c r="M210" s="36"/>
      <c r="N210" s="36"/>
      <c r="O210" s="36"/>
      <c r="P210" s="36"/>
      <c r="Q210" s="36"/>
      <c r="R210" s="36"/>
      <c r="S210" s="36"/>
    </row>
    <row r="211" spans="5:19" s="61" customFormat="1" x14ac:dyDescent="0.2">
      <c r="E211" s="63"/>
      <c r="I211" s="64"/>
      <c r="J211" s="36"/>
      <c r="K211" s="36"/>
      <c r="L211" s="36"/>
      <c r="M211" s="36"/>
      <c r="N211" s="36"/>
      <c r="O211" s="36"/>
      <c r="P211" s="36"/>
      <c r="Q211" s="36"/>
      <c r="R211" s="36"/>
      <c r="S211" s="36"/>
    </row>
    <row r="212" spans="5:19" s="61" customFormat="1" x14ac:dyDescent="0.2">
      <c r="E212" s="63"/>
      <c r="I212" s="64"/>
      <c r="J212" s="36"/>
      <c r="K212" s="36"/>
      <c r="L212" s="36"/>
      <c r="M212" s="36"/>
      <c r="N212" s="36"/>
      <c r="O212" s="36"/>
      <c r="P212" s="36"/>
      <c r="Q212" s="36"/>
      <c r="R212" s="36"/>
      <c r="S212" s="36"/>
    </row>
    <row r="213" spans="5:19" s="61" customFormat="1" x14ac:dyDescent="0.2">
      <c r="E213" s="63"/>
      <c r="I213" s="64"/>
      <c r="J213" s="36"/>
      <c r="K213" s="36"/>
      <c r="L213" s="36"/>
      <c r="M213" s="36"/>
      <c r="N213" s="36"/>
      <c r="O213" s="36"/>
      <c r="P213" s="36"/>
      <c r="Q213" s="36"/>
      <c r="R213" s="36"/>
      <c r="S213" s="36"/>
    </row>
    <row r="214" spans="5:19" s="61" customFormat="1" x14ac:dyDescent="0.2">
      <c r="E214" s="63"/>
      <c r="I214" s="64"/>
      <c r="J214" s="36"/>
      <c r="K214" s="36"/>
      <c r="L214" s="36"/>
      <c r="M214" s="36"/>
      <c r="N214" s="36"/>
      <c r="O214" s="36"/>
      <c r="P214" s="36"/>
      <c r="Q214" s="36"/>
      <c r="R214" s="36"/>
      <c r="S214" s="36"/>
    </row>
    <row r="215" spans="5:19" s="61" customFormat="1" x14ac:dyDescent="0.2">
      <c r="E215" s="63"/>
      <c r="I215" s="64"/>
      <c r="J215" s="36"/>
      <c r="K215" s="36"/>
      <c r="L215" s="36"/>
      <c r="M215" s="36"/>
      <c r="N215" s="36"/>
      <c r="O215" s="36"/>
      <c r="P215" s="36"/>
      <c r="Q215" s="36"/>
      <c r="R215" s="36"/>
      <c r="S215" s="36"/>
    </row>
    <row r="216" spans="5:19" s="61" customFormat="1" x14ac:dyDescent="0.2">
      <c r="E216" s="63"/>
      <c r="I216" s="64"/>
      <c r="J216" s="36"/>
      <c r="K216" s="36"/>
      <c r="L216" s="36"/>
      <c r="M216" s="36"/>
      <c r="N216" s="36"/>
      <c r="O216" s="36"/>
      <c r="P216" s="36"/>
      <c r="Q216" s="36"/>
      <c r="R216" s="36"/>
      <c r="S216" s="36"/>
    </row>
    <row r="217" spans="5:19" s="61" customFormat="1" x14ac:dyDescent="0.2">
      <c r="E217" s="63"/>
      <c r="I217" s="64"/>
      <c r="J217" s="36"/>
      <c r="K217" s="36"/>
      <c r="L217" s="36"/>
      <c r="M217" s="36"/>
      <c r="N217" s="36"/>
      <c r="O217" s="36"/>
      <c r="P217" s="36"/>
      <c r="Q217" s="36"/>
      <c r="R217" s="36"/>
      <c r="S217" s="36"/>
    </row>
    <row r="218" spans="5:19" s="61" customFormat="1" x14ac:dyDescent="0.2">
      <c r="E218" s="63"/>
      <c r="I218" s="64"/>
      <c r="J218" s="36"/>
      <c r="K218" s="36"/>
      <c r="L218" s="36"/>
      <c r="M218" s="36"/>
      <c r="N218" s="36"/>
      <c r="O218" s="36"/>
      <c r="P218" s="36"/>
      <c r="Q218" s="36"/>
      <c r="R218" s="36"/>
      <c r="S218" s="36"/>
    </row>
    <row r="219" spans="5:19" s="61" customFormat="1" x14ac:dyDescent="0.2">
      <c r="E219" s="63"/>
      <c r="I219" s="64"/>
      <c r="J219" s="36"/>
      <c r="K219" s="36"/>
      <c r="L219" s="36"/>
      <c r="M219" s="36"/>
      <c r="N219" s="36"/>
      <c r="O219" s="36"/>
      <c r="P219" s="36"/>
      <c r="Q219" s="36"/>
      <c r="R219" s="36"/>
      <c r="S219" s="36"/>
    </row>
    <row r="220" spans="5:19" s="61" customFormat="1" x14ac:dyDescent="0.2">
      <c r="E220" s="63"/>
      <c r="I220" s="64"/>
      <c r="J220" s="36"/>
      <c r="K220" s="36"/>
      <c r="L220" s="36"/>
      <c r="M220" s="36"/>
      <c r="N220" s="36"/>
      <c r="O220" s="36"/>
      <c r="P220" s="36"/>
      <c r="Q220" s="36"/>
      <c r="R220" s="36"/>
      <c r="S220" s="36"/>
    </row>
    <row r="221" spans="5:19" s="61" customFormat="1" x14ac:dyDescent="0.2">
      <c r="E221" s="63"/>
      <c r="I221" s="64"/>
      <c r="J221" s="36"/>
      <c r="K221" s="36"/>
      <c r="L221" s="36"/>
      <c r="M221" s="36"/>
      <c r="N221" s="36"/>
      <c r="O221" s="36"/>
      <c r="P221" s="36"/>
      <c r="Q221" s="36"/>
      <c r="R221" s="36"/>
      <c r="S221" s="36"/>
    </row>
    <row r="222" spans="5:19" s="61" customFormat="1" x14ac:dyDescent="0.2">
      <c r="E222" s="63"/>
      <c r="I222" s="64"/>
      <c r="J222" s="36"/>
      <c r="K222" s="36"/>
      <c r="L222" s="36"/>
      <c r="M222" s="36"/>
      <c r="N222" s="36"/>
      <c r="O222" s="36"/>
      <c r="P222" s="36"/>
      <c r="Q222" s="36"/>
      <c r="R222" s="36"/>
      <c r="S222" s="36"/>
    </row>
    <row r="223" spans="5:19" s="61" customFormat="1" x14ac:dyDescent="0.2">
      <c r="E223" s="63"/>
      <c r="I223" s="64"/>
      <c r="J223" s="36"/>
      <c r="K223" s="36"/>
      <c r="L223" s="36"/>
      <c r="M223" s="36"/>
      <c r="N223" s="36"/>
      <c r="O223" s="36"/>
      <c r="P223" s="36"/>
      <c r="Q223" s="36"/>
      <c r="R223" s="36"/>
      <c r="S223" s="36"/>
    </row>
    <row r="224" spans="5:19" s="61" customFormat="1" x14ac:dyDescent="0.2">
      <c r="E224" s="63"/>
      <c r="I224" s="64"/>
      <c r="J224" s="36"/>
      <c r="K224" s="36"/>
      <c r="L224" s="36"/>
      <c r="M224" s="36"/>
      <c r="N224" s="36"/>
      <c r="O224" s="36"/>
      <c r="P224" s="36"/>
      <c r="Q224" s="36"/>
      <c r="R224" s="36"/>
      <c r="S224" s="36"/>
    </row>
    <row r="225" spans="5:19" s="61" customFormat="1" x14ac:dyDescent="0.2">
      <c r="E225" s="63"/>
      <c r="I225" s="64"/>
      <c r="J225" s="36"/>
      <c r="K225" s="36"/>
      <c r="L225" s="36"/>
      <c r="M225" s="36"/>
      <c r="N225" s="36"/>
      <c r="O225" s="36"/>
      <c r="P225" s="36"/>
      <c r="Q225" s="36"/>
      <c r="R225" s="36"/>
      <c r="S225" s="36"/>
    </row>
    <row r="226" spans="5:19" s="61" customFormat="1" x14ac:dyDescent="0.2">
      <c r="E226" s="63"/>
      <c r="I226" s="64"/>
      <c r="J226" s="36"/>
      <c r="K226" s="36"/>
      <c r="L226" s="36"/>
      <c r="M226" s="36"/>
      <c r="N226" s="36"/>
      <c r="O226" s="36"/>
      <c r="P226" s="36"/>
      <c r="Q226" s="36"/>
      <c r="R226" s="36"/>
      <c r="S226" s="36"/>
    </row>
    <row r="227" spans="5:19" s="61" customFormat="1" x14ac:dyDescent="0.2">
      <c r="E227" s="63"/>
      <c r="I227" s="64"/>
      <c r="J227" s="36"/>
      <c r="K227" s="36"/>
      <c r="L227" s="36"/>
      <c r="M227" s="36"/>
      <c r="N227" s="36"/>
      <c r="O227" s="36"/>
      <c r="P227" s="36"/>
      <c r="Q227" s="36"/>
      <c r="R227" s="36"/>
      <c r="S227" s="36"/>
    </row>
    <row r="228" spans="5:19" s="61" customFormat="1" x14ac:dyDescent="0.2">
      <c r="E228" s="63"/>
      <c r="I228" s="64"/>
      <c r="J228" s="36"/>
      <c r="K228" s="36"/>
      <c r="L228" s="36"/>
      <c r="M228" s="36"/>
      <c r="N228" s="36"/>
      <c r="O228" s="36"/>
      <c r="P228" s="36"/>
      <c r="Q228" s="36"/>
      <c r="R228" s="36"/>
      <c r="S228" s="36"/>
    </row>
    <row r="229" spans="5:19" s="61" customFormat="1" x14ac:dyDescent="0.2">
      <c r="E229" s="63"/>
      <c r="I229" s="64"/>
      <c r="J229" s="36"/>
      <c r="K229" s="36"/>
      <c r="L229" s="36"/>
      <c r="M229" s="36"/>
      <c r="N229" s="36"/>
      <c r="O229" s="36"/>
      <c r="P229" s="36"/>
      <c r="Q229" s="36"/>
      <c r="R229" s="36"/>
      <c r="S229" s="36"/>
    </row>
    <row r="230" spans="5:19" s="61" customFormat="1" x14ac:dyDescent="0.2">
      <c r="E230" s="63"/>
      <c r="I230" s="64"/>
      <c r="J230" s="36"/>
      <c r="K230" s="36"/>
      <c r="L230" s="36"/>
      <c r="M230" s="36"/>
      <c r="N230" s="36"/>
      <c r="O230" s="36"/>
      <c r="P230" s="36"/>
      <c r="Q230" s="36"/>
      <c r="R230" s="36"/>
      <c r="S230" s="36"/>
    </row>
    <row r="231" spans="5:19" s="61" customFormat="1" x14ac:dyDescent="0.2">
      <c r="E231" s="63"/>
      <c r="I231" s="64"/>
      <c r="J231" s="36"/>
      <c r="K231" s="36"/>
      <c r="L231" s="36"/>
      <c r="M231" s="36"/>
      <c r="N231" s="36"/>
      <c r="O231" s="36"/>
      <c r="P231" s="36"/>
      <c r="Q231" s="36"/>
      <c r="R231" s="36"/>
      <c r="S231" s="36"/>
    </row>
    <row r="232" spans="5:19" s="61" customFormat="1" x14ac:dyDescent="0.2">
      <c r="E232" s="63"/>
      <c r="I232" s="64"/>
      <c r="J232" s="36"/>
      <c r="K232" s="36"/>
      <c r="L232" s="36"/>
      <c r="M232" s="36"/>
      <c r="N232" s="36"/>
      <c r="O232" s="36"/>
      <c r="P232" s="36"/>
      <c r="Q232" s="36"/>
      <c r="R232" s="36"/>
      <c r="S232" s="36"/>
    </row>
    <row r="233" spans="5:19" s="61" customFormat="1" x14ac:dyDescent="0.2">
      <c r="E233" s="63"/>
      <c r="I233" s="64"/>
      <c r="J233" s="36"/>
      <c r="K233" s="36"/>
      <c r="L233" s="36"/>
      <c r="M233" s="36"/>
      <c r="N233" s="36"/>
      <c r="O233" s="36"/>
      <c r="P233" s="36"/>
      <c r="Q233" s="36"/>
      <c r="R233" s="36"/>
      <c r="S233" s="36"/>
    </row>
    <row r="234" spans="5:19" s="61" customFormat="1" x14ac:dyDescent="0.2">
      <c r="E234" s="63"/>
      <c r="I234" s="64"/>
      <c r="J234" s="36"/>
      <c r="K234" s="36"/>
      <c r="L234" s="36"/>
      <c r="M234" s="36"/>
      <c r="N234" s="36"/>
      <c r="O234" s="36"/>
      <c r="P234" s="36"/>
      <c r="Q234" s="36"/>
      <c r="R234" s="36"/>
      <c r="S234" s="36"/>
    </row>
    <row r="235" spans="5:19" s="61" customFormat="1" x14ac:dyDescent="0.2">
      <c r="E235" s="63"/>
      <c r="I235" s="64"/>
      <c r="J235" s="36"/>
      <c r="K235" s="36"/>
      <c r="L235" s="36"/>
      <c r="M235" s="36"/>
      <c r="N235" s="36"/>
      <c r="O235" s="36"/>
      <c r="P235" s="36"/>
      <c r="Q235" s="36"/>
      <c r="R235" s="36"/>
      <c r="S235" s="36"/>
    </row>
    <row r="236" spans="5:19" s="61" customFormat="1" x14ac:dyDescent="0.2">
      <c r="E236" s="63"/>
      <c r="I236" s="64"/>
      <c r="J236" s="36"/>
      <c r="K236" s="36"/>
      <c r="L236" s="36"/>
      <c r="M236" s="36"/>
      <c r="N236" s="36"/>
      <c r="O236" s="36"/>
      <c r="P236" s="36"/>
      <c r="Q236" s="36"/>
      <c r="R236" s="36"/>
      <c r="S236" s="36"/>
    </row>
    <row r="237" spans="5:19" s="61" customFormat="1" x14ac:dyDescent="0.2">
      <c r="E237" s="63"/>
      <c r="I237" s="64"/>
      <c r="J237" s="36"/>
      <c r="K237" s="36"/>
      <c r="L237" s="36"/>
      <c r="M237" s="36"/>
      <c r="N237" s="36"/>
      <c r="O237" s="36"/>
      <c r="P237" s="36"/>
      <c r="Q237" s="36"/>
      <c r="R237" s="36"/>
      <c r="S237" s="36"/>
    </row>
    <row r="238" spans="5:19" s="61" customFormat="1" x14ac:dyDescent="0.2">
      <c r="E238" s="63"/>
      <c r="I238" s="64"/>
      <c r="J238" s="36"/>
      <c r="K238" s="36"/>
      <c r="L238" s="36"/>
      <c r="M238" s="36"/>
      <c r="N238" s="36"/>
      <c r="O238" s="36"/>
      <c r="P238" s="36"/>
      <c r="Q238" s="36"/>
      <c r="R238" s="36"/>
      <c r="S238" s="36"/>
    </row>
    <row r="239" spans="5:19" s="61" customFormat="1" x14ac:dyDescent="0.2">
      <c r="E239" s="63"/>
      <c r="I239" s="64"/>
      <c r="J239" s="36"/>
      <c r="K239" s="36"/>
      <c r="L239" s="36"/>
      <c r="M239" s="36"/>
      <c r="N239" s="36"/>
      <c r="O239" s="36"/>
      <c r="P239" s="36"/>
      <c r="Q239" s="36"/>
      <c r="R239" s="36"/>
      <c r="S239" s="36"/>
    </row>
    <row r="240" spans="5:19" s="61" customFormat="1" x14ac:dyDescent="0.2">
      <c r="E240" s="63"/>
      <c r="I240" s="64"/>
      <c r="J240" s="36"/>
      <c r="K240" s="36"/>
      <c r="L240" s="36"/>
      <c r="M240" s="36"/>
      <c r="N240" s="36"/>
      <c r="O240" s="36"/>
      <c r="P240" s="36"/>
      <c r="Q240" s="36"/>
      <c r="R240" s="36"/>
      <c r="S240" s="36"/>
    </row>
    <row r="241" spans="5:19" s="61" customFormat="1" x14ac:dyDescent="0.2">
      <c r="E241" s="63"/>
      <c r="I241" s="64"/>
      <c r="J241" s="36"/>
      <c r="K241" s="36"/>
      <c r="L241" s="36"/>
      <c r="M241" s="36"/>
      <c r="N241" s="36"/>
      <c r="O241" s="36"/>
      <c r="P241" s="36"/>
      <c r="Q241" s="36"/>
      <c r="R241" s="36"/>
      <c r="S241" s="36"/>
    </row>
    <row r="242" spans="5:19" s="61" customFormat="1" x14ac:dyDescent="0.2">
      <c r="E242" s="63"/>
      <c r="I242" s="64"/>
      <c r="J242" s="36"/>
      <c r="K242" s="36"/>
      <c r="L242" s="36"/>
      <c r="M242" s="36"/>
      <c r="N242" s="36"/>
      <c r="O242" s="36"/>
      <c r="P242" s="36"/>
      <c r="Q242" s="36"/>
      <c r="R242" s="36"/>
      <c r="S242" s="36"/>
    </row>
    <row r="243" spans="5:19" s="61" customFormat="1" x14ac:dyDescent="0.2">
      <c r="E243" s="63"/>
      <c r="I243" s="64"/>
      <c r="J243" s="36"/>
      <c r="K243" s="36"/>
      <c r="L243" s="36"/>
      <c r="M243" s="36"/>
      <c r="N243" s="36"/>
      <c r="O243" s="36"/>
      <c r="P243" s="36"/>
      <c r="Q243" s="36"/>
      <c r="R243" s="36"/>
      <c r="S243" s="36"/>
    </row>
    <row r="244" spans="5:19" s="61" customFormat="1" x14ac:dyDescent="0.2">
      <c r="E244" s="63"/>
      <c r="I244" s="64"/>
      <c r="J244" s="36"/>
      <c r="K244" s="36"/>
      <c r="L244" s="36"/>
      <c r="M244" s="36"/>
      <c r="N244" s="36"/>
      <c r="O244" s="36"/>
      <c r="P244" s="36"/>
      <c r="Q244" s="36"/>
      <c r="R244" s="36"/>
      <c r="S244" s="36"/>
    </row>
    <row r="245" spans="5:19" s="61" customFormat="1" x14ac:dyDescent="0.2">
      <c r="E245" s="63"/>
      <c r="I245" s="64"/>
      <c r="J245" s="36"/>
      <c r="K245" s="36"/>
      <c r="L245" s="36"/>
      <c r="M245" s="36"/>
      <c r="N245" s="36"/>
      <c r="O245" s="36"/>
      <c r="P245" s="36"/>
      <c r="Q245" s="36"/>
      <c r="R245" s="36"/>
      <c r="S245" s="36"/>
    </row>
    <row r="246" spans="5:19" s="61" customFormat="1" x14ac:dyDescent="0.2">
      <c r="E246" s="63"/>
      <c r="I246" s="64"/>
      <c r="J246" s="36"/>
      <c r="K246" s="36"/>
      <c r="L246" s="36"/>
      <c r="M246" s="36"/>
      <c r="N246" s="36"/>
      <c r="O246" s="36"/>
      <c r="P246" s="36"/>
      <c r="Q246" s="36"/>
      <c r="R246" s="36"/>
      <c r="S246" s="36"/>
    </row>
    <row r="247" spans="5:19" s="61" customFormat="1" x14ac:dyDescent="0.2">
      <c r="E247" s="63"/>
      <c r="I247" s="64"/>
      <c r="J247" s="36"/>
      <c r="K247" s="36"/>
      <c r="L247" s="36"/>
      <c r="M247" s="36"/>
      <c r="N247" s="36"/>
      <c r="O247" s="36"/>
      <c r="P247" s="36"/>
      <c r="Q247" s="36"/>
      <c r="R247" s="36"/>
      <c r="S247" s="36"/>
    </row>
    <row r="248" spans="5:19" s="61" customFormat="1" x14ac:dyDescent="0.2">
      <c r="E248" s="63"/>
      <c r="I248" s="64"/>
      <c r="J248" s="36"/>
      <c r="K248" s="36"/>
      <c r="L248" s="36"/>
      <c r="M248" s="36"/>
      <c r="N248" s="36"/>
      <c r="O248" s="36"/>
      <c r="P248" s="36"/>
      <c r="Q248" s="36"/>
      <c r="R248" s="36"/>
      <c r="S248" s="36"/>
    </row>
    <row r="249" spans="5:19" s="61" customFormat="1" x14ac:dyDescent="0.2">
      <c r="E249" s="63"/>
      <c r="I249" s="64"/>
      <c r="J249" s="36"/>
      <c r="K249" s="36"/>
      <c r="L249" s="36"/>
      <c r="M249" s="36"/>
      <c r="N249" s="36"/>
      <c r="O249" s="36"/>
      <c r="P249" s="36"/>
      <c r="Q249" s="36"/>
      <c r="R249" s="36"/>
      <c r="S249" s="36"/>
    </row>
    <row r="250" spans="5:19" s="61" customFormat="1" x14ac:dyDescent="0.2">
      <c r="E250" s="63"/>
      <c r="I250" s="64"/>
      <c r="J250" s="36"/>
      <c r="K250" s="36"/>
      <c r="L250" s="36"/>
      <c r="M250" s="36"/>
      <c r="N250" s="36"/>
      <c r="O250" s="36"/>
      <c r="P250" s="36"/>
      <c r="Q250" s="36"/>
      <c r="R250" s="36"/>
      <c r="S250" s="36"/>
    </row>
    <row r="251" spans="5:19" s="61" customFormat="1" x14ac:dyDescent="0.2">
      <c r="E251" s="63"/>
      <c r="I251" s="64"/>
      <c r="J251" s="36"/>
      <c r="K251" s="36"/>
      <c r="L251" s="36"/>
      <c r="M251" s="36"/>
      <c r="N251" s="36"/>
      <c r="O251" s="36"/>
      <c r="P251" s="36"/>
      <c r="Q251" s="36"/>
      <c r="R251" s="36"/>
      <c r="S251" s="36"/>
    </row>
    <row r="252" spans="5:19" s="61" customFormat="1" x14ac:dyDescent="0.2">
      <c r="E252" s="63"/>
      <c r="I252" s="64"/>
      <c r="J252" s="36"/>
      <c r="K252" s="36"/>
      <c r="L252" s="36"/>
      <c r="M252" s="36"/>
      <c r="N252" s="36"/>
      <c r="O252" s="36"/>
      <c r="P252" s="36"/>
      <c r="Q252" s="36"/>
      <c r="R252" s="36"/>
      <c r="S252" s="36"/>
    </row>
    <row r="253" spans="5:19" s="61" customFormat="1" x14ac:dyDescent="0.2">
      <c r="E253" s="63"/>
      <c r="I253" s="64"/>
      <c r="J253" s="36"/>
      <c r="K253" s="36"/>
      <c r="L253" s="36"/>
      <c r="M253" s="36"/>
      <c r="N253" s="36"/>
      <c r="O253" s="36"/>
      <c r="P253" s="36"/>
      <c r="Q253" s="36"/>
      <c r="R253" s="36"/>
      <c r="S253" s="36"/>
    </row>
    <row r="254" spans="5:19" s="61" customFormat="1" x14ac:dyDescent="0.2">
      <c r="E254" s="63"/>
      <c r="I254" s="64"/>
      <c r="J254" s="36"/>
      <c r="K254" s="36"/>
      <c r="L254" s="36"/>
      <c r="M254" s="36"/>
      <c r="N254" s="36"/>
      <c r="O254" s="36"/>
      <c r="P254" s="36"/>
      <c r="Q254" s="36"/>
      <c r="R254" s="36"/>
      <c r="S254" s="36"/>
    </row>
    <row r="255" spans="5:19" s="61" customFormat="1" x14ac:dyDescent="0.2">
      <c r="E255" s="63"/>
      <c r="I255" s="64"/>
      <c r="J255" s="36"/>
      <c r="K255" s="36"/>
      <c r="L255" s="36"/>
      <c r="M255" s="36"/>
      <c r="N255" s="36"/>
      <c r="O255" s="36"/>
      <c r="P255" s="36"/>
      <c r="Q255" s="36"/>
      <c r="R255" s="36"/>
      <c r="S255" s="36"/>
    </row>
    <row r="256" spans="5:19" s="61" customFormat="1" x14ac:dyDescent="0.2">
      <c r="E256" s="63"/>
      <c r="I256" s="64"/>
      <c r="J256" s="36"/>
      <c r="K256" s="36"/>
      <c r="L256" s="36"/>
      <c r="M256" s="36"/>
      <c r="N256" s="36"/>
      <c r="O256" s="36"/>
      <c r="P256" s="36"/>
      <c r="Q256" s="36"/>
      <c r="R256" s="36"/>
      <c r="S256" s="36"/>
    </row>
    <row r="257" spans="5:19" s="61" customFormat="1" x14ac:dyDescent="0.2">
      <c r="E257" s="63"/>
      <c r="I257" s="64"/>
      <c r="J257" s="36"/>
      <c r="K257" s="36"/>
      <c r="L257" s="36"/>
      <c r="M257" s="36"/>
      <c r="N257" s="36"/>
      <c r="O257" s="36"/>
      <c r="P257" s="36"/>
      <c r="Q257" s="36"/>
      <c r="R257" s="36"/>
      <c r="S257" s="36"/>
    </row>
    <row r="258" spans="5:19" s="61" customFormat="1" x14ac:dyDescent="0.2">
      <c r="E258" s="63"/>
      <c r="I258" s="64"/>
      <c r="J258" s="36"/>
      <c r="K258" s="36"/>
      <c r="L258" s="36"/>
      <c r="M258" s="36"/>
      <c r="N258" s="36"/>
      <c r="O258" s="36"/>
      <c r="P258" s="36"/>
      <c r="Q258" s="36"/>
      <c r="R258" s="36"/>
      <c r="S258" s="36"/>
    </row>
    <row r="259" spans="5:19" s="61" customFormat="1" x14ac:dyDescent="0.2">
      <c r="E259" s="63"/>
      <c r="I259" s="64"/>
      <c r="J259" s="36"/>
      <c r="K259" s="36"/>
      <c r="L259" s="36"/>
      <c r="M259" s="36"/>
      <c r="N259" s="36"/>
      <c r="O259" s="36"/>
      <c r="P259" s="36"/>
      <c r="Q259" s="36"/>
      <c r="R259" s="36"/>
      <c r="S259" s="36"/>
    </row>
    <row r="260" spans="5:19" s="61" customFormat="1" x14ac:dyDescent="0.2">
      <c r="E260" s="63"/>
      <c r="I260" s="64"/>
      <c r="J260" s="36"/>
      <c r="K260" s="36"/>
      <c r="L260" s="36"/>
      <c r="M260" s="36"/>
      <c r="N260" s="36"/>
      <c r="O260" s="36"/>
      <c r="P260" s="36"/>
      <c r="Q260" s="36"/>
      <c r="R260" s="36"/>
      <c r="S260" s="36"/>
    </row>
    <row r="261" spans="5:19" s="61" customFormat="1" x14ac:dyDescent="0.2">
      <c r="E261" s="63"/>
      <c r="I261" s="64"/>
      <c r="J261" s="36"/>
      <c r="K261" s="36"/>
      <c r="L261" s="36"/>
      <c r="M261" s="36"/>
      <c r="N261" s="36"/>
      <c r="O261" s="36"/>
      <c r="P261" s="36"/>
      <c r="Q261" s="36"/>
      <c r="R261" s="36"/>
      <c r="S261" s="36"/>
    </row>
    <row r="262" spans="5:19" s="61" customFormat="1" x14ac:dyDescent="0.2">
      <c r="E262" s="63"/>
      <c r="I262" s="64"/>
      <c r="J262" s="36"/>
      <c r="K262" s="36"/>
      <c r="L262" s="36"/>
      <c r="M262" s="36"/>
      <c r="N262" s="36"/>
      <c r="O262" s="36"/>
      <c r="P262" s="36"/>
      <c r="Q262" s="36"/>
      <c r="R262" s="36"/>
      <c r="S262" s="36"/>
    </row>
    <row r="263" spans="5:19" s="61" customFormat="1" x14ac:dyDescent="0.2">
      <c r="E263" s="63"/>
      <c r="I263" s="64"/>
      <c r="J263" s="36"/>
      <c r="K263" s="36"/>
      <c r="L263" s="36"/>
      <c r="M263" s="36"/>
      <c r="N263" s="36"/>
      <c r="O263" s="36"/>
      <c r="P263" s="36"/>
      <c r="Q263" s="36"/>
      <c r="R263" s="36"/>
      <c r="S263" s="36"/>
    </row>
    <row r="264" spans="5:19" s="61" customFormat="1" x14ac:dyDescent="0.2">
      <c r="E264" s="63"/>
      <c r="I264" s="64"/>
      <c r="J264" s="36"/>
      <c r="K264" s="36"/>
      <c r="L264" s="36"/>
      <c r="M264" s="36"/>
      <c r="N264" s="36"/>
      <c r="O264" s="36"/>
      <c r="P264" s="36"/>
      <c r="Q264" s="36"/>
      <c r="R264" s="36"/>
      <c r="S264" s="36"/>
    </row>
    <row r="265" spans="5:19" s="61" customFormat="1" x14ac:dyDescent="0.2">
      <c r="E265" s="63"/>
      <c r="I265" s="64"/>
      <c r="J265" s="36"/>
      <c r="K265" s="36"/>
      <c r="L265" s="36"/>
      <c r="M265" s="36"/>
      <c r="N265" s="36"/>
      <c r="O265" s="36"/>
      <c r="P265" s="36"/>
      <c r="Q265" s="36"/>
      <c r="R265" s="36"/>
      <c r="S265" s="36"/>
    </row>
    <row r="266" spans="5:19" s="61" customFormat="1" x14ac:dyDescent="0.2">
      <c r="E266" s="63"/>
      <c r="I266" s="64"/>
      <c r="J266" s="36"/>
      <c r="K266" s="36"/>
      <c r="L266" s="36"/>
      <c r="M266" s="36"/>
      <c r="N266" s="36"/>
      <c r="O266" s="36"/>
      <c r="P266" s="36"/>
      <c r="Q266" s="36"/>
      <c r="R266" s="36"/>
      <c r="S266" s="36"/>
    </row>
    <row r="267" spans="5:19" s="61" customFormat="1" x14ac:dyDescent="0.2">
      <c r="E267" s="63"/>
      <c r="I267" s="64"/>
      <c r="J267" s="36"/>
      <c r="K267" s="36"/>
      <c r="L267" s="36"/>
      <c r="M267" s="36"/>
      <c r="N267" s="36"/>
      <c r="O267" s="36"/>
      <c r="P267" s="36"/>
      <c r="Q267" s="36"/>
      <c r="R267" s="36"/>
      <c r="S267" s="36"/>
    </row>
    <row r="268" spans="5:19" s="61" customFormat="1" x14ac:dyDescent="0.2">
      <c r="E268" s="63"/>
      <c r="I268" s="64"/>
      <c r="J268" s="36"/>
      <c r="K268" s="36"/>
      <c r="L268" s="36"/>
      <c r="M268" s="36"/>
      <c r="N268" s="36"/>
      <c r="O268" s="36"/>
      <c r="P268" s="36"/>
      <c r="Q268" s="36"/>
      <c r="R268" s="36"/>
      <c r="S268" s="36"/>
    </row>
    <row r="269" spans="5:19" s="61" customFormat="1" x14ac:dyDescent="0.2">
      <c r="E269" s="63"/>
      <c r="I269" s="64"/>
      <c r="J269" s="36"/>
      <c r="K269" s="36"/>
      <c r="L269" s="36"/>
      <c r="M269" s="36"/>
      <c r="N269" s="36"/>
      <c r="O269" s="36"/>
      <c r="P269" s="36"/>
      <c r="Q269" s="36"/>
      <c r="R269" s="36"/>
      <c r="S269" s="36"/>
    </row>
    <row r="270" spans="5:19" s="61" customFormat="1" x14ac:dyDescent="0.2">
      <c r="E270" s="63"/>
      <c r="I270" s="64"/>
      <c r="J270" s="36"/>
      <c r="K270" s="36"/>
      <c r="L270" s="36"/>
      <c r="M270" s="36"/>
      <c r="N270" s="36"/>
      <c r="O270" s="36"/>
      <c r="P270" s="36"/>
      <c r="Q270" s="36"/>
      <c r="R270" s="36"/>
      <c r="S270" s="36"/>
    </row>
    <row r="271" spans="5:19" s="61" customFormat="1" x14ac:dyDescent="0.2">
      <c r="E271" s="63"/>
      <c r="I271" s="64"/>
      <c r="J271" s="36"/>
      <c r="K271" s="36"/>
      <c r="L271" s="36"/>
      <c r="M271" s="36"/>
      <c r="N271" s="36"/>
      <c r="O271" s="36"/>
      <c r="P271" s="36"/>
      <c r="Q271" s="36"/>
      <c r="R271" s="36"/>
      <c r="S271" s="36"/>
    </row>
    <row r="272" spans="5:19" s="61" customFormat="1" x14ac:dyDescent="0.2">
      <c r="E272" s="63"/>
      <c r="I272" s="64"/>
      <c r="J272" s="36"/>
      <c r="K272" s="36"/>
      <c r="L272" s="36"/>
      <c r="M272" s="36"/>
      <c r="N272" s="36"/>
      <c r="O272" s="36"/>
      <c r="P272" s="36"/>
      <c r="Q272" s="36"/>
      <c r="R272" s="36"/>
      <c r="S272" s="36"/>
    </row>
    <row r="273" spans="5:19" s="61" customFormat="1" x14ac:dyDescent="0.2">
      <c r="E273" s="63"/>
      <c r="I273" s="64"/>
      <c r="J273" s="36"/>
      <c r="K273" s="36"/>
      <c r="L273" s="36"/>
      <c r="M273" s="36"/>
      <c r="N273" s="36"/>
      <c r="O273" s="36"/>
      <c r="P273" s="36"/>
      <c r="Q273" s="36"/>
      <c r="R273" s="36"/>
      <c r="S273" s="36"/>
    </row>
    <row r="274" spans="5:19" s="61" customFormat="1" x14ac:dyDescent="0.2">
      <c r="E274" s="63"/>
      <c r="I274" s="64"/>
      <c r="J274" s="36"/>
      <c r="K274" s="36"/>
      <c r="L274" s="36"/>
      <c r="M274" s="36"/>
      <c r="N274" s="36"/>
      <c r="O274" s="36"/>
      <c r="P274" s="36"/>
      <c r="Q274" s="36"/>
      <c r="R274" s="36"/>
      <c r="S274" s="36"/>
    </row>
    <row r="275" spans="5:19" s="61" customFormat="1" x14ac:dyDescent="0.2">
      <c r="E275" s="63"/>
      <c r="I275" s="64"/>
      <c r="J275" s="36"/>
      <c r="K275" s="36"/>
      <c r="L275" s="36"/>
      <c r="M275" s="36"/>
      <c r="N275" s="36"/>
      <c r="O275" s="36"/>
      <c r="P275" s="36"/>
      <c r="Q275" s="36"/>
      <c r="R275" s="36"/>
      <c r="S275" s="36"/>
    </row>
    <row r="276" spans="5:19" s="61" customFormat="1" x14ac:dyDescent="0.2">
      <c r="E276" s="63"/>
      <c r="I276" s="64"/>
      <c r="J276" s="36"/>
      <c r="K276" s="36"/>
      <c r="L276" s="36"/>
      <c r="M276" s="36"/>
      <c r="N276" s="36"/>
      <c r="O276" s="36"/>
      <c r="P276" s="36"/>
      <c r="Q276" s="36"/>
      <c r="R276" s="36"/>
      <c r="S276" s="36"/>
    </row>
    <row r="277" spans="5:19" s="61" customFormat="1" x14ac:dyDescent="0.2">
      <c r="E277" s="63"/>
      <c r="I277" s="64"/>
      <c r="J277" s="36"/>
      <c r="K277" s="36"/>
      <c r="L277" s="36"/>
      <c r="M277" s="36"/>
      <c r="N277" s="36"/>
      <c r="O277" s="36"/>
      <c r="P277" s="36"/>
      <c r="Q277" s="36"/>
      <c r="R277" s="36"/>
      <c r="S277" s="36"/>
    </row>
    <row r="278" spans="5:19" s="61" customFormat="1" x14ac:dyDescent="0.2">
      <c r="E278" s="63"/>
      <c r="I278" s="64"/>
      <c r="J278" s="36"/>
      <c r="K278" s="36"/>
      <c r="L278" s="36"/>
      <c r="M278" s="36"/>
      <c r="N278" s="36"/>
      <c r="O278" s="36"/>
      <c r="P278" s="36"/>
      <c r="Q278" s="36"/>
      <c r="R278" s="36"/>
      <c r="S278" s="36"/>
    </row>
    <row r="279" spans="5:19" s="61" customFormat="1" x14ac:dyDescent="0.2">
      <c r="E279" s="63"/>
      <c r="I279" s="64"/>
      <c r="J279" s="36"/>
      <c r="K279" s="36"/>
      <c r="L279" s="36"/>
      <c r="M279" s="36"/>
      <c r="N279" s="36"/>
      <c r="O279" s="36"/>
      <c r="P279" s="36"/>
      <c r="Q279" s="36"/>
      <c r="R279" s="36"/>
      <c r="S279" s="36"/>
    </row>
    <row r="280" spans="5:19" s="61" customFormat="1" x14ac:dyDescent="0.2">
      <c r="E280" s="63"/>
      <c r="I280" s="64"/>
      <c r="J280" s="36"/>
      <c r="K280" s="36"/>
      <c r="L280" s="36"/>
      <c r="M280" s="36"/>
      <c r="N280" s="36"/>
      <c r="O280" s="36"/>
      <c r="P280" s="36"/>
      <c r="Q280" s="36"/>
      <c r="R280" s="36"/>
      <c r="S280" s="36"/>
    </row>
    <row r="281" spans="5:19" s="61" customFormat="1" x14ac:dyDescent="0.2">
      <c r="E281" s="63"/>
      <c r="I281" s="64"/>
      <c r="J281" s="36"/>
      <c r="K281" s="36"/>
      <c r="L281" s="36"/>
      <c r="M281" s="36"/>
      <c r="N281" s="36"/>
      <c r="O281" s="36"/>
      <c r="P281" s="36"/>
      <c r="Q281" s="36"/>
      <c r="R281" s="36"/>
      <c r="S281" s="36"/>
    </row>
    <row r="282" spans="5:19" s="61" customFormat="1" x14ac:dyDescent="0.2">
      <c r="E282" s="63"/>
      <c r="I282" s="64"/>
      <c r="J282" s="36"/>
      <c r="K282" s="36"/>
      <c r="L282" s="36"/>
      <c r="M282" s="36"/>
      <c r="N282" s="36"/>
      <c r="O282" s="36"/>
      <c r="P282" s="36"/>
      <c r="Q282" s="36"/>
      <c r="R282" s="36"/>
      <c r="S282" s="36"/>
    </row>
    <row r="283" spans="5:19" s="61" customFormat="1" x14ac:dyDescent="0.2">
      <c r="E283" s="63"/>
      <c r="I283" s="64"/>
      <c r="J283" s="36"/>
      <c r="K283" s="36"/>
      <c r="L283" s="36"/>
      <c r="M283" s="36"/>
      <c r="N283" s="36"/>
      <c r="O283" s="36"/>
      <c r="P283" s="36"/>
      <c r="Q283" s="36"/>
      <c r="R283" s="36"/>
      <c r="S283" s="36"/>
    </row>
    <row r="284" spans="5:19" s="61" customFormat="1" x14ac:dyDescent="0.2">
      <c r="E284" s="63"/>
      <c r="I284" s="64"/>
      <c r="J284" s="36"/>
      <c r="K284" s="36"/>
      <c r="L284" s="36"/>
      <c r="M284" s="36"/>
      <c r="N284" s="36"/>
      <c r="O284" s="36"/>
      <c r="P284" s="36"/>
      <c r="Q284" s="36"/>
      <c r="R284" s="36"/>
      <c r="S284" s="36"/>
    </row>
    <row r="285" spans="5:19" s="61" customFormat="1" x14ac:dyDescent="0.2">
      <c r="E285" s="63"/>
      <c r="I285" s="64"/>
      <c r="J285" s="36"/>
      <c r="K285" s="36"/>
      <c r="L285" s="36"/>
      <c r="M285" s="36"/>
      <c r="N285" s="36"/>
      <c r="O285" s="36"/>
      <c r="P285" s="36"/>
      <c r="Q285" s="36"/>
      <c r="R285" s="36"/>
      <c r="S285" s="36"/>
    </row>
    <row r="286" spans="5:19" s="61" customFormat="1" x14ac:dyDescent="0.2">
      <c r="E286" s="63"/>
      <c r="I286" s="64"/>
      <c r="J286" s="36"/>
      <c r="K286" s="36"/>
      <c r="L286" s="36"/>
      <c r="M286" s="36"/>
      <c r="N286" s="36"/>
      <c r="O286" s="36"/>
      <c r="P286" s="36"/>
      <c r="Q286" s="36"/>
      <c r="R286" s="36"/>
      <c r="S286" s="36"/>
    </row>
    <row r="287" spans="5:19" s="61" customFormat="1" x14ac:dyDescent="0.2">
      <c r="E287" s="63"/>
      <c r="I287" s="64"/>
      <c r="J287" s="36"/>
      <c r="K287" s="36"/>
      <c r="L287" s="36"/>
      <c r="M287" s="36"/>
      <c r="N287" s="36"/>
      <c r="O287" s="36"/>
      <c r="P287" s="36"/>
      <c r="Q287" s="36"/>
      <c r="R287" s="36"/>
      <c r="S287" s="36"/>
    </row>
    <row r="288" spans="5:19" s="61" customFormat="1" x14ac:dyDescent="0.2">
      <c r="E288" s="63"/>
      <c r="I288" s="64"/>
      <c r="J288" s="36"/>
      <c r="K288" s="36"/>
      <c r="L288" s="36"/>
      <c r="M288" s="36"/>
      <c r="N288" s="36"/>
      <c r="O288" s="36"/>
      <c r="P288" s="36"/>
      <c r="Q288" s="36"/>
      <c r="R288" s="36"/>
      <c r="S288" s="36"/>
    </row>
    <row r="289" spans="5:19" s="61" customFormat="1" x14ac:dyDescent="0.2">
      <c r="E289" s="63"/>
      <c r="I289" s="64"/>
      <c r="J289" s="36"/>
      <c r="K289" s="36"/>
      <c r="L289" s="36"/>
      <c r="M289" s="36"/>
      <c r="N289" s="36"/>
      <c r="O289" s="36"/>
      <c r="P289" s="36"/>
      <c r="Q289" s="36"/>
      <c r="R289" s="36"/>
      <c r="S289" s="36"/>
    </row>
    <row r="290" spans="5:19" s="61" customFormat="1" x14ac:dyDescent="0.2">
      <c r="E290" s="63"/>
      <c r="I290" s="64"/>
      <c r="J290" s="36"/>
      <c r="K290" s="36"/>
      <c r="L290" s="36"/>
      <c r="M290" s="36"/>
      <c r="N290" s="36"/>
      <c r="O290" s="36"/>
      <c r="P290" s="36"/>
      <c r="Q290" s="36"/>
      <c r="R290" s="36"/>
      <c r="S290" s="36"/>
    </row>
    <row r="291" spans="5:19" s="61" customFormat="1" x14ac:dyDescent="0.2">
      <c r="E291" s="63"/>
      <c r="I291" s="64"/>
      <c r="J291" s="36"/>
      <c r="K291" s="36"/>
      <c r="L291" s="36"/>
      <c r="M291" s="36"/>
      <c r="N291" s="36"/>
      <c r="O291" s="36"/>
      <c r="P291" s="36"/>
      <c r="Q291" s="36"/>
      <c r="R291" s="36"/>
      <c r="S291" s="36"/>
    </row>
    <row r="292" spans="5:19" s="61" customFormat="1" x14ac:dyDescent="0.2">
      <c r="E292" s="63"/>
      <c r="I292" s="64"/>
      <c r="J292" s="36"/>
      <c r="K292" s="36"/>
      <c r="L292" s="36"/>
      <c r="M292" s="36"/>
      <c r="N292" s="36"/>
      <c r="O292" s="36"/>
      <c r="P292" s="36"/>
      <c r="Q292" s="36"/>
      <c r="R292" s="36"/>
      <c r="S292" s="36"/>
    </row>
    <row r="293" spans="5:19" s="61" customFormat="1" x14ac:dyDescent="0.2">
      <c r="E293" s="63"/>
      <c r="I293" s="64"/>
      <c r="J293" s="36"/>
      <c r="K293" s="36"/>
      <c r="L293" s="36"/>
      <c r="M293" s="36"/>
      <c r="N293" s="36"/>
      <c r="O293" s="36"/>
      <c r="P293" s="36"/>
      <c r="Q293" s="36"/>
      <c r="R293" s="36"/>
      <c r="S293" s="36"/>
    </row>
    <row r="294" spans="5:19" s="61" customFormat="1" x14ac:dyDescent="0.2">
      <c r="E294" s="63"/>
      <c r="I294" s="64"/>
      <c r="J294" s="36"/>
      <c r="K294" s="36"/>
      <c r="L294" s="36"/>
      <c r="M294" s="36"/>
      <c r="N294" s="36"/>
      <c r="O294" s="36"/>
      <c r="P294" s="36"/>
      <c r="Q294" s="36"/>
      <c r="R294" s="36"/>
      <c r="S294" s="36"/>
    </row>
    <row r="295" spans="5:19" s="61" customFormat="1" x14ac:dyDescent="0.2">
      <c r="E295" s="63"/>
      <c r="I295" s="64"/>
      <c r="J295" s="36"/>
      <c r="K295" s="36"/>
      <c r="L295" s="36"/>
      <c r="M295" s="36"/>
      <c r="N295" s="36"/>
      <c r="O295" s="36"/>
      <c r="P295" s="36"/>
      <c r="Q295" s="36"/>
      <c r="R295" s="36"/>
      <c r="S295" s="36"/>
    </row>
    <row r="296" spans="5:19" s="61" customFormat="1" x14ac:dyDescent="0.2">
      <c r="E296" s="63"/>
      <c r="I296" s="64"/>
      <c r="J296" s="36"/>
      <c r="K296" s="36"/>
      <c r="L296" s="36"/>
      <c r="M296" s="36"/>
      <c r="N296" s="36"/>
      <c r="O296" s="36"/>
      <c r="P296" s="36"/>
      <c r="Q296" s="36"/>
      <c r="R296" s="36"/>
      <c r="S296" s="36"/>
    </row>
    <row r="297" spans="5:19" s="61" customFormat="1" x14ac:dyDescent="0.2">
      <c r="E297" s="63"/>
      <c r="I297" s="64"/>
      <c r="J297" s="36"/>
      <c r="K297" s="36"/>
      <c r="L297" s="36"/>
      <c r="M297" s="36"/>
      <c r="N297" s="36"/>
      <c r="O297" s="36"/>
      <c r="P297" s="36"/>
      <c r="Q297" s="36"/>
      <c r="R297" s="36"/>
      <c r="S297" s="36"/>
    </row>
    <row r="298" spans="5:19" s="61" customFormat="1" x14ac:dyDescent="0.2">
      <c r="E298" s="63"/>
      <c r="I298" s="64"/>
      <c r="J298" s="36"/>
      <c r="K298" s="36"/>
      <c r="L298" s="36"/>
      <c r="M298" s="36"/>
      <c r="N298" s="36"/>
      <c r="O298" s="36"/>
      <c r="P298" s="36"/>
      <c r="Q298" s="36"/>
      <c r="R298" s="36"/>
      <c r="S298" s="36"/>
    </row>
    <row r="299" spans="5:19" s="61" customFormat="1" x14ac:dyDescent="0.2">
      <c r="E299" s="63"/>
      <c r="I299" s="64"/>
      <c r="J299" s="36"/>
      <c r="K299" s="36"/>
      <c r="L299" s="36"/>
      <c r="M299" s="36"/>
      <c r="N299" s="36"/>
      <c r="O299" s="36"/>
      <c r="P299" s="36"/>
      <c r="Q299" s="36"/>
      <c r="R299" s="36"/>
      <c r="S299" s="36"/>
    </row>
    <row r="300" spans="5:19" s="61" customFormat="1" x14ac:dyDescent="0.2">
      <c r="E300" s="63"/>
      <c r="I300" s="64"/>
      <c r="J300" s="36"/>
      <c r="K300" s="36"/>
      <c r="L300" s="36"/>
      <c r="M300" s="36"/>
      <c r="N300" s="36"/>
      <c r="O300" s="36"/>
      <c r="P300" s="36"/>
      <c r="Q300" s="36"/>
      <c r="R300" s="36"/>
      <c r="S300" s="36"/>
    </row>
    <row r="301" spans="5:19" s="61" customFormat="1" x14ac:dyDescent="0.2">
      <c r="E301" s="63"/>
      <c r="I301" s="64"/>
      <c r="J301" s="36"/>
      <c r="K301" s="36"/>
      <c r="L301" s="36"/>
      <c r="M301" s="36"/>
      <c r="N301" s="36"/>
      <c r="O301" s="36"/>
      <c r="P301" s="36"/>
      <c r="Q301" s="36"/>
      <c r="R301" s="36"/>
      <c r="S301" s="36"/>
    </row>
    <row r="302" spans="5:19" s="61" customFormat="1" x14ac:dyDescent="0.2">
      <c r="E302" s="63"/>
      <c r="I302" s="64"/>
      <c r="J302" s="36"/>
      <c r="K302" s="36"/>
      <c r="L302" s="36"/>
      <c r="M302" s="36"/>
      <c r="N302" s="36"/>
      <c r="O302" s="36"/>
      <c r="P302" s="36"/>
      <c r="Q302" s="36"/>
      <c r="R302" s="36"/>
      <c r="S302" s="36"/>
    </row>
    <row r="303" spans="5:19" s="61" customFormat="1" x14ac:dyDescent="0.2">
      <c r="E303" s="63"/>
      <c r="I303" s="64"/>
      <c r="J303" s="36"/>
      <c r="K303" s="36"/>
      <c r="L303" s="36"/>
      <c r="M303" s="36"/>
      <c r="N303" s="36"/>
      <c r="O303" s="36"/>
      <c r="P303" s="36"/>
      <c r="Q303" s="36"/>
      <c r="R303" s="36"/>
      <c r="S303" s="36"/>
    </row>
    <row r="304" spans="5:19" s="61" customFormat="1" x14ac:dyDescent="0.2">
      <c r="E304" s="63"/>
      <c r="I304" s="64"/>
      <c r="J304" s="36"/>
      <c r="K304" s="36"/>
      <c r="L304" s="36"/>
      <c r="M304" s="36"/>
      <c r="N304" s="36"/>
      <c r="O304" s="36"/>
      <c r="P304" s="36"/>
      <c r="Q304" s="36"/>
      <c r="R304" s="36"/>
      <c r="S304" s="36"/>
    </row>
    <row r="305" spans="5:19" s="61" customFormat="1" x14ac:dyDescent="0.2">
      <c r="E305" s="63"/>
      <c r="I305" s="64"/>
      <c r="J305" s="36"/>
      <c r="K305" s="36"/>
      <c r="L305" s="36"/>
      <c r="M305" s="36"/>
      <c r="N305" s="36"/>
      <c r="O305" s="36"/>
      <c r="P305" s="36"/>
      <c r="Q305" s="36"/>
      <c r="R305" s="36"/>
      <c r="S305" s="36"/>
    </row>
    <row r="306" spans="5:19" s="61" customFormat="1" x14ac:dyDescent="0.2">
      <c r="E306" s="63"/>
      <c r="I306" s="64"/>
      <c r="J306" s="36"/>
      <c r="K306" s="36"/>
      <c r="L306" s="36"/>
      <c r="M306" s="36"/>
      <c r="N306" s="36"/>
      <c r="O306" s="36"/>
      <c r="P306" s="36"/>
      <c r="Q306" s="36"/>
      <c r="R306" s="36"/>
      <c r="S306" s="36"/>
    </row>
    <row r="307" spans="5:19" s="61" customFormat="1" x14ac:dyDescent="0.2">
      <c r="E307" s="63"/>
      <c r="I307" s="64"/>
      <c r="J307" s="36"/>
      <c r="K307" s="36"/>
      <c r="L307" s="36"/>
      <c r="M307" s="36"/>
      <c r="N307" s="36"/>
      <c r="O307" s="36"/>
      <c r="P307" s="36"/>
      <c r="Q307" s="36"/>
      <c r="R307" s="36"/>
      <c r="S307" s="36"/>
    </row>
    <row r="308" spans="5:19" s="61" customFormat="1" x14ac:dyDescent="0.2">
      <c r="E308" s="63"/>
      <c r="I308" s="64"/>
      <c r="J308" s="36"/>
      <c r="K308" s="36"/>
      <c r="L308" s="36"/>
      <c r="M308" s="36"/>
      <c r="N308" s="36"/>
      <c r="O308" s="36"/>
      <c r="P308" s="36"/>
      <c r="Q308" s="36"/>
      <c r="R308" s="36"/>
      <c r="S308" s="36"/>
    </row>
    <row r="309" spans="5:19" s="61" customFormat="1" x14ac:dyDescent="0.2">
      <c r="E309" s="63"/>
      <c r="I309" s="64"/>
      <c r="J309" s="36"/>
      <c r="K309" s="36"/>
      <c r="L309" s="36"/>
      <c r="M309" s="36"/>
      <c r="N309" s="36"/>
      <c r="O309" s="36"/>
      <c r="P309" s="36"/>
      <c r="Q309" s="36"/>
      <c r="R309" s="36"/>
      <c r="S309" s="36"/>
    </row>
    <row r="310" spans="5:19" s="61" customFormat="1" x14ac:dyDescent="0.2">
      <c r="E310" s="63"/>
      <c r="I310" s="64"/>
      <c r="J310" s="36"/>
      <c r="K310" s="36"/>
      <c r="L310" s="36"/>
      <c r="M310" s="36"/>
      <c r="N310" s="36"/>
      <c r="O310" s="36"/>
      <c r="P310" s="36"/>
      <c r="Q310" s="36"/>
      <c r="R310" s="36"/>
      <c r="S310" s="36"/>
    </row>
    <row r="311" spans="5:19" s="61" customFormat="1" x14ac:dyDescent="0.2">
      <c r="E311" s="63"/>
      <c r="I311" s="64"/>
      <c r="J311" s="36"/>
      <c r="K311" s="36"/>
      <c r="L311" s="36"/>
      <c r="M311" s="36"/>
      <c r="N311" s="36"/>
      <c r="O311" s="36"/>
      <c r="P311" s="36"/>
      <c r="Q311" s="36"/>
      <c r="R311" s="36"/>
      <c r="S311" s="36"/>
    </row>
    <row r="312" spans="5:19" s="61" customFormat="1" x14ac:dyDescent="0.2">
      <c r="E312" s="63"/>
      <c r="I312" s="64"/>
      <c r="J312" s="36"/>
      <c r="K312" s="36"/>
      <c r="L312" s="36"/>
      <c r="M312" s="36"/>
      <c r="N312" s="36"/>
      <c r="O312" s="36"/>
      <c r="P312" s="36"/>
      <c r="Q312" s="36"/>
      <c r="R312" s="36"/>
      <c r="S312" s="36"/>
    </row>
    <row r="313" spans="5:19" s="61" customFormat="1" x14ac:dyDescent="0.2">
      <c r="E313" s="63"/>
      <c r="I313" s="64"/>
      <c r="J313" s="36"/>
      <c r="K313" s="36"/>
      <c r="L313" s="36"/>
      <c r="M313" s="36"/>
      <c r="N313" s="36"/>
      <c r="O313" s="36"/>
      <c r="P313" s="36"/>
      <c r="Q313" s="36"/>
      <c r="R313" s="36"/>
      <c r="S313" s="36"/>
    </row>
    <row r="314" spans="5:19" s="61" customFormat="1" x14ac:dyDescent="0.2">
      <c r="E314" s="63"/>
      <c r="I314" s="64"/>
      <c r="J314" s="36"/>
      <c r="K314" s="36"/>
      <c r="L314" s="36"/>
      <c r="M314" s="36"/>
      <c r="N314" s="36"/>
      <c r="O314" s="36"/>
      <c r="P314" s="36"/>
      <c r="Q314" s="36"/>
      <c r="R314" s="36"/>
      <c r="S314" s="36"/>
    </row>
    <row r="315" spans="5:19" s="61" customFormat="1" x14ac:dyDescent="0.2">
      <c r="E315" s="63"/>
      <c r="I315" s="64"/>
      <c r="J315" s="36"/>
      <c r="K315" s="36"/>
      <c r="L315" s="36"/>
      <c r="M315" s="36"/>
      <c r="N315" s="36"/>
      <c r="O315" s="36"/>
      <c r="P315" s="36"/>
      <c r="Q315" s="36"/>
      <c r="R315" s="36"/>
      <c r="S315" s="36"/>
    </row>
    <row r="316" spans="5:19" s="61" customFormat="1" x14ac:dyDescent="0.2">
      <c r="E316" s="63"/>
      <c r="I316" s="64"/>
      <c r="J316" s="36"/>
      <c r="K316" s="36"/>
      <c r="L316" s="36"/>
      <c r="M316" s="36"/>
      <c r="N316" s="36"/>
      <c r="O316" s="36"/>
      <c r="P316" s="36"/>
      <c r="Q316" s="36"/>
      <c r="R316" s="36"/>
      <c r="S316" s="36"/>
    </row>
    <row r="317" spans="5:19" s="61" customFormat="1" x14ac:dyDescent="0.2">
      <c r="E317" s="63"/>
      <c r="I317" s="64"/>
      <c r="J317" s="36"/>
      <c r="K317" s="36"/>
      <c r="L317" s="36"/>
      <c r="M317" s="36"/>
      <c r="N317" s="36"/>
      <c r="O317" s="36"/>
      <c r="P317" s="36"/>
      <c r="Q317" s="36"/>
      <c r="R317" s="36"/>
      <c r="S317" s="36"/>
    </row>
  </sheetData>
  <sheetProtection formatCells="0" formatColumns="0" formatRows="0" insertColumns="0" insertRows="0" deleteRows="0"/>
  <mergeCells count="122">
    <mergeCell ref="A125:E125"/>
    <mergeCell ref="A126:E126"/>
    <mergeCell ref="A127:E127"/>
    <mergeCell ref="A128:E128"/>
    <mergeCell ref="A119:E119"/>
    <mergeCell ref="F119:G119"/>
    <mergeCell ref="A120:G120"/>
    <mergeCell ref="A122:G122"/>
    <mergeCell ref="A123:E123"/>
    <mergeCell ref="A124:E124"/>
    <mergeCell ref="A114:G114"/>
    <mergeCell ref="A115:E115"/>
    <mergeCell ref="F115:G115"/>
    <mergeCell ref="A117:E117"/>
    <mergeCell ref="F117:G117"/>
    <mergeCell ref="A118:E118"/>
    <mergeCell ref="F118:G118"/>
    <mergeCell ref="A110:E110"/>
    <mergeCell ref="F110:G110"/>
    <mergeCell ref="A111:E111"/>
    <mergeCell ref="F111:G111"/>
    <mergeCell ref="A112:E112"/>
    <mergeCell ref="F112:G112"/>
    <mergeCell ref="A105:E105"/>
    <mergeCell ref="F105:G105"/>
    <mergeCell ref="A107:G107"/>
    <mergeCell ref="A108:E108"/>
    <mergeCell ref="F108:G108"/>
    <mergeCell ref="A109:E109"/>
    <mergeCell ref="F109:G109"/>
    <mergeCell ref="A103:B103"/>
    <mergeCell ref="C103:E103"/>
    <mergeCell ref="F103:G103"/>
    <mergeCell ref="A104:B104"/>
    <mergeCell ref="C104:E104"/>
    <mergeCell ref="F104:G104"/>
    <mergeCell ref="A100:G100"/>
    <mergeCell ref="A101:B101"/>
    <mergeCell ref="C101:E101"/>
    <mergeCell ref="F101:G101"/>
    <mergeCell ref="A102:B102"/>
    <mergeCell ref="C102:E102"/>
    <mergeCell ref="F102:G102"/>
    <mergeCell ref="A97:B97"/>
    <mergeCell ref="C97:E97"/>
    <mergeCell ref="F97:G97"/>
    <mergeCell ref="A98:B98"/>
    <mergeCell ref="C98:E98"/>
    <mergeCell ref="F98:G98"/>
    <mergeCell ref="A95:B95"/>
    <mergeCell ref="C95:E95"/>
    <mergeCell ref="F95:G95"/>
    <mergeCell ref="A96:B96"/>
    <mergeCell ref="C96:E96"/>
    <mergeCell ref="F96:G96"/>
    <mergeCell ref="A92:G92"/>
    <mergeCell ref="A93:B93"/>
    <mergeCell ref="C93:E93"/>
    <mergeCell ref="F93:G93"/>
    <mergeCell ref="A94:B94"/>
    <mergeCell ref="C94:E94"/>
    <mergeCell ref="F94:G94"/>
    <mergeCell ref="A89:B89"/>
    <mergeCell ref="C89:E89"/>
    <mergeCell ref="F89:G89"/>
    <mergeCell ref="A90:B90"/>
    <mergeCell ref="C90:E90"/>
    <mergeCell ref="F90:G90"/>
    <mergeCell ref="C86:E86"/>
    <mergeCell ref="F86:G86"/>
    <mergeCell ref="C87:E87"/>
    <mergeCell ref="F87:G87"/>
    <mergeCell ref="C88:E88"/>
    <mergeCell ref="F88:G88"/>
    <mergeCell ref="C84:E84"/>
    <mergeCell ref="F84:G84"/>
    <mergeCell ref="C85:E85"/>
    <mergeCell ref="F85:G85"/>
    <mergeCell ref="A77:D77"/>
    <mergeCell ref="F77:I77"/>
    <mergeCell ref="A80:G80"/>
    <mergeCell ref="C81:E81"/>
    <mergeCell ref="F81:G81"/>
    <mergeCell ref="C82:E82"/>
    <mergeCell ref="F82:G82"/>
    <mergeCell ref="A75:D75"/>
    <mergeCell ref="F75:I75"/>
    <mergeCell ref="A76:D76"/>
    <mergeCell ref="F76:I76"/>
    <mergeCell ref="O7:O8"/>
    <mergeCell ref="P7:P8"/>
    <mergeCell ref="Q7:Q8"/>
    <mergeCell ref="C83:E83"/>
    <mergeCell ref="F83:G83"/>
    <mergeCell ref="A73:G73"/>
    <mergeCell ref="H7:H9"/>
    <mergeCell ref="I7:I9"/>
    <mergeCell ref="K7:K8"/>
    <mergeCell ref="L7:L8"/>
    <mergeCell ref="M7:M8"/>
    <mergeCell ref="N7:N8"/>
    <mergeCell ref="A74:D74"/>
    <mergeCell ref="F74:I74"/>
    <mergeCell ref="A7:A9"/>
    <mergeCell ref="B7:B9"/>
    <mergeCell ref="C7:C9"/>
    <mergeCell ref="D7:D9"/>
    <mergeCell ref="E7:E9"/>
    <mergeCell ref="F7:F9"/>
    <mergeCell ref="A4:A6"/>
    <mergeCell ref="B4:I4"/>
    <mergeCell ref="B6:I6"/>
    <mergeCell ref="G7:G9"/>
    <mergeCell ref="R7:R8"/>
    <mergeCell ref="S7:S8"/>
    <mergeCell ref="B1:H1"/>
    <mergeCell ref="B2:E2"/>
    <mergeCell ref="F2:G2"/>
    <mergeCell ref="H2:I2"/>
    <mergeCell ref="B3:E3"/>
    <mergeCell ref="F3:G3"/>
    <mergeCell ref="H3:I3"/>
  </mergeCells>
  <conditionalFormatting sqref="U8">
    <cfRule type="containsText" dxfId="236" priority="65" operator="containsText" text="erro!">
      <formula>NOT(ISERROR(SEARCH("erro!",U8)))</formula>
    </cfRule>
  </conditionalFormatting>
  <conditionalFormatting sqref="K10:R10 I10 I19 K19:R19 I72 K72:R72 I14:I17 K14:R17 I33 K33:R33">
    <cfRule type="containsText" dxfId="235" priority="64" operator="containsText" text="erro!">
      <formula>NOT(ISERROR(SEARCH("erro!",I10)))</formula>
    </cfRule>
  </conditionalFormatting>
  <conditionalFormatting sqref="B10 B19:B21 B14:B17 B25:B65 B70:B72">
    <cfRule type="containsText" dxfId="234" priority="63" operator="containsText" text="Feriado">
      <formula>NOT(ISERROR(SEARCH("Feriado",B10)))</formula>
    </cfRule>
  </conditionalFormatting>
  <conditionalFormatting sqref="K34:R35 I34:I35">
    <cfRule type="containsText" dxfId="233" priority="62" operator="containsText" text="erro!">
      <formula>NOT(ISERROR(SEARCH("erro!",I34)))</formula>
    </cfRule>
  </conditionalFormatting>
  <conditionalFormatting sqref="K18:R18 I18">
    <cfRule type="containsText" dxfId="232" priority="61" operator="containsText" text="erro!">
      <formula>NOT(ISERROR(SEARCH("erro!",I18)))</formula>
    </cfRule>
  </conditionalFormatting>
  <conditionalFormatting sqref="B18">
    <cfRule type="containsText" dxfId="231" priority="60" operator="containsText" text="Feriado">
      <formula>NOT(ISERROR(SEARCH("Feriado",B18)))</formula>
    </cfRule>
  </conditionalFormatting>
  <conditionalFormatting sqref="I20 K20:R20">
    <cfRule type="containsText" dxfId="230" priority="59" operator="containsText" text="erro!">
      <formula>NOT(ISERROR(SEARCH("erro!",I20)))</formula>
    </cfRule>
  </conditionalFormatting>
  <conditionalFormatting sqref="I21 K21:R21">
    <cfRule type="containsText" dxfId="229" priority="58" operator="containsText" text="erro!">
      <formula>NOT(ISERROR(SEARCH("erro!",I21)))</formula>
    </cfRule>
  </conditionalFormatting>
  <conditionalFormatting sqref="I22 K22:R22">
    <cfRule type="containsText" dxfId="228" priority="57" operator="containsText" text="erro!">
      <formula>NOT(ISERROR(SEARCH("erro!",I22)))</formula>
    </cfRule>
  </conditionalFormatting>
  <conditionalFormatting sqref="B22:B24">
    <cfRule type="containsText" dxfId="227" priority="56" operator="containsText" text="Feriado">
      <formula>NOT(ISERROR(SEARCH("Feriado",B22)))</formula>
    </cfRule>
  </conditionalFormatting>
  <conditionalFormatting sqref="I23 K23:R23">
    <cfRule type="containsText" dxfId="226" priority="55" operator="containsText" text="erro!">
      <formula>NOT(ISERROR(SEARCH("erro!",I23)))</formula>
    </cfRule>
  </conditionalFormatting>
  <conditionalFormatting sqref="I24 K24:R24">
    <cfRule type="containsText" dxfId="225" priority="54" operator="containsText" text="erro!">
      <formula>NOT(ISERROR(SEARCH("erro!",I24)))</formula>
    </cfRule>
  </conditionalFormatting>
  <conditionalFormatting sqref="I25 K25:R25">
    <cfRule type="containsText" dxfId="224" priority="53" operator="containsText" text="erro!">
      <formula>NOT(ISERROR(SEARCH("erro!",I25)))</formula>
    </cfRule>
  </conditionalFormatting>
  <conditionalFormatting sqref="I26 K26:R26">
    <cfRule type="containsText" dxfId="223" priority="52" operator="containsText" text="erro!">
      <formula>NOT(ISERROR(SEARCH("erro!",I26)))</formula>
    </cfRule>
  </conditionalFormatting>
  <conditionalFormatting sqref="I27 K27:R27">
    <cfRule type="containsText" dxfId="222" priority="51" operator="containsText" text="erro!">
      <formula>NOT(ISERROR(SEARCH("erro!",I27)))</formula>
    </cfRule>
  </conditionalFormatting>
  <conditionalFormatting sqref="I28 K28:R28">
    <cfRule type="containsText" dxfId="221" priority="50" operator="containsText" text="erro!">
      <formula>NOT(ISERROR(SEARCH("erro!",I28)))</formula>
    </cfRule>
  </conditionalFormatting>
  <conditionalFormatting sqref="I29 K29:R29">
    <cfRule type="containsText" dxfId="220" priority="49" operator="containsText" text="erro!">
      <formula>NOT(ISERROR(SEARCH("erro!",I29)))</formula>
    </cfRule>
  </conditionalFormatting>
  <conditionalFormatting sqref="I30 K30:R30">
    <cfRule type="containsText" dxfId="219" priority="48" operator="containsText" text="erro!">
      <formula>NOT(ISERROR(SEARCH("erro!",I30)))</formula>
    </cfRule>
  </conditionalFormatting>
  <conditionalFormatting sqref="I31 K31:R31">
    <cfRule type="containsText" dxfId="218" priority="47" operator="containsText" text="erro!">
      <formula>NOT(ISERROR(SEARCH("erro!",I31)))</formula>
    </cfRule>
  </conditionalFormatting>
  <conditionalFormatting sqref="I32 K32:R32">
    <cfRule type="containsText" dxfId="217" priority="46" operator="containsText" text="erro!">
      <formula>NOT(ISERROR(SEARCH("erro!",I32)))</formula>
    </cfRule>
  </conditionalFormatting>
  <conditionalFormatting sqref="I36 K36:R36">
    <cfRule type="containsText" dxfId="216" priority="45" operator="containsText" text="erro!">
      <formula>NOT(ISERROR(SEARCH("erro!",I36)))</formula>
    </cfRule>
  </conditionalFormatting>
  <conditionalFormatting sqref="I37 K37:R37">
    <cfRule type="containsText" dxfId="215" priority="44" operator="containsText" text="erro!">
      <formula>NOT(ISERROR(SEARCH("erro!",I37)))</formula>
    </cfRule>
  </conditionalFormatting>
  <conditionalFormatting sqref="I38 K38:R38">
    <cfRule type="containsText" dxfId="214" priority="43" operator="containsText" text="erro!">
      <formula>NOT(ISERROR(SEARCH("erro!",I38)))</formula>
    </cfRule>
  </conditionalFormatting>
  <conditionalFormatting sqref="I39 K39:R39">
    <cfRule type="containsText" dxfId="213" priority="42" operator="containsText" text="erro!">
      <formula>NOT(ISERROR(SEARCH("erro!",I39)))</formula>
    </cfRule>
  </conditionalFormatting>
  <conditionalFormatting sqref="I40 K40:R40">
    <cfRule type="containsText" dxfId="212" priority="41" operator="containsText" text="erro!">
      <formula>NOT(ISERROR(SEARCH("erro!",I40)))</formula>
    </cfRule>
  </conditionalFormatting>
  <conditionalFormatting sqref="I41 K41:R41">
    <cfRule type="containsText" dxfId="211" priority="40" operator="containsText" text="erro!">
      <formula>NOT(ISERROR(SEARCH("erro!",I41)))</formula>
    </cfRule>
  </conditionalFormatting>
  <conditionalFormatting sqref="I43 K43:R43">
    <cfRule type="containsText" dxfId="210" priority="38" operator="containsText" text="erro!">
      <formula>NOT(ISERROR(SEARCH("erro!",I43)))</formula>
    </cfRule>
  </conditionalFormatting>
  <conditionalFormatting sqref="I44 K44:R44">
    <cfRule type="containsText" dxfId="209" priority="37" operator="containsText" text="erro!">
      <formula>NOT(ISERROR(SEARCH("erro!",I44)))</formula>
    </cfRule>
  </conditionalFormatting>
  <conditionalFormatting sqref="I42 K42:R42">
    <cfRule type="containsText" dxfId="208" priority="39" operator="containsText" text="erro!">
      <formula>NOT(ISERROR(SEARCH("erro!",I42)))</formula>
    </cfRule>
  </conditionalFormatting>
  <conditionalFormatting sqref="I49 K49:R49">
    <cfRule type="containsText" dxfId="207" priority="32" operator="containsText" text="erro!">
      <formula>NOT(ISERROR(SEARCH("erro!",I49)))</formula>
    </cfRule>
  </conditionalFormatting>
  <conditionalFormatting sqref="I50 K50:R50">
    <cfRule type="containsText" dxfId="206" priority="31" operator="containsText" text="erro!">
      <formula>NOT(ISERROR(SEARCH("erro!",I50)))</formula>
    </cfRule>
  </conditionalFormatting>
  <conditionalFormatting sqref="I46 K46:R46">
    <cfRule type="containsText" dxfId="205" priority="35" operator="containsText" text="erro!">
      <formula>NOT(ISERROR(SEARCH("erro!",I46)))</formula>
    </cfRule>
  </conditionalFormatting>
  <conditionalFormatting sqref="I47 K47:R47">
    <cfRule type="containsText" dxfId="204" priority="34" operator="containsText" text="erro!">
      <formula>NOT(ISERROR(SEARCH("erro!",I47)))</formula>
    </cfRule>
  </conditionalFormatting>
  <conditionalFormatting sqref="I45 K45:R45">
    <cfRule type="containsText" dxfId="203" priority="36" operator="containsText" text="erro!">
      <formula>NOT(ISERROR(SEARCH("erro!",I45)))</formula>
    </cfRule>
  </conditionalFormatting>
  <conditionalFormatting sqref="I61 K61:R61">
    <cfRule type="containsText" dxfId="202" priority="26" operator="containsText" text="erro!">
      <formula>NOT(ISERROR(SEARCH("erro!",I61)))</formula>
    </cfRule>
  </conditionalFormatting>
  <conditionalFormatting sqref="I62 K62:R62">
    <cfRule type="containsText" dxfId="201" priority="25" operator="containsText" text="erro!">
      <formula>NOT(ISERROR(SEARCH("erro!",I62)))</formula>
    </cfRule>
  </conditionalFormatting>
  <conditionalFormatting sqref="I48 K48:R48">
    <cfRule type="containsText" dxfId="200" priority="33" operator="containsText" text="erro!">
      <formula>NOT(ISERROR(SEARCH("erro!",I48)))</formula>
    </cfRule>
  </conditionalFormatting>
  <conditionalFormatting sqref="I57 K57:R57">
    <cfRule type="containsText" dxfId="199" priority="29" operator="containsText" text="erro!">
      <formula>NOT(ISERROR(SEARCH("erro!",I57)))</formula>
    </cfRule>
  </conditionalFormatting>
  <conditionalFormatting sqref="I58 K58:R58">
    <cfRule type="containsText" dxfId="198" priority="28" operator="containsText" text="erro!">
      <formula>NOT(ISERROR(SEARCH("erro!",I58)))</formula>
    </cfRule>
  </conditionalFormatting>
  <conditionalFormatting sqref="I56 K56:R56">
    <cfRule type="containsText" dxfId="197" priority="30" operator="containsText" text="erro!">
      <formula>NOT(ISERROR(SEARCH("erro!",I56)))</formula>
    </cfRule>
  </conditionalFormatting>
  <conditionalFormatting sqref="I59 K59:R59">
    <cfRule type="containsText" dxfId="196" priority="27" operator="containsText" text="erro!">
      <formula>NOT(ISERROR(SEARCH("erro!",I59)))</formula>
    </cfRule>
  </conditionalFormatting>
  <conditionalFormatting sqref="I63 K63:R63">
    <cfRule type="containsText" dxfId="195" priority="24" operator="containsText" text="erro!">
      <formula>NOT(ISERROR(SEARCH("erro!",I63)))</formula>
    </cfRule>
  </conditionalFormatting>
  <conditionalFormatting sqref="I65 K65:R65">
    <cfRule type="containsText" dxfId="194" priority="22" operator="containsText" text="erro!">
      <formula>NOT(ISERROR(SEARCH("erro!",I65)))</formula>
    </cfRule>
  </conditionalFormatting>
  <conditionalFormatting sqref="I64 K64:R64">
    <cfRule type="containsText" dxfId="193" priority="23" operator="containsText" text="erro!">
      <formula>NOT(ISERROR(SEARCH("erro!",I64)))</formula>
    </cfRule>
  </conditionalFormatting>
  <conditionalFormatting sqref="I71 K71:R71">
    <cfRule type="containsText" dxfId="192" priority="21" operator="containsText" text="erro!">
      <formula>NOT(ISERROR(SEARCH("erro!",I71)))</formula>
    </cfRule>
  </conditionalFormatting>
  <conditionalFormatting sqref="K53:R54 I53:I54">
    <cfRule type="containsText" dxfId="191" priority="20" operator="containsText" text="erro!">
      <formula>NOT(ISERROR(SEARCH("erro!",I53)))</formula>
    </cfRule>
  </conditionalFormatting>
  <conditionalFormatting sqref="I51 K51:R51">
    <cfRule type="containsText" dxfId="190" priority="19" operator="containsText" text="erro!">
      <formula>NOT(ISERROR(SEARCH("erro!",I51)))</formula>
    </cfRule>
  </conditionalFormatting>
  <conditionalFormatting sqref="I52 K52:R52">
    <cfRule type="containsText" dxfId="189" priority="18" operator="containsText" text="erro!">
      <formula>NOT(ISERROR(SEARCH("erro!",I52)))</formula>
    </cfRule>
  </conditionalFormatting>
  <conditionalFormatting sqref="K55:R55 I55">
    <cfRule type="containsText" dxfId="188" priority="17" operator="containsText" text="erro!">
      <formula>NOT(ISERROR(SEARCH("erro!",I55)))</formula>
    </cfRule>
  </conditionalFormatting>
  <conditionalFormatting sqref="I70 K70:R70">
    <cfRule type="containsText" dxfId="187" priority="16" operator="containsText" text="erro!">
      <formula>NOT(ISERROR(SEARCH("erro!",I70)))</formula>
    </cfRule>
  </conditionalFormatting>
  <conditionalFormatting sqref="I60 K60:R60">
    <cfRule type="containsText" dxfId="186" priority="15" operator="containsText" text="erro!">
      <formula>NOT(ISERROR(SEARCH("erro!",I60)))</formula>
    </cfRule>
  </conditionalFormatting>
  <conditionalFormatting sqref="I11:I13 K11:R13">
    <cfRule type="containsText" dxfId="185" priority="14" operator="containsText" text="erro!">
      <formula>NOT(ISERROR(SEARCH("erro!",I11)))</formula>
    </cfRule>
  </conditionalFormatting>
  <conditionalFormatting sqref="B11:B13">
    <cfRule type="containsText" dxfId="184" priority="13" operator="containsText" text="Feriado">
      <formula>NOT(ISERROR(SEARCH("Feriado",B11)))</formula>
    </cfRule>
  </conditionalFormatting>
  <conditionalFormatting sqref="I68 K68:R68">
    <cfRule type="containsText" dxfId="183" priority="10" operator="containsText" text="erro!">
      <formula>NOT(ISERROR(SEARCH("erro!",I68)))</formula>
    </cfRule>
  </conditionalFormatting>
  <conditionalFormatting sqref="B66:B68">
    <cfRule type="containsText" dxfId="182" priority="9" operator="containsText" text="Feriado">
      <formula>NOT(ISERROR(SEARCH("Feriado",B66)))</formula>
    </cfRule>
  </conditionalFormatting>
  <conditionalFormatting sqref="I67 K67:R67">
    <cfRule type="containsText" dxfId="181" priority="8" operator="containsText" text="erro!">
      <formula>NOT(ISERROR(SEARCH("erro!",I67)))</formula>
    </cfRule>
  </conditionalFormatting>
  <conditionalFormatting sqref="I66 K66:R66">
    <cfRule type="containsText" dxfId="180" priority="7" operator="containsText" text="erro!">
      <formula>NOT(ISERROR(SEARCH("erro!",I66)))</formula>
    </cfRule>
  </conditionalFormatting>
  <conditionalFormatting sqref="I69 K69:R69">
    <cfRule type="containsText" dxfId="179" priority="2" operator="containsText" text="erro!">
      <formula>NOT(ISERROR(SEARCH("erro!",I69)))</formula>
    </cfRule>
  </conditionalFormatting>
  <conditionalFormatting sqref="B69">
    <cfRule type="containsText" dxfId="178" priority="1" operator="containsText" text="Feriado">
      <formula>NOT(ISERROR(SEARCH("Feriado",B69)))</formula>
    </cfRule>
  </conditionalFormatting>
  <printOptions horizontalCentered="1" verticalCentered="1"/>
  <pageMargins left="0.19685039370078741" right="0.19685039370078741" top="0.78740157480314965" bottom="0.78740157480314965" header="0.19685039370078741" footer="0.19685039370078741"/>
  <pageSetup paperSize="9" scale="90" fitToHeight="21" orientation="portrait" horizontalDpi="4294967292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U321"/>
  <sheetViews>
    <sheetView showGridLines="0" topLeftCell="A70" workbookViewId="0">
      <selection activeCell="L85" sqref="L85"/>
    </sheetView>
  </sheetViews>
  <sheetFormatPr baseColWidth="10" defaultColWidth="9.1640625" defaultRowHeight="15" x14ac:dyDescent="0.2"/>
  <cols>
    <col min="1" max="1" width="9.1640625" style="56" customWidth="1"/>
    <col min="2" max="2" width="8.83203125" style="56" customWidth="1"/>
    <col min="3" max="3" width="8.33203125" style="56" customWidth="1"/>
    <col min="4" max="4" width="9.5" style="56" customWidth="1"/>
    <col min="5" max="5" width="38.6640625" style="57" customWidth="1"/>
    <col min="6" max="8" width="5.83203125" style="56" customWidth="1"/>
    <col min="9" max="9" width="19.6640625" style="67" customWidth="1"/>
    <col min="10" max="10" width="5.1640625" style="40" customWidth="1"/>
    <col min="11" max="11" width="22.33203125" style="40" bestFit="1" customWidth="1"/>
    <col min="12" max="12" width="13.83203125" style="40" customWidth="1"/>
    <col min="13" max="13" width="13.1640625" style="40" customWidth="1"/>
    <col min="14" max="15" width="13.6640625" style="40" customWidth="1"/>
    <col min="16" max="17" width="15.1640625" style="40" customWidth="1"/>
    <col min="18" max="18" width="10.5" style="40" customWidth="1"/>
    <col min="19" max="19" width="10.1640625" style="40" bestFit="1" customWidth="1"/>
    <col min="20" max="23" width="9.1640625" style="56"/>
    <col min="24" max="24" width="11.5" style="56" bestFit="1" customWidth="1"/>
    <col min="25" max="16384" width="9.1640625" style="56"/>
  </cols>
  <sheetData>
    <row r="1" spans="1:21" ht="45" customHeight="1" x14ac:dyDescent="0.2">
      <c r="A1" s="38"/>
      <c r="B1" s="152" t="s">
        <v>27</v>
      </c>
      <c r="C1" s="153"/>
      <c r="D1" s="153"/>
      <c r="E1" s="153"/>
      <c r="F1" s="153"/>
      <c r="G1" s="153"/>
      <c r="H1" s="154"/>
      <c r="I1" s="1">
        <v>41365</v>
      </c>
      <c r="J1" s="39"/>
      <c r="K1" s="77">
        <v>65</v>
      </c>
      <c r="L1" s="77">
        <f t="shared" ref="L1:R1" si="0">K1</f>
        <v>65</v>
      </c>
      <c r="M1" s="77">
        <f t="shared" si="0"/>
        <v>65</v>
      </c>
      <c r="N1" s="77">
        <f t="shared" si="0"/>
        <v>65</v>
      </c>
      <c r="O1" s="77">
        <f t="shared" si="0"/>
        <v>65</v>
      </c>
      <c r="P1" s="77">
        <f t="shared" si="0"/>
        <v>65</v>
      </c>
      <c r="Q1" s="77">
        <f t="shared" si="0"/>
        <v>65</v>
      </c>
      <c r="R1" s="77">
        <f t="shared" si="0"/>
        <v>65</v>
      </c>
      <c r="S1" s="80"/>
    </row>
    <row r="2" spans="1:21" s="57" customFormat="1" x14ac:dyDescent="0.2">
      <c r="A2" s="2" t="s">
        <v>18</v>
      </c>
      <c r="B2" s="155" t="s">
        <v>2</v>
      </c>
      <c r="C2" s="156"/>
      <c r="D2" s="156"/>
      <c r="E2" s="157"/>
      <c r="F2" s="158" t="s">
        <v>20</v>
      </c>
      <c r="G2" s="159"/>
      <c r="H2" s="155"/>
      <c r="I2" s="159"/>
      <c r="J2" s="39"/>
      <c r="K2" s="41"/>
      <c r="L2" s="41"/>
      <c r="M2" s="41"/>
      <c r="N2" s="41"/>
      <c r="O2" s="41"/>
      <c r="P2" s="41"/>
      <c r="Q2" s="41"/>
      <c r="R2" s="40"/>
      <c r="S2" s="40"/>
    </row>
    <row r="3" spans="1:21" s="57" customFormat="1" x14ac:dyDescent="0.2">
      <c r="A3" s="2" t="s">
        <v>19</v>
      </c>
      <c r="B3" s="155" t="s">
        <v>46</v>
      </c>
      <c r="C3" s="156"/>
      <c r="D3" s="156"/>
      <c r="E3" s="157"/>
      <c r="F3" s="158" t="s">
        <v>21</v>
      </c>
      <c r="G3" s="159"/>
      <c r="H3" s="160"/>
      <c r="I3" s="159"/>
      <c r="J3" s="39"/>
      <c r="K3" s="41"/>
      <c r="L3" s="41"/>
      <c r="M3" s="41"/>
      <c r="N3" s="41"/>
      <c r="O3" s="41"/>
      <c r="P3" s="41"/>
      <c r="Q3" s="41"/>
      <c r="R3" s="40"/>
      <c r="S3" s="40"/>
    </row>
    <row r="4" spans="1:21" s="57" customFormat="1" x14ac:dyDescent="0.2">
      <c r="A4" s="138" t="s">
        <v>28</v>
      </c>
      <c r="B4" s="141"/>
      <c r="C4" s="142"/>
      <c r="D4" s="142"/>
      <c r="E4" s="142"/>
      <c r="F4" s="142"/>
      <c r="G4" s="142"/>
      <c r="H4" s="142"/>
      <c r="I4" s="143"/>
      <c r="J4" s="39"/>
      <c r="K4" s="41"/>
      <c r="L4" s="41"/>
      <c r="M4" s="41"/>
      <c r="N4" s="41"/>
      <c r="O4" s="41"/>
      <c r="P4" s="41"/>
      <c r="Q4" s="41"/>
      <c r="R4" s="40"/>
      <c r="S4" s="40"/>
    </row>
    <row r="5" spans="1:21" s="57" customFormat="1" x14ac:dyDescent="0.2">
      <c r="A5" s="139"/>
      <c r="B5" s="3"/>
      <c r="C5" s="3"/>
      <c r="D5" s="3"/>
      <c r="E5" s="3"/>
      <c r="F5" s="3"/>
      <c r="G5" s="3"/>
      <c r="H5" s="3"/>
      <c r="I5" s="4"/>
      <c r="J5" s="39"/>
      <c r="K5" s="41"/>
      <c r="L5" s="41"/>
      <c r="M5" s="41"/>
      <c r="N5" s="41"/>
      <c r="O5" s="41"/>
      <c r="P5" s="41"/>
      <c r="Q5" s="41"/>
      <c r="R5" s="40"/>
      <c r="S5" s="40"/>
    </row>
    <row r="6" spans="1:21" s="57" customFormat="1" x14ac:dyDescent="0.2">
      <c r="A6" s="140"/>
      <c r="B6" s="144"/>
      <c r="C6" s="145"/>
      <c r="D6" s="145"/>
      <c r="E6" s="145"/>
      <c r="F6" s="145"/>
      <c r="G6" s="145"/>
      <c r="H6" s="145"/>
      <c r="I6" s="146"/>
      <c r="J6" s="39"/>
      <c r="K6" s="41"/>
      <c r="L6" s="41"/>
      <c r="M6" s="41"/>
      <c r="N6" s="41"/>
      <c r="O6" s="41"/>
      <c r="P6" s="41"/>
      <c r="Q6" s="41"/>
      <c r="R6" s="40"/>
      <c r="S6" s="40"/>
    </row>
    <row r="7" spans="1:21" s="58" customFormat="1" ht="19" x14ac:dyDescent="0.25">
      <c r="A7" s="168" t="s">
        <v>12</v>
      </c>
      <c r="B7" s="168" t="s">
        <v>13</v>
      </c>
      <c r="C7" s="168" t="s">
        <v>40</v>
      </c>
      <c r="D7" s="168" t="s">
        <v>29</v>
      </c>
      <c r="E7" s="168" t="s">
        <v>14</v>
      </c>
      <c r="F7" s="147" t="s">
        <v>22</v>
      </c>
      <c r="G7" s="147" t="s">
        <v>15</v>
      </c>
      <c r="H7" s="147" t="s">
        <v>16</v>
      </c>
      <c r="I7" s="147" t="s">
        <v>17</v>
      </c>
      <c r="J7" s="42"/>
      <c r="K7" s="148" t="s">
        <v>1</v>
      </c>
      <c r="L7" s="148" t="s">
        <v>31</v>
      </c>
      <c r="M7" s="148" t="s">
        <v>30</v>
      </c>
      <c r="N7" s="148" t="s">
        <v>34</v>
      </c>
      <c r="O7" s="148" t="s">
        <v>32</v>
      </c>
      <c r="P7" s="148" t="s">
        <v>35</v>
      </c>
      <c r="Q7" s="148" t="s">
        <v>33</v>
      </c>
      <c r="R7" s="148" t="s">
        <v>4</v>
      </c>
      <c r="S7" s="150" t="s">
        <v>0</v>
      </c>
    </row>
    <row r="8" spans="1:21" s="59" customFormat="1" ht="19" x14ac:dyDescent="0.25">
      <c r="A8" s="168"/>
      <c r="B8" s="168"/>
      <c r="C8" s="168"/>
      <c r="D8" s="168"/>
      <c r="E8" s="168"/>
      <c r="F8" s="147"/>
      <c r="G8" s="147"/>
      <c r="H8" s="147"/>
      <c r="I8" s="147"/>
      <c r="J8" s="43"/>
      <c r="K8" s="149"/>
      <c r="L8" s="149"/>
      <c r="M8" s="149"/>
      <c r="N8" s="149"/>
      <c r="O8" s="149"/>
      <c r="P8" s="149"/>
      <c r="Q8" s="149"/>
      <c r="R8" s="149"/>
      <c r="S8" s="151"/>
      <c r="U8" s="60"/>
    </row>
    <row r="9" spans="1:21" s="58" customFormat="1" ht="19" x14ac:dyDescent="0.25">
      <c r="A9" s="168"/>
      <c r="B9" s="168"/>
      <c r="C9" s="168"/>
      <c r="D9" s="168"/>
      <c r="E9" s="168"/>
      <c r="F9" s="147"/>
      <c r="G9" s="147"/>
      <c r="H9" s="147"/>
      <c r="I9" s="147"/>
      <c r="J9" s="44"/>
      <c r="K9" s="78">
        <f>K1</f>
        <v>65</v>
      </c>
      <c r="L9" s="78">
        <f t="shared" ref="L9:R9" si="1">L1</f>
        <v>65</v>
      </c>
      <c r="M9" s="78">
        <f t="shared" si="1"/>
        <v>65</v>
      </c>
      <c r="N9" s="78">
        <f t="shared" si="1"/>
        <v>65</v>
      </c>
      <c r="O9" s="78">
        <f t="shared" si="1"/>
        <v>65</v>
      </c>
      <c r="P9" s="78">
        <f t="shared" si="1"/>
        <v>65</v>
      </c>
      <c r="Q9" s="78">
        <f t="shared" si="1"/>
        <v>65</v>
      </c>
      <c r="R9" s="78">
        <f t="shared" si="1"/>
        <v>65</v>
      </c>
      <c r="S9" s="45"/>
    </row>
    <row r="10" spans="1:21" s="12" customFormat="1" ht="26" x14ac:dyDescent="0.2">
      <c r="A10" s="5">
        <v>1</v>
      </c>
      <c r="B10" s="71" t="str">
        <f t="shared" ref="B10:B76" si="2">IF(WEEKDAY($I$1+VALUE(A10-1))=1,"Domingo",IF(WEEKDAY($I$1+VALUE(A10-1))=2,"Segunda",IF(WEEKDAY($I$1+VALUE(A10-1))=3,"Terça",IF(WEEKDAY($I$1+VALUE(A10-1))=4,"Quarta",IF(WEEKDAY($I$1+VALUE(A10-1))=5,"Quinta",IF(WEEKDAY($I$1+VALUE(A10-1))=6,"Sexta",IF(WEEKDAY($I$1+VALUE(A10-1))=7,"Sábado","")))))))</f>
        <v>Segunda</v>
      </c>
      <c r="C10" s="70" t="s">
        <v>60</v>
      </c>
      <c r="D10" s="68" t="s">
        <v>62</v>
      </c>
      <c r="E10" s="69" t="s">
        <v>61</v>
      </c>
      <c r="F10" s="70">
        <v>0.375</v>
      </c>
      <c r="G10" s="70">
        <v>0.54166666666666663</v>
      </c>
      <c r="H10" s="7">
        <f t="shared" ref="H10:H76" si="3">IF(AND(F10&gt;=0,G10&gt;=0),(G10-F10),0)</f>
        <v>0.16666666666666663</v>
      </c>
      <c r="I10" s="8" t="str">
        <f t="shared" ref="I10:I13" si="4">IF(OR(F10="",G10=""),"",IF(LEFT(E10,6)="Viagem",CONCATENATE("Horas de deslocamento / Viagem"," - ",TEXT($R$9,"R$ #.##0,00"),),IF(AND(B10&lt;&gt;"sábado",B10&lt;&gt;"domingo",B10&lt;&gt;"feriado",AND(N(F10)&gt;=VALUE("08:00:00"),N(F10)&lt;=VALUE("18:00:00"),N(G10)&gt;=VALUE("08:00:00"),N(G10)&lt;=VALUE("18:00:00"))),CONCATENATE("Dia de semana - 08h00 às 18h00"," - ",TEXT($K$9,"R$ #.##0,00"),),IF(AND(B10&lt;&gt;"sábado",B10&lt;&gt;"domingo",B10&lt;&gt;"feriado",OR(N(F10)&gt;=VALUE("18:00:00"),N(F10)&lt;=VALUE("08:00:00")),OR(AND(N(G10)&gt;=VALUE("18:00:00"),N(F10)&gt;=VALUE("18:00:00")),N(G10)&lt;=VALUE("08:00:00"))),CONCATENATE("Dia de semana - 00h00 às 08h00 e 18h00 às 24h00"," - ",TEXT($L$9,"R$ #.##0,00"),),IF(AND(B10="sábado",AND(N(F10)&gt;=VALUE("08:00:00"),N(F10)&lt;=VALUE("18:00:00"),N(G10)&gt;=VALUE("08:00:00"),N(G10)&lt;=VALUE("18:00:00"))),CONCATENATE("Sábado - 08h00 às 18h00"," - ",TEXT($M$9,"R$ #.##0,00"),),IF(AND(B10="sábado",OR(N(F10)&gt;=VALUE("18:00:00"),N(F10)&lt;=VALUE("08:00:00")),OR(AND(N(G10)&gt;=VALUE("18:00:00"),N(F10)&gt;=VALUE("18:00:00")),N(G10)&lt;=VALUE("08:00:00"))),CONCATENATE("Sábado - 00h00 às 08h00 e 18h00 às 24h00"," - ",TEXT($N$9,"R$ #.##0,00"),),IF(AND(B10="domingo",AND(N(F10)&gt;=VALUE("08:00:00"),N(F10)&lt;=VALUE("18:00:00"),N(G10)&gt;=VALUE("08:00:00"),N(G10)&lt;=VALUE("18:00:00"))),CONCATENATE("Domingo - 08h00 às 18h00"," - ",TEXT($O$9,"R$ #.##0,00"),),IF(AND(B10="domingo",OR(N(F10)&gt;=VALUE("18:00:00"),N(F10)&lt;=VALUE("08:00:00")),OR(AND(N(G10)&gt;=VALUE("18:00:00"),N(F10)&gt;=VALUE("18:00:00")),N(G10)&lt;=VALUE("08:00:00"))),CONCATENATE("Domingo - 00h00 às 08h00 e 18h00 às 24h00"," - ",TEXT($P$9,"R$ #.##0,00"),),IF(B10="feriado",CONCATENATE("Feriado"," - ",TEXT($Q$9,"R$ #.##0,00"),),"ERRO! informar 'hora início' ou 'hora final' de acordo com o tipo de hora")))))))))</f>
        <v>Dia de semana - 08h00 às 18h00 - R$ 65,00</v>
      </c>
      <c r="J10" s="9"/>
      <c r="K10" s="10">
        <f t="shared" ref="K10:K76" si="5">IF(OR(F10="",G10=""),"",IF(LEFT(E10,6)="Viagem","",IF(AND(B10&lt;&gt;"sábado",B10&lt;&gt;"domingo",B10&lt;&gt;"feriado",AND(N(F10)&gt;=VALUE("08:00:00"),N(F10)&lt;=VALUE("18:00:00"),N(G10)&gt;=VALUE("08:00:00"),N(G10)&lt;=VALUE("18:00:00"))),H10,"")))</f>
        <v>0.16666666666666663</v>
      </c>
      <c r="L10" s="11" t="str">
        <f t="shared" ref="L10:L76" si="6">IF(OR(F10="",G10=""),"",IF(LEFT(E10,6)="Viagem","",IF(AND(B10&lt;&gt;"sábado",B10&lt;&gt;"domingo",B10&lt;&gt;"feriado",OR(N(F10)&gt;=VALUE("18:00:00"),N(F10)&lt;=VALUE("08:00:00")),OR(AND(N(G10)&gt;=VALUE("18:00:00"),N(F10)&gt;=VALUE("18:00:00")),N(G10)&lt;=VALUE("08:00:00"))),H10,"")))</f>
        <v/>
      </c>
      <c r="M10" s="11" t="str">
        <f t="shared" ref="M10:M76" si="7">IF(OR(F10="",G10=""),"",IF(LEFT(E10,6)="Viagem","",IF(AND(B10="sábado",AND(N(F10)&gt;=VALUE("08:00:00"),N(F10)&lt;=VALUE("18:00:00"),N(G10)&gt;=VALUE("08:00:00"),N(G10)&lt;=VALUE("18:00:00"))),H10,"")))</f>
        <v/>
      </c>
      <c r="N10" s="11" t="str">
        <f t="shared" ref="N10:N76" si="8">IF(OR(F10="",G10=""),"",IF(LEFT(E10,6)="Viagem","",IF(AND(B10="sábado",OR(N(F10)&gt;=VALUE("18:00:00"),N(F10)&lt;=VALUE("08:00:00")),OR(AND(N(G10)&gt;=VALUE("18:00:00"),N(F10)&gt;=VALUE("18:00:00")),N(G10)&lt;=VALUE("08:00:00"))),H10," ")))</f>
        <v xml:space="preserve"> </v>
      </c>
      <c r="O10" s="11" t="str">
        <f t="shared" ref="O10:O76" si="9">IF(OR(F10="",G10=""),"",IF(LEFT(E10,6)="Viagem","",IF(AND(B10="domingo",AND(N(F10)&gt;=VALUE("08:00:00"),N(F10)&lt;=VALUE("18:00:00"),N(G10)&gt;=VALUE("08:00:00"),N(G10)&lt;=VALUE("18:00:00"))),H10," ")))</f>
        <v xml:space="preserve"> </v>
      </c>
      <c r="P10" s="11" t="str">
        <f t="shared" ref="P10:P76" si="10">IF(OR(F10="",G10=""),"",IF(LEFT(E10,6)="Viagem","",IF(AND(B10="domingo",OR(N(F10)&gt;=VALUE("18:00:00"),N(F10)&lt;=VALUE("08:00:00"),N(G10)&gt;=VALUE("18:00:00"),N(G10)&lt;=VALUE("08:00:00"))),H10," ")))</f>
        <v xml:space="preserve"> </v>
      </c>
      <c r="Q10" s="11" t="str">
        <f t="shared" ref="Q10:Q76" si="11">IF(OR(F10="",G10=""),"",IF(LEFT(E10,6)="Viagem","",IF(B10="feriado",H10,"")))</f>
        <v/>
      </c>
      <c r="R10" s="10" t="str">
        <f t="shared" ref="R10:R76" si="12">IF(OR(F10="",G10=""),"",IF(LEFT(E10,6)="Viagem",H10,""))</f>
        <v/>
      </c>
      <c r="S10" s="34">
        <f t="shared" ref="S10:S76" si="13">SUM(K10:R10)</f>
        <v>0.16666666666666663</v>
      </c>
    </row>
    <row r="11" spans="1:21" s="12" customFormat="1" ht="26" x14ac:dyDescent="0.2">
      <c r="A11" s="5">
        <v>1</v>
      </c>
      <c r="B11" s="71" t="str">
        <f t="shared" si="2"/>
        <v>Segunda</v>
      </c>
      <c r="C11" s="70" t="s">
        <v>60</v>
      </c>
      <c r="D11" s="68" t="s">
        <v>62</v>
      </c>
      <c r="E11" s="69" t="s">
        <v>61</v>
      </c>
      <c r="F11" s="70">
        <v>0.57638888888888895</v>
      </c>
      <c r="G11" s="70">
        <v>0.75</v>
      </c>
      <c r="H11" s="7">
        <f t="shared" si="3"/>
        <v>0.17361111111111105</v>
      </c>
      <c r="I11" s="8" t="str">
        <f t="shared" si="4"/>
        <v>Dia de semana - 08h00 às 18h00 - R$ 65,00</v>
      </c>
      <c r="J11" s="9"/>
      <c r="K11" s="10">
        <f t="shared" si="5"/>
        <v>0.17361111111111105</v>
      </c>
      <c r="L11" s="11" t="str">
        <f t="shared" si="6"/>
        <v/>
      </c>
      <c r="M11" s="11" t="str">
        <f t="shared" si="7"/>
        <v/>
      </c>
      <c r="N11" s="11" t="str">
        <f t="shared" si="8"/>
        <v xml:space="preserve"> </v>
      </c>
      <c r="O11" s="11" t="str">
        <f t="shared" si="9"/>
        <v xml:space="preserve"> </v>
      </c>
      <c r="P11" s="11" t="str">
        <f t="shared" si="10"/>
        <v xml:space="preserve"> </v>
      </c>
      <c r="Q11" s="11" t="str">
        <f t="shared" si="11"/>
        <v/>
      </c>
      <c r="R11" s="10" t="str">
        <f t="shared" si="12"/>
        <v/>
      </c>
      <c r="S11" s="34">
        <f t="shared" si="13"/>
        <v>0.17361111111111105</v>
      </c>
    </row>
    <row r="12" spans="1:21" s="12" customFormat="1" ht="39" x14ac:dyDescent="0.2">
      <c r="A12" s="5">
        <v>1</v>
      </c>
      <c r="B12" s="71" t="str">
        <f t="shared" si="2"/>
        <v>Segunda</v>
      </c>
      <c r="C12" s="70" t="s">
        <v>60</v>
      </c>
      <c r="D12" s="68" t="s">
        <v>62</v>
      </c>
      <c r="E12" s="69" t="s">
        <v>61</v>
      </c>
      <c r="F12" s="70">
        <v>0.75</v>
      </c>
      <c r="G12" s="70">
        <v>0.91666666666666663</v>
      </c>
      <c r="H12" s="7">
        <f t="shared" si="3"/>
        <v>0.16666666666666663</v>
      </c>
      <c r="I12" s="8" t="str">
        <f t="shared" si="4"/>
        <v>Dia de semana - 00h00 às 08h00 e 18h00 às 24h00 - R$ 65,00</v>
      </c>
      <c r="J12" s="9"/>
      <c r="K12" s="10" t="str">
        <f t="shared" si="5"/>
        <v/>
      </c>
      <c r="L12" s="11">
        <f t="shared" si="6"/>
        <v>0.16666666666666663</v>
      </c>
      <c r="M12" s="11" t="str">
        <f t="shared" si="7"/>
        <v/>
      </c>
      <c r="N12" s="11" t="str">
        <f t="shared" si="8"/>
        <v xml:space="preserve"> </v>
      </c>
      <c r="O12" s="11" t="str">
        <f t="shared" si="9"/>
        <v xml:space="preserve"> </v>
      </c>
      <c r="P12" s="11" t="str">
        <f t="shared" si="10"/>
        <v xml:space="preserve"> </v>
      </c>
      <c r="Q12" s="11" t="str">
        <f t="shared" si="11"/>
        <v/>
      </c>
      <c r="R12" s="10" t="str">
        <f t="shared" si="12"/>
        <v/>
      </c>
      <c r="S12" s="34">
        <f t="shared" si="13"/>
        <v>0.16666666666666663</v>
      </c>
    </row>
    <row r="13" spans="1:21" s="12" customFormat="1" ht="26" x14ac:dyDescent="0.2">
      <c r="A13" s="5">
        <v>2</v>
      </c>
      <c r="B13" s="71" t="str">
        <f t="shared" si="2"/>
        <v>Terça</v>
      </c>
      <c r="C13" s="70" t="s">
        <v>60</v>
      </c>
      <c r="D13" s="68" t="s">
        <v>62</v>
      </c>
      <c r="E13" s="124" t="s">
        <v>71</v>
      </c>
      <c r="F13" s="70">
        <v>0.375</v>
      </c>
      <c r="G13" s="70">
        <v>0.54166666666666663</v>
      </c>
      <c r="H13" s="7">
        <f t="shared" si="3"/>
        <v>0.16666666666666663</v>
      </c>
      <c r="I13" s="8" t="str">
        <f t="shared" si="4"/>
        <v>Dia de semana - 08h00 às 18h00 - R$ 65,00</v>
      </c>
      <c r="J13" s="9"/>
      <c r="K13" s="10">
        <f t="shared" si="5"/>
        <v>0.16666666666666663</v>
      </c>
      <c r="L13" s="11" t="str">
        <f t="shared" si="6"/>
        <v/>
      </c>
      <c r="M13" s="11" t="str">
        <f t="shared" si="7"/>
        <v/>
      </c>
      <c r="N13" s="11" t="str">
        <f t="shared" si="8"/>
        <v xml:space="preserve"> </v>
      </c>
      <c r="O13" s="11" t="str">
        <f t="shared" si="9"/>
        <v xml:space="preserve"> </v>
      </c>
      <c r="P13" s="11" t="str">
        <f t="shared" si="10"/>
        <v xml:space="preserve"> </v>
      </c>
      <c r="Q13" s="11" t="str">
        <f t="shared" si="11"/>
        <v/>
      </c>
      <c r="R13" s="10" t="str">
        <f t="shared" si="12"/>
        <v/>
      </c>
      <c r="S13" s="34">
        <f t="shared" si="13"/>
        <v>0.16666666666666663</v>
      </c>
    </row>
    <row r="14" spans="1:21" s="12" customFormat="1" ht="26" x14ac:dyDescent="0.2">
      <c r="A14" s="5">
        <v>2</v>
      </c>
      <c r="B14" s="71" t="str">
        <f t="shared" si="2"/>
        <v>Terça</v>
      </c>
      <c r="C14" s="70" t="s">
        <v>60</v>
      </c>
      <c r="D14" s="68" t="s">
        <v>62</v>
      </c>
      <c r="E14" s="124" t="s">
        <v>71</v>
      </c>
      <c r="F14" s="70">
        <v>0.58333333333333337</v>
      </c>
      <c r="G14" s="70">
        <v>0.75</v>
      </c>
      <c r="H14" s="7">
        <f t="shared" si="3"/>
        <v>0.16666666666666663</v>
      </c>
      <c r="I14" s="8" t="str">
        <f>IF(OR(F14="",G14=""),"",IF(LEFT(E14,6)="Viagem",CONCATENATE("Horas de deslocamento / Viagem"," - ",TEXT($R$9,"R$ #.##0,00"),),IF(AND(B14&lt;&gt;"sábado",B14&lt;&gt;"domingo",B14&lt;&gt;"feriado",AND(N(F14)&gt;=VALUE("08:00:00"),N(F14)&lt;=VALUE("18:00:00"),N(G14)&gt;=VALUE("08:00:00"),N(G14)&lt;=VALUE("18:00:00"))),CONCATENATE("Dia de semana - 08h00 às 18h00"," - ",TEXT($K$9,"R$ #.##0,00"),),IF(AND(B14&lt;&gt;"sábado",B14&lt;&gt;"domingo",B14&lt;&gt;"feriado",OR(N(F14)&gt;=VALUE("18:00:00"),N(F14)&lt;=VALUE("08:00:00")),OR(AND(N(G14)&gt;=VALUE("18:00:00"),N(F14)&gt;=VALUE("18:00:00")),N(G14)&lt;=VALUE("08:00:00"))),CONCATENATE("Dia de semana - 00h00 às 08h00 e 18h00 às 24h00"," - ",TEXT($L$9,"R$ #.##0,00"),),IF(AND(B14="sábado",AND(N(F14)&gt;=VALUE("08:00:00"),N(F14)&lt;=VALUE("18:00:00"),N(G14)&gt;=VALUE("08:00:00"),N(G14)&lt;=VALUE("18:00:00"))),CONCATENATE("Sábado - 08h00 às 18h00"," - ",TEXT($M$9,"R$ #.##0,00"),),IF(AND(B14="sábado",OR(N(F14)&gt;=VALUE("18:00:00"),N(F14)&lt;=VALUE("08:00:00")),OR(AND(N(G14)&gt;=VALUE("18:00:00"),N(F14)&gt;=VALUE("18:00:00")),N(G14)&lt;=VALUE("08:00:00"))),CONCATENATE("Sábado - 00h00 às 08h00 e 18h00 às 24h00"," - ",TEXT($N$9,"R$ #.##0,00"),),IF(AND(B14="domingo",AND(N(F14)&gt;=VALUE("08:00:00"),N(F14)&lt;=VALUE("18:00:00"),N(G14)&gt;=VALUE("08:00:00"),N(G14)&lt;=VALUE("18:00:00"))),CONCATENATE("Domingo - 08h00 às 18h00"," - ",TEXT($O$9,"R$ #.##0,00"),),IF(AND(B14="domingo",OR(N(F14)&gt;=VALUE("18:00:00"),N(F14)&lt;=VALUE("08:00:00")),OR(AND(N(G14)&gt;=VALUE("18:00:00"),N(F14)&gt;=VALUE("18:00:00")),N(G14)&lt;=VALUE("08:00:00"))),CONCATENATE("Domingo - 00h00 às 08h00 e 18h00 às 24h00"," - ",TEXT($P$9,"R$ #.##0,00"),),IF(B14="feriado",CONCATENATE("Feriado"," - ",TEXT($Q$9,"R$ #.##0,00"),),"ERRO! informar 'hora início' ou 'hora final' de acordo com o tipo de hora")))))))))</f>
        <v>Dia de semana - 08h00 às 18h00 - R$ 65,00</v>
      </c>
      <c r="J14" s="9"/>
      <c r="K14" s="10">
        <f t="shared" si="5"/>
        <v>0.16666666666666663</v>
      </c>
      <c r="L14" s="11" t="str">
        <f t="shared" si="6"/>
        <v/>
      </c>
      <c r="M14" s="11" t="str">
        <f t="shared" si="7"/>
        <v/>
      </c>
      <c r="N14" s="11" t="str">
        <f t="shared" si="8"/>
        <v xml:space="preserve"> </v>
      </c>
      <c r="O14" s="11" t="str">
        <f t="shared" si="9"/>
        <v xml:space="preserve"> </v>
      </c>
      <c r="P14" s="11" t="str">
        <f t="shared" si="10"/>
        <v xml:space="preserve"> </v>
      </c>
      <c r="Q14" s="11" t="str">
        <f t="shared" si="11"/>
        <v/>
      </c>
      <c r="R14" s="10" t="str">
        <f t="shared" si="12"/>
        <v/>
      </c>
      <c r="S14" s="34">
        <f t="shared" si="13"/>
        <v>0.16666666666666663</v>
      </c>
    </row>
    <row r="15" spans="1:21" s="12" customFormat="1" ht="39" x14ac:dyDescent="0.2">
      <c r="A15" s="5">
        <v>2</v>
      </c>
      <c r="B15" s="71" t="str">
        <f t="shared" si="2"/>
        <v>Terça</v>
      </c>
      <c r="C15" s="70" t="s">
        <v>60</v>
      </c>
      <c r="D15" s="68" t="s">
        <v>62</v>
      </c>
      <c r="E15" s="124" t="s">
        <v>71</v>
      </c>
      <c r="F15" s="70">
        <v>0.75</v>
      </c>
      <c r="G15" s="70">
        <v>0.8125</v>
      </c>
      <c r="H15" s="7">
        <f t="shared" si="3"/>
        <v>6.25E-2</v>
      </c>
      <c r="I15" s="8" t="str">
        <f t="shared" ref="I15:I76" si="14">IF(OR(F15="",G15=""),"",IF(LEFT(E15,6)="Viagem",CONCATENATE("Horas de deslocamento / Viagem"," - ",TEXT($R$9,"R$ #.##0,00"),),IF(AND(B15&lt;&gt;"sábado",B15&lt;&gt;"domingo",B15&lt;&gt;"feriado",AND(N(F15)&gt;=VALUE("08:00:00"),N(F15)&lt;=VALUE("18:00:00"),N(G15)&gt;=VALUE("08:00:00"),N(G15)&lt;=VALUE("18:00:00"))),CONCATENATE("Dia de semana - 08h00 às 18h00"," - ",TEXT($K$9,"R$ #.##0,00"),),IF(AND(B15&lt;&gt;"sábado",B15&lt;&gt;"domingo",B15&lt;&gt;"feriado",OR(N(F15)&gt;=VALUE("18:00:00"),N(F15)&lt;=VALUE("08:00:00")),OR(AND(N(G15)&gt;=VALUE("18:00:00"),N(F15)&gt;=VALUE("18:00:00")),N(G15)&lt;=VALUE("08:00:00"))),CONCATENATE("Dia de semana - 00h00 às 08h00 e 18h00 às 24h00"," - ",TEXT($L$9,"R$ #.##0,00"),),IF(AND(B15="sábado",AND(N(F15)&gt;=VALUE("08:00:00"),N(F15)&lt;=VALUE("18:00:00"),N(G15)&gt;=VALUE("08:00:00"),N(G15)&lt;=VALUE("18:00:00"))),CONCATENATE("Sábado - 08h00 às 18h00"," - ",TEXT($M$9,"R$ #.##0,00"),),IF(AND(B15="sábado",OR(N(F15)&gt;=VALUE("18:00:00"),N(F15)&lt;=VALUE("08:00:00")),OR(AND(N(G15)&gt;=VALUE("18:00:00"),N(F15)&gt;=VALUE("18:00:00")),N(G15)&lt;=VALUE("08:00:00"))),CONCATENATE("Sábado - 00h00 às 08h00 e 18h00 às 24h00"," - ",TEXT($N$9,"R$ #.##0,00"),),IF(AND(B15="domingo",AND(N(F15)&gt;=VALUE("08:00:00"),N(F15)&lt;=VALUE("18:00:00"),N(G15)&gt;=VALUE("08:00:00"),N(G15)&lt;=VALUE("18:00:00"))),CONCATENATE("Domingo - 08h00 às 18h00"," - ",TEXT($O$9,"R$ #.##0,00"),),IF(AND(B15="domingo",OR(N(F15)&gt;=VALUE("18:00:00"),N(F15)&lt;=VALUE("08:00:00")),OR(AND(N(G15)&gt;=VALUE("18:00:00"),N(F15)&gt;=VALUE("18:00:00")),N(G15)&lt;=VALUE("08:00:00"))),CONCATENATE("Domingo - 00h00 às 08h00 e 18h00 às 24h00"," - ",TEXT($P$9,"R$ #.##0,00"),),IF(B15="feriado",CONCATENATE("Feriado"," - ",TEXT($Q$9,"R$ #.##0,00"),),"ERRO! informar 'hora início' ou 'hora final' de acordo com o tipo de hora")))))))))</f>
        <v>Dia de semana - 00h00 às 08h00 e 18h00 às 24h00 - R$ 65,00</v>
      </c>
      <c r="J15" s="9"/>
      <c r="K15" s="10" t="str">
        <f t="shared" si="5"/>
        <v/>
      </c>
      <c r="L15" s="11">
        <f t="shared" si="6"/>
        <v>6.25E-2</v>
      </c>
      <c r="M15" s="11" t="str">
        <f t="shared" si="7"/>
        <v/>
      </c>
      <c r="N15" s="11" t="str">
        <f t="shared" si="8"/>
        <v xml:space="preserve"> </v>
      </c>
      <c r="O15" s="11" t="str">
        <f t="shared" si="9"/>
        <v xml:space="preserve"> </v>
      </c>
      <c r="P15" s="11" t="str">
        <f t="shared" si="10"/>
        <v xml:space="preserve"> </v>
      </c>
      <c r="Q15" s="11" t="str">
        <f t="shared" si="11"/>
        <v/>
      </c>
      <c r="R15" s="10" t="str">
        <f t="shared" si="12"/>
        <v/>
      </c>
      <c r="S15" s="34">
        <f t="shared" si="13"/>
        <v>6.25E-2</v>
      </c>
    </row>
    <row r="16" spans="1:21" s="12" customFormat="1" ht="26" x14ac:dyDescent="0.2">
      <c r="A16" s="5">
        <v>3</v>
      </c>
      <c r="B16" s="71" t="str">
        <f t="shared" si="2"/>
        <v>Quarta</v>
      </c>
      <c r="C16" s="70" t="s">
        <v>60</v>
      </c>
      <c r="D16" s="68" t="s">
        <v>62</v>
      </c>
      <c r="E16" s="124" t="s">
        <v>71</v>
      </c>
      <c r="F16" s="70">
        <v>0.33333333333333331</v>
      </c>
      <c r="G16" s="70">
        <v>0.54166666666666663</v>
      </c>
      <c r="H16" s="7">
        <f t="shared" si="3"/>
        <v>0.20833333333333331</v>
      </c>
      <c r="I16" s="8" t="str">
        <f t="shared" si="14"/>
        <v>Dia de semana - 08h00 às 18h00 - R$ 65,00</v>
      </c>
      <c r="J16" s="9"/>
      <c r="K16" s="10">
        <f t="shared" si="5"/>
        <v>0.20833333333333331</v>
      </c>
      <c r="L16" s="11" t="str">
        <f t="shared" si="6"/>
        <v/>
      </c>
      <c r="M16" s="11" t="str">
        <f t="shared" si="7"/>
        <v/>
      </c>
      <c r="N16" s="11" t="str">
        <f t="shared" si="8"/>
        <v xml:space="preserve"> </v>
      </c>
      <c r="O16" s="11" t="str">
        <f t="shared" si="9"/>
        <v xml:space="preserve"> </v>
      </c>
      <c r="P16" s="11" t="str">
        <f t="shared" si="10"/>
        <v xml:space="preserve"> </v>
      </c>
      <c r="Q16" s="11" t="str">
        <f t="shared" si="11"/>
        <v/>
      </c>
      <c r="R16" s="10" t="str">
        <f t="shared" si="12"/>
        <v/>
      </c>
      <c r="S16" s="34">
        <f t="shared" si="13"/>
        <v>0.20833333333333331</v>
      </c>
    </row>
    <row r="17" spans="1:19" s="12" customFormat="1" ht="26" x14ac:dyDescent="0.2">
      <c r="A17" s="5">
        <v>3</v>
      </c>
      <c r="B17" s="71" t="str">
        <f t="shared" si="2"/>
        <v>Quarta</v>
      </c>
      <c r="C17" s="70" t="s">
        <v>60</v>
      </c>
      <c r="D17" s="68" t="s">
        <v>62</v>
      </c>
      <c r="E17" s="124" t="s">
        <v>71</v>
      </c>
      <c r="F17" s="70">
        <v>0.56944444444444442</v>
      </c>
      <c r="G17" s="70">
        <v>0.75</v>
      </c>
      <c r="H17" s="7">
        <f t="shared" si="3"/>
        <v>0.18055555555555558</v>
      </c>
      <c r="I17" s="8" t="str">
        <f t="shared" si="14"/>
        <v>Dia de semana - 08h00 às 18h00 - R$ 65,00</v>
      </c>
      <c r="J17" s="9"/>
      <c r="K17" s="10">
        <f t="shared" si="5"/>
        <v>0.18055555555555558</v>
      </c>
      <c r="L17" s="11" t="str">
        <f t="shared" si="6"/>
        <v/>
      </c>
      <c r="M17" s="11" t="str">
        <f t="shared" si="7"/>
        <v/>
      </c>
      <c r="N17" s="11" t="str">
        <f t="shared" si="8"/>
        <v xml:space="preserve"> </v>
      </c>
      <c r="O17" s="11" t="str">
        <f t="shared" si="9"/>
        <v xml:space="preserve"> </v>
      </c>
      <c r="P17" s="11" t="str">
        <f t="shared" si="10"/>
        <v xml:space="preserve"> </v>
      </c>
      <c r="Q17" s="11" t="str">
        <f t="shared" si="11"/>
        <v/>
      </c>
      <c r="R17" s="10" t="str">
        <f t="shared" si="12"/>
        <v/>
      </c>
      <c r="S17" s="34">
        <f t="shared" si="13"/>
        <v>0.18055555555555558</v>
      </c>
    </row>
    <row r="18" spans="1:19" s="12" customFormat="1" ht="39" x14ac:dyDescent="0.2">
      <c r="A18" s="5">
        <v>3</v>
      </c>
      <c r="B18" s="71" t="str">
        <f t="shared" si="2"/>
        <v>Quarta</v>
      </c>
      <c r="C18" s="70" t="s">
        <v>60</v>
      </c>
      <c r="D18" s="68" t="s">
        <v>62</v>
      </c>
      <c r="E18" s="124" t="s">
        <v>71</v>
      </c>
      <c r="F18" s="70">
        <v>0.75</v>
      </c>
      <c r="G18" s="70">
        <v>0.86805555555555547</v>
      </c>
      <c r="H18" s="7">
        <f t="shared" si="3"/>
        <v>0.11805555555555547</v>
      </c>
      <c r="I18" s="8" t="str">
        <f t="shared" si="14"/>
        <v>Dia de semana - 00h00 às 08h00 e 18h00 às 24h00 - R$ 65,00</v>
      </c>
      <c r="J18" s="9"/>
      <c r="K18" s="10" t="str">
        <f t="shared" si="5"/>
        <v/>
      </c>
      <c r="L18" s="11">
        <f t="shared" si="6"/>
        <v>0.11805555555555547</v>
      </c>
      <c r="M18" s="11" t="str">
        <f t="shared" si="7"/>
        <v/>
      </c>
      <c r="N18" s="11" t="str">
        <f t="shared" si="8"/>
        <v xml:space="preserve"> </v>
      </c>
      <c r="O18" s="11" t="str">
        <f t="shared" si="9"/>
        <v xml:space="preserve"> </v>
      </c>
      <c r="P18" s="11" t="str">
        <f t="shared" si="10"/>
        <v xml:space="preserve"> </v>
      </c>
      <c r="Q18" s="11" t="str">
        <f t="shared" si="11"/>
        <v/>
      </c>
      <c r="R18" s="10" t="str">
        <f t="shared" si="12"/>
        <v/>
      </c>
      <c r="S18" s="34">
        <f t="shared" si="13"/>
        <v>0.11805555555555547</v>
      </c>
    </row>
    <row r="19" spans="1:19" s="12" customFormat="1" ht="26" x14ac:dyDescent="0.2">
      <c r="A19" s="5">
        <v>4</v>
      </c>
      <c r="B19" s="71" t="str">
        <f t="shared" si="2"/>
        <v>Quinta</v>
      </c>
      <c r="C19" s="125" t="s">
        <v>70</v>
      </c>
      <c r="D19" s="68" t="s">
        <v>62</v>
      </c>
      <c r="E19" s="124" t="s">
        <v>71</v>
      </c>
      <c r="F19" s="70">
        <v>0.33333333333333331</v>
      </c>
      <c r="G19" s="70">
        <v>0.54166666666666663</v>
      </c>
      <c r="H19" s="7">
        <f t="shared" si="3"/>
        <v>0.20833333333333331</v>
      </c>
      <c r="I19" s="8" t="str">
        <f t="shared" si="14"/>
        <v>Dia de semana - 08h00 às 18h00 - R$ 65,00</v>
      </c>
      <c r="J19" s="9"/>
      <c r="K19" s="10">
        <f t="shared" si="5"/>
        <v>0.20833333333333331</v>
      </c>
      <c r="L19" s="11" t="str">
        <f t="shared" si="6"/>
        <v/>
      </c>
      <c r="M19" s="11" t="str">
        <f t="shared" si="7"/>
        <v/>
      </c>
      <c r="N19" s="11" t="str">
        <f t="shared" si="8"/>
        <v xml:space="preserve"> </v>
      </c>
      <c r="O19" s="11" t="str">
        <f t="shared" si="9"/>
        <v xml:space="preserve"> </v>
      </c>
      <c r="P19" s="11" t="str">
        <f t="shared" si="10"/>
        <v xml:space="preserve"> </v>
      </c>
      <c r="Q19" s="11" t="str">
        <f t="shared" si="11"/>
        <v/>
      </c>
      <c r="R19" s="10" t="str">
        <f t="shared" si="12"/>
        <v/>
      </c>
      <c r="S19" s="34">
        <f t="shared" si="13"/>
        <v>0.20833333333333331</v>
      </c>
    </row>
    <row r="20" spans="1:19" s="12" customFormat="1" ht="26" x14ac:dyDescent="0.2">
      <c r="A20" s="5">
        <v>4</v>
      </c>
      <c r="B20" s="71" t="str">
        <f t="shared" si="2"/>
        <v>Quinta</v>
      </c>
      <c r="C20" s="125" t="s">
        <v>70</v>
      </c>
      <c r="D20" s="68" t="s">
        <v>62</v>
      </c>
      <c r="E20" s="124" t="s">
        <v>71</v>
      </c>
      <c r="F20" s="70">
        <v>0.58333333333333337</v>
      </c>
      <c r="G20" s="70">
        <v>0.75</v>
      </c>
      <c r="H20" s="7">
        <f t="shared" si="3"/>
        <v>0.16666666666666663</v>
      </c>
      <c r="I20" s="8" t="str">
        <f t="shared" si="14"/>
        <v>Dia de semana - 08h00 às 18h00 - R$ 65,00</v>
      </c>
      <c r="J20" s="9"/>
      <c r="K20" s="10">
        <f t="shared" si="5"/>
        <v>0.16666666666666663</v>
      </c>
      <c r="L20" s="11" t="str">
        <f t="shared" si="6"/>
        <v/>
      </c>
      <c r="M20" s="11" t="str">
        <f t="shared" si="7"/>
        <v/>
      </c>
      <c r="N20" s="11" t="str">
        <f t="shared" si="8"/>
        <v xml:space="preserve"> </v>
      </c>
      <c r="O20" s="11" t="str">
        <f t="shared" si="9"/>
        <v xml:space="preserve"> </v>
      </c>
      <c r="P20" s="11" t="str">
        <f t="shared" si="10"/>
        <v xml:space="preserve"> </v>
      </c>
      <c r="Q20" s="11" t="str">
        <f t="shared" si="11"/>
        <v/>
      </c>
      <c r="R20" s="10" t="str">
        <f t="shared" si="12"/>
        <v/>
      </c>
      <c r="S20" s="34">
        <f t="shared" si="13"/>
        <v>0.16666666666666663</v>
      </c>
    </row>
    <row r="21" spans="1:19" s="12" customFormat="1" ht="39" x14ac:dyDescent="0.2">
      <c r="A21" s="5">
        <v>4</v>
      </c>
      <c r="B21" s="71" t="str">
        <f t="shared" si="2"/>
        <v>Quinta</v>
      </c>
      <c r="C21" s="125" t="s">
        <v>70</v>
      </c>
      <c r="D21" s="68" t="s">
        <v>62</v>
      </c>
      <c r="E21" s="124" t="s">
        <v>71</v>
      </c>
      <c r="F21" s="70">
        <v>0.75</v>
      </c>
      <c r="G21" s="70">
        <v>0.8125</v>
      </c>
      <c r="H21" s="7">
        <f t="shared" si="3"/>
        <v>6.25E-2</v>
      </c>
      <c r="I21" s="8" t="str">
        <f t="shared" si="14"/>
        <v>Dia de semana - 00h00 às 08h00 e 18h00 às 24h00 - R$ 65,00</v>
      </c>
      <c r="J21" s="9"/>
      <c r="K21" s="10" t="str">
        <f t="shared" si="5"/>
        <v/>
      </c>
      <c r="L21" s="11">
        <f t="shared" si="6"/>
        <v>6.25E-2</v>
      </c>
      <c r="M21" s="11" t="str">
        <f t="shared" si="7"/>
        <v/>
      </c>
      <c r="N21" s="11" t="str">
        <f t="shared" si="8"/>
        <v xml:space="preserve"> </v>
      </c>
      <c r="O21" s="11" t="str">
        <f t="shared" si="9"/>
        <v xml:space="preserve"> </v>
      </c>
      <c r="P21" s="11" t="str">
        <f t="shared" si="10"/>
        <v xml:space="preserve"> </v>
      </c>
      <c r="Q21" s="11" t="str">
        <f t="shared" si="11"/>
        <v/>
      </c>
      <c r="R21" s="10" t="str">
        <f t="shared" si="12"/>
        <v/>
      </c>
      <c r="S21" s="34">
        <f t="shared" si="13"/>
        <v>6.25E-2</v>
      </c>
    </row>
    <row r="22" spans="1:19" s="12" customFormat="1" ht="26" x14ac:dyDescent="0.2">
      <c r="A22" s="5">
        <v>5</v>
      </c>
      <c r="B22" s="71" t="str">
        <f t="shared" si="2"/>
        <v>Sexta</v>
      </c>
      <c r="C22" s="70" t="s">
        <v>63</v>
      </c>
      <c r="D22" s="68" t="s">
        <v>62</v>
      </c>
      <c r="E22" s="124" t="s">
        <v>71</v>
      </c>
      <c r="F22" s="70">
        <v>0.375</v>
      </c>
      <c r="G22" s="70">
        <v>0.54166666666666663</v>
      </c>
      <c r="H22" s="7">
        <f t="shared" si="3"/>
        <v>0.16666666666666663</v>
      </c>
      <c r="I22" s="8" t="str">
        <f t="shared" si="14"/>
        <v>Dia de semana - 08h00 às 18h00 - R$ 65,00</v>
      </c>
      <c r="J22" s="9"/>
      <c r="K22" s="10">
        <f t="shared" si="5"/>
        <v>0.16666666666666663</v>
      </c>
      <c r="L22" s="11" t="str">
        <f t="shared" si="6"/>
        <v/>
      </c>
      <c r="M22" s="11" t="str">
        <f t="shared" si="7"/>
        <v/>
      </c>
      <c r="N22" s="11" t="str">
        <f t="shared" si="8"/>
        <v xml:space="preserve"> </v>
      </c>
      <c r="O22" s="11" t="str">
        <f t="shared" si="9"/>
        <v xml:space="preserve"> </v>
      </c>
      <c r="P22" s="11" t="str">
        <f t="shared" si="10"/>
        <v xml:space="preserve"> </v>
      </c>
      <c r="Q22" s="11" t="str">
        <f t="shared" si="11"/>
        <v/>
      </c>
      <c r="R22" s="10" t="str">
        <f t="shared" si="12"/>
        <v/>
      </c>
      <c r="S22" s="34">
        <f t="shared" si="13"/>
        <v>0.16666666666666663</v>
      </c>
    </row>
    <row r="23" spans="1:19" s="12" customFormat="1" ht="26" x14ac:dyDescent="0.2">
      <c r="A23" s="5">
        <v>5</v>
      </c>
      <c r="B23" s="71" t="str">
        <f t="shared" si="2"/>
        <v>Sexta</v>
      </c>
      <c r="C23" s="70" t="s">
        <v>63</v>
      </c>
      <c r="D23" s="68" t="s">
        <v>62</v>
      </c>
      <c r="E23" s="124" t="s">
        <v>71</v>
      </c>
      <c r="F23" s="70">
        <v>0.58333333333333337</v>
      </c>
      <c r="G23" s="70">
        <v>0.75</v>
      </c>
      <c r="H23" s="7">
        <f t="shared" si="3"/>
        <v>0.16666666666666663</v>
      </c>
      <c r="I23" s="8" t="str">
        <f t="shared" si="14"/>
        <v>Dia de semana - 08h00 às 18h00 - R$ 65,00</v>
      </c>
      <c r="J23" s="9"/>
      <c r="K23" s="10">
        <f t="shared" si="5"/>
        <v>0.16666666666666663</v>
      </c>
      <c r="L23" s="11" t="str">
        <f t="shared" si="6"/>
        <v/>
      </c>
      <c r="M23" s="11" t="str">
        <f t="shared" si="7"/>
        <v/>
      </c>
      <c r="N23" s="11" t="str">
        <f t="shared" si="8"/>
        <v xml:space="preserve"> </v>
      </c>
      <c r="O23" s="11" t="str">
        <f t="shared" si="9"/>
        <v xml:space="preserve"> </v>
      </c>
      <c r="P23" s="11" t="str">
        <f t="shared" si="10"/>
        <v xml:space="preserve"> </v>
      </c>
      <c r="Q23" s="11" t="str">
        <f t="shared" si="11"/>
        <v/>
      </c>
      <c r="R23" s="10" t="str">
        <f t="shared" si="12"/>
        <v/>
      </c>
      <c r="S23" s="34">
        <f t="shared" si="13"/>
        <v>0.16666666666666663</v>
      </c>
    </row>
    <row r="24" spans="1:19" s="12" customFormat="1" ht="39" x14ac:dyDescent="0.2">
      <c r="A24" s="5">
        <v>5</v>
      </c>
      <c r="B24" s="71" t="str">
        <f t="shared" si="2"/>
        <v>Sexta</v>
      </c>
      <c r="C24" s="70" t="s">
        <v>60</v>
      </c>
      <c r="D24" s="68" t="s">
        <v>62</v>
      </c>
      <c r="E24" s="124" t="s">
        <v>71</v>
      </c>
      <c r="F24" s="70">
        <v>0.75</v>
      </c>
      <c r="G24" s="70">
        <v>0.79166666666666663</v>
      </c>
      <c r="H24" s="7">
        <f t="shared" si="3"/>
        <v>4.166666666666663E-2</v>
      </c>
      <c r="I24" s="8" t="str">
        <f t="shared" si="14"/>
        <v>Dia de semana - 00h00 às 08h00 e 18h00 às 24h00 - R$ 65,00</v>
      </c>
      <c r="J24" s="9"/>
      <c r="K24" s="10" t="str">
        <f t="shared" si="5"/>
        <v/>
      </c>
      <c r="L24" s="11">
        <f t="shared" si="6"/>
        <v>4.166666666666663E-2</v>
      </c>
      <c r="M24" s="11" t="str">
        <f t="shared" si="7"/>
        <v/>
      </c>
      <c r="N24" s="11" t="str">
        <f t="shared" si="8"/>
        <v xml:space="preserve"> </v>
      </c>
      <c r="O24" s="11" t="str">
        <f t="shared" si="9"/>
        <v xml:space="preserve"> </v>
      </c>
      <c r="P24" s="11" t="str">
        <f t="shared" si="10"/>
        <v xml:space="preserve"> </v>
      </c>
      <c r="Q24" s="11" t="str">
        <f t="shared" si="11"/>
        <v/>
      </c>
      <c r="R24" s="10" t="str">
        <f t="shared" si="12"/>
        <v/>
      </c>
      <c r="S24" s="34">
        <f t="shared" si="13"/>
        <v>4.166666666666663E-2</v>
      </c>
    </row>
    <row r="25" spans="1:19" s="12" customFormat="1" ht="26" x14ac:dyDescent="0.2">
      <c r="A25" s="5">
        <v>8</v>
      </c>
      <c r="B25" s="71" t="str">
        <f t="shared" si="2"/>
        <v>Segunda</v>
      </c>
      <c r="C25" s="70" t="s">
        <v>63</v>
      </c>
      <c r="D25" s="68" t="s">
        <v>62</v>
      </c>
      <c r="E25" s="69" t="s">
        <v>61</v>
      </c>
      <c r="F25" s="70">
        <v>0.375</v>
      </c>
      <c r="G25" s="70">
        <v>0.54166666666666663</v>
      </c>
      <c r="H25" s="7">
        <f t="shared" si="3"/>
        <v>0.16666666666666663</v>
      </c>
      <c r="I25" s="8" t="str">
        <f t="shared" si="14"/>
        <v>Dia de semana - 08h00 às 18h00 - R$ 65,00</v>
      </c>
      <c r="J25" s="9"/>
      <c r="K25" s="10">
        <f t="shared" si="5"/>
        <v>0.16666666666666663</v>
      </c>
      <c r="L25" s="11" t="str">
        <f t="shared" si="6"/>
        <v/>
      </c>
      <c r="M25" s="11" t="str">
        <f t="shared" si="7"/>
        <v/>
      </c>
      <c r="N25" s="11" t="str">
        <f t="shared" si="8"/>
        <v xml:space="preserve"> </v>
      </c>
      <c r="O25" s="11" t="str">
        <f t="shared" si="9"/>
        <v xml:space="preserve"> </v>
      </c>
      <c r="P25" s="11" t="str">
        <f t="shared" si="10"/>
        <v xml:space="preserve"> </v>
      </c>
      <c r="Q25" s="11" t="str">
        <f t="shared" si="11"/>
        <v/>
      </c>
      <c r="R25" s="10" t="str">
        <f t="shared" si="12"/>
        <v/>
      </c>
      <c r="S25" s="34">
        <f t="shared" si="13"/>
        <v>0.16666666666666663</v>
      </c>
    </row>
    <row r="26" spans="1:19" s="12" customFormat="1" ht="26" x14ac:dyDescent="0.2">
      <c r="A26" s="5">
        <v>8</v>
      </c>
      <c r="B26" s="71" t="str">
        <f t="shared" si="2"/>
        <v>Segunda</v>
      </c>
      <c r="C26" s="70" t="s">
        <v>63</v>
      </c>
      <c r="D26" s="68" t="s">
        <v>62</v>
      </c>
      <c r="E26" s="69" t="s">
        <v>61</v>
      </c>
      <c r="F26" s="70">
        <v>0.58333333333333337</v>
      </c>
      <c r="G26" s="70">
        <v>0.75</v>
      </c>
      <c r="H26" s="7">
        <f t="shared" si="3"/>
        <v>0.16666666666666663</v>
      </c>
      <c r="I26" s="8" t="str">
        <f t="shared" si="14"/>
        <v>Dia de semana - 08h00 às 18h00 - R$ 65,00</v>
      </c>
      <c r="J26" s="9"/>
      <c r="K26" s="10">
        <f t="shared" si="5"/>
        <v>0.16666666666666663</v>
      </c>
      <c r="L26" s="11" t="str">
        <f t="shared" si="6"/>
        <v/>
      </c>
      <c r="M26" s="11" t="str">
        <f t="shared" si="7"/>
        <v/>
      </c>
      <c r="N26" s="11" t="str">
        <f t="shared" si="8"/>
        <v xml:space="preserve"> </v>
      </c>
      <c r="O26" s="11" t="str">
        <f t="shared" si="9"/>
        <v xml:space="preserve"> </v>
      </c>
      <c r="P26" s="11" t="str">
        <f t="shared" si="10"/>
        <v xml:space="preserve"> </v>
      </c>
      <c r="Q26" s="11" t="str">
        <f t="shared" si="11"/>
        <v/>
      </c>
      <c r="R26" s="10" t="str">
        <f t="shared" si="12"/>
        <v/>
      </c>
      <c r="S26" s="34">
        <f t="shared" si="13"/>
        <v>0.16666666666666663</v>
      </c>
    </row>
    <row r="27" spans="1:19" s="12" customFormat="1" ht="39" x14ac:dyDescent="0.2">
      <c r="A27" s="5">
        <v>8</v>
      </c>
      <c r="B27" s="71" t="str">
        <f t="shared" si="2"/>
        <v>Segunda</v>
      </c>
      <c r="C27" s="70" t="s">
        <v>60</v>
      </c>
      <c r="D27" s="68" t="s">
        <v>62</v>
      </c>
      <c r="E27" s="69" t="s">
        <v>61</v>
      </c>
      <c r="F27" s="70">
        <v>0.75</v>
      </c>
      <c r="G27" s="70">
        <v>0.79166666666666663</v>
      </c>
      <c r="H27" s="7">
        <f t="shared" si="3"/>
        <v>4.166666666666663E-2</v>
      </c>
      <c r="I27" s="8" t="str">
        <f t="shared" si="14"/>
        <v>Dia de semana - 00h00 às 08h00 e 18h00 às 24h00 - R$ 65,00</v>
      </c>
      <c r="J27" s="9"/>
      <c r="K27" s="10" t="str">
        <f t="shared" si="5"/>
        <v/>
      </c>
      <c r="L27" s="11">
        <f t="shared" si="6"/>
        <v>4.166666666666663E-2</v>
      </c>
      <c r="M27" s="11" t="str">
        <f t="shared" si="7"/>
        <v/>
      </c>
      <c r="N27" s="11" t="str">
        <f t="shared" si="8"/>
        <v xml:space="preserve"> </v>
      </c>
      <c r="O27" s="11" t="str">
        <f t="shared" si="9"/>
        <v xml:space="preserve"> </v>
      </c>
      <c r="P27" s="11" t="str">
        <f t="shared" si="10"/>
        <v xml:space="preserve"> </v>
      </c>
      <c r="Q27" s="11" t="str">
        <f t="shared" si="11"/>
        <v/>
      </c>
      <c r="R27" s="10" t="str">
        <f t="shared" si="12"/>
        <v/>
      </c>
      <c r="S27" s="34">
        <f t="shared" si="13"/>
        <v>4.166666666666663E-2</v>
      </c>
    </row>
    <row r="28" spans="1:19" s="12" customFormat="1" ht="26" x14ac:dyDescent="0.2">
      <c r="A28" s="5">
        <v>9</v>
      </c>
      <c r="B28" s="71" t="str">
        <f t="shared" si="2"/>
        <v>Terça</v>
      </c>
      <c r="C28" s="70" t="s">
        <v>63</v>
      </c>
      <c r="D28" s="68" t="s">
        <v>62</v>
      </c>
      <c r="E28" s="69" t="s">
        <v>61</v>
      </c>
      <c r="F28" s="70">
        <v>0.375</v>
      </c>
      <c r="G28" s="70">
        <v>0.54166666666666663</v>
      </c>
      <c r="H28" s="7">
        <f t="shared" si="3"/>
        <v>0.16666666666666663</v>
      </c>
      <c r="I28" s="8" t="str">
        <f t="shared" si="14"/>
        <v>Dia de semana - 08h00 às 18h00 - R$ 65,00</v>
      </c>
      <c r="J28" s="9"/>
      <c r="K28" s="10">
        <f t="shared" si="5"/>
        <v>0.16666666666666663</v>
      </c>
      <c r="L28" s="11" t="str">
        <f t="shared" si="6"/>
        <v/>
      </c>
      <c r="M28" s="11" t="str">
        <f t="shared" si="7"/>
        <v/>
      </c>
      <c r="N28" s="11" t="str">
        <f t="shared" si="8"/>
        <v xml:space="preserve"> </v>
      </c>
      <c r="O28" s="11" t="str">
        <f t="shared" si="9"/>
        <v xml:space="preserve"> </v>
      </c>
      <c r="P28" s="11" t="str">
        <f t="shared" si="10"/>
        <v xml:space="preserve"> </v>
      </c>
      <c r="Q28" s="11" t="str">
        <f t="shared" si="11"/>
        <v/>
      </c>
      <c r="R28" s="10" t="str">
        <f t="shared" si="12"/>
        <v/>
      </c>
      <c r="S28" s="34">
        <f t="shared" si="13"/>
        <v>0.16666666666666663</v>
      </c>
    </row>
    <row r="29" spans="1:19" s="12" customFormat="1" ht="26" x14ac:dyDescent="0.2">
      <c r="A29" s="5">
        <v>9</v>
      </c>
      <c r="B29" s="71" t="str">
        <f t="shared" si="2"/>
        <v>Terça</v>
      </c>
      <c r="C29" s="70" t="s">
        <v>63</v>
      </c>
      <c r="D29" s="68" t="s">
        <v>62</v>
      </c>
      <c r="E29" s="69" t="s">
        <v>61</v>
      </c>
      <c r="F29" s="70">
        <v>0.58333333333333337</v>
      </c>
      <c r="G29" s="70">
        <v>0.75</v>
      </c>
      <c r="H29" s="7">
        <f t="shared" si="3"/>
        <v>0.16666666666666663</v>
      </c>
      <c r="I29" s="8" t="str">
        <f t="shared" si="14"/>
        <v>Dia de semana - 08h00 às 18h00 - R$ 65,00</v>
      </c>
      <c r="J29" s="9"/>
      <c r="K29" s="10">
        <f t="shared" si="5"/>
        <v>0.16666666666666663</v>
      </c>
      <c r="L29" s="11" t="str">
        <f t="shared" si="6"/>
        <v/>
      </c>
      <c r="M29" s="11" t="str">
        <f t="shared" si="7"/>
        <v/>
      </c>
      <c r="N29" s="11" t="str">
        <f t="shared" si="8"/>
        <v xml:space="preserve"> </v>
      </c>
      <c r="O29" s="11" t="str">
        <f t="shared" si="9"/>
        <v xml:space="preserve"> </v>
      </c>
      <c r="P29" s="11" t="str">
        <f t="shared" si="10"/>
        <v xml:space="preserve"> </v>
      </c>
      <c r="Q29" s="11" t="str">
        <f t="shared" si="11"/>
        <v/>
      </c>
      <c r="R29" s="10" t="str">
        <f t="shared" si="12"/>
        <v/>
      </c>
      <c r="S29" s="34">
        <f t="shared" si="13"/>
        <v>0.16666666666666663</v>
      </c>
    </row>
    <row r="30" spans="1:19" s="12" customFormat="1" ht="39" x14ac:dyDescent="0.2">
      <c r="A30" s="5">
        <v>9</v>
      </c>
      <c r="B30" s="71" t="str">
        <f t="shared" si="2"/>
        <v>Terça</v>
      </c>
      <c r="C30" s="70" t="s">
        <v>63</v>
      </c>
      <c r="D30" s="68" t="s">
        <v>62</v>
      </c>
      <c r="E30" s="69" t="s">
        <v>61</v>
      </c>
      <c r="F30" s="70">
        <v>0.75</v>
      </c>
      <c r="G30" s="70">
        <v>0.79166666666666663</v>
      </c>
      <c r="H30" s="7">
        <f t="shared" si="3"/>
        <v>4.166666666666663E-2</v>
      </c>
      <c r="I30" s="8" t="str">
        <f t="shared" si="14"/>
        <v>Dia de semana - 00h00 às 08h00 e 18h00 às 24h00 - R$ 65,00</v>
      </c>
      <c r="J30" s="9"/>
      <c r="K30" s="10" t="str">
        <f t="shared" si="5"/>
        <v/>
      </c>
      <c r="L30" s="11">
        <f t="shared" si="6"/>
        <v>4.166666666666663E-2</v>
      </c>
      <c r="M30" s="11" t="str">
        <f t="shared" si="7"/>
        <v/>
      </c>
      <c r="N30" s="11" t="str">
        <f t="shared" si="8"/>
        <v xml:space="preserve"> </v>
      </c>
      <c r="O30" s="11" t="str">
        <f t="shared" si="9"/>
        <v xml:space="preserve"> </v>
      </c>
      <c r="P30" s="11" t="str">
        <f t="shared" si="10"/>
        <v xml:space="preserve"> </v>
      </c>
      <c r="Q30" s="11" t="str">
        <f t="shared" si="11"/>
        <v/>
      </c>
      <c r="R30" s="10" t="str">
        <f t="shared" si="12"/>
        <v/>
      </c>
      <c r="S30" s="34">
        <f t="shared" si="13"/>
        <v>4.166666666666663E-2</v>
      </c>
    </row>
    <row r="31" spans="1:19" s="12" customFormat="1" ht="26" x14ac:dyDescent="0.2">
      <c r="A31" s="5">
        <v>10</v>
      </c>
      <c r="B31" s="71" t="str">
        <f t="shared" si="2"/>
        <v>Quarta</v>
      </c>
      <c r="C31" s="70" t="s">
        <v>60</v>
      </c>
      <c r="D31" s="68" t="s">
        <v>62</v>
      </c>
      <c r="E31" s="69" t="s">
        <v>61</v>
      </c>
      <c r="F31" s="70">
        <v>0.375</v>
      </c>
      <c r="G31" s="70">
        <v>0.54166666666666663</v>
      </c>
      <c r="H31" s="7">
        <f t="shared" si="3"/>
        <v>0.16666666666666663</v>
      </c>
      <c r="I31" s="8" t="str">
        <f t="shared" si="14"/>
        <v>Dia de semana - 08h00 às 18h00 - R$ 65,00</v>
      </c>
      <c r="J31" s="9"/>
      <c r="K31" s="10">
        <f t="shared" si="5"/>
        <v>0.16666666666666663</v>
      </c>
      <c r="L31" s="11" t="str">
        <f t="shared" si="6"/>
        <v/>
      </c>
      <c r="M31" s="11" t="str">
        <f t="shared" si="7"/>
        <v/>
      </c>
      <c r="N31" s="11" t="str">
        <f t="shared" si="8"/>
        <v xml:space="preserve"> </v>
      </c>
      <c r="O31" s="11" t="str">
        <f t="shared" si="9"/>
        <v xml:space="preserve"> </v>
      </c>
      <c r="P31" s="11" t="str">
        <f t="shared" si="10"/>
        <v xml:space="preserve"> </v>
      </c>
      <c r="Q31" s="11" t="str">
        <f t="shared" si="11"/>
        <v/>
      </c>
      <c r="R31" s="10" t="str">
        <f t="shared" si="12"/>
        <v/>
      </c>
      <c r="S31" s="34">
        <f t="shared" si="13"/>
        <v>0.16666666666666663</v>
      </c>
    </row>
    <row r="32" spans="1:19" s="12" customFormat="1" ht="26" x14ac:dyDescent="0.2">
      <c r="A32" s="5">
        <v>10</v>
      </c>
      <c r="B32" s="71" t="str">
        <f t="shared" si="2"/>
        <v>Quarta</v>
      </c>
      <c r="C32" s="70" t="s">
        <v>60</v>
      </c>
      <c r="D32" s="68" t="s">
        <v>62</v>
      </c>
      <c r="E32" s="69" t="s">
        <v>61</v>
      </c>
      <c r="F32" s="70">
        <v>0.58333333333333337</v>
      </c>
      <c r="G32" s="70">
        <v>0.75</v>
      </c>
      <c r="H32" s="7">
        <f t="shared" si="3"/>
        <v>0.16666666666666663</v>
      </c>
      <c r="I32" s="8" t="str">
        <f t="shared" si="14"/>
        <v>Dia de semana - 08h00 às 18h00 - R$ 65,00</v>
      </c>
      <c r="J32" s="9"/>
      <c r="K32" s="10">
        <f t="shared" si="5"/>
        <v>0.16666666666666663</v>
      </c>
      <c r="L32" s="11" t="str">
        <f t="shared" si="6"/>
        <v/>
      </c>
      <c r="M32" s="11" t="str">
        <f t="shared" si="7"/>
        <v/>
      </c>
      <c r="N32" s="11" t="str">
        <f t="shared" si="8"/>
        <v xml:space="preserve"> </v>
      </c>
      <c r="O32" s="11" t="str">
        <f t="shared" si="9"/>
        <v xml:space="preserve"> </v>
      </c>
      <c r="P32" s="11" t="str">
        <f t="shared" si="10"/>
        <v xml:space="preserve"> </v>
      </c>
      <c r="Q32" s="11" t="str">
        <f t="shared" si="11"/>
        <v/>
      </c>
      <c r="R32" s="10" t="str">
        <f t="shared" si="12"/>
        <v/>
      </c>
      <c r="S32" s="34">
        <f t="shared" si="13"/>
        <v>0.16666666666666663</v>
      </c>
    </row>
    <row r="33" spans="1:19" s="12" customFormat="1" ht="39" x14ac:dyDescent="0.2">
      <c r="A33" s="5">
        <v>10</v>
      </c>
      <c r="B33" s="71" t="str">
        <f t="shared" si="2"/>
        <v>Quarta</v>
      </c>
      <c r="C33" s="70" t="s">
        <v>60</v>
      </c>
      <c r="D33" s="68" t="s">
        <v>62</v>
      </c>
      <c r="E33" s="69" t="s">
        <v>61</v>
      </c>
      <c r="F33" s="70">
        <v>0.75</v>
      </c>
      <c r="G33" s="70">
        <v>0.875</v>
      </c>
      <c r="H33" s="7">
        <f t="shared" si="3"/>
        <v>0.125</v>
      </c>
      <c r="I33" s="8" t="str">
        <f t="shared" si="14"/>
        <v>Dia de semana - 00h00 às 08h00 e 18h00 às 24h00 - R$ 65,00</v>
      </c>
      <c r="J33" s="9"/>
      <c r="K33" s="10" t="str">
        <f t="shared" si="5"/>
        <v/>
      </c>
      <c r="L33" s="11">
        <f t="shared" si="6"/>
        <v>0.125</v>
      </c>
      <c r="M33" s="11" t="str">
        <f t="shared" si="7"/>
        <v/>
      </c>
      <c r="N33" s="11" t="str">
        <f t="shared" si="8"/>
        <v xml:space="preserve"> </v>
      </c>
      <c r="O33" s="11" t="str">
        <f t="shared" si="9"/>
        <v xml:space="preserve"> </v>
      </c>
      <c r="P33" s="11" t="str">
        <f t="shared" si="10"/>
        <v xml:space="preserve"> </v>
      </c>
      <c r="Q33" s="11" t="str">
        <f t="shared" si="11"/>
        <v/>
      </c>
      <c r="R33" s="10" t="str">
        <f t="shared" si="12"/>
        <v/>
      </c>
      <c r="S33" s="34">
        <f t="shared" si="13"/>
        <v>0.125</v>
      </c>
    </row>
    <row r="34" spans="1:19" s="12" customFormat="1" ht="26" x14ac:dyDescent="0.2">
      <c r="A34" s="5">
        <v>11</v>
      </c>
      <c r="B34" s="71" t="str">
        <f t="shared" si="2"/>
        <v>Quinta</v>
      </c>
      <c r="C34" s="70" t="s">
        <v>60</v>
      </c>
      <c r="D34" s="68" t="s">
        <v>62</v>
      </c>
      <c r="E34" s="69" t="s">
        <v>61</v>
      </c>
      <c r="F34" s="70">
        <v>0.375</v>
      </c>
      <c r="G34" s="70">
        <v>0.54166666666666663</v>
      </c>
      <c r="H34" s="7">
        <f t="shared" si="3"/>
        <v>0.16666666666666663</v>
      </c>
      <c r="I34" s="8" t="str">
        <f t="shared" si="14"/>
        <v>Dia de semana - 08h00 às 18h00 - R$ 65,00</v>
      </c>
      <c r="J34" s="9"/>
      <c r="K34" s="10">
        <f t="shared" si="5"/>
        <v>0.16666666666666663</v>
      </c>
      <c r="L34" s="11" t="str">
        <f t="shared" si="6"/>
        <v/>
      </c>
      <c r="M34" s="11" t="str">
        <f t="shared" si="7"/>
        <v/>
      </c>
      <c r="N34" s="11" t="str">
        <f t="shared" si="8"/>
        <v xml:space="preserve"> </v>
      </c>
      <c r="O34" s="11" t="str">
        <f t="shared" si="9"/>
        <v xml:space="preserve"> </v>
      </c>
      <c r="P34" s="11" t="str">
        <f t="shared" si="10"/>
        <v xml:space="preserve"> </v>
      </c>
      <c r="Q34" s="11" t="str">
        <f t="shared" si="11"/>
        <v/>
      </c>
      <c r="R34" s="10" t="str">
        <f t="shared" si="12"/>
        <v/>
      </c>
      <c r="S34" s="34">
        <f t="shared" si="13"/>
        <v>0.16666666666666663</v>
      </c>
    </row>
    <row r="35" spans="1:19" s="12" customFormat="1" ht="26" x14ac:dyDescent="0.2">
      <c r="A35" s="5">
        <v>11</v>
      </c>
      <c r="B35" s="71" t="str">
        <f t="shared" si="2"/>
        <v>Quinta</v>
      </c>
      <c r="C35" s="70" t="s">
        <v>60</v>
      </c>
      <c r="D35" s="68" t="s">
        <v>62</v>
      </c>
      <c r="E35" s="69" t="s">
        <v>61</v>
      </c>
      <c r="F35" s="70">
        <v>0.58333333333333337</v>
      </c>
      <c r="G35" s="70">
        <v>0.75</v>
      </c>
      <c r="H35" s="7">
        <f t="shared" si="3"/>
        <v>0.16666666666666663</v>
      </c>
      <c r="I35" s="8" t="str">
        <f t="shared" si="14"/>
        <v>Dia de semana - 08h00 às 18h00 - R$ 65,00</v>
      </c>
      <c r="J35" s="9"/>
      <c r="K35" s="10">
        <f t="shared" si="5"/>
        <v>0.16666666666666663</v>
      </c>
      <c r="L35" s="11" t="str">
        <f t="shared" si="6"/>
        <v/>
      </c>
      <c r="M35" s="11" t="str">
        <f t="shared" si="7"/>
        <v/>
      </c>
      <c r="N35" s="11" t="str">
        <f t="shared" si="8"/>
        <v xml:space="preserve"> </v>
      </c>
      <c r="O35" s="11" t="str">
        <f t="shared" si="9"/>
        <v xml:space="preserve"> </v>
      </c>
      <c r="P35" s="11" t="str">
        <f t="shared" si="10"/>
        <v xml:space="preserve"> </v>
      </c>
      <c r="Q35" s="11" t="str">
        <f t="shared" si="11"/>
        <v/>
      </c>
      <c r="R35" s="10" t="str">
        <f t="shared" si="12"/>
        <v/>
      </c>
      <c r="S35" s="34">
        <f t="shared" si="13"/>
        <v>0.16666666666666663</v>
      </c>
    </row>
    <row r="36" spans="1:19" s="12" customFormat="1" ht="39" x14ac:dyDescent="0.2">
      <c r="A36" s="5">
        <v>11</v>
      </c>
      <c r="B36" s="71" t="str">
        <f t="shared" si="2"/>
        <v>Quinta</v>
      </c>
      <c r="C36" s="70" t="s">
        <v>60</v>
      </c>
      <c r="D36" s="68" t="s">
        <v>62</v>
      </c>
      <c r="E36" s="69" t="s">
        <v>61</v>
      </c>
      <c r="F36" s="70">
        <v>0.75</v>
      </c>
      <c r="G36" s="70">
        <v>0.79861111111111116</v>
      </c>
      <c r="H36" s="7">
        <f t="shared" si="3"/>
        <v>4.861111111111116E-2</v>
      </c>
      <c r="I36" s="8" t="str">
        <f t="shared" si="14"/>
        <v>Dia de semana - 00h00 às 08h00 e 18h00 às 24h00 - R$ 65,00</v>
      </c>
      <c r="J36" s="9"/>
      <c r="K36" s="10" t="str">
        <f t="shared" si="5"/>
        <v/>
      </c>
      <c r="L36" s="11">
        <f t="shared" si="6"/>
        <v>4.861111111111116E-2</v>
      </c>
      <c r="M36" s="11" t="str">
        <f t="shared" si="7"/>
        <v/>
      </c>
      <c r="N36" s="11" t="str">
        <f t="shared" si="8"/>
        <v xml:space="preserve"> </v>
      </c>
      <c r="O36" s="11" t="str">
        <f t="shared" si="9"/>
        <v xml:space="preserve"> </v>
      </c>
      <c r="P36" s="11" t="str">
        <f t="shared" si="10"/>
        <v xml:space="preserve"> </v>
      </c>
      <c r="Q36" s="11" t="str">
        <f t="shared" si="11"/>
        <v/>
      </c>
      <c r="R36" s="10" t="str">
        <f t="shared" si="12"/>
        <v/>
      </c>
      <c r="S36" s="34">
        <f t="shared" si="13"/>
        <v>4.861111111111116E-2</v>
      </c>
    </row>
    <row r="37" spans="1:19" s="12" customFormat="1" ht="26" x14ac:dyDescent="0.2">
      <c r="A37" s="5">
        <v>12</v>
      </c>
      <c r="B37" s="71" t="str">
        <f t="shared" si="2"/>
        <v>Sexta</v>
      </c>
      <c r="C37" s="70" t="s">
        <v>60</v>
      </c>
      <c r="D37" s="68" t="s">
        <v>62</v>
      </c>
      <c r="E37" s="69" t="s">
        <v>61</v>
      </c>
      <c r="F37" s="70">
        <v>0.35416666666666669</v>
      </c>
      <c r="G37" s="70">
        <v>0.54166666666666663</v>
      </c>
      <c r="H37" s="7">
        <f t="shared" si="3"/>
        <v>0.18749999999999994</v>
      </c>
      <c r="I37" s="8" t="str">
        <f t="shared" si="14"/>
        <v>Dia de semana - 08h00 às 18h00 - R$ 65,00</v>
      </c>
      <c r="J37" s="9"/>
      <c r="K37" s="10">
        <f t="shared" si="5"/>
        <v>0.18749999999999994</v>
      </c>
      <c r="L37" s="11" t="str">
        <f t="shared" si="6"/>
        <v/>
      </c>
      <c r="M37" s="11" t="str">
        <f t="shared" si="7"/>
        <v/>
      </c>
      <c r="N37" s="11" t="str">
        <f t="shared" si="8"/>
        <v xml:space="preserve"> </v>
      </c>
      <c r="O37" s="11" t="str">
        <f t="shared" si="9"/>
        <v xml:space="preserve"> </v>
      </c>
      <c r="P37" s="11" t="str">
        <f t="shared" si="10"/>
        <v xml:space="preserve"> </v>
      </c>
      <c r="Q37" s="11" t="str">
        <f t="shared" si="11"/>
        <v/>
      </c>
      <c r="R37" s="10" t="str">
        <f t="shared" si="12"/>
        <v/>
      </c>
      <c r="S37" s="34">
        <f t="shared" si="13"/>
        <v>0.18749999999999994</v>
      </c>
    </row>
    <row r="38" spans="1:19" s="12" customFormat="1" ht="26" x14ac:dyDescent="0.2">
      <c r="A38" s="5">
        <v>12</v>
      </c>
      <c r="B38" s="71" t="str">
        <f t="shared" si="2"/>
        <v>Sexta</v>
      </c>
      <c r="C38" s="70" t="s">
        <v>60</v>
      </c>
      <c r="D38" s="68" t="s">
        <v>62</v>
      </c>
      <c r="E38" s="69" t="s">
        <v>61</v>
      </c>
      <c r="F38" s="70">
        <v>0.58333333333333337</v>
      </c>
      <c r="G38" s="70">
        <v>0.75</v>
      </c>
      <c r="H38" s="7">
        <f t="shared" si="3"/>
        <v>0.16666666666666663</v>
      </c>
      <c r="I38" s="8" t="str">
        <f t="shared" si="14"/>
        <v>Dia de semana - 08h00 às 18h00 - R$ 65,00</v>
      </c>
      <c r="J38" s="9"/>
      <c r="K38" s="10">
        <f t="shared" si="5"/>
        <v>0.16666666666666663</v>
      </c>
      <c r="L38" s="11" t="str">
        <f t="shared" si="6"/>
        <v/>
      </c>
      <c r="M38" s="11" t="str">
        <f t="shared" si="7"/>
        <v/>
      </c>
      <c r="N38" s="11" t="str">
        <f t="shared" si="8"/>
        <v xml:space="preserve"> </v>
      </c>
      <c r="O38" s="11" t="str">
        <f t="shared" si="9"/>
        <v xml:space="preserve"> </v>
      </c>
      <c r="P38" s="11" t="str">
        <f t="shared" si="10"/>
        <v xml:space="preserve"> </v>
      </c>
      <c r="Q38" s="11" t="str">
        <f t="shared" si="11"/>
        <v/>
      </c>
      <c r="R38" s="10" t="str">
        <f t="shared" si="12"/>
        <v/>
      </c>
      <c r="S38" s="34">
        <f t="shared" si="13"/>
        <v>0.16666666666666663</v>
      </c>
    </row>
    <row r="39" spans="1:19" s="12" customFormat="1" ht="39" x14ac:dyDescent="0.2">
      <c r="A39" s="5">
        <v>12</v>
      </c>
      <c r="B39" s="71" t="str">
        <f t="shared" si="2"/>
        <v>Sexta</v>
      </c>
      <c r="C39" s="70" t="s">
        <v>60</v>
      </c>
      <c r="D39" s="68" t="s">
        <v>62</v>
      </c>
      <c r="E39" s="69" t="s">
        <v>61</v>
      </c>
      <c r="F39" s="70">
        <v>0.75</v>
      </c>
      <c r="G39" s="70">
        <v>0.79861111111111116</v>
      </c>
      <c r="H39" s="7">
        <f t="shared" si="3"/>
        <v>4.861111111111116E-2</v>
      </c>
      <c r="I39" s="8" t="str">
        <f t="shared" si="14"/>
        <v>Dia de semana - 00h00 às 08h00 e 18h00 às 24h00 - R$ 65,00</v>
      </c>
      <c r="J39" s="9"/>
      <c r="K39" s="10" t="str">
        <f t="shared" si="5"/>
        <v/>
      </c>
      <c r="L39" s="11">
        <f t="shared" si="6"/>
        <v>4.861111111111116E-2</v>
      </c>
      <c r="M39" s="11" t="str">
        <f t="shared" si="7"/>
        <v/>
      </c>
      <c r="N39" s="11" t="str">
        <f t="shared" si="8"/>
        <v xml:space="preserve"> </v>
      </c>
      <c r="O39" s="11" t="str">
        <f t="shared" si="9"/>
        <v xml:space="preserve"> </v>
      </c>
      <c r="P39" s="11" t="str">
        <f t="shared" si="10"/>
        <v xml:space="preserve"> </v>
      </c>
      <c r="Q39" s="11" t="str">
        <f t="shared" si="11"/>
        <v/>
      </c>
      <c r="R39" s="10" t="str">
        <f t="shared" si="12"/>
        <v/>
      </c>
      <c r="S39" s="34">
        <f t="shared" si="13"/>
        <v>4.861111111111116E-2</v>
      </c>
    </row>
    <row r="40" spans="1:19" s="12" customFormat="1" ht="26" x14ac:dyDescent="0.2">
      <c r="A40" s="5">
        <v>15</v>
      </c>
      <c r="B40" s="71" t="str">
        <f t="shared" si="2"/>
        <v>Segunda</v>
      </c>
      <c r="C40" s="70" t="s">
        <v>63</v>
      </c>
      <c r="D40" s="68" t="s">
        <v>62</v>
      </c>
      <c r="E40" s="69" t="s">
        <v>61</v>
      </c>
      <c r="F40" s="114">
        <v>0.375</v>
      </c>
      <c r="G40" s="114">
        <v>0.54166666666666663</v>
      </c>
      <c r="H40" s="7">
        <f t="shared" si="3"/>
        <v>0.16666666666666663</v>
      </c>
      <c r="I40" s="8" t="str">
        <f t="shared" si="14"/>
        <v>Dia de semana - 08h00 às 18h00 - R$ 65,00</v>
      </c>
      <c r="J40" s="9"/>
      <c r="K40" s="10">
        <f t="shared" si="5"/>
        <v>0.16666666666666663</v>
      </c>
      <c r="L40" s="11" t="str">
        <f t="shared" si="6"/>
        <v/>
      </c>
      <c r="M40" s="11" t="str">
        <f t="shared" si="7"/>
        <v/>
      </c>
      <c r="N40" s="11" t="str">
        <f t="shared" si="8"/>
        <v xml:space="preserve"> </v>
      </c>
      <c r="O40" s="11" t="str">
        <f t="shared" si="9"/>
        <v xml:space="preserve"> </v>
      </c>
      <c r="P40" s="11" t="str">
        <f t="shared" si="10"/>
        <v xml:space="preserve"> </v>
      </c>
      <c r="Q40" s="11" t="str">
        <f t="shared" si="11"/>
        <v/>
      </c>
      <c r="R40" s="10" t="str">
        <f t="shared" si="12"/>
        <v/>
      </c>
      <c r="S40" s="34">
        <f t="shared" si="13"/>
        <v>0.16666666666666663</v>
      </c>
    </row>
    <row r="41" spans="1:19" s="12" customFormat="1" ht="26" x14ac:dyDescent="0.2">
      <c r="A41" s="5">
        <v>15</v>
      </c>
      <c r="B41" s="71" t="str">
        <f t="shared" si="2"/>
        <v>Segunda</v>
      </c>
      <c r="C41" s="70" t="s">
        <v>63</v>
      </c>
      <c r="D41" s="68" t="s">
        <v>62</v>
      </c>
      <c r="E41" s="69" t="s">
        <v>61</v>
      </c>
      <c r="F41" s="114">
        <v>0.58333333333333337</v>
      </c>
      <c r="G41" s="114">
        <v>0.75</v>
      </c>
      <c r="H41" s="7">
        <f t="shared" si="3"/>
        <v>0.16666666666666663</v>
      </c>
      <c r="I41" s="8" t="str">
        <f t="shared" si="14"/>
        <v>Dia de semana - 08h00 às 18h00 - R$ 65,00</v>
      </c>
      <c r="J41" s="9"/>
      <c r="K41" s="10">
        <f t="shared" si="5"/>
        <v>0.16666666666666663</v>
      </c>
      <c r="L41" s="11" t="str">
        <f t="shared" si="6"/>
        <v/>
      </c>
      <c r="M41" s="11" t="str">
        <f t="shared" si="7"/>
        <v/>
      </c>
      <c r="N41" s="11" t="str">
        <f t="shared" si="8"/>
        <v xml:space="preserve"> </v>
      </c>
      <c r="O41" s="11" t="str">
        <f t="shared" si="9"/>
        <v xml:space="preserve"> </v>
      </c>
      <c r="P41" s="11" t="str">
        <f t="shared" si="10"/>
        <v xml:space="preserve"> </v>
      </c>
      <c r="Q41" s="11" t="str">
        <f t="shared" si="11"/>
        <v/>
      </c>
      <c r="R41" s="10" t="str">
        <f t="shared" si="12"/>
        <v/>
      </c>
      <c r="S41" s="34">
        <f t="shared" si="13"/>
        <v>0.16666666666666663</v>
      </c>
    </row>
    <row r="42" spans="1:19" s="12" customFormat="1" ht="39" x14ac:dyDescent="0.2">
      <c r="A42" s="5">
        <v>15</v>
      </c>
      <c r="B42" s="71" t="str">
        <f t="shared" si="2"/>
        <v>Segunda</v>
      </c>
      <c r="C42" s="70" t="s">
        <v>63</v>
      </c>
      <c r="D42" s="68" t="s">
        <v>62</v>
      </c>
      <c r="E42" s="69" t="s">
        <v>61</v>
      </c>
      <c r="F42" s="114">
        <v>0.75</v>
      </c>
      <c r="G42" s="114">
        <v>0.79861111111111116</v>
      </c>
      <c r="H42" s="7">
        <f t="shared" si="3"/>
        <v>4.861111111111116E-2</v>
      </c>
      <c r="I42" s="8" t="str">
        <f t="shared" si="14"/>
        <v>Dia de semana - 00h00 às 08h00 e 18h00 às 24h00 - R$ 65,00</v>
      </c>
      <c r="J42" s="9"/>
      <c r="K42" s="10" t="str">
        <f t="shared" si="5"/>
        <v/>
      </c>
      <c r="L42" s="11">
        <f t="shared" si="6"/>
        <v>4.861111111111116E-2</v>
      </c>
      <c r="M42" s="11" t="str">
        <f t="shared" si="7"/>
        <v/>
      </c>
      <c r="N42" s="11" t="str">
        <f t="shared" si="8"/>
        <v xml:space="preserve"> </v>
      </c>
      <c r="O42" s="11" t="str">
        <f t="shared" si="9"/>
        <v xml:space="preserve"> </v>
      </c>
      <c r="P42" s="11" t="str">
        <f t="shared" si="10"/>
        <v xml:space="preserve"> </v>
      </c>
      <c r="Q42" s="11" t="str">
        <f t="shared" si="11"/>
        <v/>
      </c>
      <c r="R42" s="10" t="str">
        <f t="shared" si="12"/>
        <v/>
      </c>
      <c r="S42" s="34">
        <f t="shared" si="13"/>
        <v>4.861111111111116E-2</v>
      </c>
    </row>
    <row r="43" spans="1:19" s="12" customFormat="1" ht="26" x14ac:dyDescent="0.2">
      <c r="A43" s="5">
        <v>16</v>
      </c>
      <c r="B43" s="71" t="str">
        <f t="shared" si="2"/>
        <v>Terça</v>
      </c>
      <c r="C43" s="70" t="s">
        <v>60</v>
      </c>
      <c r="D43" s="68" t="s">
        <v>62</v>
      </c>
      <c r="E43" s="69" t="s">
        <v>61</v>
      </c>
      <c r="F43" s="114">
        <v>0.375</v>
      </c>
      <c r="G43" s="114">
        <v>0.54166666666666663</v>
      </c>
      <c r="H43" s="7">
        <f t="shared" si="3"/>
        <v>0.16666666666666663</v>
      </c>
      <c r="I43" s="8" t="str">
        <f t="shared" si="14"/>
        <v>Dia de semana - 08h00 às 18h00 - R$ 65,00</v>
      </c>
      <c r="J43" s="9"/>
      <c r="K43" s="10">
        <f t="shared" si="5"/>
        <v>0.16666666666666663</v>
      </c>
      <c r="L43" s="11" t="str">
        <f t="shared" si="6"/>
        <v/>
      </c>
      <c r="M43" s="11" t="str">
        <f t="shared" si="7"/>
        <v/>
      </c>
      <c r="N43" s="11" t="str">
        <f t="shared" si="8"/>
        <v xml:space="preserve"> </v>
      </c>
      <c r="O43" s="11" t="str">
        <f t="shared" si="9"/>
        <v xml:space="preserve"> </v>
      </c>
      <c r="P43" s="11" t="str">
        <f t="shared" si="10"/>
        <v xml:space="preserve"> </v>
      </c>
      <c r="Q43" s="11" t="str">
        <f t="shared" si="11"/>
        <v/>
      </c>
      <c r="R43" s="10" t="str">
        <f t="shared" si="12"/>
        <v/>
      </c>
      <c r="S43" s="34">
        <f t="shared" si="13"/>
        <v>0.16666666666666663</v>
      </c>
    </row>
    <row r="44" spans="1:19" s="12" customFormat="1" ht="26" x14ac:dyDescent="0.2">
      <c r="A44" s="5">
        <v>16</v>
      </c>
      <c r="B44" s="71" t="str">
        <f t="shared" si="2"/>
        <v>Terça</v>
      </c>
      <c r="C44" s="70" t="s">
        <v>60</v>
      </c>
      <c r="D44" s="68" t="s">
        <v>62</v>
      </c>
      <c r="E44" s="69" t="s">
        <v>61</v>
      </c>
      <c r="F44" s="114">
        <v>0.58333333333333337</v>
      </c>
      <c r="G44" s="114">
        <v>0.60416666666666663</v>
      </c>
      <c r="H44" s="7">
        <f t="shared" si="3"/>
        <v>2.0833333333333259E-2</v>
      </c>
      <c r="I44" s="8" t="str">
        <f t="shared" si="14"/>
        <v>Dia de semana - 08h00 às 18h00 - R$ 65,00</v>
      </c>
      <c r="J44" s="9"/>
      <c r="K44" s="10">
        <f t="shared" si="5"/>
        <v>2.0833333333333259E-2</v>
      </c>
      <c r="L44" s="11" t="str">
        <f t="shared" si="6"/>
        <v/>
      </c>
      <c r="M44" s="11" t="str">
        <f t="shared" si="7"/>
        <v/>
      </c>
      <c r="N44" s="11" t="str">
        <f t="shared" si="8"/>
        <v xml:space="preserve"> </v>
      </c>
      <c r="O44" s="11" t="str">
        <f t="shared" si="9"/>
        <v xml:space="preserve"> </v>
      </c>
      <c r="P44" s="11" t="str">
        <f t="shared" si="10"/>
        <v xml:space="preserve"> </v>
      </c>
      <c r="Q44" s="11" t="str">
        <f t="shared" si="11"/>
        <v/>
      </c>
      <c r="R44" s="10" t="str">
        <f t="shared" si="12"/>
        <v/>
      </c>
      <c r="S44" s="34">
        <f t="shared" si="13"/>
        <v>2.0833333333333259E-2</v>
      </c>
    </row>
    <row r="45" spans="1:19" s="12" customFormat="1" ht="26" x14ac:dyDescent="0.2">
      <c r="A45" s="5">
        <v>16</v>
      </c>
      <c r="B45" s="71" t="str">
        <f t="shared" si="2"/>
        <v>Terça</v>
      </c>
      <c r="C45" s="70" t="s">
        <v>60</v>
      </c>
      <c r="D45" s="68" t="s">
        <v>62</v>
      </c>
      <c r="E45" s="69" t="s">
        <v>61</v>
      </c>
      <c r="F45" s="114">
        <v>0.66666666666666663</v>
      </c>
      <c r="G45" s="114">
        <v>0.75</v>
      </c>
      <c r="H45" s="7">
        <f t="shared" si="3"/>
        <v>8.333333333333337E-2</v>
      </c>
      <c r="I45" s="8" t="str">
        <f t="shared" si="14"/>
        <v>Dia de semana - 08h00 às 18h00 - R$ 65,00</v>
      </c>
      <c r="J45" s="9"/>
      <c r="K45" s="10">
        <f t="shared" si="5"/>
        <v>8.333333333333337E-2</v>
      </c>
      <c r="L45" s="11" t="str">
        <f t="shared" si="6"/>
        <v/>
      </c>
      <c r="M45" s="11" t="str">
        <f t="shared" si="7"/>
        <v/>
      </c>
      <c r="N45" s="11" t="str">
        <f t="shared" si="8"/>
        <v xml:space="preserve"> </v>
      </c>
      <c r="O45" s="11" t="str">
        <f t="shared" si="9"/>
        <v xml:space="preserve"> </v>
      </c>
      <c r="P45" s="11" t="str">
        <f t="shared" si="10"/>
        <v xml:space="preserve"> </v>
      </c>
      <c r="Q45" s="11" t="str">
        <f t="shared" si="11"/>
        <v/>
      </c>
      <c r="R45" s="10" t="str">
        <f t="shared" si="12"/>
        <v/>
      </c>
      <c r="S45" s="34">
        <f t="shared" si="13"/>
        <v>8.333333333333337E-2</v>
      </c>
    </row>
    <row r="46" spans="1:19" s="12" customFormat="1" ht="39" x14ac:dyDescent="0.2">
      <c r="A46" s="5">
        <v>16</v>
      </c>
      <c r="B46" s="71" t="str">
        <f t="shared" si="2"/>
        <v>Terça</v>
      </c>
      <c r="C46" s="70" t="s">
        <v>63</v>
      </c>
      <c r="D46" s="68" t="s">
        <v>62</v>
      </c>
      <c r="E46" s="69" t="s">
        <v>61</v>
      </c>
      <c r="F46" s="114">
        <v>0.75</v>
      </c>
      <c r="G46" s="114">
        <v>0.83333333333333337</v>
      </c>
      <c r="H46" s="7">
        <f t="shared" si="3"/>
        <v>8.333333333333337E-2</v>
      </c>
      <c r="I46" s="8" t="str">
        <f t="shared" si="14"/>
        <v>Dia de semana - 00h00 às 08h00 e 18h00 às 24h00 - R$ 65,00</v>
      </c>
      <c r="J46" s="9"/>
      <c r="K46" s="10" t="str">
        <f t="shared" si="5"/>
        <v/>
      </c>
      <c r="L46" s="11">
        <f t="shared" si="6"/>
        <v>8.333333333333337E-2</v>
      </c>
      <c r="M46" s="11" t="str">
        <f t="shared" si="7"/>
        <v/>
      </c>
      <c r="N46" s="11" t="str">
        <f t="shared" si="8"/>
        <v xml:space="preserve"> </v>
      </c>
      <c r="O46" s="11" t="str">
        <f t="shared" si="9"/>
        <v xml:space="preserve"> </v>
      </c>
      <c r="P46" s="11" t="str">
        <f t="shared" si="10"/>
        <v xml:space="preserve"> </v>
      </c>
      <c r="Q46" s="11" t="str">
        <f t="shared" si="11"/>
        <v/>
      </c>
      <c r="R46" s="10" t="str">
        <f t="shared" si="12"/>
        <v/>
      </c>
      <c r="S46" s="34">
        <f t="shared" si="13"/>
        <v>8.333333333333337E-2</v>
      </c>
    </row>
    <row r="47" spans="1:19" s="12" customFormat="1" ht="26" x14ac:dyDescent="0.2">
      <c r="A47" s="5">
        <v>17</v>
      </c>
      <c r="B47" s="71" t="str">
        <f t="shared" si="2"/>
        <v>Quarta</v>
      </c>
      <c r="C47" s="70" t="s">
        <v>63</v>
      </c>
      <c r="D47" s="68" t="s">
        <v>62</v>
      </c>
      <c r="E47" s="69" t="s">
        <v>61</v>
      </c>
      <c r="F47" s="114">
        <v>0.35416666666666669</v>
      </c>
      <c r="G47" s="114">
        <v>0.54166666666666663</v>
      </c>
      <c r="H47" s="7">
        <f t="shared" si="3"/>
        <v>0.18749999999999994</v>
      </c>
      <c r="I47" s="8" t="str">
        <f t="shared" si="14"/>
        <v>Dia de semana - 08h00 às 18h00 - R$ 65,00</v>
      </c>
      <c r="J47" s="9"/>
      <c r="K47" s="10">
        <f t="shared" si="5"/>
        <v>0.18749999999999994</v>
      </c>
      <c r="L47" s="11" t="str">
        <f t="shared" si="6"/>
        <v/>
      </c>
      <c r="M47" s="11" t="str">
        <f t="shared" si="7"/>
        <v/>
      </c>
      <c r="N47" s="11" t="str">
        <f t="shared" si="8"/>
        <v xml:space="preserve"> </v>
      </c>
      <c r="O47" s="11" t="str">
        <f t="shared" si="9"/>
        <v xml:space="preserve"> </v>
      </c>
      <c r="P47" s="11" t="str">
        <f t="shared" si="10"/>
        <v xml:space="preserve"> </v>
      </c>
      <c r="Q47" s="11" t="str">
        <f t="shared" si="11"/>
        <v/>
      </c>
      <c r="R47" s="10" t="str">
        <f t="shared" si="12"/>
        <v/>
      </c>
      <c r="S47" s="34">
        <f t="shared" si="13"/>
        <v>0.18749999999999994</v>
      </c>
    </row>
    <row r="48" spans="1:19" s="12" customFormat="1" ht="26" x14ac:dyDescent="0.2">
      <c r="A48" s="5">
        <v>17</v>
      </c>
      <c r="B48" s="71" t="str">
        <f t="shared" si="2"/>
        <v>Quarta</v>
      </c>
      <c r="C48" s="70" t="s">
        <v>63</v>
      </c>
      <c r="D48" s="68" t="s">
        <v>62</v>
      </c>
      <c r="E48" s="69" t="s">
        <v>61</v>
      </c>
      <c r="F48" s="114">
        <v>0.58333333333333337</v>
      </c>
      <c r="G48" s="114">
        <v>0.75</v>
      </c>
      <c r="H48" s="7">
        <f t="shared" si="3"/>
        <v>0.16666666666666663</v>
      </c>
      <c r="I48" s="8" t="str">
        <f t="shared" si="14"/>
        <v>Dia de semana - 08h00 às 18h00 - R$ 65,00</v>
      </c>
      <c r="J48" s="9"/>
      <c r="K48" s="10">
        <f t="shared" si="5"/>
        <v>0.16666666666666663</v>
      </c>
      <c r="L48" s="11" t="str">
        <f t="shared" si="6"/>
        <v/>
      </c>
      <c r="M48" s="11" t="str">
        <f t="shared" si="7"/>
        <v/>
      </c>
      <c r="N48" s="11" t="str">
        <f t="shared" si="8"/>
        <v xml:space="preserve"> </v>
      </c>
      <c r="O48" s="11" t="str">
        <f t="shared" si="9"/>
        <v xml:space="preserve"> </v>
      </c>
      <c r="P48" s="11" t="str">
        <f t="shared" si="10"/>
        <v xml:space="preserve"> </v>
      </c>
      <c r="Q48" s="11" t="str">
        <f t="shared" si="11"/>
        <v/>
      </c>
      <c r="R48" s="10" t="str">
        <f t="shared" si="12"/>
        <v/>
      </c>
      <c r="S48" s="34">
        <f t="shared" si="13"/>
        <v>0.16666666666666663</v>
      </c>
    </row>
    <row r="49" spans="1:19" s="12" customFormat="1" ht="39" x14ac:dyDescent="0.2">
      <c r="A49" s="5">
        <v>17</v>
      </c>
      <c r="B49" s="71" t="str">
        <f t="shared" si="2"/>
        <v>Quarta</v>
      </c>
      <c r="C49" s="70" t="s">
        <v>60</v>
      </c>
      <c r="D49" s="68" t="s">
        <v>62</v>
      </c>
      <c r="E49" s="69" t="s">
        <v>61</v>
      </c>
      <c r="F49" s="114">
        <v>0.75</v>
      </c>
      <c r="G49" s="114">
        <v>0.85416666666666663</v>
      </c>
      <c r="H49" s="7">
        <f t="shared" si="3"/>
        <v>0.10416666666666663</v>
      </c>
      <c r="I49" s="8" t="str">
        <f t="shared" si="14"/>
        <v>Dia de semana - 00h00 às 08h00 e 18h00 às 24h00 - R$ 65,00</v>
      </c>
      <c r="J49" s="9"/>
      <c r="K49" s="10" t="str">
        <f t="shared" si="5"/>
        <v/>
      </c>
      <c r="L49" s="11">
        <f t="shared" si="6"/>
        <v>0.10416666666666663</v>
      </c>
      <c r="M49" s="11" t="str">
        <f t="shared" si="7"/>
        <v/>
      </c>
      <c r="N49" s="11" t="str">
        <f t="shared" si="8"/>
        <v xml:space="preserve"> </v>
      </c>
      <c r="O49" s="11" t="str">
        <f t="shared" si="9"/>
        <v xml:space="preserve"> </v>
      </c>
      <c r="P49" s="11" t="str">
        <f t="shared" si="10"/>
        <v xml:space="preserve"> </v>
      </c>
      <c r="Q49" s="11" t="str">
        <f t="shared" si="11"/>
        <v/>
      </c>
      <c r="R49" s="10" t="str">
        <f t="shared" si="12"/>
        <v/>
      </c>
      <c r="S49" s="34">
        <f t="shared" si="13"/>
        <v>0.10416666666666663</v>
      </c>
    </row>
    <row r="50" spans="1:19" s="12" customFormat="1" ht="26" x14ac:dyDescent="0.2">
      <c r="A50" s="5">
        <v>18</v>
      </c>
      <c r="B50" s="71" t="str">
        <f t="shared" si="2"/>
        <v>Quinta</v>
      </c>
      <c r="C50" s="70" t="s">
        <v>60</v>
      </c>
      <c r="D50" s="68" t="s">
        <v>62</v>
      </c>
      <c r="E50" s="124" t="s">
        <v>71</v>
      </c>
      <c r="F50" s="114">
        <v>0.35416666666666669</v>
      </c>
      <c r="G50" s="114">
        <v>0.54166666666666663</v>
      </c>
      <c r="H50" s="7">
        <f t="shared" si="3"/>
        <v>0.18749999999999994</v>
      </c>
      <c r="I50" s="8" t="str">
        <f t="shared" si="14"/>
        <v>Dia de semana - 08h00 às 18h00 - R$ 65,00</v>
      </c>
      <c r="J50" s="9"/>
      <c r="K50" s="10">
        <f t="shared" si="5"/>
        <v>0.18749999999999994</v>
      </c>
      <c r="L50" s="11" t="str">
        <f t="shared" si="6"/>
        <v/>
      </c>
      <c r="M50" s="11" t="str">
        <f t="shared" si="7"/>
        <v/>
      </c>
      <c r="N50" s="11" t="str">
        <f t="shared" si="8"/>
        <v xml:space="preserve"> </v>
      </c>
      <c r="O50" s="11" t="str">
        <f t="shared" si="9"/>
        <v xml:space="preserve"> </v>
      </c>
      <c r="P50" s="11" t="str">
        <f t="shared" si="10"/>
        <v xml:space="preserve"> </v>
      </c>
      <c r="Q50" s="11" t="str">
        <f t="shared" si="11"/>
        <v/>
      </c>
      <c r="R50" s="10" t="str">
        <f t="shared" si="12"/>
        <v/>
      </c>
      <c r="S50" s="34">
        <f t="shared" si="13"/>
        <v>0.18749999999999994</v>
      </c>
    </row>
    <row r="51" spans="1:19" s="12" customFormat="1" ht="26" x14ac:dyDescent="0.2">
      <c r="A51" s="5">
        <v>18</v>
      </c>
      <c r="B51" s="71" t="str">
        <f t="shared" si="2"/>
        <v>Quinta</v>
      </c>
      <c r="C51" s="70" t="s">
        <v>60</v>
      </c>
      <c r="D51" s="68" t="s">
        <v>62</v>
      </c>
      <c r="E51" s="124" t="s">
        <v>71</v>
      </c>
      <c r="F51" s="114">
        <v>0.58333333333333337</v>
      </c>
      <c r="G51" s="114">
        <v>0.75</v>
      </c>
      <c r="H51" s="7">
        <f t="shared" si="3"/>
        <v>0.16666666666666663</v>
      </c>
      <c r="I51" s="8" t="str">
        <f t="shared" si="14"/>
        <v>Dia de semana - 08h00 às 18h00 - R$ 65,00</v>
      </c>
      <c r="J51" s="9"/>
      <c r="K51" s="10">
        <f t="shared" si="5"/>
        <v>0.16666666666666663</v>
      </c>
      <c r="L51" s="11" t="str">
        <f t="shared" si="6"/>
        <v/>
      </c>
      <c r="M51" s="11" t="str">
        <f t="shared" si="7"/>
        <v/>
      </c>
      <c r="N51" s="11" t="str">
        <f t="shared" si="8"/>
        <v xml:space="preserve"> </v>
      </c>
      <c r="O51" s="11" t="str">
        <f t="shared" si="9"/>
        <v xml:space="preserve"> </v>
      </c>
      <c r="P51" s="11" t="str">
        <f t="shared" si="10"/>
        <v xml:space="preserve"> </v>
      </c>
      <c r="Q51" s="11" t="str">
        <f t="shared" si="11"/>
        <v/>
      </c>
      <c r="R51" s="10" t="str">
        <f t="shared" si="12"/>
        <v/>
      </c>
      <c r="S51" s="34">
        <f t="shared" si="13"/>
        <v>0.16666666666666663</v>
      </c>
    </row>
    <row r="52" spans="1:19" s="12" customFormat="1" ht="39" x14ac:dyDescent="0.2">
      <c r="A52" s="5">
        <v>18</v>
      </c>
      <c r="B52" s="71" t="str">
        <f t="shared" si="2"/>
        <v>Quinta</v>
      </c>
      <c r="C52" s="70" t="s">
        <v>60</v>
      </c>
      <c r="D52" s="68" t="s">
        <v>62</v>
      </c>
      <c r="E52" s="124" t="s">
        <v>71</v>
      </c>
      <c r="F52" s="114">
        <v>0.75</v>
      </c>
      <c r="G52" s="114">
        <v>0.77083333333333337</v>
      </c>
      <c r="H52" s="7">
        <f t="shared" si="3"/>
        <v>2.083333333333337E-2</v>
      </c>
      <c r="I52" s="8" t="str">
        <f t="shared" si="14"/>
        <v>Dia de semana - 00h00 às 08h00 e 18h00 às 24h00 - R$ 65,00</v>
      </c>
      <c r="J52" s="9"/>
      <c r="K52" s="10" t="str">
        <f t="shared" si="5"/>
        <v/>
      </c>
      <c r="L52" s="11">
        <f t="shared" si="6"/>
        <v>2.083333333333337E-2</v>
      </c>
      <c r="M52" s="11" t="str">
        <f t="shared" si="7"/>
        <v/>
      </c>
      <c r="N52" s="11" t="str">
        <f t="shared" si="8"/>
        <v xml:space="preserve"> </v>
      </c>
      <c r="O52" s="11" t="str">
        <f t="shared" si="9"/>
        <v xml:space="preserve"> </v>
      </c>
      <c r="P52" s="11" t="str">
        <f t="shared" si="10"/>
        <v xml:space="preserve"> </v>
      </c>
      <c r="Q52" s="11" t="str">
        <f t="shared" si="11"/>
        <v/>
      </c>
      <c r="R52" s="10" t="str">
        <f t="shared" si="12"/>
        <v/>
      </c>
      <c r="S52" s="34">
        <f t="shared" si="13"/>
        <v>2.083333333333337E-2</v>
      </c>
    </row>
    <row r="53" spans="1:19" s="12" customFormat="1" ht="26" x14ac:dyDescent="0.2">
      <c r="A53" s="5">
        <v>19</v>
      </c>
      <c r="B53" s="71" t="str">
        <f t="shared" si="2"/>
        <v>Sexta</v>
      </c>
      <c r="C53" s="125" t="s">
        <v>70</v>
      </c>
      <c r="D53" s="68" t="s">
        <v>62</v>
      </c>
      <c r="E53" s="124" t="s">
        <v>71</v>
      </c>
      <c r="F53" s="114">
        <v>0.375</v>
      </c>
      <c r="G53" s="114">
        <v>0.54166666666666663</v>
      </c>
      <c r="H53" s="7">
        <f t="shared" si="3"/>
        <v>0.16666666666666663</v>
      </c>
      <c r="I53" s="8" t="str">
        <f t="shared" si="14"/>
        <v>Dia de semana - 08h00 às 18h00 - R$ 65,00</v>
      </c>
      <c r="J53" s="9"/>
      <c r="K53" s="10">
        <f t="shared" si="5"/>
        <v>0.16666666666666663</v>
      </c>
      <c r="L53" s="11" t="str">
        <f t="shared" si="6"/>
        <v/>
      </c>
      <c r="M53" s="11" t="str">
        <f t="shared" si="7"/>
        <v/>
      </c>
      <c r="N53" s="11" t="str">
        <f t="shared" si="8"/>
        <v xml:space="preserve"> </v>
      </c>
      <c r="O53" s="11" t="str">
        <f t="shared" si="9"/>
        <v xml:space="preserve"> </v>
      </c>
      <c r="P53" s="11" t="str">
        <f t="shared" si="10"/>
        <v xml:space="preserve"> </v>
      </c>
      <c r="Q53" s="11" t="str">
        <f t="shared" si="11"/>
        <v/>
      </c>
      <c r="R53" s="10" t="str">
        <f t="shared" si="12"/>
        <v/>
      </c>
      <c r="S53" s="34">
        <f t="shared" si="13"/>
        <v>0.16666666666666663</v>
      </c>
    </row>
    <row r="54" spans="1:19" s="12" customFormat="1" ht="26" x14ac:dyDescent="0.2">
      <c r="A54" s="5">
        <v>19</v>
      </c>
      <c r="B54" s="71" t="str">
        <f t="shared" si="2"/>
        <v>Sexta</v>
      </c>
      <c r="C54" s="125" t="s">
        <v>70</v>
      </c>
      <c r="D54" s="68" t="s">
        <v>62</v>
      </c>
      <c r="E54" s="124" t="s">
        <v>71</v>
      </c>
      <c r="F54" s="114">
        <v>0.58333333333333337</v>
      </c>
      <c r="G54" s="114">
        <v>0.75</v>
      </c>
      <c r="H54" s="7">
        <f t="shared" si="3"/>
        <v>0.16666666666666663</v>
      </c>
      <c r="I54" s="8" t="str">
        <f t="shared" si="14"/>
        <v>Dia de semana - 08h00 às 18h00 - R$ 65,00</v>
      </c>
      <c r="J54" s="9"/>
      <c r="K54" s="10">
        <f t="shared" si="5"/>
        <v>0.16666666666666663</v>
      </c>
      <c r="L54" s="11" t="str">
        <f t="shared" si="6"/>
        <v/>
      </c>
      <c r="M54" s="11" t="str">
        <f t="shared" si="7"/>
        <v/>
      </c>
      <c r="N54" s="11" t="str">
        <f t="shared" si="8"/>
        <v xml:space="preserve"> </v>
      </c>
      <c r="O54" s="11" t="str">
        <f t="shared" si="9"/>
        <v xml:space="preserve"> </v>
      </c>
      <c r="P54" s="11" t="str">
        <f t="shared" si="10"/>
        <v xml:space="preserve"> </v>
      </c>
      <c r="Q54" s="11" t="str">
        <f t="shared" si="11"/>
        <v/>
      </c>
      <c r="R54" s="10" t="str">
        <f t="shared" si="12"/>
        <v/>
      </c>
      <c r="S54" s="34">
        <f t="shared" si="13"/>
        <v>0.16666666666666663</v>
      </c>
    </row>
    <row r="55" spans="1:19" s="12" customFormat="1" ht="39" x14ac:dyDescent="0.2">
      <c r="A55" s="5">
        <v>19</v>
      </c>
      <c r="B55" s="71" t="str">
        <f t="shared" si="2"/>
        <v>Sexta</v>
      </c>
      <c r="C55" s="125" t="s">
        <v>70</v>
      </c>
      <c r="D55" s="68" t="s">
        <v>62</v>
      </c>
      <c r="E55" s="124" t="s">
        <v>71</v>
      </c>
      <c r="F55" s="114">
        <v>0.75</v>
      </c>
      <c r="G55" s="114">
        <v>0.875</v>
      </c>
      <c r="H55" s="7">
        <f t="shared" si="3"/>
        <v>0.125</v>
      </c>
      <c r="I55" s="8" t="str">
        <f t="shared" si="14"/>
        <v>Dia de semana - 00h00 às 08h00 e 18h00 às 24h00 - R$ 65,00</v>
      </c>
      <c r="J55" s="9"/>
      <c r="K55" s="10" t="str">
        <f t="shared" si="5"/>
        <v/>
      </c>
      <c r="L55" s="11">
        <f t="shared" si="6"/>
        <v>0.125</v>
      </c>
      <c r="M55" s="11" t="str">
        <f t="shared" si="7"/>
        <v/>
      </c>
      <c r="N55" s="11" t="str">
        <f t="shared" si="8"/>
        <v xml:space="preserve"> </v>
      </c>
      <c r="O55" s="11" t="str">
        <f t="shared" si="9"/>
        <v xml:space="preserve"> </v>
      </c>
      <c r="P55" s="11" t="str">
        <f t="shared" si="10"/>
        <v xml:space="preserve"> </v>
      </c>
      <c r="Q55" s="11" t="str">
        <f t="shared" si="11"/>
        <v/>
      </c>
      <c r="R55" s="10" t="str">
        <f t="shared" si="12"/>
        <v/>
      </c>
      <c r="S55" s="34">
        <f t="shared" si="13"/>
        <v>0.125</v>
      </c>
    </row>
    <row r="56" spans="1:19" s="12" customFormat="1" ht="26" x14ac:dyDescent="0.2">
      <c r="A56" s="5">
        <v>22</v>
      </c>
      <c r="B56" s="71" t="str">
        <f t="shared" si="2"/>
        <v>Segunda</v>
      </c>
      <c r="C56" s="125" t="s">
        <v>70</v>
      </c>
      <c r="D56" s="68" t="s">
        <v>62</v>
      </c>
      <c r="E56" s="124" t="s">
        <v>71</v>
      </c>
      <c r="F56" s="125">
        <v>0.375</v>
      </c>
      <c r="G56" s="125">
        <v>0.54166666666666663</v>
      </c>
      <c r="H56" s="7">
        <f t="shared" si="3"/>
        <v>0.16666666666666663</v>
      </c>
      <c r="I56" s="8" t="str">
        <f t="shared" si="14"/>
        <v>Dia de semana - 08h00 às 18h00 - R$ 65,00</v>
      </c>
      <c r="J56" s="9"/>
      <c r="K56" s="10">
        <f t="shared" si="5"/>
        <v>0.16666666666666663</v>
      </c>
      <c r="L56" s="11" t="str">
        <f t="shared" si="6"/>
        <v/>
      </c>
      <c r="M56" s="11" t="str">
        <f t="shared" si="7"/>
        <v/>
      </c>
      <c r="N56" s="11" t="str">
        <f t="shared" si="8"/>
        <v xml:space="preserve"> </v>
      </c>
      <c r="O56" s="11" t="str">
        <f t="shared" si="9"/>
        <v xml:space="preserve"> </v>
      </c>
      <c r="P56" s="11" t="str">
        <f t="shared" si="10"/>
        <v xml:space="preserve"> </v>
      </c>
      <c r="Q56" s="11" t="str">
        <f t="shared" si="11"/>
        <v/>
      </c>
      <c r="R56" s="10" t="str">
        <f t="shared" si="12"/>
        <v/>
      </c>
      <c r="S56" s="34">
        <f t="shared" si="13"/>
        <v>0.16666666666666663</v>
      </c>
    </row>
    <row r="57" spans="1:19" s="12" customFormat="1" ht="26" x14ac:dyDescent="0.2">
      <c r="A57" s="5">
        <v>22</v>
      </c>
      <c r="B57" s="71" t="str">
        <f t="shared" si="2"/>
        <v>Segunda</v>
      </c>
      <c r="C57" s="125" t="s">
        <v>70</v>
      </c>
      <c r="D57" s="68" t="s">
        <v>62</v>
      </c>
      <c r="E57" s="124" t="s">
        <v>71</v>
      </c>
      <c r="F57" s="125">
        <v>0.58333333333333337</v>
      </c>
      <c r="G57" s="125">
        <v>0.75</v>
      </c>
      <c r="H57" s="7">
        <f t="shared" si="3"/>
        <v>0.16666666666666663</v>
      </c>
      <c r="I57" s="8" t="str">
        <f t="shared" si="14"/>
        <v>Dia de semana - 08h00 às 18h00 - R$ 65,00</v>
      </c>
      <c r="J57" s="9"/>
      <c r="K57" s="10">
        <f t="shared" si="5"/>
        <v>0.16666666666666663</v>
      </c>
      <c r="L57" s="11" t="str">
        <f t="shared" si="6"/>
        <v/>
      </c>
      <c r="M57" s="11" t="str">
        <f t="shared" si="7"/>
        <v/>
      </c>
      <c r="N57" s="11" t="str">
        <f t="shared" si="8"/>
        <v xml:space="preserve"> </v>
      </c>
      <c r="O57" s="11" t="str">
        <f t="shared" si="9"/>
        <v xml:space="preserve"> </v>
      </c>
      <c r="P57" s="11" t="str">
        <f t="shared" si="10"/>
        <v xml:space="preserve"> </v>
      </c>
      <c r="Q57" s="11" t="str">
        <f t="shared" si="11"/>
        <v/>
      </c>
      <c r="R57" s="10" t="str">
        <f t="shared" si="12"/>
        <v/>
      </c>
      <c r="S57" s="34">
        <f t="shared" si="13"/>
        <v>0.16666666666666663</v>
      </c>
    </row>
    <row r="58" spans="1:19" s="12" customFormat="1" ht="39" x14ac:dyDescent="0.2">
      <c r="A58" s="5">
        <v>22</v>
      </c>
      <c r="B58" s="71" t="str">
        <f t="shared" si="2"/>
        <v>Segunda</v>
      </c>
      <c r="C58" s="70" t="s">
        <v>70</v>
      </c>
      <c r="D58" s="68" t="s">
        <v>71</v>
      </c>
      <c r="E58" s="124" t="s">
        <v>71</v>
      </c>
      <c r="F58" s="125">
        <v>0.75</v>
      </c>
      <c r="G58" s="125">
        <v>0.89583333333333337</v>
      </c>
      <c r="H58" s="7">
        <f t="shared" si="3"/>
        <v>0.14583333333333337</v>
      </c>
      <c r="I58" s="8" t="str">
        <f t="shared" si="14"/>
        <v>Dia de semana - 00h00 às 08h00 e 18h00 às 24h00 - R$ 65,00</v>
      </c>
      <c r="J58" s="9"/>
      <c r="K58" s="10" t="str">
        <f t="shared" si="5"/>
        <v/>
      </c>
      <c r="L58" s="11">
        <f t="shared" si="6"/>
        <v>0.14583333333333337</v>
      </c>
      <c r="M58" s="11" t="str">
        <f t="shared" si="7"/>
        <v/>
      </c>
      <c r="N58" s="11" t="str">
        <f t="shared" si="8"/>
        <v xml:space="preserve"> </v>
      </c>
      <c r="O58" s="11" t="str">
        <f t="shared" si="9"/>
        <v xml:space="preserve"> </v>
      </c>
      <c r="P58" s="11" t="str">
        <f t="shared" si="10"/>
        <v xml:space="preserve"> </v>
      </c>
      <c r="Q58" s="11" t="str">
        <f t="shared" si="11"/>
        <v/>
      </c>
      <c r="R58" s="10" t="str">
        <f t="shared" si="12"/>
        <v/>
      </c>
      <c r="S58" s="34">
        <f t="shared" si="13"/>
        <v>0.14583333333333337</v>
      </c>
    </row>
    <row r="59" spans="1:19" s="12" customFormat="1" ht="26" x14ac:dyDescent="0.2">
      <c r="A59" s="5">
        <v>23</v>
      </c>
      <c r="B59" s="71" t="str">
        <f t="shared" si="2"/>
        <v>Terça</v>
      </c>
      <c r="C59" s="70" t="s">
        <v>70</v>
      </c>
      <c r="D59" s="68" t="s">
        <v>71</v>
      </c>
      <c r="E59" s="124" t="s">
        <v>71</v>
      </c>
      <c r="F59" s="125">
        <v>0.375</v>
      </c>
      <c r="G59" s="125">
        <v>0.54166666666666663</v>
      </c>
      <c r="H59" s="7">
        <f t="shared" si="3"/>
        <v>0.16666666666666663</v>
      </c>
      <c r="I59" s="8" t="str">
        <f t="shared" si="14"/>
        <v>Dia de semana - 08h00 às 18h00 - R$ 65,00</v>
      </c>
      <c r="J59" s="9"/>
      <c r="K59" s="10">
        <f t="shared" si="5"/>
        <v>0.16666666666666663</v>
      </c>
      <c r="L59" s="11" t="str">
        <f t="shared" si="6"/>
        <v/>
      </c>
      <c r="M59" s="11" t="str">
        <f t="shared" si="7"/>
        <v/>
      </c>
      <c r="N59" s="11" t="str">
        <f t="shared" si="8"/>
        <v xml:space="preserve"> </v>
      </c>
      <c r="O59" s="11" t="str">
        <f t="shared" si="9"/>
        <v xml:space="preserve"> </v>
      </c>
      <c r="P59" s="11" t="str">
        <f t="shared" si="10"/>
        <v xml:space="preserve"> </v>
      </c>
      <c r="Q59" s="11" t="str">
        <f t="shared" si="11"/>
        <v/>
      </c>
      <c r="R59" s="10" t="str">
        <f t="shared" si="12"/>
        <v/>
      </c>
      <c r="S59" s="34">
        <f t="shared" si="13"/>
        <v>0.16666666666666663</v>
      </c>
    </row>
    <row r="60" spans="1:19" s="12" customFormat="1" ht="26" x14ac:dyDescent="0.2">
      <c r="A60" s="5">
        <v>23</v>
      </c>
      <c r="B60" s="71" t="str">
        <f t="shared" si="2"/>
        <v>Terça</v>
      </c>
      <c r="C60" s="70" t="s">
        <v>70</v>
      </c>
      <c r="D60" s="68" t="s">
        <v>71</v>
      </c>
      <c r="E60" s="124" t="s">
        <v>71</v>
      </c>
      <c r="F60" s="125">
        <v>0.58333333333333337</v>
      </c>
      <c r="G60" s="125">
        <v>0.75</v>
      </c>
      <c r="H60" s="7">
        <f t="shared" si="3"/>
        <v>0.16666666666666663</v>
      </c>
      <c r="I60" s="8" t="str">
        <f t="shared" si="14"/>
        <v>Dia de semana - 08h00 às 18h00 - R$ 65,00</v>
      </c>
      <c r="J60" s="9"/>
      <c r="K60" s="10">
        <f t="shared" si="5"/>
        <v>0.16666666666666663</v>
      </c>
      <c r="L60" s="11" t="str">
        <f t="shared" si="6"/>
        <v/>
      </c>
      <c r="M60" s="11" t="str">
        <f t="shared" si="7"/>
        <v/>
      </c>
      <c r="N60" s="11" t="str">
        <f t="shared" si="8"/>
        <v xml:space="preserve"> </v>
      </c>
      <c r="O60" s="11" t="str">
        <f t="shared" si="9"/>
        <v xml:space="preserve"> </v>
      </c>
      <c r="P60" s="11" t="str">
        <f t="shared" si="10"/>
        <v xml:space="preserve"> </v>
      </c>
      <c r="Q60" s="11" t="str">
        <f t="shared" si="11"/>
        <v/>
      </c>
      <c r="R60" s="10" t="str">
        <f t="shared" si="12"/>
        <v/>
      </c>
      <c r="S60" s="34">
        <f t="shared" si="13"/>
        <v>0.16666666666666663</v>
      </c>
    </row>
    <row r="61" spans="1:19" s="12" customFormat="1" ht="39" x14ac:dyDescent="0.2">
      <c r="A61" s="5">
        <v>23</v>
      </c>
      <c r="B61" s="71" t="str">
        <f t="shared" si="2"/>
        <v>Terça</v>
      </c>
      <c r="C61" s="70" t="s">
        <v>70</v>
      </c>
      <c r="D61" s="68" t="s">
        <v>71</v>
      </c>
      <c r="E61" s="124" t="s">
        <v>71</v>
      </c>
      <c r="F61" s="125">
        <v>0.75</v>
      </c>
      <c r="G61" s="125">
        <v>0.8125</v>
      </c>
      <c r="H61" s="7">
        <f t="shared" si="3"/>
        <v>6.25E-2</v>
      </c>
      <c r="I61" s="8" t="str">
        <f t="shared" si="14"/>
        <v>Dia de semana - 00h00 às 08h00 e 18h00 às 24h00 - R$ 65,00</v>
      </c>
      <c r="J61" s="9"/>
      <c r="K61" s="10" t="str">
        <f t="shared" si="5"/>
        <v/>
      </c>
      <c r="L61" s="11">
        <f t="shared" si="6"/>
        <v>6.25E-2</v>
      </c>
      <c r="M61" s="11" t="str">
        <f t="shared" si="7"/>
        <v/>
      </c>
      <c r="N61" s="11" t="str">
        <f t="shared" si="8"/>
        <v xml:space="preserve"> </v>
      </c>
      <c r="O61" s="11" t="str">
        <f t="shared" si="9"/>
        <v xml:space="preserve"> </v>
      </c>
      <c r="P61" s="11" t="str">
        <f t="shared" si="10"/>
        <v xml:space="preserve"> </v>
      </c>
      <c r="Q61" s="11" t="str">
        <f t="shared" si="11"/>
        <v/>
      </c>
      <c r="R61" s="10" t="str">
        <f t="shared" si="12"/>
        <v/>
      </c>
      <c r="S61" s="34">
        <f t="shared" si="13"/>
        <v>6.25E-2</v>
      </c>
    </row>
    <row r="62" spans="1:19" s="12" customFormat="1" ht="26" x14ac:dyDescent="0.2">
      <c r="A62" s="5">
        <v>24</v>
      </c>
      <c r="B62" s="71" t="str">
        <f t="shared" si="2"/>
        <v>Quarta</v>
      </c>
      <c r="C62" s="70" t="s">
        <v>70</v>
      </c>
      <c r="D62" s="68" t="s">
        <v>71</v>
      </c>
      <c r="E62" s="124" t="s">
        <v>71</v>
      </c>
      <c r="F62" s="125">
        <v>0.375</v>
      </c>
      <c r="G62" s="125">
        <v>0.54166666666666663</v>
      </c>
      <c r="H62" s="7">
        <f t="shared" si="3"/>
        <v>0.16666666666666663</v>
      </c>
      <c r="I62" s="8" t="str">
        <f t="shared" si="14"/>
        <v>Dia de semana - 08h00 às 18h00 - R$ 65,00</v>
      </c>
      <c r="J62" s="9"/>
      <c r="K62" s="10">
        <f t="shared" si="5"/>
        <v>0.16666666666666663</v>
      </c>
      <c r="L62" s="11" t="str">
        <f t="shared" si="6"/>
        <v/>
      </c>
      <c r="M62" s="11" t="str">
        <f t="shared" si="7"/>
        <v/>
      </c>
      <c r="N62" s="11" t="str">
        <f t="shared" si="8"/>
        <v xml:space="preserve"> </v>
      </c>
      <c r="O62" s="11" t="str">
        <f t="shared" si="9"/>
        <v xml:space="preserve"> </v>
      </c>
      <c r="P62" s="11" t="str">
        <f t="shared" si="10"/>
        <v xml:space="preserve"> </v>
      </c>
      <c r="Q62" s="11" t="str">
        <f t="shared" si="11"/>
        <v/>
      </c>
      <c r="R62" s="10" t="str">
        <f t="shared" si="12"/>
        <v/>
      </c>
      <c r="S62" s="34">
        <f t="shared" si="13"/>
        <v>0.16666666666666663</v>
      </c>
    </row>
    <row r="63" spans="1:19" s="12" customFormat="1" ht="26" x14ac:dyDescent="0.2">
      <c r="A63" s="5">
        <v>24</v>
      </c>
      <c r="B63" s="71" t="str">
        <f t="shared" si="2"/>
        <v>Quarta</v>
      </c>
      <c r="C63" s="70" t="s">
        <v>70</v>
      </c>
      <c r="D63" s="68" t="s">
        <v>71</v>
      </c>
      <c r="E63" s="124" t="s">
        <v>71</v>
      </c>
      <c r="F63" s="125">
        <v>0.58333333333333337</v>
      </c>
      <c r="G63" s="125">
        <v>0.75</v>
      </c>
      <c r="H63" s="7">
        <f t="shared" si="3"/>
        <v>0.16666666666666663</v>
      </c>
      <c r="I63" s="8" t="str">
        <f t="shared" si="14"/>
        <v>Dia de semana - 08h00 às 18h00 - R$ 65,00</v>
      </c>
      <c r="J63" s="9"/>
      <c r="K63" s="10">
        <f t="shared" si="5"/>
        <v>0.16666666666666663</v>
      </c>
      <c r="L63" s="11" t="str">
        <f t="shared" si="6"/>
        <v/>
      </c>
      <c r="M63" s="11" t="str">
        <f t="shared" si="7"/>
        <v/>
      </c>
      <c r="N63" s="11" t="str">
        <f t="shared" si="8"/>
        <v xml:space="preserve"> </v>
      </c>
      <c r="O63" s="11" t="str">
        <f t="shared" si="9"/>
        <v xml:space="preserve"> </v>
      </c>
      <c r="P63" s="11" t="str">
        <f t="shared" si="10"/>
        <v xml:space="preserve"> </v>
      </c>
      <c r="Q63" s="11" t="str">
        <f t="shared" si="11"/>
        <v/>
      </c>
      <c r="R63" s="10" t="str">
        <f t="shared" si="12"/>
        <v/>
      </c>
      <c r="S63" s="34">
        <f t="shared" si="13"/>
        <v>0.16666666666666663</v>
      </c>
    </row>
    <row r="64" spans="1:19" s="12" customFormat="1" ht="39" x14ac:dyDescent="0.2">
      <c r="A64" s="5">
        <v>24</v>
      </c>
      <c r="B64" s="71" t="str">
        <f t="shared" si="2"/>
        <v>Quarta</v>
      </c>
      <c r="C64" s="125" t="s">
        <v>70</v>
      </c>
      <c r="D64" s="123" t="s">
        <v>71</v>
      </c>
      <c r="E64" s="69" t="s">
        <v>71</v>
      </c>
      <c r="F64" s="125">
        <v>0.75</v>
      </c>
      <c r="G64" s="125">
        <v>0.83333333333333337</v>
      </c>
      <c r="H64" s="7">
        <f t="shared" si="3"/>
        <v>8.333333333333337E-2</v>
      </c>
      <c r="I64" s="8" t="str">
        <f t="shared" si="14"/>
        <v>Dia de semana - 00h00 às 08h00 e 18h00 às 24h00 - R$ 65,00</v>
      </c>
      <c r="J64" s="9"/>
      <c r="K64" s="10" t="str">
        <f t="shared" si="5"/>
        <v/>
      </c>
      <c r="L64" s="11">
        <f t="shared" si="6"/>
        <v>8.333333333333337E-2</v>
      </c>
      <c r="M64" s="11" t="str">
        <f t="shared" si="7"/>
        <v/>
      </c>
      <c r="N64" s="11" t="str">
        <f t="shared" si="8"/>
        <v xml:space="preserve"> </v>
      </c>
      <c r="O64" s="11" t="str">
        <f t="shared" si="9"/>
        <v xml:space="preserve"> </v>
      </c>
      <c r="P64" s="11" t="str">
        <f t="shared" si="10"/>
        <v xml:space="preserve"> </v>
      </c>
      <c r="Q64" s="11" t="str">
        <f t="shared" si="11"/>
        <v/>
      </c>
      <c r="R64" s="10" t="str">
        <f t="shared" si="12"/>
        <v/>
      </c>
      <c r="S64" s="34">
        <f t="shared" si="13"/>
        <v>8.333333333333337E-2</v>
      </c>
    </row>
    <row r="65" spans="1:19" s="12" customFormat="1" ht="26" x14ac:dyDescent="0.2">
      <c r="A65" s="5">
        <v>25</v>
      </c>
      <c r="B65" s="71" t="str">
        <f t="shared" si="2"/>
        <v>Quinta</v>
      </c>
      <c r="C65" s="125" t="s">
        <v>70</v>
      </c>
      <c r="D65" s="123" t="s">
        <v>71</v>
      </c>
      <c r="E65" s="124" t="s">
        <v>71</v>
      </c>
      <c r="F65" s="125">
        <v>0.375</v>
      </c>
      <c r="G65" s="125">
        <v>0.54166666666666663</v>
      </c>
      <c r="H65" s="7">
        <f t="shared" si="3"/>
        <v>0.16666666666666663</v>
      </c>
      <c r="I65" s="8" t="str">
        <f t="shared" si="14"/>
        <v>Dia de semana - 08h00 às 18h00 - R$ 65,00</v>
      </c>
      <c r="J65" s="9"/>
      <c r="K65" s="10">
        <f t="shared" si="5"/>
        <v>0.16666666666666663</v>
      </c>
      <c r="L65" s="11" t="str">
        <f t="shared" si="6"/>
        <v/>
      </c>
      <c r="M65" s="11" t="str">
        <f t="shared" si="7"/>
        <v/>
      </c>
      <c r="N65" s="11" t="str">
        <f t="shared" si="8"/>
        <v xml:space="preserve"> </v>
      </c>
      <c r="O65" s="11" t="str">
        <f t="shared" si="9"/>
        <v xml:space="preserve"> </v>
      </c>
      <c r="P65" s="11" t="str">
        <f t="shared" si="10"/>
        <v xml:space="preserve"> </v>
      </c>
      <c r="Q65" s="11" t="str">
        <f t="shared" si="11"/>
        <v/>
      </c>
      <c r="R65" s="10" t="str">
        <f t="shared" si="12"/>
        <v/>
      </c>
      <c r="S65" s="34">
        <f t="shared" si="13"/>
        <v>0.16666666666666663</v>
      </c>
    </row>
    <row r="66" spans="1:19" s="12" customFormat="1" ht="26" x14ac:dyDescent="0.2">
      <c r="A66" s="5">
        <v>25</v>
      </c>
      <c r="B66" s="71" t="str">
        <f t="shared" si="2"/>
        <v>Quinta</v>
      </c>
      <c r="C66" s="125" t="s">
        <v>70</v>
      </c>
      <c r="D66" s="123" t="s">
        <v>71</v>
      </c>
      <c r="E66" s="124" t="s">
        <v>71</v>
      </c>
      <c r="F66" s="125">
        <v>0.58333333333333337</v>
      </c>
      <c r="G66" s="125">
        <v>0.75</v>
      </c>
      <c r="H66" s="7">
        <f t="shared" si="3"/>
        <v>0.16666666666666663</v>
      </c>
      <c r="I66" s="8" t="str">
        <f t="shared" si="14"/>
        <v>Dia de semana - 08h00 às 18h00 - R$ 65,00</v>
      </c>
      <c r="J66" s="9"/>
      <c r="K66" s="10">
        <f t="shared" si="5"/>
        <v>0.16666666666666663</v>
      </c>
      <c r="L66" s="11" t="str">
        <f t="shared" si="6"/>
        <v/>
      </c>
      <c r="M66" s="11" t="str">
        <f t="shared" si="7"/>
        <v/>
      </c>
      <c r="N66" s="11" t="str">
        <f t="shared" si="8"/>
        <v xml:space="preserve"> </v>
      </c>
      <c r="O66" s="11" t="str">
        <f t="shared" si="9"/>
        <v xml:space="preserve"> </v>
      </c>
      <c r="P66" s="11" t="str">
        <f t="shared" si="10"/>
        <v xml:space="preserve"> </v>
      </c>
      <c r="Q66" s="11" t="str">
        <f t="shared" si="11"/>
        <v/>
      </c>
      <c r="R66" s="10" t="str">
        <f t="shared" si="12"/>
        <v/>
      </c>
      <c r="S66" s="34">
        <f t="shared" si="13"/>
        <v>0.16666666666666663</v>
      </c>
    </row>
    <row r="67" spans="1:19" s="12" customFormat="1" ht="39" x14ac:dyDescent="0.2">
      <c r="A67" s="5">
        <v>25</v>
      </c>
      <c r="B67" s="71" t="str">
        <f t="shared" si="2"/>
        <v>Quinta</v>
      </c>
      <c r="C67" s="125" t="s">
        <v>70</v>
      </c>
      <c r="D67" s="123" t="s">
        <v>71</v>
      </c>
      <c r="E67" s="124" t="s">
        <v>71</v>
      </c>
      <c r="F67" s="125">
        <v>0.75</v>
      </c>
      <c r="G67" s="125">
        <v>0.875</v>
      </c>
      <c r="H67" s="7">
        <f t="shared" si="3"/>
        <v>0.125</v>
      </c>
      <c r="I67" s="8" t="str">
        <f t="shared" si="14"/>
        <v>Dia de semana - 00h00 às 08h00 e 18h00 às 24h00 - R$ 65,00</v>
      </c>
      <c r="J67" s="9"/>
      <c r="K67" s="10" t="str">
        <f t="shared" si="5"/>
        <v/>
      </c>
      <c r="L67" s="11">
        <f t="shared" si="6"/>
        <v>0.125</v>
      </c>
      <c r="M67" s="11" t="str">
        <f t="shared" si="7"/>
        <v/>
      </c>
      <c r="N67" s="11" t="str">
        <f t="shared" si="8"/>
        <v xml:space="preserve"> </v>
      </c>
      <c r="O67" s="11" t="str">
        <f t="shared" si="9"/>
        <v xml:space="preserve"> </v>
      </c>
      <c r="P67" s="11" t="str">
        <f t="shared" si="10"/>
        <v xml:space="preserve"> </v>
      </c>
      <c r="Q67" s="11" t="str">
        <f t="shared" si="11"/>
        <v/>
      </c>
      <c r="R67" s="10" t="str">
        <f t="shared" si="12"/>
        <v/>
      </c>
      <c r="S67" s="34">
        <f t="shared" si="13"/>
        <v>0.125</v>
      </c>
    </row>
    <row r="68" spans="1:19" s="12" customFormat="1" ht="26" x14ac:dyDescent="0.2">
      <c r="A68" s="5">
        <v>26</v>
      </c>
      <c r="B68" s="71" t="str">
        <f t="shared" si="2"/>
        <v>Sexta</v>
      </c>
      <c r="C68" s="125" t="s">
        <v>70</v>
      </c>
      <c r="D68" s="123" t="s">
        <v>71</v>
      </c>
      <c r="E68" s="124" t="s">
        <v>71</v>
      </c>
      <c r="F68" s="125">
        <v>0.375</v>
      </c>
      <c r="G68" s="125">
        <v>0.54166666666666663</v>
      </c>
      <c r="H68" s="7">
        <f t="shared" si="3"/>
        <v>0.16666666666666663</v>
      </c>
      <c r="I68" s="8" t="str">
        <f t="shared" si="14"/>
        <v>Dia de semana - 08h00 às 18h00 - R$ 65,00</v>
      </c>
      <c r="J68" s="9"/>
      <c r="K68" s="10">
        <f t="shared" si="5"/>
        <v>0.16666666666666663</v>
      </c>
      <c r="L68" s="11" t="str">
        <f t="shared" si="6"/>
        <v/>
      </c>
      <c r="M68" s="11" t="str">
        <f t="shared" si="7"/>
        <v/>
      </c>
      <c r="N68" s="11" t="str">
        <f t="shared" si="8"/>
        <v xml:space="preserve"> </v>
      </c>
      <c r="O68" s="11" t="str">
        <f t="shared" si="9"/>
        <v xml:space="preserve"> </v>
      </c>
      <c r="P68" s="11" t="str">
        <f t="shared" si="10"/>
        <v xml:space="preserve"> </v>
      </c>
      <c r="Q68" s="11" t="str">
        <f t="shared" si="11"/>
        <v/>
      </c>
      <c r="R68" s="10" t="str">
        <f t="shared" si="12"/>
        <v/>
      </c>
      <c r="S68" s="34">
        <f t="shared" si="13"/>
        <v>0.16666666666666663</v>
      </c>
    </row>
    <row r="69" spans="1:19" s="12" customFormat="1" ht="26" x14ac:dyDescent="0.2">
      <c r="A69" s="5">
        <v>26</v>
      </c>
      <c r="B69" s="71" t="str">
        <f t="shared" si="2"/>
        <v>Sexta</v>
      </c>
      <c r="C69" s="125" t="s">
        <v>70</v>
      </c>
      <c r="D69" s="123" t="s">
        <v>71</v>
      </c>
      <c r="E69" s="124" t="s">
        <v>71</v>
      </c>
      <c r="F69" s="125">
        <v>0.58333333333333337</v>
      </c>
      <c r="G69" s="125">
        <v>0.75</v>
      </c>
      <c r="H69" s="7">
        <f t="shared" si="3"/>
        <v>0.16666666666666663</v>
      </c>
      <c r="I69" s="8" t="str">
        <f t="shared" si="14"/>
        <v>Dia de semana - 08h00 às 18h00 - R$ 65,00</v>
      </c>
      <c r="J69" s="9"/>
      <c r="K69" s="10">
        <f t="shared" si="5"/>
        <v>0.16666666666666663</v>
      </c>
      <c r="L69" s="11" t="str">
        <f t="shared" si="6"/>
        <v/>
      </c>
      <c r="M69" s="11" t="str">
        <f t="shared" si="7"/>
        <v/>
      </c>
      <c r="N69" s="11" t="str">
        <f t="shared" si="8"/>
        <v xml:space="preserve"> </v>
      </c>
      <c r="O69" s="11" t="str">
        <f t="shared" si="9"/>
        <v xml:space="preserve"> </v>
      </c>
      <c r="P69" s="11" t="str">
        <f t="shared" si="10"/>
        <v xml:space="preserve"> </v>
      </c>
      <c r="Q69" s="11" t="str">
        <f t="shared" si="11"/>
        <v/>
      </c>
      <c r="R69" s="10" t="str">
        <f t="shared" si="12"/>
        <v/>
      </c>
      <c r="S69" s="34">
        <f t="shared" si="13"/>
        <v>0.16666666666666663</v>
      </c>
    </row>
    <row r="70" spans="1:19" s="12" customFormat="1" ht="39" x14ac:dyDescent="0.2">
      <c r="A70" s="5">
        <v>26</v>
      </c>
      <c r="B70" s="71" t="str">
        <f t="shared" si="2"/>
        <v>Sexta</v>
      </c>
      <c r="C70" s="125" t="s">
        <v>70</v>
      </c>
      <c r="D70" s="123" t="s">
        <v>71</v>
      </c>
      <c r="E70" s="124" t="s">
        <v>71</v>
      </c>
      <c r="F70" s="125">
        <v>0.75</v>
      </c>
      <c r="G70" s="125">
        <v>0.86111111111111116</v>
      </c>
      <c r="H70" s="7">
        <f t="shared" ref="H70:H72" si="15">IF(AND(F70&gt;=0,G70&gt;=0),(G70-F70),0)</f>
        <v>0.11111111111111116</v>
      </c>
      <c r="I70" s="8" t="str">
        <f t="shared" ref="I70:I72" si="16">IF(OR(F70="",G70=""),"",IF(LEFT(E70,6)="Viagem",CONCATENATE("Horas de deslocamento / Viagem"," - ",TEXT($R$9,"R$ #.##0,00"),),IF(AND(B70&lt;&gt;"sábado",B70&lt;&gt;"domingo",B70&lt;&gt;"feriado",AND(N(F70)&gt;=VALUE("08:00:00"),N(F70)&lt;=VALUE("18:00:00"),N(G70)&gt;=VALUE("08:00:00"),N(G70)&lt;=VALUE("18:00:00"))),CONCATENATE("Dia de semana - 08h00 às 18h00"," - ",TEXT($K$9,"R$ #.##0,00"),),IF(AND(B70&lt;&gt;"sábado",B70&lt;&gt;"domingo",B70&lt;&gt;"feriado",OR(N(F70)&gt;=VALUE("18:00:00"),N(F70)&lt;=VALUE("08:00:00")),OR(AND(N(G70)&gt;=VALUE("18:00:00"),N(F70)&gt;=VALUE("18:00:00")),N(G70)&lt;=VALUE("08:00:00"))),CONCATENATE("Dia de semana - 00h00 às 08h00 e 18h00 às 24h00"," - ",TEXT($L$9,"R$ #.##0,00"),),IF(AND(B70="sábado",AND(N(F70)&gt;=VALUE("08:00:00"),N(F70)&lt;=VALUE("18:00:00"),N(G70)&gt;=VALUE("08:00:00"),N(G70)&lt;=VALUE("18:00:00"))),CONCATENATE("Sábado - 08h00 às 18h00"," - ",TEXT($M$9,"R$ #.##0,00"),),IF(AND(B70="sábado",OR(N(F70)&gt;=VALUE("18:00:00"),N(F70)&lt;=VALUE("08:00:00")),OR(AND(N(G70)&gt;=VALUE("18:00:00"),N(F70)&gt;=VALUE("18:00:00")),N(G70)&lt;=VALUE("08:00:00"))),CONCATENATE("Sábado - 00h00 às 08h00 e 18h00 às 24h00"," - ",TEXT($N$9,"R$ #.##0,00"),),IF(AND(B70="domingo",AND(N(F70)&gt;=VALUE("08:00:00"),N(F70)&lt;=VALUE("18:00:00"),N(G70)&gt;=VALUE("08:00:00"),N(G70)&lt;=VALUE("18:00:00"))),CONCATENATE("Domingo - 08h00 às 18h00"," - ",TEXT($O$9,"R$ #.##0,00"),),IF(AND(B70="domingo",OR(N(F70)&gt;=VALUE("18:00:00"),N(F70)&lt;=VALUE("08:00:00")),OR(AND(N(G70)&gt;=VALUE("18:00:00"),N(F70)&gt;=VALUE("18:00:00")),N(G70)&lt;=VALUE("08:00:00"))),CONCATENATE("Domingo - 00h00 às 08h00 e 18h00 às 24h00"," - ",TEXT($P$9,"R$ #.##0,00"),),IF(B70="feriado",CONCATENATE("Feriado"," - ",TEXT($Q$9,"R$ #.##0,00"),),"ERRO! informar 'hora início' ou 'hora final' de acordo com o tipo de hora")))))))))</f>
        <v>Dia de semana - 00h00 às 08h00 e 18h00 às 24h00 - R$ 65,00</v>
      </c>
      <c r="J70" s="9"/>
      <c r="K70" s="10" t="str">
        <f t="shared" ref="K70:K72" si="17">IF(OR(F70="",G70=""),"",IF(LEFT(E70,6)="Viagem","",IF(AND(B70&lt;&gt;"sábado",B70&lt;&gt;"domingo",B70&lt;&gt;"feriado",AND(N(F70)&gt;=VALUE("08:00:00"),N(F70)&lt;=VALUE("18:00:00"),N(G70)&gt;=VALUE("08:00:00"),N(G70)&lt;=VALUE("18:00:00"))),H70,"")))</f>
        <v/>
      </c>
      <c r="L70" s="11">
        <f t="shared" ref="L70:L72" si="18">IF(OR(F70="",G70=""),"",IF(LEFT(E70,6)="Viagem","",IF(AND(B70&lt;&gt;"sábado",B70&lt;&gt;"domingo",B70&lt;&gt;"feriado",OR(N(F70)&gt;=VALUE("18:00:00"),N(F70)&lt;=VALUE("08:00:00")),OR(AND(N(G70)&gt;=VALUE("18:00:00"),N(F70)&gt;=VALUE("18:00:00")),N(G70)&lt;=VALUE("08:00:00"))),H70,"")))</f>
        <v>0.11111111111111116</v>
      </c>
      <c r="M70" s="11" t="str">
        <f t="shared" ref="M70:M72" si="19">IF(OR(F70="",G70=""),"",IF(LEFT(E70,6)="Viagem","",IF(AND(B70="sábado",AND(N(F70)&gt;=VALUE("08:00:00"),N(F70)&lt;=VALUE("18:00:00"),N(G70)&gt;=VALUE("08:00:00"),N(G70)&lt;=VALUE("18:00:00"))),H70,"")))</f>
        <v/>
      </c>
      <c r="N70" s="11" t="str">
        <f t="shared" ref="N70:N72" si="20">IF(OR(F70="",G70=""),"",IF(LEFT(E70,6)="Viagem","",IF(AND(B70="sábado",OR(N(F70)&gt;=VALUE("18:00:00"),N(F70)&lt;=VALUE("08:00:00")),OR(AND(N(G70)&gt;=VALUE("18:00:00"),N(F70)&gt;=VALUE("18:00:00")),N(G70)&lt;=VALUE("08:00:00"))),H70," ")))</f>
        <v xml:space="preserve"> </v>
      </c>
      <c r="O70" s="11" t="str">
        <f t="shared" ref="O70:O72" si="21">IF(OR(F70="",G70=""),"",IF(LEFT(E70,6)="Viagem","",IF(AND(B70="domingo",AND(N(F70)&gt;=VALUE("08:00:00"),N(F70)&lt;=VALUE("18:00:00"),N(G70)&gt;=VALUE("08:00:00"),N(G70)&lt;=VALUE("18:00:00"))),H70," ")))</f>
        <v xml:space="preserve"> </v>
      </c>
      <c r="P70" s="11" t="str">
        <f t="shared" ref="P70:P72" si="22">IF(OR(F70="",G70=""),"",IF(LEFT(E70,6)="Viagem","",IF(AND(B70="domingo",OR(N(F70)&gt;=VALUE("18:00:00"),N(F70)&lt;=VALUE("08:00:00"),N(G70)&gt;=VALUE("18:00:00"),N(G70)&lt;=VALUE("08:00:00"))),H70," ")))</f>
        <v xml:space="preserve"> </v>
      </c>
      <c r="Q70" s="11" t="str">
        <f t="shared" ref="Q70:Q72" si="23">IF(OR(F70="",G70=""),"",IF(LEFT(E70,6)="Viagem","",IF(B70="feriado",H70,"")))</f>
        <v/>
      </c>
      <c r="R70" s="10" t="str">
        <f t="shared" ref="R70:R72" si="24">IF(OR(F70="",G70=""),"",IF(LEFT(E70,6)="Viagem",H70,""))</f>
        <v/>
      </c>
      <c r="S70" s="34">
        <f t="shared" ref="S70:S72" si="25">SUM(K70:R70)</f>
        <v>0.11111111111111116</v>
      </c>
    </row>
    <row r="71" spans="1:19" s="12" customFormat="1" ht="26" x14ac:dyDescent="0.2">
      <c r="A71" s="5">
        <v>29</v>
      </c>
      <c r="B71" s="71" t="str">
        <f t="shared" si="2"/>
        <v>Segunda</v>
      </c>
      <c r="C71" s="125" t="s">
        <v>70</v>
      </c>
      <c r="D71" s="123" t="s">
        <v>71</v>
      </c>
      <c r="E71" s="124" t="s">
        <v>71</v>
      </c>
      <c r="F71" s="125">
        <v>0.38541666666666669</v>
      </c>
      <c r="G71" s="125">
        <v>0.54166666666666663</v>
      </c>
      <c r="H71" s="7">
        <f t="shared" si="15"/>
        <v>0.15624999999999994</v>
      </c>
      <c r="I71" s="8" t="str">
        <f t="shared" si="16"/>
        <v>Dia de semana - 08h00 às 18h00 - R$ 65,00</v>
      </c>
      <c r="J71" s="9"/>
      <c r="K71" s="10">
        <f t="shared" si="17"/>
        <v>0.15624999999999994</v>
      </c>
      <c r="L71" s="11" t="str">
        <f t="shared" si="18"/>
        <v/>
      </c>
      <c r="M71" s="11" t="str">
        <f t="shared" si="19"/>
        <v/>
      </c>
      <c r="N71" s="11" t="str">
        <f t="shared" si="20"/>
        <v xml:space="preserve"> </v>
      </c>
      <c r="O71" s="11" t="str">
        <f t="shared" si="21"/>
        <v xml:space="preserve"> </v>
      </c>
      <c r="P71" s="11" t="str">
        <f t="shared" si="22"/>
        <v xml:space="preserve"> </v>
      </c>
      <c r="Q71" s="11" t="str">
        <f t="shared" si="23"/>
        <v/>
      </c>
      <c r="R71" s="10" t="str">
        <f t="shared" si="24"/>
        <v/>
      </c>
      <c r="S71" s="34">
        <f t="shared" si="25"/>
        <v>0.15624999999999994</v>
      </c>
    </row>
    <row r="72" spans="1:19" s="12" customFormat="1" ht="26" x14ac:dyDescent="0.2">
      <c r="A72" s="5">
        <v>29</v>
      </c>
      <c r="B72" s="71" t="str">
        <f t="shared" si="2"/>
        <v>Segunda</v>
      </c>
      <c r="C72" s="125" t="s">
        <v>70</v>
      </c>
      <c r="D72" s="123" t="s">
        <v>71</v>
      </c>
      <c r="E72" s="124" t="s">
        <v>71</v>
      </c>
      <c r="F72" s="125">
        <v>0.58333333333333337</v>
      </c>
      <c r="G72" s="125">
        <v>0.75</v>
      </c>
      <c r="H72" s="7">
        <f t="shared" si="15"/>
        <v>0.16666666666666663</v>
      </c>
      <c r="I72" s="8" t="str">
        <f t="shared" si="16"/>
        <v>Dia de semana - 08h00 às 18h00 - R$ 65,00</v>
      </c>
      <c r="J72" s="9"/>
      <c r="K72" s="10">
        <f t="shared" si="17"/>
        <v>0.16666666666666663</v>
      </c>
      <c r="L72" s="11" t="str">
        <f t="shared" si="18"/>
        <v/>
      </c>
      <c r="M72" s="11" t="str">
        <f t="shared" si="19"/>
        <v/>
      </c>
      <c r="N72" s="11" t="str">
        <f t="shared" si="20"/>
        <v xml:space="preserve"> </v>
      </c>
      <c r="O72" s="11" t="str">
        <f t="shared" si="21"/>
        <v xml:space="preserve"> </v>
      </c>
      <c r="P72" s="11" t="str">
        <f t="shared" si="22"/>
        <v xml:space="preserve"> </v>
      </c>
      <c r="Q72" s="11" t="str">
        <f t="shared" si="23"/>
        <v/>
      </c>
      <c r="R72" s="10" t="str">
        <f t="shared" si="24"/>
        <v/>
      </c>
      <c r="S72" s="34">
        <f t="shared" si="25"/>
        <v>0.16666666666666663</v>
      </c>
    </row>
    <row r="73" spans="1:19" s="12" customFormat="1" ht="39" x14ac:dyDescent="0.2">
      <c r="A73" s="5">
        <v>29</v>
      </c>
      <c r="B73" s="71" t="str">
        <f t="shared" si="2"/>
        <v>Segunda</v>
      </c>
      <c r="C73" s="125" t="s">
        <v>70</v>
      </c>
      <c r="D73" s="123" t="s">
        <v>71</v>
      </c>
      <c r="E73" s="124" t="s">
        <v>71</v>
      </c>
      <c r="F73" s="125">
        <v>0.75</v>
      </c>
      <c r="G73" s="125">
        <v>0.83333333333333337</v>
      </c>
      <c r="H73" s="7">
        <f t="shared" si="3"/>
        <v>8.333333333333337E-2</v>
      </c>
      <c r="I73" s="8" t="str">
        <f t="shared" si="14"/>
        <v>Dia de semana - 00h00 às 08h00 e 18h00 às 24h00 - R$ 65,00</v>
      </c>
      <c r="J73" s="9"/>
      <c r="K73" s="10" t="str">
        <f t="shared" si="5"/>
        <v/>
      </c>
      <c r="L73" s="11">
        <f t="shared" si="6"/>
        <v>8.333333333333337E-2</v>
      </c>
      <c r="M73" s="11" t="str">
        <f t="shared" si="7"/>
        <v/>
      </c>
      <c r="N73" s="11" t="str">
        <f t="shared" si="8"/>
        <v xml:space="preserve"> </v>
      </c>
      <c r="O73" s="11" t="str">
        <f t="shared" si="9"/>
        <v xml:space="preserve"> </v>
      </c>
      <c r="P73" s="11" t="str">
        <f t="shared" si="10"/>
        <v xml:space="preserve"> </v>
      </c>
      <c r="Q73" s="11" t="str">
        <f t="shared" si="11"/>
        <v/>
      </c>
      <c r="R73" s="10" t="str">
        <f t="shared" si="12"/>
        <v/>
      </c>
      <c r="S73" s="34">
        <f t="shared" si="13"/>
        <v>8.333333333333337E-2</v>
      </c>
    </row>
    <row r="74" spans="1:19" s="12" customFormat="1" ht="26" x14ac:dyDescent="0.2">
      <c r="A74" s="5">
        <v>30</v>
      </c>
      <c r="B74" s="71" t="str">
        <f t="shared" si="2"/>
        <v>Terça</v>
      </c>
      <c r="C74" s="125" t="s">
        <v>70</v>
      </c>
      <c r="D74" s="123" t="s">
        <v>71</v>
      </c>
      <c r="E74" s="124" t="s">
        <v>71</v>
      </c>
      <c r="F74" s="127">
        <v>0.37152777777777773</v>
      </c>
      <c r="G74" s="127">
        <v>0.54166666666666663</v>
      </c>
      <c r="H74" s="7">
        <f t="shared" si="3"/>
        <v>0.1701388888888889</v>
      </c>
      <c r="I74" s="8" t="str">
        <f t="shared" si="14"/>
        <v>Dia de semana - 08h00 às 18h00 - R$ 65,00</v>
      </c>
      <c r="J74" s="9"/>
      <c r="K74" s="10">
        <f t="shared" si="5"/>
        <v>0.1701388888888889</v>
      </c>
      <c r="L74" s="11" t="str">
        <f t="shared" si="6"/>
        <v/>
      </c>
      <c r="M74" s="11" t="str">
        <f t="shared" si="7"/>
        <v/>
      </c>
      <c r="N74" s="11" t="str">
        <f t="shared" si="8"/>
        <v xml:space="preserve"> </v>
      </c>
      <c r="O74" s="11" t="str">
        <f t="shared" si="9"/>
        <v xml:space="preserve"> </v>
      </c>
      <c r="P74" s="11" t="str">
        <f t="shared" si="10"/>
        <v xml:space="preserve"> </v>
      </c>
      <c r="Q74" s="11" t="str">
        <f t="shared" si="11"/>
        <v/>
      </c>
      <c r="R74" s="10" t="str">
        <f t="shared" si="12"/>
        <v/>
      </c>
      <c r="S74" s="34">
        <f t="shared" si="13"/>
        <v>0.1701388888888889</v>
      </c>
    </row>
    <row r="75" spans="1:19" s="121" customFormat="1" ht="26" x14ac:dyDescent="0.2">
      <c r="A75" s="115">
        <v>30</v>
      </c>
      <c r="B75" s="126" t="str">
        <f t="shared" si="2"/>
        <v>Terça</v>
      </c>
      <c r="C75" s="125" t="s">
        <v>70</v>
      </c>
      <c r="D75" s="123" t="s">
        <v>71</v>
      </c>
      <c r="E75" s="124" t="s">
        <v>71</v>
      </c>
      <c r="F75" s="127">
        <v>0.58333333333333337</v>
      </c>
      <c r="G75" s="127">
        <v>0.75</v>
      </c>
      <c r="H75" s="116">
        <f t="shared" ref="H75" si="26">IF(AND(F75&gt;=0,G75&gt;=0),(G75-F75),0)</f>
        <v>0.16666666666666663</v>
      </c>
      <c r="I75" s="117" t="str">
        <f t="shared" ref="I75" si="27">IF(OR(F75="",G75=""),"",IF(LEFT(E75,6)="Viagem",CONCATENATE("Horas de deslocamento / Viagem"," - ",TEXT($R$9,"R$ #.##0,00"),),IF(AND(B75&lt;&gt;"sábado",B75&lt;&gt;"domingo",B75&lt;&gt;"feriado",AND(N(F75)&gt;=VALUE("08:00:00"),N(F75)&lt;=VALUE("18:00:00"),N(G75)&gt;=VALUE("08:00:00"),N(G75)&lt;=VALUE("18:00:00"))),CONCATENATE("Dia de semana - 08h00 às 18h00"," - ",TEXT($K$9,"R$ #.##0,00"),),IF(AND(B75&lt;&gt;"sábado",B75&lt;&gt;"domingo",B75&lt;&gt;"feriado",OR(N(F75)&gt;=VALUE("18:00:00"),N(F75)&lt;=VALUE("08:00:00")),OR(AND(N(G75)&gt;=VALUE("18:00:00"),N(F75)&gt;=VALUE("18:00:00")),N(G75)&lt;=VALUE("08:00:00"))),CONCATENATE("Dia de semana - 00h00 às 08h00 e 18h00 às 24h00"," - ",TEXT($L$9,"R$ #.##0,00"),),IF(AND(B75="sábado",AND(N(F75)&gt;=VALUE("08:00:00"),N(F75)&lt;=VALUE("18:00:00"),N(G75)&gt;=VALUE("08:00:00"),N(G75)&lt;=VALUE("18:00:00"))),CONCATENATE("Sábado - 08h00 às 18h00"," - ",TEXT($M$9,"R$ #.##0,00"),),IF(AND(B75="sábado",OR(N(F75)&gt;=VALUE("18:00:00"),N(F75)&lt;=VALUE("08:00:00")),OR(AND(N(G75)&gt;=VALUE("18:00:00"),N(F75)&gt;=VALUE("18:00:00")),N(G75)&lt;=VALUE("08:00:00"))),CONCATENATE("Sábado - 00h00 às 08h00 e 18h00 às 24h00"," - ",TEXT($N$9,"R$ #.##0,00"),),IF(AND(B75="domingo",AND(N(F75)&gt;=VALUE("08:00:00"),N(F75)&lt;=VALUE("18:00:00"),N(G75)&gt;=VALUE("08:00:00"),N(G75)&lt;=VALUE("18:00:00"))),CONCATENATE("Domingo - 08h00 às 18h00"," - ",TEXT($O$9,"R$ #.##0,00"),),IF(AND(B75="domingo",OR(N(F75)&gt;=VALUE("18:00:00"),N(F75)&lt;=VALUE("08:00:00")),OR(AND(N(G75)&gt;=VALUE("18:00:00"),N(F75)&gt;=VALUE("18:00:00")),N(G75)&lt;=VALUE("08:00:00"))),CONCATENATE("Domingo - 00h00 às 08h00 e 18h00 às 24h00"," - ",TEXT($P$9,"R$ #.##0,00"),),IF(B75="feriado",CONCATENATE("Feriado"," - ",TEXT($Q$9,"R$ #.##0,00"),),"ERRO! informar 'hora início' ou 'hora final' de acordo com o tipo de hora")))))))))</f>
        <v>Dia de semana - 08h00 às 18h00 - R$ 65,00</v>
      </c>
      <c r="J75" s="118"/>
      <c r="K75" s="119">
        <f t="shared" ref="K75" si="28">IF(OR(F75="",G75=""),"",IF(LEFT(E75,6)="Viagem","",IF(AND(B75&lt;&gt;"sábado",B75&lt;&gt;"domingo",B75&lt;&gt;"feriado",AND(N(F75)&gt;=VALUE("08:00:00"),N(F75)&lt;=VALUE("18:00:00"),N(G75)&gt;=VALUE("08:00:00"),N(G75)&lt;=VALUE("18:00:00"))),H75,"")))</f>
        <v>0.16666666666666663</v>
      </c>
      <c r="L75" s="120" t="str">
        <f t="shared" ref="L75" si="29">IF(OR(F75="",G75=""),"",IF(LEFT(E75,6)="Viagem","",IF(AND(B75&lt;&gt;"sábado",B75&lt;&gt;"domingo",B75&lt;&gt;"feriado",OR(N(F75)&gt;=VALUE("18:00:00"),N(F75)&lt;=VALUE("08:00:00")),OR(AND(N(G75)&gt;=VALUE("18:00:00"),N(F75)&gt;=VALUE("18:00:00")),N(G75)&lt;=VALUE("08:00:00"))),H75,"")))</f>
        <v/>
      </c>
      <c r="M75" s="120" t="str">
        <f t="shared" ref="M75" si="30">IF(OR(F75="",G75=""),"",IF(LEFT(E75,6)="Viagem","",IF(AND(B75="sábado",AND(N(F75)&gt;=VALUE("08:00:00"),N(F75)&lt;=VALUE("18:00:00"),N(G75)&gt;=VALUE("08:00:00"),N(G75)&lt;=VALUE("18:00:00"))),H75,"")))</f>
        <v/>
      </c>
      <c r="N75" s="120" t="str">
        <f t="shared" ref="N75" si="31">IF(OR(F75="",G75=""),"",IF(LEFT(E75,6)="Viagem","",IF(AND(B75="sábado",OR(N(F75)&gt;=VALUE("18:00:00"),N(F75)&lt;=VALUE("08:00:00")),OR(AND(N(G75)&gt;=VALUE("18:00:00"),N(F75)&gt;=VALUE("18:00:00")),N(G75)&lt;=VALUE("08:00:00"))),H75," ")))</f>
        <v xml:space="preserve"> </v>
      </c>
      <c r="O75" s="120" t="str">
        <f t="shared" ref="O75" si="32">IF(OR(F75="",G75=""),"",IF(LEFT(E75,6)="Viagem","",IF(AND(B75="domingo",AND(N(F75)&gt;=VALUE("08:00:00"),N(F75)&lt;=VALUE("18:00:00"),N(G75)&gt;=VALUE("08:00:00"),N(G75)&lt;=VALUE("18:00:00"))),H75," ")))</f>
        <v xml:space="preserve"> </v>
      </c>
      <c r="P75" s="120" t="str">
        <f t="shared" ref="P75" si="33">IF(OR(F75="",G75=""),"",IF(LEFT(E75,6)="Viagem","",IF(AND(B75="domingo",OR(N(F75)&gt;=VALUE("18:00:00"),N(F75)&lt;=VALUE("08:00:00"),N(G75)&gt;=VALUE("18:00:00"),N(G75)&lt;=VALUE("08:00:00"))),H75," ")))</f>
        <v xml:space="preserve"> </v>
      </c>
      <c r="Q75" s="120" t="str">
        <f t="shared" ref="Q75" si="34">IF(OR(F75="",G75=""),"",IF(LEFT(E75,6)="Viagem","",IF(B75="feriado",H75,"")))</f>
        <v/>
      </c>
      <c r="R75" s="119" t="str">
        <f t="shared" ref="R75" si="35">IF(OR(F75="",G75=""),"",IF(LEFT(E75,6)="Viagem",H75,""))</f>
        <v/>
      </c>
      <c r="S75" s="122">
        <f t="shared" ref="S75" si="36">SUM(K75:R75)</f>
        <v>0.16666666666666663</v>
      </c>
    </row>
    <row r="76" spans="1:19" s="12" customFormat="1" ht="39" x14ac:dyDescent="0.2">
      <c r="A76" s="5">
        <v>30</v>
      </c>
      <c r="B76" s="71" t="str">
        <f t="shared" si="2"/>
        <v>Terça</v>
      </c>
      <c r="C76" s="125" t="s">
        <v>70</v>
      </c>
      <c r="D76" s="123" t="s">
        <v>71</v>
      </c>
      <c r="E76" s="124" t="s">
        <v>71</v>
      </c>
      <c r="F76" s="127">
        <v>0.75</v>
      </c>
      <c r="G76" s="127">
        <v>0.85416666666666663</v>
      </c>
      <c r="H76" s="7">
        <f t="shared" si="3"/>
        <v>0.10416666666666663</v>
      </c>
      <c r="I76" s="8" t="str">
        <f t="shared" si="14"/>
        <v>Dia de semana - 00h00 às 08h00 e 18h00 às 24h00 - R$ 65,00</v>
      </c>
      <c r="J76" s="9"/>
      <c r="K76" s="10" t="str">
        <f t="shared" si="5"/>
        <v/>
      </c>
      <c r="L76" s="11">
        <f t="shared" si="6"/>
        <v>0.10416666666666663</v>
      </c>
      <c r="M76" s="11" t="str">
        <f t="shared" si="7"/>
        <v/>
      </c>
      <c r="N76" s="11" t="str">
        <f t="shared" si="8"/>
        <v xml:space="preserve"> </v>
      </c>
      <c r="O76" s="11" t="str">
        <f t="shared" si="9"/>
        <v xml:space="preserve"> </v>
      </c>
      <c r="P76" s="11" t="str">
        <f t="shared" si="10"/>
        <v xml:space="preserve"> </v>
      </c>
      <c r="Q76" s="11" t="str">
        <f t="shared" si="11"/>
        <v/>
      </c>
      <c r="R76" s="10" t="str">
        <f t="shared" si="12"/>
        <v/>
      </c>
      <c r="S76" s="34">
        <f t="shared" si="13"/>
        <v>0.10416666666666663</v>
      </c>
    </row>
    <row r="77" spans="1:19" s="13" customFormat="1" ht="12" x14ac:dyDescent="0.15">
      <c r="A77" s="167" t="s">
        <v>16</v>
      </c>
      <c r="B77" s="167"/>
      <c r="C77" s="167"/>
      <c r="D77" s="167"/>
      <c r="E77" s="167"/>
      <c r="F77" s="167"/>
      <c r="G77" s="167"/>
      <c r="H77" s="32">
        <f>SUM(H10:H76)</f>
        <v>9.2847222222222197</v>
      </c>
      <c r="I77" s="31"/>
      <c r="K77" s="34">
        <f t="shared" ref="K77:S77" si="37">SUM(K10:K76)</f>
        <v>7.430555555555558</v>
      </c>
      <c r="L77" s="34">
        <f t="shared" si="37"/>
        <v>1.854166666666667</v>
      </c>
      <c r="M77" s="34">
        <f t="shared" si="37"/>
        <v>0</v>
      </c>
      <c r="N77" s="34">
        <f t="shared" si="37"/>
        <v>0</v>
      </c>
      <c r="O77" s="34">
        <f t="shared" si="37"/>
        <v>0</v>
      </c>
      <c r="P77" s="34">
        <f t="shared" si="37"/>
        <v>0</v>
      </c>
      <c r="Q77" s="34">
        <f t="shared" si="37"/>
        <v>0</v>
      </c>
      <c r="R77" s="34">
        <f t="shared" si="37"/>
        <v>0</v>
      </c>
      <c r="S77" s="34">
        <f t="shared" si="37"/>
        <v>9.2847222222222197</v>
      </c>
    </row>
    <row r="78" spans="1:19" s="13" customFormat="1" ht="12" x14ac:dyDescent="0.15">
      <c r="A78" s="162" t="s">
        <v>26</v>
      </c>
      <c r="B78" s="162"/>
      <c r="C78" s="162"/>
      <c r="D78" s="162"/>
      <c r="E78" s="16" t="s">
        <v>24</v>
      </c>
      <c r="F78" s="162" t="s">
        <v>25</v>
      </c>
      <c r="G78" s="162"/>
      <c r="H78" s="162"/>
      <c r="I78" s="162"/>
      <c r="K78" s="35">
        <f>TEXT(K77,"[h]")+MINUTE(K77)/60</f>
        <v>178.33333333333334</v>
      </c>
      <c r="L78" s="35">
        <f t="shared" ref="L78:S78" si="38">TEXT(L77,"[h]")+MINUTE(L77)/60</f>
        <v>44.5</v>
      </c>
      <c r="M78" s="35">
        <f t="shared" si="38"/>
        <v>0</v>
      </c>
      <c r="N78" s="35">
        <f t="shared" si="38"/>
        <v>0</v>
      </c>
      <c r="O78" s="35">
        <f t="shared" si="38"/>
        <v>0</v>
      </c>
      <c r="P78" s="35">
        <f t="shared" si="38"/>
        <v>0</v>
      </c>
      <c r="Q78" s="35">
        <f t="shared" si="38"/>
        <v>0</v>
      </c>
      <c r="R78" s="35">
        <f t="shared" si="38"/>
        <v>0</v>
      </c>
      <c r="S78" s="35">
        <f t="shared" si="38"/>
        <v>222.83333333333334</v>
      </c>
    </row>
    <row r="79" spans="1:19" s="13" customFormat="1" ht="12" x14ac:dyDescent="0.15">
      <c r="A79" s="161"/>
      <c r="B79" s="161"/>
      <c r="C79" s="161"/>
      <c r="D79" s="161"/>
      <c r="E79" s="104"/>
      <c r="F79" s="161"/>
      <c r="G79" s="161"/>
      <c r="H79" s="161"/>
      <c r="I79" s="161"/>
      <c r="K79" s="33">
        <f t="shared" ref="K79:R79" si="39">K78*K9</f>
        <v>11591.666666666668</v>
      </c>
      <c r="L79" s="33">
        <f t="shared" si="39"/>
        <v>2892.5</v>
      </c>
      <c r="M79" s="33">
        <f t="shared" si="39"/>
        <v>0</v>
      </c>
      <c r="N79" s="33">
        <f t="shared" si="39"/>
        <v>0</v>
      </c>
      <c r="O79" s="33">
        <f t="shared" si="39"/>
        <v>0</v>
      </c>
      <c r="P79" s="33">
        <f t="shared" si="39"/>
        <v>0</v>
      </c>
      <c r="Q79" s="33">
        <f t="shared" si="39"/>
        <v>0</v>
      </c>
      <c r="R79" s="33">
        <f t="shared" si="39"/>
        <v>0</v>
      </c>
      <c r="S79" s="33">
        <f>SUM(K79:R79)</f>
        <v>14484.166666666668</v>
      </c>
    </row>
    <row r="80" spans="1:19" s="61" customFormat="1" ht="14" x14ac:dyDescent="0.2">
      <c r="A80" s="162" t="s">
        <v>23</v>
      </c>
      <c r="B80" s="162"/>
      <c r="C80" s="162"/>
      <c r="D80" s="162"/>
      <c r="E80" s="16" t="s">
        <v>24</v>
      </c>
      <c r="F80" s="162" t="s">
        <v>25</v>
      </c>
      <c r="G80" s="162"/>
      <c r="H80" s="162"/>
      <c r="I80" s="162"/>
      <c r="J80" s="36"/>
      <c r="K80" s="46"/>
      <c r="L80" s="46"/>
      <c r="M80" s="46"/>
      <c r="N80" s="46"/>
      <c r="O80" s="46"/>
      <c r="P80" s="46"/>
      <c r="Q80" s="46"/>
      <c r="R80" s="46"/>
      <c r="S80" s="47"/>
    </row>
    <row r="81" spans="1:19" s="61" customFormat="1" ht="14" x14ac:dyDescent="0.2">
      <c r="A81" s="161"/>
      <c r="B81" s="161"/>
      <c r="C81" s="161"/>
      <c r="D81" s="161"/>
      <c r="E81" s="104"/>
      <c r="F81" s="161"/>
      <c r="G81" s="161"/>
      <c r="H81" s="161"/>
      <c r="I81" s="161"/>
      <c r="J81" s="36"/>
      <c r="K81" s="34" t="s">
        <v>65</v>
      </c>
      <c r="L81" s="34">
        <f>S77</f>
        <v>9.2847222222222197</v>
      </c>
      <c r="M81" s="46"/>
      <c r="N81" s="46"/>
      <c r="O81" s="46"/>
      <c r="P81" s="46"/>
      <c r="Q81" s="46"/>
      <c r="R81" s="46"/>
      <c r="S81" s="47"/>
    </row>
    <row r="82" spans="1:19" s="61" customFormat="1" ht="26" x14ac:dyDescent="0.2">
      <c r="A82" s="62"/>
      <c r="E82" s="63"/>
      <c r="I82" s="64"/>
      <c r="J82" s="36"/>
      <c r="K82" s="34" t="s">
        <v>68</v>
      </c>
      <c r="L82" s="34">
        <v>7.5</v>
      </c>
      <c r="M82" s="46"/>
      <c r="N82" s="46"/>
      <c r="O82" s="46"/>
      <c r="P82" s="46"/>
      <c r="Q82" s="46"/>
      <c r="R82" s="46"/>
      <c r="S82" s="47"/>
    </row>
    <row r="83" spans="1:19" s="61" customFormat="1" ht="14" x14ac:dyDescent="0.2">
      <c r="A83" s="48"/>
      <c r="B83" s="49"/>
      <c r="C83" s="49"/>
      <c r="D83" s="49"/>
      <c r="E83" s="50"/>
      <c r="F83" s="36"/>
      <c r="G83" s="65"/>
      <c r="I83" s="64"/>
      <c r="J83" s="36"/>
      <c r="K83" s="34" t="s">
        <v>66</v>
      </c>
      <c r="L83" s="34">
        <f>IF(L81&gt;L82,L81-L82,L82-L81)</f>
        <v>1.7847222222222197</v>
      </c>
      <c r="M83" s="51"/>
      <c r="N83" s="47"/>
      <c r="O83" s="47"/>
      <c r="P83" s="47"/>
      <c r="Q83" s="47"/>
      <c r="R83" s="52"/>
      <c r="S83" s="47"/>
    </row>
    <row r="84" spans="1:19" s="63" customFormat="1" x14ac:dyDescent="0.2">
      <c r="A84" s="169" t="str">
        <f>CONCATENATE($B$1," - ",$B$2," - ",$B$3," - ",TEXT($I$1,"mmmm / aaaa"))</f>
        <v>APONTAMENTO DE HORAS MENSAL - Império Tecnologia - Marcus Cezar Rabello - abril / 2013</v>
      </c>
      <c r="B84" s="170"/>
      <c r="C84" s="170"/>
      <c r="D84" s="170"/>
      <c r="E84" s="170"/>
      <c r="F84" s="170"/>
      <c r="G84" s="171"/>
      <c r="I84" s="66"/>
      <c r="J84" s="36"/>
      <c r="K84" s="34" t="s">
        <v>69</v>
      </c>
      <c r="L84" s="34">
        <f>'Mar2013'!L81</f>
        <v>0.2569444444444553</v>
      </c>
      <c r="M84" s="53"/>
      <c r="N84" s="53"/>
      <c r="O84" s="53"/>
      <c r="P84" s="53"/>
      <c r="Q84" s="53"/>
      <c r="R84" s="53"/>
      <c r="S84" s="53"/>
    </row>
    <row r="85" spans="1:19" s="61" customFormat="1" ht="14" x14ac:dyDescent="0.2">
      <c r="A85" s="105" t="s">
        <v>3</v>
      </c>
      <c r="B85" s="23">
        <f>K9</f>
        <v>65</v>
      </c>
      <c r="C85" s="163">
        <f>K77</f>
        <v>7.430555555555558</v>
      </c>
      <c r="D85" s="164"/>
      <c r="E85" s="165"/>
      <c r="F85" s="166">
        <f>K79</f>
        <v>11591.666666666668</v>
      </c>
      <c r="G85" s="166"/>
      <c r="I85" s="64"/>
      <c r="J85" s="36"/>
      <c r="K85" s="34" t="s">
        <v>67</v>
      </c>
      <c r="L85" s="102">
        <f>L83+L84</f>
        <v>2.041666666666675</v>
      </c>
      <c r="M85" s="36"/>
      <c r="N85" s="36"/>
      <c r="O85" s="36"/>
      <c r="P85" s="36"/>
      <c r="Q85" s="36"/>
      <c r="R85" s="36"/>
      <c r="S85" s="36"/>
    </row>
    <row r="86" spans="1:19" s="61" customFormat="1" ht="14" x14ac:dyDescent="0.2">
      <c r="A86" s="105" t="s">
        <v>3</v>
      </c>
      <c r="B86" s="23">
        <f>L9</f>
        <v>65</v>
      </c>
      <c r="C86" s="163">
        <f>L77</f>
        <v>1.854166666666667</v>
      </c>
      <c r="D86" s="164"/>
      <c r="E86" s="165"/>
      <c r="F86" s="166">
        <f>L79</f>
        <v>2892.5</v>
      </c>
      <c r="G86" s="166"/>
      <c r="I86" s="64"/>
      <c r="J86" s="36"/>
      <c r="K86" s="54"/>
      <c r="L86" s="34"/>
      <c r="M86" s="36"/>
      <c r="N86" s="36"/>
      <c r="O86" s="36"/>
      <c r="P86" s="36"/>
      <c r="Q86" s="36"/>
      <c r="R86" s="36"/>
      <c r="S86" s="36"/>
    </row>
    <row r="87" spans="1:19" s="61" customFormat="1" ht="14" x14ac:dyDescent="0.2">
      <c r="A87" s="105" t="s">
        <v>3</v>
      </c>
      <c r="B87" s="23">
        <f>M9</f>
        <v>65</v>
      </c>
      <c r="C87" s="163">
        <f>M77</f>
        <v>0</v>
      </c>
      <c r="D87" s="164"/>
      <c r="E87" s="165"/>
      <c r="F87" s="166">
        <f>M79</f>
        <v>0</v>
      </c>
      <c r="G87" s="166"/>
      <c r="I87" s="64"/>
      <c r="J87" s="36"/>
      <c r="K87" s="54"/>
      <c r="L87" s="54"/>
      <c r="M87" s="36"/>
      <c r="N87" s="36"/>
      <c r="O87" s="36"/>
      <c r="P87" s="36"/>
      <c r="Q87" s="36"/>
      <c r="R87" s="36"/>
      <c r="S87" s="36"/>
    </row>
    <row r="88" spans="1:19" s="61" customFormat="1" ht="14" x14ac:dyDescent="0.2">
      <c r="A88" s="105" t="s">
        <v>3</v>
      </c>
      <c r="B88" s="23">
        <f>N9</f>
        <v>65</v>
      </c>
      <c r="C88" s="163">
        <f>N77</f>
        <v>0</v>
      </c>
      <c r="D88" s="164"/>
      <c r="E88" s="165"/>
      <c r="F88" s="166">
        <f>N79</f>
        <v>0</v>
      </c>
      <c r="G88" s="166"/>
      <c r="I88" s="64"/>
      <c r="J88" s="36"/>
      <c r="K88" s="54"/>
      <c r="L88" s="54"/>
      <c r="M88" s="36"/>
      <c r="N88" s="36"/>
      <c r="O88" s="36"/>
      <c r="P88" s="36"/>
      <c r="Q88" s="36"/>
      <c r="R88" s="36"/>
      <c r="S88" s="36"/>
    </row>
    <row r="89" spans="1:19" s="61" customFormat="1" ht="14" x14ac:dyDescent="0.2">
      <c r="A89" s="105" t="s">
        <v>3</v>
      </c>
      <c r="B89" s="23">
        <f>O9</f>
        <v>65</v>
      </c>
      <c r="C89" s="163">
        <f>O77</f>
        <v>0</v>
      </c>
      <c r="D89" s="164"/>
      <c r="E89" s="165"/>
      <c r="F89" s="166">
        <f>O79</f>
        <v>0</v>
      </c>
      <c r="G89" s="166"/>
      <c r="I89" s="64"/>
      <c r="J89" s="36"/>
      <c r="K89" s="54"/>
      <c r="L89" s="54"/>
      <c r="M89" s="36"/>
      <c r="N89" s="36"/>
      <c r="O89" s="36"/>
      <c r="P89" s="36"/>
      <c r="Q89" s="36"/>
      <c r="R89" s="36"/>
      <c r="S89" s="36"/>
    </row>
    <row r="90" spans="1:19" s="61" customFormat="1" ht="14" x14ac:dyDescent="0.2">
      <c r="A90" s="105" t="s">
        <v>3</v>
      </c>
      <c r="B90" s="23">
        <f>P9</f>
        <v>65</v>
      </c>
      <c r="C90" s="163">
        <f>P77</f>
        <v>0</v>
      </c>
      <c r="D90" s="164"/>
      <c r="E90" s="165"/>
      <c r="F90" s="166">
        <f>P79</f>
        <v>0</v>
      </c>
      <c r="G90" s="166"/>
      <c r="I90" s="64"/>
      <c r="J90" s="36"/>
      <c r="K90" s="54"/>
      <c r="L90" s="54"/>
      <c r="M90" s="36"/>
      <c r="N90" s="36"/>
      <c r="O90" s="36"/>
      <c r="P90" s="36"/>
      <c r="Q90" s="36"/>
      <c r="R90" s="36"/>
      <c r="S90" s="36"/>
    </row>
    <row r="91" spans="1:19" s="61" customFormat="1" ht="14" x14ac:dyDescent="0.2">
      <c r="A91" s="105" t="s">
        <v>3</v>
      </c>
      <c r="B91" s="23">
        <f>Q9</f>
        <v>65</v>
      </c>
      <c r="C91" s="163">
        <f>Q77</f>
        <v>0</v>
      </c>
      <c r="D91" s="164"/>
      <c r="E91" s="165"/>
      <c r="F91" s="166">
        <f>Q79</f>
        <v>0</v>
      </c>
      <c r="G91" s="166"/>
      <c r="I91" s="64"/>
      <c r="J91" s="36"/>
      <c r="K91" s="55"/>
      <c r="L91" s="55"/>
      <c r="M91" s="36"/>
      <c r="N91" s="36"/>
      <c r="O91" s="36"/>
      <c r="P91" s="36"/>
      <c r="Q91" s="36"/>
      <c r="R91" s="36"/>
      <c r="S91" s="36"/>
    </row>
    <row r="92" spans="1:19" s="61" customFormat="1" ht="14" x14ac:dyDescent="0.2">
      <c r="A92" s="105" t="s">
        <v>3</v>
      </c>
      <c r="B92" s="23">
        <f>R9</f>
        <v>65</v>
      </c>
      <c r="C92" s="163">
        <f>R77</f>
        <v>0</v>
      </c>
      <c r="D92" s="164"/>
      <c r="E92" s="165"/>
      <c r="F92" s="166">
        <f>R79</f>
        <v>0</v>
      </c>
      <c r="G92" s="166"/>
      <c r="I92" s="64"/>
      <c r="J92" s="36"/>
      <c r="K92" s="55"/>
      <c r="L92" s="55"/>
      <c r="M92" s="36"/>
      <c r="N92" s="36"/>
      <c r="O92" s="36"/>
      <c r="P92" s="36"/>
      <c r="Q92" s="36"/>
      <c r="R92" s="36"/>
      <c r="S92" s="36"/>
    </row>
    <row r="93" spans="1:19" s="61" customFormat="1" ht="14" x14ac:dyDescent="0.2">
      <c r="A93" s="172" t="s">
        <v>0</v>
      </c>
      <c r="B93" s="173"/>
      <c r="C93" s="174">
        <f>SUM(C85:C92)</f>
        <v>9.284722222222225</v>
      </c>
      <c r="D93" s="175"/>
      <c r="E93" s="176"/>
      <c r="F93" s="177">
        <f>SUM(F85:G92)</f>
        <v>14484.166666666668</v>
      </c>
      <c r="G93" s="177"/>
      <c r="I93" s="64"/>
      <c r="J93" s="36"/>
      <c r="K93" s="36"/>
      <c r="L93" s="36"/>
      <c r="M93" s="36"/>
      <c r="N93" s="36"/>
      <c r="O93" s="36"/>
      <c r="P93" s="36"/>
      <c r="Q93" s="36"/>
      <c r="R93" s="36"/>
      <c r="S93" s="36"/>
    </row>
    <row r="94" spans="1:19" s="61" customFormat="1" ht="14" x14ac:dyDescent="0.2">
      <c r="A94" s="172" t="s">
        <v>44</v>
      </c>
      <c r="B94" s="173"/>
      <c r="C94" s="178">
        <f>TEXT($C$93,"[h]")+MINUTE($C$93)/60</f>
        <v>222.83333333333334</v>
      </c>
      <c r="D94" s="179"/>
      <c r="E94" s="180"/>
      <c r="F94" s="181">
        <f>C94-190</f>
        <v>32.833333333333343</v>
      </c>
      <c r="G94" s="181"/>
      <c r="I94" s="64"/>
      <c r="J94" s="36"/>
      <c r="K94" s="36"/>
      <c r="L94" s="36"/>
      <c r="M94" s="36"/>
      <c r="N94" s="36"/>
      <c r="O94" s="36"/>
      <c r="P94" s="36"/>
      <c r="Q94" s="36"/>
      <c r="R94" s="36"/>
      <c r="S94" s="36"/>
    </row>
    <row r="95" spans="1:19" s="61" customFormat="1" ht="14" x14ac:dyDescent="0.2">
      <c r="A95" s="13"/>
      <c r="B95" s="13"/>
      <c r="C95" s="13"/>
      <c r="D95" s="13"/>
      <c r="E95" s="13"/>
      <c r="F95" s="13"/>
      <c r="G95" s="13"/>
      <c r="J95" s="36"/>
      <c r="K95" s="36"/>
      <c r="L95" s="36"/>
      <c r="M95" s="36"/>
      <c r="N95" s="36"/>
      <c r="O95" s="36"/>
      <c r="P95" s="36"/>
      <c r="Q95" s="36"/>
      <c r="R95" s="36"/>
      <c r="S95" s="36"/>
    </row>
    <row r="96" spans="1:19" s="61" customFormat="1" ht="14" x14ac:dyDescent="0.2">
      <c r="A96" s="182" t="s">
        <v>41</v>
      </c>
      <c r="B96" s="183"/>
      <c r="C96" s="183"/>
      <c r="D96" s="183"/>
      <c r="E96" s="183"/>
      <c r="F96" s="183"/>
      <c r="G96" s="184"/>
      <c r="I96" s="64"/>
      <c r="J96" s="36"/>
      <c r="K96" s="36"/>
      <c r="L96" s="36"/>
      <c r="M96" s="36"/>
      <c r="N96" s="36"/>
      <c r="O96" s="36"/>
      <c r="P96" s="36"/>
      <c r="Q96" s="36"/>
      <c r="R96" s="36"/>
      <c r="S96" s="36"/>
    </row>
    <row r="97" spans="1:19" s="61" customFormat="1" ht="14" x14ac:dyDescent="0.2">
      <c r="A97" s="172"/>
      <c r="B97" s="173"/>
      <c r="C97" s="174"/>
      <c r="D97" s="175"/>
      <c r="E97" s="176"/>
      <c r="F97" s="177"/>
      <c r="G97" s="177"/>
      <c r="I97" s="64"/>
      <c r="J97" s="36"/>
      <c r="K97" s="36"/>
      <c r="L97" s="36"/>
      <c r="M97" s="36"/>
      <c r="N97" s="36"/>
      <c r="O97" s="36"/>
      <c r="P97" s="36"/>
      <c r="Q97" s="36"/>
      <c r="R97" s="36"/>
      <c r="S97" s="36"/>
    </row>
    <row r="98" spans="1:19" s="61" customFormat="1" ht="14" x14ac:dyDescent="0.2">
      <c r="A98" s="172"/>
      <c r="B98" s="173"/>
      <c r="C98" s="174"/>
      <c r="D98" s="175"/>
      <c r="E98" s="176"/>
      <c r="F98" s="177"/>
      <c r="G98" s="177"/>
      <c r="I98" s="64"/>
      <c r="J98" s="36"/>
      <c r="K98" s="36"/>
      <c r="L98" s="36"/>
      <c r="M98" s="36"/>
      <c r="N98" s="36"/>
      <c r="O98" s="36"/>
      <c r="P98" s="36"/>
      <c r="Q98" s="36"/>
      <c r="R98" s="36"/>
      <c r="S98" s="36"/>
    </row>
    <row r="99" spans="1:19" s="61" customFormat="1" ht="14" x14ac:dyDescent="0.2">
      <c r="A99" s="172"/>
      <c r="B99" s="173"/>
      <c r="C99" s="174"/>
      <c r="D99" s="175"/>
      <c r="E99" s="176"/>
      <c r="F99" s="177"/>
      <c r="G99" s="177"/>
      <c r="I99" s="64"/>
      <c r="J99" s="36"/>
      <c r="K99" s="36"/>
      <c r="L99" s="36"/>
      <c r="M99" s="36"/>
      <c r="N99" s="36"/>
      <c r="O99" s="36"/>
      <c r="P99" s="36"/>
      <c r="Q99" s="36"/>
      <c r="R99" s="36"/>
      <c r="S99" s="36"/>
    </row>
    <row r="100" spans="1:19" s="61" customFormat="1" ht="14" x14ac:dyDescent="0.2">
      <c r="A100" s="172"/>
      <c r="B100" s="173"/>
      <c r="C100" s="174"/>
      <c r="D100" s="175"/>
      <c r="E100" s="176"/>
      <c r="F100" s="177"/>
      <c r="G100" s="177"/>
      <c r="I100" s="64"/>
      <c r="J100" s="36"/>
      <c r="K100" s="36"/>
      <c r="L100" s="36"/>
      <c r="M100" s="36"/>
      <c r="N100" s="36"/>
      <c r="O100" s="36"/>
      <c r="P100" s="36"/>
      <c r="Q100" s="36"/>
      <c r="R100" s="36"/>
      <c r="S100" s="36"/>
    </row>
    <row r="101" spans="1:19" s="61" customFormat="1" ht="14" x14ac:dyDescent="0.2">
      <c r="A101" s="172" t="s">
        <v>0</v>
      </c>
      <c r="B101" s="173"/>
      <c r="C101" s="174">
        <f>SUM(C97:E100)</f>
        <v>0</v>
      </c>
      <c r="D101" s="175"/>
      <c r="E101" s="176"/>
      <c r="F101" s="177">
        <f>SUM(F97:G100)</f>
        <v>0</v>
      </c>
      <c r="G101" s="177"/>
      <c r="I101" s="64"/>
      <c r="J101" s="36"/>
      <c r="K101" s="36"/>
      <c r="L101" s="36"/>
      <c r="M101" s="36"/>
      <c r="N101" s="36"/>
      <c r="O101" s="36"/>
      <c r="P101" s="36"/>
      <c r="Q101" s="36"/>
      <c r="R101" s="36"/>
      <c r="S101" s="36"/>
    </row>
    <row r="102" spans="1:19" s="61" customFormat="1" ht="14" x14ac:dyDescent="0.2">
      <c r="A102" s="187" t="s">
        <v>45</v>
      </c>
      <c r="B102" s="187"/>
      <c r="C102" s="188">
        <f>TEXT($C$101,"[h]")+MINUTE($C$101)/60</f>
        <v>0</v>
      </c>
      <c r="D102" s="188"/>
      <c r="E102" s="188"/>
      <c r="F102" s="189">
        <f>C102*K1*2</f>
        <v>0</v>
      </c>
      <c r="G102" s="188"/>
      <c r="I102" s="64"/>
      <c r="J102" s="36"/>
      <c r="K102" s="36"/>
      <c r="L102" s="36"/>
      <c r="M102" s="36"/>
      <c r="N102" s="36"/>
      <c r="O102" s="36"/>
      <c r="P102" s="36"/>
      <c r="Q102" s="36"/>
      <c r="R102" s="36"/>
      <c r="S102" s="36"/>
    </row>
    <row r="103" spans="1:19" s="61" customFormat="1" ht="14" x14ac:dyDescent="0.2">
      <c r="A103" s="24"/>
      <c r="B103" s="24"/>
      <c r="C103" s="25"/>
      <c r="D103" s="25"/>
      <c r="E103" s="25"/>
      <c r="F103" s="26"/>
      <c r="G103" s="26"/>
      <c r="I103" s="64"/>
      <c r="J103" s="36"/>
      <c r="K103" s="36"/>
      <c r="L103" s="36"/>
      <c r="M103" s="36"/>
      <c r="N103" s="36"/>
      <c r="O103" s="36"/>
      <c r="P103" s="36"/>
      <c r="Q103" s="36"/>
      <c r="R103" s="36"/>
      <c r="S103" s="36"/>
    </row>
    <row r="104" spans="1:19" s="61" customFormat="1" ht="14" x14ac:dyDescent="0.2">
      <c r="A104" s="169" t="str">
        <f>CONCATENATE("REAL"," - ",,$B$2," - ",$B$3," - ",TEXT($I$1,"mmmm / aaaa"))</f>
        <v>REAL - Império Tecnologia - Marcus Cezar Rabello - abril / 2013</v>
      </c>
      <c r="B104" s="170"/>
      <c r="C104" s="170"/>
      <c r="D104" s="170"/>
      <c r="E104" s="170"/>
      <c r="F104" s="170"/>
      <c r="G104" s="171"/>
      <c r="I104" s="64"/>
      <c r="J104" s="36"/>
      <c r="K104" s="36"/>
      <c r="L104" s="36"/>
      <c r="M104" s="36"/>
      <c r="N104" s="36"/>
      <c r="O104" s="36"/>
      <c r="P104" s="36"/>
      <c r="Q104" s="36"/>
      <c r="R104" s="36"/>
      <c r="S104" s="36"/>
    </row>
    <row r="105" spans="1:19" s="61" customFormat="1" ht="14" x14ac:dyDescent="0.2">
      <c r="A105" s="185" t="s">
        <v>37</v>
      </c>
      <c r="B105" s="185"/>
      <c r="C105" s="186">
        <f>-F93</f>
        <v>-14484.166666666668</v>
      </c>
      <c r="D105" s="186"/>
      <c r="E105" s="186"/>
      <c r="F105" s="186">
        <f>-C105</f>
        <v>14484.166666666668</v>
      </c>
      <c r="G105" s="186"/>
      <c r="I105" s="64"/>
      <c r="J105" s="36"/>
      <c r="K105" s="36"/>
      <c r="L105" s="36"/>
      <c r="M105" s="36"/>
      <c r="N105" s="36"/>
      <c r="O105" s="36"/>
      <c r="P105" s="36"/>
      <c r="Q105" s="36"/>
      <c r="R105" s="36"/>
      <c r="S105" s="36"/>
    </row>
    <row r="106" spans="1:19" s="61" customFormat="1" ht="14" x14ac:dyDescent="0.2">
      <c r="A106" s="185" t="s">
        <v>36</v>
      </c>
      <c r="B106" s="185"/>
      <c r="C106" s="186">
        <v>0</v>
      </c>
      <c r="D106" s="186"/>
      <c r="E106" s="186"/>
      <c r="F106" s="186">
        <f>C106</f>
        <v>0</v>
      </c>
      <c r="G106" s="186"/>
      <c r="I106" s="64"/>
      <c r="J106" s="36"/>
      <c r="K106" s="36"/>
      <c r="L106" s="36"/>
      <c r="M106" s="36"/>
      <c r="N106" s="36"/>
      <c r="O106" s="36"/>
      <c r="P106" s="36"/>
      <c r="Q106" s="36"/>
      <c r="R106" s="36"/>
      <c r="S106" s="36"/>
    </row>
    <row r="107" spans="1:19" s="61" customFormat="1" ht="14" x14ac:dyDescent="0.2">
      <c r="A107" s="195" t="s">
        <v>42</v>
      </c>
      <c r="B107" s="196"/>
      <c r="C107" s="197">
        <v>0</v>
      </c>
      <c r="D107" s="198"/>
      <c r="E107" s="199"/>
      <c r="F107" s="197">
        <f>C107</f>
        <v>0</v>
      </c>
      <c r="G107" s="199"/>
      <c r="I107" s="64"/>
      <c r="J107" s="36"/>
      <c r="K107" s="36"/>
      <c r="L107" s="36"/>
      <c r="M107" s="36"/>
      <c r="N107" s="36"/>
      <c r="O107" s="36"/>
      <c r="P107" s="36"/>
      <c r="Q107" s="36"/>
      <c r="R107" s="36"/>
      <c r="S107" s="36"/>
    </row>
    <row r="108" spans="1:19" s="61" customFormat="1" ht="14" x14ac:dyDescent="0.2">
      <c r="A108" s="195" t="s">
        <v>43</v>
      </c>
      <c r="B108" s="196"/>
      <c r="C108" s="197">
        <f>C102</f>
        <v>0</v>
      </c>
      <c r="D108" s="198"/>
      <c r="E108" s="199"/>
      <c r="F108" s="197">
        <f>C108*K1*2</f>
        <v>0</v>
      </c>
      <c r="G108" s="199"/>
      <c r="I108" s="64"/>
      <c r="J108" s="36"/>
      <c r="K108" s="36"/>
      <c r="L108" s="36"/>
      <c r="M108" s="36"/>
      <c r="N108" s="36"/>
      <c r="O108" s="36"/>
      <c r="P108" s="36"/>
      <c r="Q108" s="36"/>
      <c r="R108" s="36"/>
      <c r="S108" s="36"/>
    </row>
    <row r="109" spans="1:19" s="61" customFormat="1" ht="14" x14ac:dyDescent="0.2">
      <c r="A109" s="190" t="s">
        <v>10</v>
      </c>
      <c r="B109" s="190"/>
      <c r="C109" s="190"/>
      <c r="D109" s="190"/>
      <c r="E109" s="190"/>
      <c r="F109" s="191">
        <f>SUM(F105:G108)</f>
        <v>14484.166666666668</v>
      </c>
      <c r="G109" s="190"/>
      <c r="I109" s="64"/>
      <c r="J109" s="36"/>
      <c r="K109" s="36"/>
      <c r="L109" s="36"/>
      <c r="M109" s="36"/>
      <c r="N109" s="36"/>
      <c r="O109" s="36"/>
      <c r="P109" s="36"/>
      <c r="Q109" s="36"/>
      <c r="R109" s="36"/>
      <c r="S109" s="36"/>
    </row>
    <row r="110" spans="1:19" s="61" customFormat="1" ht="14" x14ac:dyDescent="0.2">
      <c r="A110" s="27"/>
      <c r="B110" s="27"/>
      <c r="C110" s="27"/>
      <c r="D110" s="27"/>
      <c r="E110" s="27"/>
      <c r="F110" s="28"/>
      <c r="G110" s="27"/>
      <c r="I110" s="64"/>
      <c r="J110" s="36"/>
      <c r="K110" s="36"/>
      <c r="L110" s="36"/>
      <c r="M110" s="36"/>
      <c r="N110" s="36"/>
      <c r="O110" s="36"/>
      <c r="P110" s="36"/>
      <c r="Q110" s="36"/>
      <c r="R110" s="36"/>
      <c r="S110" s="36"/>
    </row>
    <row r="111" spans="1:19" s="61" customFormat="1" ht="14" x14ac:dyDescent="0.2">
      <c r="A111" s="169" t="s">
        <v>38</v>
      </c>
      <c r="B111" s="170"/>
      <c r="C111" s="170"/>
      <c r="D111" s="170"/>
      <c r="E111" s="170"/>
      <c r="F111" s="170"/>
      <c r="G111" s="171"/>
      <c r="I111" s="64"/>
      <c r="J111" s="36"/>
      <c r="K111" s="36"/>
      <c r="L111" s="36"/>
      <c r="M111" s="36"/>
      <c r="N111" s="36"/>
      <c r="O111" s="36"/>
      <c r="P111" s="36"/>
      <c r="Q111" s="36"/>
      <c r="R111" s="36"/>
      <c r="S111" s="36"/>
    </row>
    <row r="112" spans="1:19" s="36" customFormat="1" ht="12" x14ac:dyDescent="0.15">
      <c r="A112" s="192" t="s">
        <v>5</v>
      </c>
      <c r="B112" s="192"/>
      <c r="C112" s="192"/>
      <c r="D112" s="192"/>
      <c r="E112" s="192"/>
      <c r="F112" s="193">
        <f>-IF((F109*0.015)&gt;10,F109*0.015,0)</f>
        <v>-217.26250000000002</v>
      </c>
      <c r="G112" s="193"/>
      <c r="I112" s="37"/>
    </row>
    <row r="113" spans="1:9" s="36" customFormat="1" ht="12" x14ac:dyDescent="0.15">
      <c r="A113" s="194" t="s">
        <v>6</v>
      </c>
      <c r="B113" s="194"/>
      <c r="C113" s="194"/>
      <c r="D113" s="194"/>
      <c r="E113" s="194"/>
      <c r="F113" s="166">
        <f>-IF($F$109&gt;5000,($F$109*0.65%),0)</f>
        <v>-94.147083333333356</v>
      </c>
      <c r="G113" s="166"/>
      <c r="I113" s="37"/>
    </row>
    <row r="114" spans="1:9" s="36" customFormat="1" ht="12" x14ac:dyDescent="0.15">
      <c r="A114" s="194" t="s">
        <v>7</v>
      </c>
      <c r="B114" s="194"/>
      <c r="C114" s="194"/>
      <c r="D114" s="194"/>
      <c r="E114" s="194"/>
      <c r="F114" s="166">
        <f>-IF($F$109&gt;5000,($F$109*3%),0)</f>
        <v>-434.52500000000003</v>
      </c>
      <c r="G114" s="166"/>
      <c r="I114" s="37"/>
    </row>
    <row r="115" spans="1:9" s="36" customFormat="1" ht="12" x14ac:dyDescent="0.15">
      <c r="A115" s="194" t="s">
        <v>8</v>
      </c>
      <c r="B115" s="194"/>
      <c r="C115" s="194"/>
      <c r="D115" s="194"/>
      <c r="E115" s="194"/>
      <c r="F115" s="166">
        <f>-IF($F$109&gt;5000,($F$109*1%),0)</f>
        <v>-144.84166666666667</v>
      </c>
      <c r="G115" s="166"/>
      <c r="I115" s="37"/>
    </row>
    <row r="116" spans="1:9" s="36" customFormat="1" ht="12" x14ac:dyDescent="0.15">
      <c r="A116" s="190" t="s">
        <v>39</v>
      </c>
      <c r="B116" s="190"/>
      <c r="C116" s="190"/>
      <c r="D116" s="190"/>
      <c r="E116" s="190"/>
      <c r="F116" s="191">
        <f>SUM(F112:G115)</f>
        <v>-890.77625000000012</v>
      </c>
      <c r="G116" s="190"/>
      <c r="I116" s="37"/>
    </row>
    <row r="117" spans="1:9" s="36" customFormat="1" ht="12" x14ac:dyDescent="0.15">
      <c r="A117" s="29"/>
      <c r="B117" s="29"/>
      <c r="C117" s="29"/>
      <c r="D117" s="29"/>
      <c r="E117" s="29"/>
      <c r="F117" s="30"/>
      <c r="G117" s="30"/>
      <c r="I117" s="37"/>
    </row>
    <row r="118" spans="1:9" s="36" customFormat="1" ht="12" x14ac:dyDescent="0.15">
      <c r="A118" s="169" t="str">
        <f>CONCATENATE("Reembolso de Despesas"," - ",,$B$2," - ",$B$3," - ",TEXT($I$1,"mmmm / aaaa"))</f>
        <v>Reembolso de Despesas - Império Tecnologia - Marcus Cezar Rabello - abril / 2013</v>
      </c>
      <c r="B118" s="170"/>
      <c r="C118" s="170"/>
      <c r="D118" s="170"/>
      <c r="E118" s="170"/>
      <c r="F118" s="170"/>
      <c r="G118" s="171"/>
      <c r="I118" s="37"/>
    </row>
    <row r="119" spans="1:9" s="36" customFormat="1" ht="12" x14ac:dyDescent="0.15">
      <c r="A119" s="172" t="s">
        <v>0</v>
      </c>
      <c r="B119" s="200"/>
      <c r="C119" s="200"/>
      <c r="D119" s="200"/>
      <c r="E119" s="173"/>
      <c r="F119" s="177"/>
      <c r="G119" s="177"/>
      <c r="I119" s="37"/>
    </row>
    <row r="120" spans="1:9" s="36" customFormat="1" ht="12" x14ac:dyDescent="0.15">
      <c r="A120" s="29"/>
      <c r="B120" s="29"/>
      <c r="C120" s="29"/>
      <c r="D120" s="29"/>
      <c r="E120" s="29"/>
      <c r="F120" s="30"/>
      <c r="G120" s="30"/>
      <c r="I120" s="37"/>
    </row>
    <row r="121" spans="1:9" s="36" customFormat="1" ht="12" x14ac:dyDescent="0.15">
      <c r="A121" s="190" t="s">
        <v>9</v>
      </c>
      <c r="B121" s="190"/>
      <c r="C121" s="190"/>
      <c r="D121" s="190"/>
      <c r="E121" s="190"/>
      <c r="F121" s="201">
        <f>F109+F119+F116</f>
        <v>13593.390416666667</v>
      </c>
      <c r="G121" s="201"/>
      <c r="I121" s="37"/>
    </row>
    <row r="122" spans="1:9" s="14" customFormat="1" ht="16" x14ac:dyDescent="0.2">
      <c r="A122" s="202"/>
      <c r="B122" s="202"/>
      <c r="C122" s="202"/>
      <c r="D122" s="202"/>
      <c r="E122" s="202"/>
      <c r="F122" s="202"/>
      <c r="G122" s="202"/>
      <c r="I122" s="15"/>
    </row>
    <row r="123" spans="1:9" s="14" customFormat="1" ht="16" x14ac:dyDescent="0.2">
      <c r="A123" s="202"/>
      <c r="B123" s="202"/>
      <c r="C123" s="202"/>
      <c r="D123" s="202"/>
      <c r="E123" s="202"/>
      <c r="F123" s="202"/>
      <c r="G123" s="202"/>
      <c r="I123" s="15"/>
    </row>
    <row r="124" spans="1:9" s="14" customFormat="1" ht="16" x14ac:dyDescent="0.2">
      <c r="A124" s="204" t="s">
        <v>11</v>
      </c>
      <c r="B124" s="204"/>
      <c r="C124" s="204"/>
      <c r="D124" s="204"/>
      <c r="E124" s="204"/>
      <c r="F124" s="204"/>
      <c r="G124" s="204"/>
      <c r="I124" s="15"/>
    </row>
    <row r="125" spans="1:9" s="14" customFormat="1" ht="16" x14ac:dyDescent="0.2">
      <c r="A125" s="107"/>
      <c r="B125" s="107"/>
      <c r="C125" s="107"/>
      <c r="D125" s="107"/>
      <c r="E125" s="107"/>
      <c r="F125" s="107"/>
      <c r="G125" s="107"/>
      <c r="I125" s="15"/>
    </row>
    <row r="126" spans="1:9" s="14" customFormat="1" ht="16" x14ac:dyDescent="0.2">
      <c r="A126" s="203" t="str">
        <f>CONCATENATE("Prestação de serviços de desenvolvimento referente a ",TEXT(I1,"mmmm / aaaa"))</f>
        <v>Prestação de serviços de desenvolvimento referente a abril / 2013</v>
      </c>
      <c r="B126" s="203"/>
      <c r="C126" s="203"/>
      <c r="D126" s="203"/>
      <c r="E126" s="203"/>
      <c r="F126" s="203"/>
      <c r="G126" s="203"/>
      <c r="I126" s="15"/>
    </row>
    <row r="127" spans="1:9" s="108" customFormat="1" ht="16" x14ac:dyDescent="0.2">
      <c r="A127" s="205" t="str">
        <f>CONCATENATE("Total: "," - ",TEXT(F109,"R$ #.##0,00"))</f>
        <v>Total:  - R$ 14.484,17</v>
      </c>
      <c r="B127" s="205"/>
      <c r="C127" s="205"/>
      <c r="D127" s="205"/>
      <c r="E127" s="205"/>
    </row>
    <row r="128" spans="1:9" s="14" customFormat="1" ht="16" x14ac:dyDescent="0.2">
      <c r="A128" s="203" t="str">
        <f>IF(F109*1.5%&gt;10,CONCATENATE(A112," ",TEXT(F112,"R$ #.##0,00"),""),"")</f>
        <v>IRRF 1,5% -R$ 217,26</v>
      </c>
      <c r="B128" s="203"/>
      <c r="C128" s="203"/>
      <c r="D128" s="203"/>
      <c r="E128" s="203"/>
      <c r="F128" s="106"/>
      <c r="G128" s="106"/>
      <c r="I128" s="15"/>
    </row>
    <row r="129" spans="1:9" s="14" customFormat="1" ht="16" x14ac:dyDescent="0.2">
      <c r="A129" s="203" t="str">
        <f>IF($F$109&gt;5000,CONCATENATE(A113," ",TEXT(F113,"R$ #.##0,00")," * "),"")</f>
        <v xml:space="preserve">PIS 0,65% -R$ 94,15 * </v>
      </c>
      <c r="B129" s="203"/>
      <c r="C129" s="203"/>
      <c r="D129" s="203"/>
      <c r="E129" s="203"/>
      <c r="I129" s="15"/>
    </row>
    <row r="130" spans="1:9" s="14" customFormat="1" ht="16" x14ac:dyDescent="0.2">
      <c r="A130" s="203" t="str">
        <f>IF($F$109&gt;5000,CONCATENATE(A114," ",TEXT(F114,"R$ #.##0,00")," * "),"")</f>
        <v xml:space="preserve">COFINS 3% -R$ 434,53 * </v>
      </c>
      <c r="B130" s="203"/>
      <c r="C130" s="203"/>
      <c r="D130" s="203"/>
      <c r="E130" s="203"/>
      <c r="I130" s="15"/>
    </row>
    <row r="131" spans="1:9" s="14" customFormat="1" ht="16" x14ac:dyDescent="0.2">
      <c r="A131" s="203" t="str">
        <f>IF($F$109&gt;5000,CONCATENATE(A115," ",TEXT(F115,"R$ #.##0,00")," * "),"")</f>
        <v xml:space="preserve">CSLL 1% -R$ 144,84 * </v>
      </c>
      <c r="B131" s="203"/>
      <c r="C131" s="203"/>
      <c r="D131" s="203"/>
      <c r="E131" s="203"/>
      <c r="I131" s="15"/>
    </row>
    <row r="132" spans="1:9" s="14" customFormat="1" ht="16" x14ac:dyDescent="0.2">
      <c r="A132" s="203" t="str">
        <f>IF(F109&gt;5000,"* (Conforme Lei 10.833/03 - 29/12/2003)","")</f>
        <v>* (Conforme Lei 10.833/03 - 29/12/2003)</v>
      </c>
      <c r="B132" s="203"/>
      <c r="C132" s="203"/>
      <c r="D132" s="203"/>
      <c r="E132" s="203"/>
      <c r="I132" s="15"/>
    </row>
    <row r="133" spans="1:9" s="14" customFormat="1" ht="16" x14ac:dyDescent="0.2">
      <c r="I133" s="15"/>
    </row>
    <row r="134" spans="1:9" s="14" customFormat="1" ht="16" x14ac:dyDescent="0.2">
      <c r="I134" s="15"/>
    </row>
    <row r="135" spans="1:9" s="14" customFormat="1" ht="16" x14ac:dyDescent="0.2">
      <c r="I135" s="15"/>
    </row>
    <row r="136" spans="1:9" s="14" customFormat="1" ht="16" x14ac:dyDescent="0.2">
      <c r="I136" s="15"/>
    </row>
    <row r="137" spans="1:9" s="14" customFormat="1" ht="16" x14ac:dyDescent="0.2">
      <c r="I137" s="15"/>
    </row>
    <row r="138" spans="1:9" s="14" customFormat="1" ht="16" x14ac:dyDescent="0.2">
      <c r="I138" s="15"/>
    </row>
    <row r="139" spans="1:9" s="14" customFormat="1" ht="16" x14ac:dyDescent="0.2">
      <c r="I139" s="15"/>
    </row>
    <row r="140" spans="1:9" s="14" customFormat="1" ht="16" x14ac:dyDescent="0.2">
      <c r="I140" s="15"/>
    </row>
    <row r="141" spans="1:9" s="14" customFormat="1" ht="16" x14ac:dyDescent="0.2">
      <c r="I141" s="15"/>
    </row>
    <row r="142" spans="1:9" s="14" customFormat="1" ht="16" x14ac:dyDescent="0.2">
      <c r="I142" s="15"/>
    </row>
    <row r="143" spans="1:9" s="14" customFormat="1" ht="16" x14ac:dyDescent="0.2">
      <c r="I143" s="15"/>
    </row>
    <row r="144" spans="1:9" s="14" customFormat="1" ht="16" x14ac:dyDescent="0.2">
      <c r="I144" s="15"/>
    </row>
    <row r="145" spans="5:19" s="14" customFormat="1" ht="16" x14ac:dyDescent="0.2">
      <c r="I145" s="15"/>
    </row>
    <row r="146" spans="5:19" s="14" customFormat="1" ht="16" x14ac:dyDescent="0.2">
      <c r="I146" s="15"/>
    </row>
    <row r="147" spans="5:19" s="14" customFormat="1" ht="16" x14ac:dyDescent="0.2">
      <c r="I147" s="15"/>
    </row>
    <row r="148" spans="5:19" s="61" customFormat="1" x14ac:dyDescent="0.2">
      <c r="E148" s="63"/>
      <c r="I148" s="64"/>
      <c r="J148" s="36"/>
      <c r="K148" s="36"/>
      <c r="L148" s="36"/>
      <c r="M148" s="36"/>
      <c r="N148" s="36"/>
      <c r="O148" s="36"/>
      <c r="P148" s="36"/>
      <c r="Q148" s="36"/>
      <c r="R148" s="36"/>
      <c r="S148" s="36"/>
    </row>
    <row r="149" spans="5:19" s="61" customFormat="1" x14ac:dyDescent="0.2">
      <c r="E149" s="63"/>
      <c r="I149" s="64"/>
      <c r="J149" s="36"/>
      <c r="K149" s="36"/>
      <c r="L149" s="36"/>
      <c r="M149" s="36"/>
      <c r="N149" s="36"/>
      <c r="O149" s="36"/>
      <c r="P149" s="36"/>
      <c r="Q149" s="36"/>
      <c r="R149" s="36"/>
      <c r="S149" s="36"/>
    </row>
    <row r="150" spans="5:19" s="61" customFormat="1" x14ac:dyDescent="0.2">
      <c r="E150" s="63"/>
      <c r="I150" s="64"/>
      <c r="J150" s="36"/>
      <c r="K150" s="36"/>
      <c r="L150" s="36"/>
      <c r="M150" s="36"/>
      <c r="N150" s="36"/>
      <c r="O150" s="36"/>
      <c r="P150" s="36"/>
      <c r="Q150" s="36"/>
      <c r="R150" s="36"/>
      <c r="S150" s="36"/>
    </row>
    <row r="151" spans="5:19" s="61" customFormat="1" x14ac:dyDescent="0.2">
      <c r="E151" s="63"/>
      <c r="I151" s="64"/>
      <c r="J151" s="36"/>
      <c r="K151" s="36"/>
      <c r="L151" s="36"/>
      <c r="M151" s="36"/>
      <c r="N151" s="36"/>
      <c r="O151" s="36"/>
      <c r="P151" s="36"/>
      <c r="Q151" s="36"/>
      <c r="R151" s="36"/>
      <c r="S151" s="36"/>
    </row>
    <row r="152" spans="5:19" s="61" customFormat="1" x14ac:dyDescent="0.2">
      <c r="E152" s="63"/>
      <c r="I152" s="64"/>
      <c r="J152" s="36"/>
      <c r="K152" s="36"/>
      <c r="L152" s="36"/>
      <c r="M152" s="36"/>
      <c r="N152" s="36"/>
      <c r="O152" s="36"/>
      <c r="P152" s="36"/>
      <c r="Q152" s="36"/>
      <c r="R152" s="36"/>
      <c r="S152" s="36"/>
    </row>
    <row r="153" spans="5:19" s="61" customFormat="1" x14ac:dyDescent="0.2">
      <c r="E153" s="63"/>
      <c r="I153" s="64"/>
      <c r="J153" s="36"/>
      <c r="K153" s="36"/>
      <c r="L153" s="36"/>
      <c r="M153" s="36"/>
      <c r="N153" s="36"/>
      <c r="O153" s="36"/>
      <c r="P153" s="36"/>
      <c r="Q153" s="36"/>
      <c r="R153" s="36"/>
      <c r="S153" s="36"/>
    </row>
    <row r="154" spans="5:19" s="61" customFormat="1" x14ac:dyDescent="0.2">
      <c r="E154" s="63"/>
      <c r="I154" s="64"/>
      <c r="J154" s="36"/>
      <c r="K154" s="36"/>
      <c r="L154" s="36"/>
      <c r="M154" s="36"/>
      <c r="N154" s="36"/>
      <c r="O154" s="36"/>
      <c r="P154" s="36"/>
      <c r="Q154" s="36"/>
      <c r="R154" s="36"/>
      <c r="S154" s="36"/>
    </row>
    <row r="155" spans="5:19" s="61" customFormat="1" x14ac:dyDescent="0.2">
      <c r="E155" s="63"/>
      <c r="I155" s="64"/>
      <c r="J155" s="36"/>
      <c r="K155" s="36"/>
      <c r="L155" s="36"/>
      <c r="M155" s="36"/>
      <c r="N155" s="36"/>
      <c r="O155" s="36"/>
      <c r="P155" s="36"/>
      <c r="Q155" s="36"/>
      <c r="R155" s="36"/>
      <c r="S155" s="36"/>
    </row>
    <row r="156" spans="5:19" s="61" customFormat="1" x14ac:dyDescent="0.2">
      <c r="E156" s="63"/>
      <c r="I156" s="64"/>
      <c r="J156" s="36"/>
      <c r="K156" s="36"/>
      <c r="L156" s="36"/>
      <c r="M156" s="36"/>
      <c r="N156" s="36"/>
      <c r="O156" s="36"/>
      <c r="P156" s="36"/>
      <c r="Q156" s="36"/>
      <c r="R156" s="36"/>
      <c r="S156" s="36"/>
    </row>
    <row r="157" spans="5:19" s="61" customFormat="1" x14ac:dyDescent="0.2">
      <c r="E157" s="63"/>
      <c r="I157" s="64"/>
      <c r="J157" s="36"/>
      <c r="K157" s="36"/>
      <c r="L157" s="36"/>
      <c r="M157" s="36"/>
      <c r="N157" s="36"/>
      <c r="O157" s="36"/>
      <c r="P157" s="36"/>
      <c r="Q157" s="36"/>
      <c r="R157" s="36"/>
      <c r="S157" s="36"/>
    </row>
    <row r="158" spans="5:19" s="61" customFormat="1" x14ac:dyDescent="0.2">
      <c r="E158" s="63"/>
      <c r="I158" s="64"/>
      <c r="J158" s="36"/>
      <c r="K158" s="36"/>
      <c r="L158" s="36"/>
      <c r="M158" s="36"/>
      <c r="N158" s="36"/>
      <c r="O158" s="36"/>
      <c r="P158" s="36"/>
      <c r="Q158" s="36"/>
      <c r="R158" s="36"/>
      <c r="S158" s="36"/>
    </row>
    <row r="159" spans="5:19" s="61" customFormat="1" x14ac:dyDescent="0.2">
      <c r="E159" s="63"/>
      <c r="I159" s="64"/>
      <c r="J159" s="36"/>
      <c r="K159" s="36"/>
      <c r="L159" s="36"/>
      <c r="M159" s="36"/>
      <c r="N159" s="36"/>
      <c r="O159" s="36"/>
      <c r="P159" s="36"/>
      <c r="Q159" s="36"/>
      <c r="R159" s="36"/>
      <c r="S159" s="36"/>
    </row>
    <row r="160" spans="5:19" s="61" customFormat="1" x14ac:dyDescent="0.2">
      <c r="E160" s="63"/>
      <c r="I160" s="64"/>
      <c r="J160" s="36"/>
      <c r="K160" s="36"/>
      <c r="L160" s="36"/>
      <c r="M160" s="36"/>
      <c r="N160" s="36"/>
      <c r="O160" s="36"/>
      <c r="P160" s="36"/>
      <c r="Q160" s="36"/>
      <c r="R160" s="36"/>
      <c r="S160" s="36"/>
    </row>
    <row r="161" spans="5:19" s="61" customFormat="1" x14ac:dyDescent="0.2">
      <c r="E161" s="63"/>
      <c r="I161" s="64"/>
      <c r="J161" s="36"/>
      <c r="K161" s="36"/>
      <c r="L161" s="36"/>
      <c r="M161" s="36"/>
      <c r="N161" s="36"/>
      <c r="O161" s="36"/>
      <c r="P161" s="36"/>
      <c r="Q161" s="36"/>
      <c r="R161" s="36"/>
      <c r="S161" s="36"/>
    </row>
    <row r="162" spans="5:19" s="61" customFormat="1" x14ac:dyDescent="0.2">
      <c r="E162" s="63"/>
      <c r="I162" s="64"/>
      <c r="J162" s="36"/>
      <c r="K162" s="36"/>
      <c r="L162" s="36"/>
      <c r="M162" s="36"/>
      <c r="N162" s="36"/>
      <c r="O162" s="36"/>
      <c r="P162" s="36"/>
      <c r="Q162" s="36"/>
      <c r="R162" s="36"/>
      <c r="S162" s="36"/>
    </row>
    <row r="163" spans="5:19" s="61" customFormat="1" x14ac:dyDescent="0.2">
      <c r="E163" s="63"/>
      <c r="I163" s="64"/>
      <c r="J163" s="36"/>
      <c r="K163" s="36"/>
      <c r="L163" s="36"/>
      <c r="M163" s="36"/>
      <c r="N163" s="36"/>
      <c r="O163" s="36"/>
      <c r="P163" s="36"/>
      <c r="Q163" s="36"/>
      <c r="R163" s="36"/>
      <c r="S163" s="36"/>
    </row>
    <row r="164" spans="5:19" s="61" customFormat="1" x14ac:dyDescent="0.2">
      <c r="E164" s="63"/>
      <c r="I164" s="64"/>
      <c r="J164" s="36"/>
      <c r="K164" s="36"/>
      <c r="L164" s="36"/>
      <c r="M164" s="36"/>
      <c r="N164" s="36"/>
      <c r="O164" s="36"/>
      <c r="P164" s="36"/>
      <c r="Q164" s="36"/>
      <c r="R164" s="36"/>
      <c r="S164" s="36"/>
    </row>
    <row r="165" spans="5:19" s="61" customFormat="1" x14ac:dyDescent="0.2">
      <c r="E165" s="63"/>
      <c r="I165" s="64"/>
      <c r="J165" s="36"/>
      <c r="K165" s="36"/>
      <c r="L165" s="36"/>
      <c r="M165" s="36"/>
      <c r="N165" s="36"/>
      <c r="O165" s="36"/>
      <c r="P165" s="36"/>
      <c r="Q165" s="36"/>
      <c r="R165" s="36"/>
      <c r="S165" s="36"/>
    </row>
    <row r="166" spans="5:19" s="61" customFormat="1" x14ac:dyDescent="0.2">
      <c r="E166" s="63"/>
      <c r="I166" s="64"/>
      <c r="J166" s="36"/>
      <c r="K166" s="36"/>
      <c r="L166" s="36"/>
      <c r="M166" s="36"/>
      <c r="N166" s="36"/>
      <c r="O166" s="36"/>
      <c r="P166" s="36"/>
      <c r="Q166" s="36"/>
      <c r="R166" s="36"/>
      <c r="S166" s="36"/>
    </row>
    <row r="167" spans="5:19" s="61" customFormat="1" x14ac:dyDescent="0.2">
      <c r="E167" s="63"/>
      <c r="I167" s="64"/>
      <c r="J167" s="36"/>
      <c r="K167" s="36"/>
      <c r="L167" s="36"/>
      <c r="M167" s="36"/>
      <c r="N167" s="36"/>
      <c r="O167" s="36"/>
      <c r="P167" s="36"/>
      <c r="Q167" s="36"/>
      <c r="R167" s="36"/>
      <c r="S167" s="36"/>
    </row>
    <row r="168" spans="5:19" s="61" customFormat="1" x14ac:dyDescent="0.2">
      <c r="E168" s="63"/>
      <c r="I168" s="64"/>
      <c r="J168" s="36"/>
      <c r="K168" s="36"/>
      <c r="L168" s="36"/>
      <c r="M168" s="36"/>
      <c r="N168" s="36"/>
      <c r="O168" s="36"/>
      <c r="P168" s="36"/>
      <c r="Q168" s="36"/>
      <c r="R168" s="36"/>
      <c r="S168" s="36"/>
    </row>
    <row r="169" spans="5:19" s="61" customFormat="1" x14ac:dyDescent="0.2">
      <c r="E169" s="63"/>
      <c r="I169" s="64"/>
      <c r="J169" s="36"/>
      <c r="K169" s="36"/>
      <c r="L169" s="36"/>
      <c r="M169" s="36"/>
      <c r="N169" s="36"/>
      <c r="O169" s="36"/>
      <c r="P169" s="36"/>
      <c r="Q169" s="36"/>
      <c r="R169" s="36"/>
      <c r="S169" s="36"/>
    </row>
    <row r="170" spans="5:19" s="61" customFormat="1" x14ac:dyDescent="0.2">
      <c r="E170" s="63"/>
      <c r="I170" s="64"/>
      <c r="J170" s="36"/>
      <c r="K170" s="36"/>
      <c r="L170" s="36"/>
      <c r="M170" s="36"/>
      <c r="N170" s="36"/>
      <c r="O170" s="36"/>
      <c r="P170" s="36"/>
      <c r="Q170" s="36"/>
      <c r="R170" s="36"/>
      <c r="S170" s="36"/>
    </row>
    <row r="171" spans="5:19" s="61" customFormat="1" x14ac:dyDescent="0.2">
      <c r="E171" s="63"/>
      <c r="I171" s="64"/>
      <c r="J171" s="36"/>
      <c r="K171" s="36"/>
      <c r="L171" s="36"/>
      <c r="M171" s="36"/>
      <c r="N171" s="36"/>
      <c r="O171" s="36"/>
      <c r="P171" s="36"/>
      <c r="Q171" s="36"/>
      <c r="R171" s="36"/>
      <c r="S171" s="36"/>
    </row>
    <row r="172" spans="5:19" s="61" customFormat="1" x14ac:dyDescent="0.2">
      <c r="E172" s="63"/>
      <c r="I172" s="64"/>
      <c r="J172" s="36"/>
      <c r="K172" s="36"/>
      <c r="L172" s="36"/>
      <c r="M172" s="36"/>
      <c r="N172" s="36"/>
      <c r="O172" s="36"/>
      <c r="P172" s="36"/>
      <c r="Q172" s="36"/>
      <c r="R172" s="36"/>
      <c r="S172" s="36"/>
    </row>
    <row r="173" spans="5:19" s="61" customFormat="1" x14ac:dyDescent="0.2">
      <c r="E173" s="63"/>
      <c r="I173" s="64"/>
      <c r="J173" s="36"/>
      <c r="K173" s="36"/>
      <c r="L173" s="36"/>
      <c r="M173" s="36"/>
      <c r="N173" s="36"/>
      <c r="O173" s="36"/>
      <c r="P173" s="36"/>
      <c r="Q173" s="36"/>
      <c r="R173" s="36"/>
      <c r="S173" s="36"/>
    </row>
    <row r="174" spans="5:19" s="61" customFormat="1" x14ac:dyDescent="0.2">
      <c r="E174" s="63"/>
      <c r="I174" s="64"/>
      <c r="J174" s="36"/>
      <c r="K174" s="36"/>
      <c r="L174" s="36"/>
      <c r="M174" s="36"/>
      <c r="N174" s="36"/>
      <c r="O174" s="36"/>
      <c r="P174" s="36"/>
      <c r="Q174" s="36"/>
      <c r="R174" s="36"/>
      <c r="S174" s="36"/>
    </row>
    <row r="175" spans="5:19" s="61" customFormat="1" x14ac:dyDescent="0.2">
      <c r="E175" s="63"/>
      <c r="I175" s="64"/>
      <c r="J175" s="36"/>
      <c r="K175" s="36"/>
      <c r="L175" s="36"/>
      <c r="M175" s="36"/>
      <c r="N175" s="36"/>
      <c r="O175" s="36"/>
      <c r="P175" s="36"/>
      <c r="Q175" s="36"/>
      <c r="R175" s="36"/>
      <c r="S175" s="36"/>
    </row>
    <row r="176" spans="5:19" s="61" customFormat="1" x14ac:dyDescent="0.2">
      <c r="E176" s="63"/>
      <c r="I176" s="64"/>
      <c r="J176" s="36"/>
      <c r="K176" s="36"/>
      <c r="L176" s="36"/>
      <c r="M176" s="36"/>
      <c r="N176" s="36"/>
      <c r="O176" s="36"/>
      <c r="P176" s="36"/>
      <c r="Q176" s="36"/>
      <c r="R176" s="36"/>
      <c r="S176" s="36"/>
    </row>
    <row r="177" spans="5:19" s="61" customFormat="1" x14ac:dyDescent="0.2">
      <c r="E177" s="63"/>
      <c r="I177" s="64"/>
      <c r="J177" s="36"/>
      <c r="K177" s="36"/>
      <c r="L177" s="36"/>
      <c r="M177" s="36"/>
      <c r="N177" s="36"/>
      <c r="O177" s="36"/>
      <c r="P177" s="36"/>
      <c r="Q177" s="36"/>
      <c r="R177" s="36"/>
      <c r="S177" s="36"/>
    </row>
    <row r="178" spans="5:19" s="61" customFormat="1" x14ac:dyDescent="0.2">
      <c r="E178" s="63"/>
      <c r="I178" s="64"/>
      <c r="J178" s="36"/>
      <c r="K178" s="36"/>
      <c r="L178" s="36"/>
      <c r="M178" s="36"/>
      <c r="N178" s="36"/>
      <c r="O178" s="36"/>
      <c r="P178" s="36"/>
      <c r="Q178" s="36"/>
      <c r="R178" s="36"/>
      <c r="S178" s="36"/>
    </row>
    <row r="179" spans="5:19" s="61" customFormat="1" x14ac:dyDescent="0.2">
      <c r="E179" s="63"/>
      <c r="I179" s="64"/>
      <c r="J179" s="36"/>
      <c r="K179" s="36"/>
      <c r="L179" s="36"/>
      <c r="M179" s="36"/>
      <c r="N179" s="36"/>
      <c r="O179" s="36"/>
      <c r="P179" s="36"/>
      <c r="Q179" s="36"/>
      <c r="R179" s="36"/>
      <c r="S179" s="36"/>
    </row>
    <row r="180" spans="5:19" s="61" customFormat="1" x14ac:dyDescent="0.2">
      <c r="E180" s="63"/>
      <c r="I180" s="64"/>
      <c r="J180" s="36"/>
      <c r="K180" s="36"/>
      <c r="L180" s="36"/>
      <c r="M180" s="36"/>
      <c r="N180" s="36"/>
      <c r="O180" s="36"/>
      <c r="P180" s="36"/>
      <c r="Q180" s="36"/>
      <c r="R180" s="36"/>
      <c r="S180" s="36"/>
    </row>
    <row r="181" spans="5:19" s="61" customFormat="1" x14ac:dyDescent="0.2">
      <c r="E181" s="63"/>
      <c r="I181" s="64"/>
      <c r="J181" s="36"/>
      <c r="K181" s="36"/>
      <c r="L181" s="36"/>
      <c r="M181" s="36"/>
      <c r="N181" s="36"/>
      <c r="O181" s="36"/>
      <c r="P181" s="36"/>
      <c r="Q181" s="36"/>
      <c r="R181" s="36"/>
      <c r="S181" s="36"/>
    </row>
    <row r="182" spans="5:19" s="61" customFormat="1" x14ac:dyDescent="0.2">
      <c r="E182" s="63"/>
      <c r="I182" s="64"/>
      <c r="J182" s="36"/>
      <c r="K182" s="36"/>
      <c r="L182" s="36"/>
      <c r="M182" s="36"/>
      <c r="N182" s="36"/>
      <c r="O182" s="36"/>
      <c r="P182" s="36"/>
      <c r="Q182" s="36"/>
      <c r="R182" s="36"/>
      <c r="S182" s="36"/>
    </row>
    <row r="183" spans="5:19" s="61" customFormat="1" x14ac:dyDescent="0.2">
      <c r="E183" s="63"/>
      <c r="I183" s="64"/>
      <c r="J183" s="36"/>
      <c r="K183" s="36"/>
      <c r="L183" s="36"/>
      <c r="M183" s="36"/>
      <c r="N183" s="36"/>
      <c r="O183" s="36"/>
      <c r="P183" s="36"/>
      <c r="Q183" s="36"/>
      <c r="R183" s="36"/>
      <c r="S183" s="36"/>
    </row>
    <row r="184" spans="5:19" s="61" customFormat="1" x14ac:dyDescent="0.2">
      <c r="E184" s="63"/>
      <c r="I184" s="64"/>
      <c r="J184" s="36"/>
      <c r="K184" s="36"/>
      <c r="L184" s="36"/>
      <c r="M184" s="36"/>
      <c r="N184" s="36"/>
      <c r="O184" s="36"/>
      <c r="P184" s="36"/>
      <c r="Q184" s="36"/>
      <c r="R184" s="36"/>
      <c r="S184" s="36"/>
    </row>
    <row r="185" spans="5:19" s="61" customFormat="1" x14ac:dyDescent="0.2">
      <c r="E185" s="63"/>
      <c r="I185" s="64"/>
      <c r="J185" s="36"/>
      <c r="K185" s="36"/>
      <c r="L185" s="36"/>
      <c r="M185" s="36"/>
      <c r="N185" s="36"/>
      <c r="O185" s="36"/>
      <c r="P185" s="36"/>
      <c r="Q185" s="36"/>
      <c r="R185" s="36"/>
      <c r="S185" s="36"/>
    </row>
    <row r="186" spans="5:19" s="61" customFormat="1" x14ac:dyDescent="0.2">
      <c r="E186" s="63"/>
      <c r="I186" s="64"/>
      <c r="J186" s="36"/>
      <c r="K186" s="36"/>
      <c r="L186" s="36"/>
      <c r="M186" s="36"/>
      <c r="N186" s="36"/>
      <c r="O186" s="36"/>
      <c r="P186" s="36"/>
      <c r="Q186" s="36"/>
      <c r="R186" s="36"/>
      <c r="S186" s="36"/>
    </row>
    <row r="187" spans="5:19" s="61" customFormat="1" x14ac:dyDescent="0.2">
      <c r="E187" s="63"/>
      <c r="I187" s="64"/>
      <c r="J187" s="36"/>
      <c r="K187" s="36"/>
      <c r="L187" s="36"/>
      <c r="M187" s="36"/>
      <c r="N187" s="36"/>
      <c r="O187" s="36"/>
      <c r="P187" s="36"/>
      <c r="Q187" s="36"/>
      <c r="R187" s="36"/>
      <c r="S187" s="36"/>
    </row>
    <row r="188" spans="5:19" s="61" customFormat="1" x14ac:dyDescent="0.2">
      <c r="E188" s="63"/>
      <c r="I188" s="64"/>
      <c r="J188" s="36"/>
      <c r="K188" s="36"/>
      <c r="L188" s="36"/>
      <c r="M188" s="36"/>
      <c r="N188" s="36"/>
      <c r="O188" s="36"/>
      <c r="P188" s="36"/>
      <c r="Q188" s="36"/>
      <c r="R188" s="36"/>
      <c r="S188" s="36"/>
    </row>
    <row r="189" spans="5:19" s="61" customFormat="1" x14ac:dyDescent="0.2">
      <c r="E189" s="63"/>
      <c r="I189" s="64"/>
      <c r="J189" s="36"/>
      <c r="K189" s="36"/>
      <c r="L189" s="36"/>
      <c r="M189" s="36"/>
      <c r="N189" s="36"/>
      <c r="O189" s="36"/>
      <c r="P189" s="36"/>
      <c r="Q189" s="36"/>
      <c r="R189" s="36"/>
      <c r="S189" s="36"/>
    </row>
    <row r="190" spans="5:19" s="61" customFormat="1" x14ac:dyDescent="0.2">
      <c r="E190" s="63"/>
      <c r="I190" s="64"/>
      <c r="J190" s="36"/>
      <c r="K190" s="36"/>
      <c r="L190" s="36"/>
      <c r="M190" s="36"/>
      <c r="N190" s="36"/>
      <c r="O190" s="36"/>
      <c r="P190" s="36"/>
      <c r="Q190" s="36"/>
      <c r="R190" s="36"/>
      <c r="S190" s="36"/>
    </row>
    <row r="191" spans="5:19" s="61" customFormat="1" x14ac:dyDescent="0.2">
      <c r="E191" s="63"/>
      <c r="I191" s="64"/>
      <c r="J191" s="36"/>
      <c r="K191" s="36"/>
      <c r="L191" s="36"/>
      <c r="M191" s="36"/>
      <c r="N191" s="36"/>
      <c r="O191" s="36"/>
      <c r="P191" s="36"/>
      <c r="Q191" s="36"/>
      <c r="R191" s="36"/>
      <c r="S191" s="36"/>
    </row>
    <row r="192" spans="5:19" s="61" customFormat="1" x14ac:dyDescent="0.2">
      <c r="E192" s="63"/>
      <c r="I192" s="64"/>
      <c r="J192" s="36"/>
      <c r="K192" s="36"/>
      <c r="L192" s="36"/>
      <c r="M192" s="36"/>
      <c r="N192" s="36"/>
      <c r="O192" s="36"/>
      <c r="P192" s="36"/>
      <c r="Q192" s="36"/>
      <c r="R192" s="36"/>
      <c r="S192" s="36"/>
    </row>
    <row r="193" spans="5:19" s="61" customFormat="1" x14ac:dyDescent="0.2">
      <c r="E193" s="63"/>
      <c r="I193" s="64"/>
      <c r="J193" s="36"/>
      <c r="K193" s="36"/>
      <c r="L193" s="36"/>
      <c r="M193" s="36"/>
      <c r="N193" s="36"/>
      <c r="O193" s="36"/>
      <c r="P193" s="36"/>
      <c r="Q193" s="36"/>
      <c r="R193" s="36"/>
      <c r="S193" s="36"/>
    </row>
    <row r="194" spans="5:19" s="61" customFormat="1" x14ac:dyDescent="0.2">
      <c r="E194" s="63"/>
      <c r="I194" s="64"/>
      <c r="J194" s="36"/>
      <c r="K194" s="36"/>
      <c r="L194" s="36"/>
      <c r="M194" s="36"/>
      <c r="N194" s="36"/>
      <c r="O194" s="36"/>
      <c r="P194" s="36"/>
      <c r="Q194" s="36"/>
      <c r="R194" s="36"/>
      <c r="S194" s="36"/>
    </row>
    <row r="195" spans="5:19" s="61" customFormat="1" x14ac:dyDescent="0.2">
      <c r="E195" s="63"/>
      <c r="I195" s="64"/>
      <c r="J195" s="36"/>
      <c r="K195" s="36"/>
      <c r="L195" s="36"/>
      <c r="M195" s="36"/>
      <c r="N195" s="36"/>
      <c r="O195" s="36"/>
      <c r="P195" s="36"/>
      <c r="Q195" s="36"/>
      <c r="R195" s="36"/>
      <c r="S195" s="36"/>
    </row>
    <row r="196" spans="5:19" s="61" customFormat="1" x14ac:dyDescent="0.2">
      <c r="E196" s="63"/>
      <c r="I196" s="64"/>
      <c r="J196" s="36"/>
      <c r="K196" s="36"/>
      <c r="L196" s="36"/>
      <c r="M196" s="36"/>
      <c r="N196" s="36"/>
      <c r="O196" s="36"/>
      <c r="P196" s="36"/>
      <c r="Q196" s="36"/>
      <c r="R196" s="36"/>
      <c r="S196" s="36"/>
    </row>
    <row r="197" spans="5:19" s="61" customFormat="1" x14ac:dyDescent="0.2">
      <c r="E197" s="63"/>
      <c r="I197" s="64"/>
      <c r="J197" s="36"/>
      <c r="K197" s="36"/>
      <c r="L197" s="36"/>
      <c r="M197" s="36"/>
      <c r="N197" s="36"/>
      <c r="O197" s="36"/>
      <c r="P197" s="36"/>
      <c r="Q197" s="36"/>
      <c r="R197" s="36"/>
      <c r="S197" s="36"/>
    </row>
    <row r="198" spans="5:19" s="61" customFormat="1" x14ac:dyDescent="0.2">
      <c r="E198" s="63"/>
      <c r="I198" s="64"/>
      <c r="J198" s="36"/>
      <c r="K198" s="36"/>
      <c r="L198" s="36"/>
      <c r="M198" s="36"/>
      <c r="N198" s="36"/>
      <c r="O198" s="36"/>
      <c r="P198" s="36"/>
      <c r="Q198" s="36"/>
      <c r="R198" s="36"/>
      <c r="S198" s="36"/>
    </row>
    <row r="199" spans="5:19" s="61" customFormat="1" x14ac:dyDescent="0.2">
      <c r="E199" s="63"/>
      <c r="I199" s="64"/>
      <c r="J199" s="36"/>
      <c r="K199" s="36"/>
      <c r="L199" s="36"/>
      <c r="M199" s="36"/>
      <c r="N199" s="36"/>
      <c r="O199" s="36"/>
      <c r="P199" s="36"/>
      <c r="Q199" s="36"/>
      <c r="R199" s="36"/>
      <c r="S199" s="36"/>
    </row>
    <row r="200" spans="5:19" s="61" customFormat="1" x14ac:dyDescent="0.2">
      <c r="E200" s="63"/>
      <c r="I200" s="64"/>
      <c r="J200" s="36"/>
      <c r="K200" s="36"/>
      <c r="L200" s="36"/>
      <c r="M200" s="36"/>
      <c r="N200" s="36"/>
      <c r="O200" s="36"/>
      <c r="P200" s="36"/>
      <c r="Q200" s="36"/>
      <c r="R200" s="36"/>
      <c r="S200" s="36"/>
    </row>
    <row r="201" spans="5:19" s="61" customFormat="1" x14ac:dyDescent="0.2">
      <c r="E201" s="63"/>
      <c r="I201" s="64"/>
      <c r="J201" s="36"/>
      <c r="K201" s="36"/>
      <c r="L201" s="36"/>
      <c r="M201" s="36"/>
      <c r="N201" s="36"/>
      <c r="O201" s="36"/>
      <c r="P201" s="36"/>
      <c r="Q201" s="36"/>
      <c r="R201" s="36"/>
      <c r="S201" s="36"/>
    </row>
    <row r="202" spans="5:19" s="61" customFormat="1" x14ac:dyDescent="0.2">
      <c r="E202" s="63"/>
      <c r="I202" s="64"/>
      <c r="J202" s="36"/>
      <c r="K202" s="36"/>
      <c r="L202" s="36"/>
      <c r="M202" s="36"/>
      <c r="N202" s="36"/>
      <c r="O202" s="36"/>
      <c r="P202" s="36"/>
      <c r="Q202" s="36"/>
      <c r="R202" s="36"/>
      <c r="S202" s="36"/>
    </row>
    <row r="203" spans="5:19" s="61" customFormat="1" x14ac:dyDescent="0.2">
      <c r="E203" s="63"/>
      <c r="I203" s="64"/>
      <c r="J203" s="36"/>
      <c r="K203" s="36"/>
      <c r="L203" s="36"/>
      <c r="M203" s="36"/>
      <c r="N203" s="36"/>
      <c r="O203" s="36"/>
      <c r="P203" s="36"/>
      <c r="Q203" s="36"/>
      <c r="R203" s="36"/>
      <c r="S203" s="36"/>
    </row>
    <row r="204" spans="5:19" s="61" customFormat="1" x14ac:dyDescent="0.2">
      <c r="E204" s="63"/>
      <c r="I204" s="64"/>
      <c r="J204" s="36"/>
      <c r="K204" s="36"/>
      <c r="L204" s="36"/>
      <c r="M204" s="36"/>
      <c r="N204" s="36"/>
      <c r="O204" s="36"/>
      <c r="P204" s="36"/>
      <c r="Q204" s="36"/>
      <c r="R204" s="36"/>
      <c r="S204" s="36"/>
    </row>
    <row r="205" spans="5:19" s="61" customFormat="1" x14ac:dyDescent="0.2">
      <c r="E205" s="63"/>
      <c r="I205" s="64"/>
      <c r="J205" s="36"/>
      <c r="K205" s="36"/>
      <c r="L205" s="36"/>
      <c r="M205" s="36"/>
      <c r="N205" s="36"/>
      <c r="O205" s="36"/>
      <c r="P205" s="36"/>
      <c r="Q205" s="36"/>
      <c r="R205" s="36"/>
      <c r="S205" s="36"/>
    </row>
    <row r="206" spans="5:19" s="61" customFormat="1" x14ac:dyDescent="0.2">
      <c r="E206" s="63"/>
      <c r="I206" s="64"/>
      <c r="J206" s="36"/>
      <c r="K206" s="36"/>
      <c r="L206" s="36"/>
      <c r="M206" s="36"/>
      <c r="N206" s="36"/>
      <c r="O206" s="36"/>
      <c r="P206" s="36"/>
      <c r="Q206" s="36"/>
      <c r="R206" s="36"/>
      <c r="S206" s="36"/>
    </row>
    <row r="207" spans="5:19" s="61" customFormat="1" x14ac:dyDescent="0.2">
      <c r="E207" s="63"/>
      <c r="I207" s="64"/>
      <c r="J207" s="36"/>
      <c r="K207" s="36"/>
      <c r="L207" s="36"/>
      <c r="M207" s="36"/>
      <c r="N207" s="36"/>
      <c r="O207" s="36"/>
      <c r="P207" s="36"/>
      <c r="Q207" s="36"/>
      <c r="R207" s="36"/>
      <c r="S207" s="36"/>
    </row>
    <row r="208" spans="5:19" s="61" customFormat="1" x14ac:dyDescent="0.2">
      <c r="E208" s="63"/>
      <c r="I208" s="64"/>
      <c r="J208" s="36"/>
      <c r="K208" s="36"/>
      <c r="L208" s="36"/>
      <c r="M208" s="36"/>
      <c r="N208" s="36"/>
      <c r="O208" s="36"/>
      <c r="P208" s="36"/>
      <c r="Q208" s="36"/>
      <c r="R208" s="36"/>
      <c r="S208" s="36"/>
    </row>
    <row r="209" spans="5:19" s="61" customFormat="1" x14ac:dyDescent="0.2">
      <c r="E209" s="63"/>
      <c r="I209" s="64"/>
      <c r="J209" s="36"/>
      <c r="K209" s="36"/>
      <c r="L209" s="36"/>
      <c r="M209" s="36"/>
      <c r="N209" s="36"/>
      <c r="O209" s="36"/>
      <c r="P209" s="36"/>
      <c r="Q209" s="36"/>
      <c r="R209" s="36"/>
      <c r="S209" s="36"/>
    </row>
    <row r="210" spans="5:19" s="61" customFormat="1" x14ac:dyDescent="0.2">
      <c r="E210" s="63"/>
      <c r="I210" s="64"/>
      <c r="J210" s="36"/>
      <c r="K210" s="36"/>
      <c r="L210" s="36"/>
      <c r="M210" s="36"/>
      <c r="N210" s="36"/>
      <c r="O210" s="36"/>
      <c r="P210" s="36"/>
      <c r="Q210" s="36"/>
      <c r="R210" s="36"/>
      <c r="S210" s="36"/>
    </row>
    <row r="211" spans="5:19" s="61" customFormat="1" x14ac:dyDescent="0.2">
      <c r="E211" s="63"/>
      <c r="I211" s="64"/>
      <c r="J211" s="36"/>
      <c r="K211" s="36"/>
      <c r="L211" s="36"/>
      <c r="M211" s="36"/>
      <c r="N211" s="36"/>
      <c r="O211" s="36"/>
      <c r="P211" s="36"/>
      <c r="Q211" s="36"/>
      <c r="R211" s="36"/>
      <c r="S211" s="36"/>
    </row>
    <row r="212" spans="5:19" s="61" customFormat="1" x14ac:dyDescent="0.2">
      <c r="E212" s="63"/>
      <c r="I212" s="64"/>
      <c r="J212" s="36"/>
      <c r="K212" s="36"/>
      <c r="L212" s="36"/>
      <c r="M212" s="36"/>
      <c r="N212" s="36"/>
      <c r="O212" s="36"/>
      <c r="P212" s="36"/>
      <c r="Q212" s="36"/>
      <c r="R212" s="36"/>
      <c r="S212" s="36"/>
    </row>
    <row r="213" spans="5:19" s="61" customFormat="1" x14ac:dyDescent="0.2">
      <c r="E213" s="63"/>
      <c r="I213" s="64"/>
      <c r="J213" s="36"/>
      <c r="K213" s="36"/>
      <c r="L213" s="36"/>
      <c r="M213" s="36"/>
      <c r="N213" s="36"/>
      <c r="O213" s="36"/>
      <c r="P213" s="36"/>
      <c r="Q213" s="36"/>
      <c r="R213" s="36"/>
      <c r="S213" s="36"/>
    </row>
    <row r="214" spans="5:19" s="61" customFormat="1" x14ac:dyDescent="0.2">
      <c r="E214" s="63"/>
      <c r="I214" s="64"/>
      <c r="J214" s="36"/>
      <c r="K214" s="36"/>
      <c r="L214" s="36"/>
      <c r="M214" s="36"/>
      <c r="N214" s="36"/>
      <c r="O214" s="36"/>
      <c r="P214" s="36"/>
      <c r="Q214" s="36"/>
      <c r="R214" s="36"/>
      <c r="S214" s="36"/>
    </row>
    <row r="215" spans="5:19" s="61" customFormat="1" x14ac:dyDescent="0.2">
      <c r="E215" s="63"/>
      <c r="I215" s="64"/>
      <c r="J215" s="36"/>
      <c r="K215" s="36"/>
      <c r="L215" s="36"/>
      <c r="M215" s="36"/>
      <c r="N215" s="36"/>
      <c r="O215" s="36"/>
      <c r="P215" s="36"/>
      <c r="Q215" s="36"/>
      <c r="R215" s="36"/>
      <c r="S215" s="36"/>
    </row>
    <row r="216" spans="5:19" s="61" customFormat="1" x14ac:dyDescent="0.2">
      <c r="E216" s="63"/>
      <c r="I216" s="64"/>
      <c r="J216" s="36"/>
      <c r="K216" s="36"/>
      <c r="L216" s="36"/>
      <c r="M216" s="36"/>
      <c r="N216" s="36"/>
      <c r="O216" s="36"/>
      <c r="P216" s="36"/>
      <c r="Q216" s="36"/>
      <c r="R216" s="36"/>
      <c r="S216" s="36"/>
    </row>
    <row r="217" spans="5:19" s="61" customFormat="1" x14ac:dyDescent="0.2">
      <c r="E217" s="63"/>
      <c r="I217" s="64"/>
      <c r="J217" s="36"/>
      <c r="K217" s="36"/>
      <c r="L217" s="36"/>
      <c r="M217" s="36"/>
      <c r="N217" s="36"/>
      <c r="O217" s="36"/>
      <c r="P217" s="36"/>
      <c r="Q217" s="36"/>
      <c r="R217" s="36"/>
      <c r="S217" s="36"/>
    </row>
    <row r="218" spans="5:19" s="61" customFormat="1" x14ac:dyDescent="0.2">
      <c r="E218" s="63"/>
      <c r="I218" s="64"/>
      <c r="J218" s="36"/>
      <c r="K218" s="36"/>
      <c r="L218" s="36"/>
      <c r="M218" s="36"/>
      <c r="N218" s="36"/>
      <c r="O218" s="36"/>
      <c r="P218" s="36"/>
      <c r="Q218" s="36"/>
      <c r="R218" s="36"/>
      <c r="S218" s="36"/>
    </row>
    <row r="219" spans="5:19" s="61" customFormat="1" x14ac:dyDescent="0.2">
      <c r="E219" s="63"/>
      <c r="I219" s="64"/>
      <c r="J219" s="36"/>
      <c r="K219" s="36"/>
      <c r="L219" s="36"/>
      <c r="M219" s="36"/>
      <c r="N219" s="36"/>
      <c r="O219" s="36"/>
      <c r="P219" s="36"/>
      <c r="Q219" s="36"/>
      <c r="R219" s="36"/>
      <c r="S219" s="36"/>
    </row>
    <row r="220" spans="5:19" s="61" customFormat="1" x14ac:dyDescent="0.2">
      <c r="E220" s="63"/>
      <c r="I220" s="64"/>
      <c r="J220" s="36"/>
      <c r="K220" s="36"/>
      <c r="L220" s="36"/>
      <c r="M220" s="36"/>
      <c r="N220" s="36"/>
      <c r="O220" s="36"/>
      <c r="P220" s="36"/>
      <c r="Q220" s="36"/>
      <c r="R220" s="36"/>
      <c r="S220" s="36"/>
    </row>
    <row r="221" spans="5:19" s="61" customFormat="1" x14ac:dyDescent="0.2">
      <c r="E221" s="63"/>
      <c r="I221" s="64"/>
      <c r="J221" s="36"/>
      <c r="K221" s="36"/>
      <c r="L221" s="36"/>
      <c r="M221" s="36"/>
      <c r="N221" s="36"/>
      <c r="O221" s="36"/>
      <c r="P221" s="36"/>
      <c r="Q221" s="36"/>
      <c r="R221" s="36"/>
      <c r="S221" s="36"/>
    </row>
    <row r="222" spans="5:19" s="61" customFormat="1" x14ac:dyDescent="0.2">
      <c r="E222" s="63"/>
      <c r="I222" s="64"/>
      <c r="J222" s="36"/>
      <c r="K222" s="36"/>
      <c r="L222" s="36"/>
      <c r="M222" s="36"/>
      <c r="N222" s="36"/>
      <c r="O222" s="36"/>
      <c r="P222" s="36"/>
      <c r="Q222" s="36"/>
      <c r="R222" s="36"/>
      <c r="S222" s="36"/>
    </row>
    <row r="223" spans="5:19" s="61" customFormat="1" x14ac:dyDescent="0.2">
      <c r="E223" s="63"/>
      <c r="I223" s="64"/>
      <c r="J223" s="36"/>
      <c r="K223" s="36"/>
      <c r="L223" s="36"/>
      <c r="M223" s="36"/>
      <c r="N223" s="36"/>
      <c r="O223" s="36"/>
      <c r="P223" s="36"/>
      <c r="Q223" s="36"/>
      <c r="R223" s="36"/>
      <c r="S223" s="36"/>
    </row>
    <row r="224" spans="5:19" s="61" customFormat="1" x14ac:dyDescent="0.2">
      <c r="E224" s="63"/>
      <c r="I224" s="64"/>
      <c r="J224" s="36"/>
      <c r="K224" s="36"/>
      <c r="L224" s="36"/>
      <c r="M224" s="36"/>
      <c r="N224" s="36"/>
      <c r="O224" s="36"/>
      <c r="P224" s="36"/>
      <c r="Q224" s="36"/>
      <c r="R224" s="36"/>
      <c r="S224" s="36"/>
    </row>
    <row r="225" spans="5:19" s="61" customFormat="1" x14ac:dyDescent="0.2">
      <c r="E225" s="63"/>
      <c r="I225" s="64"/>
      <c r="J225" s="36"/>
      <c r="K225" s="36"/>
      <c r="L225" s="36"/>
      <c r="M225" s="36"/>
      <c r="N225" s="36"/>
      <c r="O225" s="36"/>
      <c r="P225" s="36"/>
      <c r="Q225" s="36"/>
      <c r="R225" s="36"/>
      <c r="S225" s="36"/>
    </row>
    <row r="226" spans="5:19" s="61" customFormat="1" x14ac:dyDescent="0.2">
      <c r="E226" s="63"/>
      <c r="I226" s="64"/>
      <c r="J226" s="36"/>
      <c r="K226" s="36"/>
      <c r="L226" s="36"/>
      <c r="M226" s="36"/>
      <c r="N226" s="36"/>
      <c r="O226" s="36"/>
      <c r="P226" s="36"/>
      <c r="Q226" s="36"/>
      <c r="R226" s="36"/>
      <c r="S226" s="36"/>
    </row>
    <row r="227" spans="5:19" s="61" customFormat="1" x14ac:dyDescent="0.2">
      <c r="E227" s="63"/>
      <c r="I227" s="64"/>
      <c r="J227" s="36"/>
      <c r="K227" s="36"/>
      <c r="L227" s="36"/>
      <c r="M227" s="36"/>
      <c r="N227" s="36"/>
      <c r="O227" s="36"/>
      <c r="P227" s="36"/>
      <c r="Q227" s="36"/>
      <c r="R227" s="36"/>
      <c r="S227" s="36"/>
    </row>
    <row r="228" spans="5:19" s="61" customFormat="1" x14ac:dyDescent="0.2">
      <c r="E228" s="63"/>
      <c r="I228" s="64"/>
      <c r="J228" s="36"/>
      <c r="K228" s="36"/>
      <c r="L228" s="36"/>
      <c r="M228" s="36"/>
      <c r="N228" s="36"/>
      <c r="O228" s="36"/>
      <c r="P228" s="36"/>
      <c r="Q228" s="36"/>
      <c r="R228" s="36"/>
      <c r="S228" s="36"/>
    </row>
    <row r="229" spans="5:19" s="61" customFormat="1" x14ac:dyDescent="0.2">
      <c r="E229" s="63"/>
      <c r="I229" s="64"/>
      <c r="J229" s="36"/>
      <c r="K229" s="36"/>
      <c r="L229" s="36"/>
      <c r="M229" s="36"/>
      <c r="N229" s="36"/>
      <c r="O229" s="36"/>
      <c r="P229" s="36"/>
      <c r="Q229" s="36"/>
      <c r="R229" s="36"/>
      <c r="S229" s="36"/>
    </row>
    <row r="230" spans="5:19" s="61" customFormat="1" x14ac:dyDescent="0.2">
      <c r="E230" s="63"/>
      <c r="I230" s="64"/>
      <c r="J230" s="36"/>
      <c r="K230" s="36"/>
      <c r="L230" s="36"/>
      <c r="M230" s="36"/>
      <c r="N230" s="36"/>
      <c r="O230" s="36"/>
      <c r="P230" s="36"/>
      <c r="Q230" s="36"/>
      <c r="R230" s="36"/>
      <c r="S230" s="36"/>
    </row>
    <row r="231" spans="5:19" s="61" customFormat="1" x14ac:dyDescent="0.2">
      <c r="E231" s="63"/>
      <c r="I231" s="64"/>
      <c r="J231" s="36"/>
      <c r="K231" s="36"/>
      <c r="L231" s="36"/>
      <c r="M231" s="36"/>
      <c r="N231" s="36"/>
      <c r="O231" s="36"/>
      <c r="P231" s="36"/>
      <c r="Q231" s="36"/>
      <c r="R231" s="36"/>
      <c r="S231" s="36"/>
    </row>
    <row r="232" spans="5:19" s="61" customFormat="1" x14ac:dyDescent="0.2">
      <c r="E232" s="63"/>
      <c r="I232" s="64"/>
      <c r="J232" s="36"/>
      <c r="K232" s="36"/>
      <c r="L232" s="36"/>
      <c r="M232" s="36"/>
      <c r="N232" s="36"/>
      <c r="O232" s="36"/>
      <c r="P232" s="36"/>
      <c r="Q232" s="36"/>
      <c r="R232" s="36"/>
      <c r="S232" s="36"/>
    </row>
    <row r="233" spans="5:19" s="61" customFormat="1" x14ac:dyDescent="0.2">
      <c r="E233" s="63"/>
      <c r="I233" s="64"/>
      <c r="J233" s="36"/>
      <c r="K233" s="36"/>
      <c r="L233" s="36"/>
      <c r="M233" s="36"/>
      <c r="N233" s="36"/>
      <c r="O233" s="36"/>
      <c r="P233" s="36"/>
      <c r="Q233" s="36"/>
      <c r="R233" s="36"/>
      <c r="S233" s="36"/>
    </row>
    <row r="234" spans="5:19" s="61" customFormat="1" x14ac:dyDescent="0.2">
      <c r="E234" s="63"/>
      <c r="I234" s="64"/>
      <c r="J234" s="36"/>
      <c r="K234" s="36"/>
      <c r="L234" s="36"/>
      <c r="M234" s="36"/>
      <c r="N234" s="36"/>
      <c r="O234" s="36"/>
      <c r="P234" s="36"/>
      <c r="Q234" s="36"/>
      <c r="R234" s="36"/>
      <c r="S234" s="36"/>
    </row>
    <row r="235" spans="5:19" s="61" customFormat="1" x14ac:dyDescent="0.2">
      <c r="E235" s="63"/>
      <c r="I235" s="64"/>
      <c r="J235" s="36"/>
      <c r="K235" s="36"/>
      <c r="L235" s="36"/>
      <c r="M235" s="36"/>
      <c r="N235" s="36"/>
      <c r="O235" s="36"/>
      <c r="P235" s="36"/>
      <c r="Q235" s="36"/>
      <c r="R235" s="36"/>
      <c r="S235" s="36"/>
    </row>
    <row r="236" spans="5:19" s="61" customFormat="1" x14ac:dyDescent="0.2">
      <c r="E236" s="63"/>
      <c r="I236" s="64"/>
      <c r="J236" s="36"/>
      <c r="K236" s="36"/>
      <c r="L236" s="36"/>
      <c r="M236" s="36"/>
      <c r="N236" s="36"/>
      <c r="O236" s="36"/>
      <c r="P236" s="36"/>
      <c r="Q236" s="36"/>
      <c r="R236" s="36"/>
      <c r="S236" s="36"/>
    </row>
    <row r="237" spans="5:19" s="61" customFormat="1" x14ac:dyDescent="0.2">
      <c r="E237" s="63"/>
      <c r="I237" s="64"/>
      <c r="J237" s="36"/>
      <c r="K237" s="36"/>
      <c r="L237" s="36"/>
      <c r="M237" s="36"/>
      <c r="N237" s="36"/>
      <c r="O237" s="36"/>
      <c r="P237" s="36"/>
      <c r="Q237" s="36"/>
      <c r="R237" s="36"/>
      <c r="S237" s="36"/>
    </row>
    <row r="238" spans="5:19" s="61" customFormat="1" x14ac:dyDescent="0.2">
      <c r="E238" s="63"/>
      <c r="I238" s="64"/>
      <c r="J238" s="36"/>
      <c r="K238" s="36"/>
      <c r="L238" s="36"/>
      <c r="M238" s="36"/>
      <c r="N238" s="36"/>
      <c r="O238" s="36"/>
      <c r="P238" s="36"/>
      <c r="Q238" s="36"/>
      <c r="R238" s="36"/>
      <c r="S238" s="36"/>
    </row>
    <row r="239" spans="5:19" s="61" customFormat="1" x14ac:dyDescent="0.2">
      <c r="E239" s="63"/>
      <c r="I239" s="64"/>
      <c r="J239" s="36"/>
      <c r="K239" s="36"/>
      <c r="L239" s="36"/>
      <c r="M239" s="36"/>
      <c r="N239" s="36"/>
      <c r="O239" s="36"/>
      <c r="P239" s="36"/>
      <c r="Q239" s="36"/>
      <c r="R239" s="36"/>
      <c r="S239" s="36"/>
    </row>
    <row r="240" spans="5:19" s="61" customFormat="1" x14ac:dyDescent="0.2">
      <c r="E240" s="63"/>
      <c r="I240" s="64"/>
      <c r="J240" s="36"/>
      <c r="K240" s="36"/>
      <c r="L240" s="36"/>
      <c r="M240" s="36"/>
      <c r="N240" s="36"/>
      <c r="O240" s="36"/>
      <c r="P240" s="36"/>
      <c r="Q240" s="36"/>
      <c r="R240" s="36"/>
      <c r="S240" s="36"/>
    </row>
    <row r="241" spans="5:19" s="61" customFormat="1" x14ac:dyDescent="0.2">
      <c r="E241" s="63"/>
      <c r="I241" s="64"/>
      <c r="J241" s="36"/>
      <c r="K241" s="36"/>
      <c r="L241" s="36"/>
      <c r="M241" s="36"/>
      <c r="N241" s="36"/>
      <c r="O241" s="36"/>
      <c r="P241" s="36"/>
      <c r="Q241" s="36"/>
      <c r="R241" s="36"/>
      <c r="S241" s="36"/>
    </row>
    <row r="242" spans="5:19" s="61" customFormat="1" x14ac:dyDescent="0.2">
      <c r="E242" s="63"/>
      <c r="I242" s="64"/>
      <c r="J242" s="36"/>
      <c r="K242" s="36"/>
      <c r="L242" s="36"/>
      <c r="M242" s="36"/>
      <c r="N242" s="36"/>
      <c r="O242" s="36"/>
      <c r="P242" s="36"/>
      <c r="Q242" s="36"/>
      <c r="R242" s="36"/>
      <c r="S242" s="36"/>
    </row>
    <row r="243" spans="5:19" s="61" customFormat="1" x14ac:dyDescent="0.2">
      <c r="E243" s="63"/>
      <c r="I243" s="64"/>
      <c r="J243" s="36"/>
      <c r="K243" s="36"/>
      <c r="L243" s="36"/>
      <c r="M243" s="36"/>
      <c r="N243" s="36"/>
      <c r="O243" s="36"/>
      <c r="P243" s="36"/>
      <c r="Q243" s="36"/>
      <c r="R243" s="36"/>
      <c r="S243" s="36"/>
    </row>
    <row r="244" spans="5:19" s="61" customFormat="1" x14ac:dyDescent="0.2">
      <c r="E244" s="63"/>
      <c r="I244" s="64"/>
      <c r="J244" s="36"/>
      <c r="K244" s="36"/>
      <c r="L244" s="36"/>
      <c r="M244" s="36"/>
      <c r="N244" s="36"/>
      <c r="O244" s="36"/>
      <c r="P244" s="36"/>
      <c r="Q244" s="36"/>
      <c r="R244" s="36"/>
      <c r="S244" s="36"/>
    </row>
    <row r="245" spans="5:19" s="61" customFormat="1" x14ac:dyDescent="0.2">
      <c r="E245" s="63"/>
      <c r="I245" s="64"/>
      <c r="J245" s="36"/>
      <c r="K245" s="36"/>
      <c r="L245" s="36"/>
      <c r="M245" s="36"/>
      <c r="N245" s="36"/>
      <c r="O245" s="36"/>
      <c r="P245" s="36"/>
      <c r="Q245" s="36"/>
      <c r="R245" s="36"/>
      <c r="S245" s="36"/>
    </row>
    <row r="246" spans="5:19" s="61" customFormat="1" x14ac:dyDescent="0.2">
      <c r="E246" s="63"/>
      <c r="I246" s="64"/>
      <c r="J246" s="36"/>
      <c r="K246" s="36"/>
      <c r="L246" s="36"/>
      <c r="M246" s="36"/>
      <c r="N246" s="36"/>
      <c r="O246" s="36"/>
      <c r="P246" s="36"/>
      <c r="Q246" s="36"/>
      <c r="R246" s="36"/>
      <c r="S246" s="36"/>
    </row>
    <row r="247" spans="5:19" s="61" customFormat="1" x14ac:dyDescent="0.2">
      <c r="E247" s="63"/>
      <c r="I247" s="64"/>
      <c r="J247" s="36"/>
      <c r="K247" s="36"/>
      <c r="L247" s="36"/>
      <c r="M247" s="36"/>
      <c r="N247" s="36"/>
      <c r="O247" s="36"/>
      <c r="P247" s="36"/>
      <c r="Q247" s="36"/>
      <c r="R247" s="36"/>
      <c r="S247" s="36"/>
    </row>
    <row r="248" spans="5:19" s="61" customFormat="1" x14ac:dyDescent="0.2">
      <c r="E248" s="63"/>
      <c r="I248" s="64"/>
      <c r="J248" s="36"/>
      <c r="K248" s="36"/>
      <c r="L248" s="36"/>
      <c r="M248" s="36"/>
      <c r="N248" s="36"/>
      <c r="O248" s="36"/>
      <c r="P248" s="36"/>
      <c r="Q248" s="36"/>
      <c r="R248" s="36"/>
      <c r="S248" s="36"/>
    </row>
    <row r="249" spans="5:19" s="61" customFormat="1" x14ac:dyDescent="0.2">
      <c r="E249" s="63"/>
      <c r="I249" s="64"/>
      <c r="J249" s="36"/>
      <c r="K249" s="36"/>
      <c r="L249" s="36"/>
      <c r="M249" s="36"/>
      <c r="N249" s="36"/>
      <c r="O249" s="36"/>
      <c r="P249" s="36"/>
      <c r="Q249" s="36"/>
      <c r="R249" s="36"/>
      <c r="S249" s="36"/>
    </row>
    <row r="250" spans="5:19" s="61" customFormat="1" x14ac:dyDescent="0.2">
      <c r="E250" s="63"/>
      <c r="I250" s="64"/>
      <c r="J250" s="36"/>
      <c r="K250" s="36"/>
      <c r="L250" s="36"/>
      <c r="M250" s="36"/>
      <c r="N250" s="36"/>
      <c r="O250" s="36"/>
      <c r="P250" s="36"/>
      <c r="Q250" s="36"/>
      <c r="R250" s="36"/>
      <c r="S250" s="36"/>
    </row>
    <row r="251" spans="5:19" s="61" customFormat="1" x14ac:dyDescent="0.2">
      <c r="E251" s="63"/>
      <c r="I251" s="64"/>
      <c r="J251" s="36"/>
      <c r="K251" s="36"/>
      <c r="L251" s="36"/>
      <c r="M251" s="36"/>
      <c r="N251" s="36"/>
      <c r="O251" s="36"/>
      <c r="P251" s="36"/>
      <c r="Q251" s="36"/>
      <c r="R251" s="36"/>
      <c r="S251" s="36"/>
    </row>
    <row r="252" spans="5:19" s="61" customFormat="1" x14ac:dyDescent="0.2">
      <c r="E252" s="63"/>
      <c r="I252" s="64"/>
      <c r="J252" s="36"/>
      <c r="K252" s="36"/>
      <c r="L252" s="36"/>
      <c r="M252" s="36"/>
      <c r="N252" s="36"/>
      <c r="O252" s="36"/>
      <c r="P252" s="36"/>
      <c r="Q252" s="36"/>
      <c r="R252" s="36"/>
      <c r="S252" s="36"/>
    </row>
    <row r="253" spans="5:19" s="61" customFormat="1" x14ac:dyDescent="0.2">
      <c r="E253" s="63"/>
      <c r="I253" s="64"/>
      <c r="J253" s="36"/>
      <c r="K253" s="36"/>
      <c r="L253" s="36"/>
      <c r="M253" s="36"/>
      <c r="N253" s="36"/>
      <c r="O253" s="36"/>
      <c r="P253" s="36"/>
      <c r="Q253" s="36"/>
      <c r="R253" s="36"/>
      <c r="S253" s="36"/>
    </row>
    <row r="254" spans="5:19" s="61" customFormat="1" x14ac:dyDescent="0.2">
      <c r="E254" s="63"/>
      <c r="I254" s="64"/>
      <c r="J254" s="36"/>
      <c r="K254" s="36"/>
      <c r="L254" s="36"/>
      <c r="M254" s="36"/>
      <c r="N254" s="36"/>
      <c r="O254" s="36"/>
      <c r="P254" s="36"/>
      <c r="Q254" s="36"/>
      <c r="R254" s="36"/>
      <c r="S254" s="36"/>
    </row>
    <row r="255" spans="5:19" s="61" customFormat="1" x14ac:dyDescent="0.2">
      <c r="E255" s="63"/>
      <c r="I255" s="64"/>
      <c r="J255" s="36"/>
      <c r="K255" s="36"/>
      <c r="L255" s="36"/>
      <c r="M255" s="36"/>
      <c r="N255" s="36"/>
      <c r="O255" s="36"/>
      <c r="P255" s="36"/>
      <c r="Q255" s="36"/>
      <c r="R255" s="36"/>
      <c r="S255" s="36"/>
    </row>
    <row r="256" spans="5:19" s="61" customFormat="1" x14ac:dyDescent="0.2">
      <c r="E256" s="63"/>
      <c r="I256" s="64"/>
      <c r="J256" s="36"/>
      <c r="K256" s="36"/>
      <c r="L256" s="36"/>
      <c r="M256" s="36"/>
      <c r="N256" s="36"/>
      <c r="O256" s="36"/>
      <c r="P256" s="36"/>
      <c r="Q256" s="36"/>
      <c r="R256" s="36"/>
      <c r="S256" s="36"/>
    </row>
    <row r="257" spans="5:19" s="61" customFormat="1" x14ac:dyDescent="0.2">
      <c r="E257" s="63"/>
      <c r="I257" s="64"/>
      <c r="J257" s="36"/>
      <c r="K257" s="36"/>
      <c r="L257" s="36"/>
      <c r="M257" s="36"/>
      <c r="N257" s="36"/>
      <c r="O257" s="36"/>
      <c r="P257" s="36"/>
      <c r="Q257" s="36"/>
      <c r="R257" s="36"/>
      <c r="S257" s="36"/>
    </row>
    <row r="258" spans="5:19" s="61" customFormat="1" x14ac:dyDescent="0.2">
      <c r="E258" s="63"/>
      <c r="I258" s="64"/>
      <c r="J258" s="36"/>
      <c r="K258" s="36"/>
      <c r="L258" s="36"/>
      <c r="M258" s="36"/>
      <c r="N258" s="36"/>
      <c r="O258" s="36"/>
      <c r="P258" s="36"/>
      <c r="Q258" s="36"/>
      <c r="R258" s="36"/>
      <c r="S258" s="36"/>
    </row>
    <row r="259" spans="5:19" s="61" customFormat="1" x14ac:dyDescent="0.2">
      <c r="E259" s="63"/>
      <c r="I259" s="64"/>
      <c r="J259" s="36"/>
      <c r="K259" s="36"/>
      <c r="L259" s="36"/>
      <c r="M259" s="36"/>
      <c r="N259" s="36"/>
      <c r="O259" s="36"/>
      <c r="P259" s="36"/>
      <c r="Q259" s="36"/>
      <c r="R259" s="36"/>
      <c r="S259" s="36"/>
    </row>
    <row r="260" spans="5:19" s="61" customFormat="1" x14ac:dyDescent="0.2">
      <c r="E260" s="63"/>
      <c r="I260" s="64"/>
      <c r="J260" s="36"/>
      <c r="K260" s="36"/>
      <c r="L260" s="36"/>
      <c r="M260" s="36"/>
      <c r="N260" s="36"/>
      <c r="O260" s="36"/>
      <c r="P260" s="36"/>
      <c r="Q260" s="36"/>
      <c r="R260" s="36"/>
      <c r="S260" s="36"/>
    </row>
    <row r="261" spans="5:19" s="61" customFormat="1" x14ac:dyDescent="0.2">
      <c r="E261" s="63"/>
      <c r="I261" s="64"/>
      <c r="J261" s="36"/>
      <c r="K261" s="36"/>
      <c r="L261" s="36"/>
      <c r="M261" s="36"/>
      <c r="N261" s="36"/>
      <c r="O261" s="36"/>
      <c r="P261" s="36"/>
      <c r="Q261" s="36"/>
      <c r="R261" s="36"/>
      <c r="S261" s="36"/>
    </row>
    <row r="262" spans="5:19" s="61" customFormat="1" x14ac:dyDescent="0.2">
      <c r="E262" s="63"/>
      <c r="I262" s="64"/>
      <c r="J262" s="36"/>
      <c r="K262" s="36"/>
      <c r="L262" s="36"/>
      <c r="M262" s="36"/>
      <c r="N262" s="36"/>
      <c r="O262" s="36"/>
      <c r="P262" s="36"/>
      <c r="Q262" s="36"/>
      <c r="R262" s="36"/>
      <c r="S262" s="36"/>
    </row>
    <row r="263" spans="5:19" s="61" customFormat="1" x14ac:dyDescent="0.2">
      <c r="E263" s="63"/>
      <c r="I263" s="64"/>
      <c r="J263" s="36"/>
      <c r="K263" s="36"/>
      <c r="L263" s="36"/>
      <c r="M263" s="36"/>
      <c r="N263" s="36"/>
      <c r="O263" s="36"/>
      <c r="P263" s="36"/>
      <c r="Q263" s="36"/>
      <c r="R263" s="36"/>
      <c r="S263" s="36"/>
    </row>
    <row r="264" spans="5:19" s="61" customFormat="1" x14ac:dyDescent="0.2">
      <c r="E264" s="63"/>
      <c r="I264" s="64"/>
      <c r="J264" s="36"/>
      <c r="K264" s="36"/>
      <c r="L264" s="36"/>
      <c r="M264" s="36"/>
      <c r="N264" s="36"/>
      <c r="O264" s="36"/>
      <c r="P264" s="36"/>
      <c r="Q264" s="36"/>
      <c r="R264" s="36"/>
      <c r="S264" s="36"/>
    </row>
    <row r="265" spans="5:19" s="61" customFormat="1" x14ac:dyDescent="0.2">
      <c r="E265" s="63"/>
      <c r="I265" s="64"/>
      <c r="J265" s="36"/>
      <c r="K265" s="36"/>
      <c r="L265" s="36"/>
      <c r="M265" s="36"/>
      <c r="N265" s="36"/>
      <c r="O265" s="36"/>
      <c r="P265" s="36"/>
      <c r="Q265" s="36"/>
      <c r="R265" s="36"/>
      <c r="S265" s="36"/>
    </row>
    <row r="266" spans="5:19" s="61" customFormat="1" x14ac:dyDescent="0.2">
      <c r="E266" s="63"/>
      <c r="I266" s="64"/>
      <c r="J266" s="36"/>
      <c r="K266" s="36"/>
      <c r="L266" s="36"/>
      <c r="M266" s="36"/>
      <c r="N266" s="36"/>
      <c r="O266" s="36"/>
      <c r="P266" s="36"/>
      <c r="Q266" s="36"/>
      <c r="R266" s="36"/>
      <c r="S266" s="36"/>
    </row>
    <row r="267" spans="5:19" s="61" customFormat="1" x14ac:dyDescent="0.2">
      <c r="E267" s="63"/>
      <c r="I267" s="64"/>
      <c r="J267" s="36"/>
      <c r="K267" s="36"/>
      <c r="L267" s="36"/>
      <c r="M267" s="36"/>
      <c r="N267" s="36"/>
      <c r="O267" s="36"/>
      <c r="P267" s="36"/>
      <c r="Q267" s="36"/>
      <c r="R267" s="36"/>
      <c r="S267" s="36"/>
    </row>
    <row r="268" spans="5:19" s="61" customFormat="1" x14ac:dyDescent="0.2">
      <c r="E268" s="63"/>
      <c r="I268" s="64"/>
      <c r="J268" s="36"/>
      <c r="K268" s="36"/>
      <c r="L268" s="36"/>
      <c r="M268" s="36"/>
      <c r="N268" s="36"/>
      <c r="O268" s="36"/>
      <c r="P268" s="36"/>
      <c r="Q268" s="36"/>
      <c r="R268" s="36"/>
      <c r="S268" s="36"/>
    </row>
    <row r="269" spans="5:19" s="61" customFormat="1" x14ac:dyDescent="0.2">
      <c r="E269" s="63"/>
      <c r="I269" s="64"/>
      <c r="J269" s="36"/>
      <c r="K269" s="36"/>
      <c r="L269" s="36"/>
      <c r="M269" s="36"/>
      <c r="N269" s="36"/>
      <c r="O269" s="36"/>
      <c r="P269" s="36"/>
      <c r="Q269" s="36"/>
      <c r="R269" s="36"/>
      <c r="S269" s="36"/>
    </row>
    <row r="270" spans="5:19" s="61" customFormat="1" x14ac:dyDescent="0.2">
      <c r="E270" s="63"/>
      <c r="I270" s="64"/>
      <c r="J270" s="36"/>
      <c r="K270" s="36"/>
      <c r="L270" s="36"/>
      <c r="M270" s="36"/>
      <c r="N270" s="36"/>
      <c r="O270" s="36"/>
      <c r="P270" s="36"/>
      <c r="Q270" s="36"/>
      <c r="R270" s="36"/>
      <c r="S270" s="36"/>
    </row>
    <row r="271" spans="5:19" s="61" customFormat="1" x14ac:dyDescent="0.2">
      <c r="E271" s="63"/>
      <c r="I271" s="64"/>
      <c r="J271" s="36"/>
      <c r="K271" s="36"/>
      <c r="L271" s="36"/>
      <c r="M271" s="36"/>
      <c r="N271" s="36"/>
      <c r="O271" s="36"/>
      <c r="P271" s="36"/>
      <c r="Q271" s="36"/>
      <c r="R271" s="36"/>
      <c r="S271" s="36"/>
    </row>
    <row r="272" spans="5:19" s="61" customFormat="1" x14ac:dyDescent="0.2">
      <c r="E272" s="63"/>
      <c r="I272" s="64"/>
      <c r="J272" s="36"/>
      <c r="K272" s="36"/>
      <c r="L272" s="36"/>
      <c r="M272" s="36"/>
      <c r="N272" s="36"/>
      <c r="O272" s="36"/>
      <c r="P272" s="36"/>
      <c r="Q272" s="36"/>
      <c r="R272" s="36"/>
      <c r="S272" s="36"/>
    </row>
    <row r="273" spans="5:19" s="61" customFormat="1" x14ac:dyDescent="0.2">
      <c r="E273" s="63"/>
      <c r="I273" s="64"/>
      <c r="J273" s="36"/>
      <c r="K273" s="36"/>
      <c r="L273" s="36"/>
      <c r="M273" s="36"/>
      <c r="N273" s="36"/>
      <c r="O273" s="36"/>
      <c r="P273" s="36"/>
      <c r="Q273" s="36"/>
      <c r="R273" s="36"/>
      <c r="S273" s="36"/>
    </row>
    <row r="274" spans="5:19" s="61" customFormat="1" x14ac:dyDescent="0.2">
      <c r="E274" s="63"/>
      <c r="I274" s="64"/>
      <c r="J274" s="36"/>
      <c r="K274" s="36"/>
      <c r="L274" s="36"/>
      <c r="M274" s="36"/>
      <c r="N274" s="36"/>
      <c r="O274" s="36"/>
      <c r="P274" s="36"/>
      <c r="Q274" s="36"/>
      <c r="R274" s="36"/>
      <c r="S274" s="36"/>
    </row>
    <row r="275" spans="5:19" s="61" customFormat="1" x14ac:dyDescent="0.2">
      <c r="E275" s="63"/>
      <c r="I275" s="64"/>
      <c r="J275" s="36"/>
      <c r="K275" s="36"/>
      <c r="L275" s="36"/>
      <c r="M275" s="36"/>
      <c r="N275" s="36"/>
      <c r="O275" s="36"/>
      <c r="P275" s="36"/>
      <c r="Q275" s="36"/>
      <c r="R275" s="36"/>
      <c r="S275" s="36"/>
    </row>
    <row r="276" spans="5:19" s="61" customFormat="1" x14ac:dyDescent="0.2">
      <c r="E276" s="63"/>
      <c r="I276" s="64"/>
      <c r="J276" s="36"/>
      <c r="K276" s="36"/>
      <c r="L276" s="36"/>
      <c r="M276" s="36"/>
      <c r="N276" s="36"/>
      <c r="O276" s="36"/>
      <c r="P276" s="36"/>
      <c r="Q276" s="36"/>
      <c r="R276" s="36"/>
      <c r="S276" s="36"/>
    </row>
    <row r="277" spans="5:19" s="61" customFormat="1" x14ac:dyDescent="0.2">
      <c r="E277" s="63"/>
      <c r="I277" s="64"/>
      <c r="J277" s="36"/>
      <c r="K277" s="36"/>
      <c r="L277" s="36"/>
      <c r="M277" s="36"/>
      <c r="N277" s="36"/>
      <c r="O277" s="36"/>
      <c r="P277" s="36"/>
      <c r="Q277" s="36"/>
      <c r="R277" s="36"/>
      <c r="S277" s="36"/>
    </row>
    <row r="278" spans="5:19" s="61" customFormat="1" x14ac:dyDescent="0.2">
      <c r="E278" s="63"/>
      <c r="I278" s="64"/>
      <c r="J278" s="36"/>
      <c r="K278" s="36"/>
      <c r="L278" s="36"/>
      <c r="M278" s="36"/>
      <c r="N278" s="36"/>
      <c r="O278" s="36"/>
      <c r="P278" s="36"/>
      <c r="Q278" s="36"/>
      <c r="R278" s="36"/>
      <c r="S278" s="36"/>
    </row>
    <row r="279" spans="5:19" s="61" customFormat="1" x14ac:dyDescent="0.2">
      <c r="E279" s="63"/>
      <c r="I279" s="64"/>
      <c r="J279" s="36"/>
      <c r="K279" s="36"/>
      <c r="L279" s="36"/>
      <c r="M279" s="36"/>
      <c r="N279" s="36"/>
      <c r="O279" s="36"/>
      <c r="P279" s="36"/>
      <c r="Q279" s="36"/>
      <c r="R279" s="36"/>
      <c r="S279" s="36"/>
    </row>
    <row r="280" spans="5:19" s="61" customFormat="1" x14ac:dyDescent="0.2">
      <c r="E280" s="63"/>
      <c r="I280" s="64"/>
      <c r="J280" s="36"/>
      <c r="K280" s="36"/>
      <c r="L280" s="36"/>
      <c r="M280" s="36"/>
      <c r="N280" s="36"/>
      <c r="O280" s="36"/>
      <c r="P280" s="36"/>
      <c r="Q280" s="36"/>
      <c r="R280" s="36"/>
      <c r="S280" s="36"/>
    </row>
    <row r="281" spans="5:19" s="61" customFormat="1" x14ac:dyDescent="0.2">
      <c r="E281" s="63"/>
      <c r="I281" s="64"/>
      <c r="J281" s="36"/>
      <c r="K281" s="36"/>
      <c r="L281" s="36"/>
      <c r="M281" s="36"/>
      <c r="N281" s="36"/>
      <c r="O281" s="36"/>
      <c r="P281" s="36"/>
      <c r="Q281" s="36"/>
      <c r="R281" s="36"/>
      <c r="S281" s="36"/>
    </row>
    <row r="282" spans="5:19" s="61" customFormat="1" x14ac:dyDescent="0.2">
      <c r="E282" s="63"/>
      <c r="I282" s="64"/>
      <c r="J282" s="36"/>
      <c r="K282" s="36"/>
      <c r="L282" s="36"/>
      <c r="M282" s="36"/>
      <c r="N282" s="36"/>
      <c r="O282" s="36"/>
      <c r="P282" s="36"/>
      <c r="Q282" s="36"/>
      <c r="R282" s="36"/>
      <c r="S282" s="36"/>
    </row>
    <row r="283" spans="5:19" s="61" customFormat="1" x14ac:dyDescent="0.2">
      <c r="E283" s="63"/>
      <c r="I283" s="64"/>
      <c r="J283" s="36"/>
      <c r="K283" s="36"/>
      <c r="L283" s="36"/>
      <c r="M283" s="36"/>
      <c r="N283" s="36"/>
      <c r="O283" s="36"/>
      <c r="P283" s="36"/>
      <c r="Q283" s="36"/>
      <c r="R283" s="36"/>
      <c r="S283" s="36"/>
    </row>
    <row r="284" spans="5:19" s="61" customFormat="1" x14ac:dyDescent="0.2">
      <c r="E284" s="63"/>
      <c r="I284" s="64"/>
      <c r="J284" s="36"/>
      <c r="K284" s="36"/>
      <c r="L284" s="36"/>
      <c r="M284" s="36"/>
      <c r="N284" s="36"/>
      <c r="O284" s="36"/>
      <c r="P284" s="36"/>
      <c r="Q284" s="36"/>
      <c r="R284" s="36"/>
      <c r="S284" s="36"/>
    </row>
    <row r="285" spans="5:19" s="61" customFormat="1" x14ac:dyDescent="0.2">
      <c r="E285" s="63"/>
      <c r="I285" s="64"/>
      <c r="J285" s="36"/>
      <c r="K285" s="36"/>
      <c r="L285" s="36"/>
      <c r="M285" s="36"/>
      <c r="N285" s="36"/>
      <c r="O285" s="36"/>
      <c r="P285" s="36"/>
      <c r="Q285" s="36"/>
      <c r="R285" s="36"/>
      <c r="S285" s="36"/>
    </row>
    <row r="286" spans="5:19" s="61" customFormat="1" x14ac:dyDescent="0.2">
      <c r="E286" s="63"/>
      <c r="I286" s="64"/>
      <c r="J286" s="36"/>
      <c r="K286" s="36"/>
      <c r="L286" s="36"/>
      <c r="M286" s="36"/>
      <c r="N286" s="36"/>
      <c r="O286" s="36"/>
      <c r="P286" s="36"/>
      <c r="Q286" s="36"/>
      <c r="R286" s="36"/>
      <c r="S286" s="36"/>
    </row>
    <row r="287" spans="5:19" s="61" customFormat="1" x14ac:dyDescent="0.2">
      <c r="E287" s="63"/>
      <c r="I287" s="64"/>
      <c r="J287" s="36"/>
      <c r="K287" s="36"/>
      <c r="L287" s="36"/>
      <c r="M287" s="36"/>
      <c r="N287" s="36"/>
      <c r="O287" s="36"/>
      <c r="P287" s="36"/>
      <c r="Q287" s="36"/>
      <c r="R287" s="36"/>
      <c r="S287" s="36"/>
    </row>
    <row r="288" spans="5:19" s="61" customFormat="1" x14ac:dyDescent="0.2">
      <c r="E288" s="63"/>
      <c r="I288" s="64"/>
      <c r="J288" s="36"/>
      <c r="K288" s="36"/>
      <c r="L288" s="36"/>
      <c r="M288" s="36"/>
      <c r="N288" s="36"/>
      <c r="O288" s="36"/>
      <c r="P288" s="36"/>
      <c r="Q288" s="36"/>
      <c r="R288" s="36"/>
      <c r="S288" s="36"/>
    </row>
    <row r="289" spans="5:19" s="61" customFormat="1" x14ac:dyDescent="0.2">
      <c r="E289" s="63"/>
      <c r="I289" s="64"/>
      <c r="J289" s="36"/>
      <c r="K289" s="36"/>
      <c r="L289" s="36"/>
      <c r="M289" s="36"/>
      <c r="N289" s="36"/>
      <c r="O289" s="36"/>
      <c r="P289" s="36"/>
      <c r="Q289" s="36"/>
      <c r="R289" s="36"/>
      <c r="S289" s="36"/>
    </row>
    <row r="290" spans="5:19" s="61" customFormat="1" x14ac:dyDescent="0.2">
      <c r="E290" s="63"/>
      <c r="I290" s="64"/>
      <c r="J290" s="36"/>
      <c r="K290" s="36"/>
      <c r="L290" s="36"/>
      <c r="M290" s="36"/>
      <c r="N290" s="36"/>
      <c r="O290" s="36"/>
      <c r="P290" s="36"/>
      <c r="Q290" s="36"/>
      <c r="R290" s="36"/>
      <c r="S290" s="36"/>
    </row>
    <row r="291" spans="5:19" s="61" customFormat="1" x14ac:dyDescent="0.2">
      <c r="E291" s="63"/>
      <c r="I291" s="64"/>
      <c r="J291" s="36"/>
      <c r="K291" s="36"/>
      <c r="L291" s="36"/>
      <c r="M291" s="36"/>
      <c r="N291" s="36"/>
      <c r="O291" s="36"/>
      <c r="P291" s="36"/>
      <c r="Q291" s="36"/>
      <c r="R291" s="36"/>
      <c r="S291" s="36"/>
    </row>
    <row r="292" spans="5:19" s="61" customFormat="1" x14ac:dyDescent="0.2">
      <c r="E292" s="63"/>
      <c r="I292" s="64"/>
      <c r="J292" s="36"/>
      <c r="K292" s="36"/>
      <c r="L292" s="36"/>
      <c r="M292" s="36"/>
      <c r="N292" s="36"/>
      <c r="O292" s="36"/>
      <c r="P292" s="36"/>
      <c r="Q292" s="36"/>
      <c r="R292" s="36"/>
      <c r="S292" s="36"/>
    </row>
    <row r="293" spans="5:19" s="61" customFormat="1" x14ac:dyDescent="0.2">
      <c r="E293" s="63"/>
      <c r="I293" s="64"/>
      <c r="J293" s="36"/>
      <c r="K293" s="36"/>
      <c r="L293" s="36"/>
      <c r="M293" s="36"/>
      <c r="N293" s="36"/>
      <c r="O293" s="36"/>
      <c r="P293" s="36"/>
      <c r="Q293" s="36"/>
      <c r="R293" s="36"/>
      <c r="S293" s="36"/>
    </row>
    <row r="294" spans="5:19" s="61" customFormat="1" x14ac:dyDescent="0.2">
      <c r="E294" s="63"/>
      <c r="I294" s="64"/>
      <c r="J294" s="36"/>
      <c r="K294" s="36"/>
      <c r="L294" s="36"/>
      <c r="M294" s="36"/>
      <c r="N294" s="36"/>
      <c r="O294" s="36"/>
      <c r="P294" s="36"/>
      <c r="Q294" s="36"/>
      <c r="R294" s="36"/>
      <c r="S294" s="36"/>
    </row>
    <row r="295" spans="5:19" s="61" customFormat="1" x14ac:dyDescent="0.2">
      <c r="E295" s="63"/>
      <c r="I295" s="64"/>
      <c r="J295" s="36"/>
      <c r="K295" s="36"/>
      <c r="L295" s="36"/>
      <c r="M295" s="36"/>
      <c r="N295" s="36"/>
      <c r="O295" s="36"/>
      <c r="P295" s="36"/>
      <c r="Q295" s="36"/>
      <c r="R295" s="36"/>
      <c r="S295" s="36"/>
    </row>
    <row r="296" spans="5:19" s="61" customFormat="1" x14ac:dyDescent="0.2">
      <c r="E296" s="63"/>
      <c r="I296" s="64"/>
      <c r="J296" s="36"/>
      <c r="K296" s="36"/>
      <c r="L296" s="36"/>
      <c r="M296" s="36"/>
      <c r="N296" s="36"/>
      <c r="O296" s="36"/>
      <c r="P296" s="36"/>
      <c r="Q296" s="36"/>
      <c r="R296" s="36"/>
      <c r="S296" s="36"/>
    </row>
    <row r="297" spans="5:19" s="61" customFormat="1" x14ac:dyDescent="0.2">
      <c r="E297" s="63"/>
      <c r="I297" s="64"/>
      <c r="J297" s="36"/>
      <c r="K297" s="36"/>
      <c r="L297" s="36"/>
      <c r="M297" s="36"/>
      <c r="N297" s="36"/>
      <c r="O297" s="36"/>
      <c r="P297" s="36"/>
      <c r="Q297" s="36"/>
      <c r="R297" s="36"/>
      <c r="S297" s="36"/>
    </row>
    <row r="298" spans="5:19" s="61" customFormat="1" x14ac:dyDescent="0.2">
      <c r="E298" s="63"/>
      <c r="I298" s="64"/>
      <c r="J298" s="36"/>
      <c r="K298" s="36"/>
      <c r="L298" s="36"/>
      <c r="M298" s="36"/>
      <c r="N298" s="36"/>
      <c r="O298" s="36"/>
      <c r="P298" s="36"/>
      <c r="Q298" s="36"/>
      <c r="R298" s="36"/>
      <c r="S298" s="36"/>
    </row>
    <row r="299" spans="5:19" s="61" customFormat="1" x14ac:dyDescent="0.2">
      <c r="E299" s="63"/>
      <c r="I299" s="64"/>
      <c r="J299" s="36"/>
      <c r="K299" s="36"/>
      <c r="L299" s="36"/>
      <c r="M299" s="36"/>
      <c r="N299" s="36"/>
      <c r="O299" s="36"/>
      <c r="P299" s="36"/>
      <c r="Q299" s="36"/>
      <c r="R299" s="36"/>
      <c r="S299" s="36"/>
    </row>
    <row r="300" spans="5:19" s="61" customFormat="1" x14ac:dyDescent="0.2">
      <c r="E300" s="63"/>
      <c r="I300" s="64"/>
      <c r="J300" s="36"/>
      <c r="K300" s="36"/>
      <c r="L300" s="36"/>
      <c r="M300" s="36"/>
      <c r="N300" s="36"/>
      <c r="O300" s="36"/>
      <c r="P300" s="36"/>
      <c r="Q300" s="36"/>
      <c r="R300" s="36"/>
      <c r="S300" s="36"/>
    </row>
    <row r="301" spans="5:19" s="61" customFormat="1" x14ac:dyDescent="0.2">
      <c r="E301" s="63"/>
      <c r="I301" s="64"/>
      <c r="J301" s="36"/>
      <c r="K301" s="36"/>
      <c r="L301" s="36"/>
      <c r="M301" s="36"/>
      <c r="N301" s="36"/>
      <c r="O301" s="36"/>
      <c r="P301" s="36"/>
      <c r="Q301" s="36"/>
      <c r="R301" s="36"/>
      <c r="S301" s="36"/>
    </row>
    <row r="302" spans="5:19" s="61" customFormat="1" x14ac:dyDescent="0.2">
      <c r="E302" s="63"/>
      <c r="I302" s="64"/>
      <c r="J302" s="36"/>
      <c r="K302" s="36"/>
      <c r="L302" s="36"/>
      <c r="M302" s="36"/>
      <c r="N302" s="36"/>
      <c r="O302" s="36"/>
      <c r="P302" s="36"/>
      <c r="Q302" s="36"/>
      <c r="R302" s="36"/>
      <c r="S302" s="36"/>
    </row>
    <row r="303" spans="5:19" s="61" customFormat="1" x14ac:dyDescent="0.2">
      <c r="E303" s="63"/>
      <c r="I303" s="64"/>
      <c r="J303" s="36"/>
      <c r="K303" s="36"/>
      <c r="L303" s="36"/>
      <c r="M303" s="36"/>
      <c r="N303" s="36"/>
      <c r="O303" s="36"/>
      <c r="P303" s="36"/>
      <c r="Q303" s="36"/>
      <c r="R303" s="36"/>
      <c r="S303" s="36"/>
    </row>
    <row r="304" spans="5:19" s="61" customFormat="1" x14ac:dyDescent="0.2">
      <c r="E304" s="63"/>
      <c r="I304" s="64"/>
      <c r="J304" s="36"/>
      <c r="K304" s="36"/>
      <c r="L304" s="36"/>
      <c r="M304" s="36"/>
      <c r="N304" s="36"/>
      <c r="O304" s="36"/>
      <c r="P304" s="36"/>
      <c r="Q304" s="36"/>
      <c r="R304" s="36"/>
      <c r="S304" s="36"/>
    </row>
    <row r="305" spans="5:19" s="61" customFormat="1" x14ac:dyDescent="0.2">
      <c r="E305" s="63"/>
      <c r="I305" s="64"/>
      <c r="J305" s="36"/>
      <c r="K305" s="36"/>
      <c r="L305" s="36"/>
      <c r="M305" s="36"/>
      <c r="N305" s="36"/>
      <c r="O305" s="36"/>
      <c r="P305" s="36"/>
      <c r="Q305" s="36"/>
      <c r="R305" s="36"/>
      <c r="S305" s="36"/>
    </row>
    <row r="306" spans="5:19" s="61" customFormat="1" x14ac:dyDescent="0.2">
      <c r="E306" s="63"/>
      <c r="I306" s="64"/>
      <c r="J306" s="36"/>
      <c r="K306" s="36"/>
      <c r="L306" s="36"/>
      <c r="M306" s="36"/>
      <c r="N306" s="36"/>
      <c r="O306" s="36"/>
      <c r="P306" s="36"/>
      <c r="Q306" s="36"/>
      <c r="R306" s="36"/>
      <c r="S306" s="36"/>
    </row>
    <row r="307" spans="5:19" s="61" customFormat="1" x14ac:dyDescent="0.2">
      <c r="E307" s="63"/>
      <c r="I307" s="64"/>
      <c r="J307" s="36"/>
      <c r="K307" s="36"/>
      <c r="L307" s="36"/>
      <c r="M307" s="36"/>
      <c r="N307" s="36"/>
      <c r="O307" s="36"/>
      <c r="P307" s="36"/>
      <c r="Q307" s="36"/>
      <c r="R307" s="36"/>
      <c r="S307" s="36"/>
    </row>
    <row r="308" spans="5:19" s="61" customFormat="1" x14ac:dyDescent="0.2">
      <c r="E308" s="63"/>
      <c r="I308" s="64"/>
      <c r="J308" s="36"/>
      <c r="K308" s="36"/>
      <c r="L308" s="36"/>
      <c r="M308" s="36"/>
      <c r="N308" s="36"/>
      <c r="O308" s="36"/>
      <c r="P308" s="36"/>
      <c r="Q308" s="36"/>
      <c r="R308" s="36"/>
      <c r="S308" s="36"/>
    </row>
    <row r="309" spans="5:19" s="61" customFormat="1" x14ac:dyDescent="0.2">
      <c r="E309" s="63"/>
      <c r="I309" s="64"/>
      <c r="J309" s="36"/>
      <c r="K309" s="36"/>
      <c r="L309" s="36"/>
      <c r="M309" s="36"/>
      <c r="N309" s="36"/>
      <c r="O309" s="36"/>
      <c r="P309" s="36"/>
      <c r="Q309" s="36"/>
      <c r="R309" s="36"/>
      <c r="S309" s="36"/>
    </row>
    <row r="310" spans="5:19" s="61" customFormat="1" x14ac:dyDescent="0.2">
      <c r="E310" s="63"/>
      <c r="I310" s="64"/>
      <c r="J310" s="36"/>
      <c r="K310" s="36"/>
      <c r="L310" s="36"/>
      <c r="M310" s="36"/>
      <c r="N310" s="36"/>
      <c r="O310" s="36"/>
      <c r="P310" s="36"/>
      <c r="Q310" s="36"/>
      <c r="R310" s="36"/>
      <c r="S310" s="36"/>
    </row>
    <row r="311" spans="5:19" s="61" customFormat="1" x14ac:dyDescent="0.2">
      <c r="E311" s="63"/>
      <c r="I311" s="64"/>
      <c r="J311" s="36"/>
      <c r="K311" s="36"/>
      <c r="L311" s="36"/>
      <c r="M311" s="36"/>
      <c r="N311" s="36"/>
      <c r="O311" s="36"/>
      <c r="P311" s="36"/>
      <c r="Q311" s="36"/>
      <c r="R311" s="36"/>
      <c r="S311" s="36"/>
    </row>
    <row r="312" spans="5:19" s="61" customFormat="1" x14ac:dyDescent="0.2">
      <c r="E312" s="63"/>
      <c r="I312" s="64"/>
      <c r="J312" s="36"/>
      <c r="K312" s="36"/>
      <c r="L312" s="36"/>
      <c r="M312" s="36"/>
      <c r="N312" s="36"/>
      <c r="O312" s="36"/>
      <c r="P312" s="36"/>
      <c r="Q312" s="36"/>
      <c r="R312" s="36"/>
      <c r="S312" s="36"/>
    </row>
    <row r="313" spans="5:19" s="61" customFormat="1" x14ac:dyDescent="0.2">
      <c r="E313" s="63"/>
      <c r="I313" s="64"/>
      <c r="J313" s="36"/>
      <c r="K313" s="36"/>
      <c r="L313" s="36"/>
      <c r="M313" s="36"/>
      <c r="N313" s="36"/>
      <c r="O313" s="36"/>
      <c r="P313" s="36"/>
      <c r="Q313" s="36"/>
      <c r="R313" s="36"/>
      <c r="S313" s="36"/>
    </row>
    <row r="314" spans="5:19" s="61" customFormat="1" x14ac:dyDescent="0.2">
      <c r="E314" s="63"/>
      <c r="I314" s="64"/>
      <c r="J314" s="36"/>
      <c r="K314" s="36"/>
      <c r="L314" s="36"/>
      <c r="M314" s="36"/>
      <c r="N314" s="36"/>
      <c r="O314" s="36"/>
      <c r="P314" s="36"/>
      <c r="Q314" s="36"/>
      <c r="R314" s="36"/>
      <c r="S314" s="36"/>
    </row>
    <row r="315" spans="5:19" s="61" customFormat="1" x14ac:dyDescent="0.2">
      <c r="E315" s="63"/>
      <c r="I315" s="64"/>
      <c r="J315" s="36"/>
      <c r="K315" s="36"/>
      <c r="L315" s="36"/>
      <c r="M315" s="36"/>
      <c r="N315" s="36"/>
      <c r="O315" s="36"/>
      <c r="P315" s="36"/>
      <c r="Q315" s="36"/>
      <c r="R315" s="36"/>
      <c r="S315" s="36"/>
    </row>
    <row r="316" spans="5:19" s="61" customFormat="1" x14ac:dyDescent="0.2">
      <c r="E316" s="63"/>
      <c r="I316" s="64"/>
      <c r="J316" s="36"/>
      <c r="K316" s="36"/>
      <c r="L316" s="36"/>
      <c r="M316" s="36"/>
      <c r="N316" s="36"/>
      <c r="O316" s="36"/>
      <c r="P316" s="36"/>
      <c r="Q316" s="36"/>
      <c r="R316" s="36"/>
      <c r="S316" s="36"/>
    </row>
    <row r="317" spans="5:19" s="61" customFormat="1" x14ac:dyDescent="0.2">
      <c r="E317" s="63"/>
      <c r="I317" s="64"/>
      <c r="J317" s="36"/>
      <c r="K317" s="36"/>
      <c r="L317" s="36"/>
      <c r="M317" s="36"/>
      <c r="N317" s="36"/>
      <c r="O317" s="36"/>
      <c r="P317" s="36"/>
      <c r="Q317" s="36"/>
      <c r="R317" s="36"/>
      <c r="S317" s="36"/>
    </row>
    <row r="318" spans="5:19" s="61" customFormat="1" x14ac:dyDescent="0.2">
      <c r="E318" s="63"/>
      <c r="I318" s="64"/>
      <c r="J318" s="36"/>
      <c r="K318" s="36"/>
      <c r="L318" s="36"/>
      <c r="M318" s="36"/>
      <c r="N318" s="36"/>
      <c r="O318" s="36"/>
      <c r="P318" s="36"/>
      <c r="Q318" s="36"/>
      <c r="R318" s="36"/>
      <c r="S318" s="36"/>
    </row>
    <row r="319" spans="5:19" s="61" customFormat="1" x14ac:dyDescent="0.2">
      <c r="E319" s="63"/>
      <c r="I319" s="64"/>
      <c r="J319" s="36"/>
      <c r="K319" s="36"/>
      <c r="L319" s="36"/>
      <c r="M319" s="36"/>
      <c r="N319" s="36"/>
      <c r="O319" s="36"/>
      <c r="P319" s="36"/>
      <c r="Q319" s="36"/>
      <c r="R319" s="36"/>
      <c r="S319" s="36"/>
    </row>
    <row r="320" spans="5:19" s="61" customFormat="1" x14ac:dyDescent="0.2">
      <c r="E320" s="63"/>
      <c r="I320" s="64"/>
      <c r="J320" s="36"/>
      <c r="K320" s="36"/>
      <c r="L320" s="36"/>
      <c r="M320" s="36"/>
      <c r="N320" s="36"/>
      <c r="O320" s="36"/>
      <c r="P320" s="36"/>
      <c r="Q320" s="36"/>
      <c r="R320" s="36"/>
      <c r="S320" s="36"/>
    </row>
    <row r="321" spans="5:19" s="61" customFormat="1" x14ac:dyDescent="0.2">
      <c r="E321" s="63"/>
      <c r="I321" s="64"/>
      <c r="J321" s="36"/>
      <c r="K321" s="36"/>
      <c r="L321" s="36"/>
      <c r="M321" s="36"/>
      <c r="N321" s="36"/>
      <c r="O321" s="36"/>
      <c r="P321" s="36"/>
      <c r="Q321" s="36"/>
      <c r="R321" s="36"/>
      <c r="S321" s="36"/>
    </row>
  </sheetData>
  <sheetProtection formatCells="0" formatColumns="0" formatRows="0" insertColumns="0" insertRows="0" deleteRows="0"/>
  <mergeCells count="122">
    <mergeCell ref="A4:A6"/>
    <mergeCell ref="B4:I4"/>
    <mergeCell ref="B6:I6"/>
    <mergeCell ref="G7:G9"/>
    <mergeCell ref="R7:R8"/>
    <mergeCell ref="S7:S8"/>
    <mergeCell ref="B1:H1"/>
    <mergeCell ref="B2:E2"/>
    <mergeCell ref="F2:G2"/>
    <mergeCell ref="H2:I2"/>
    <mergeCell ref="B3:E3"/>
    <mergeCell ref="F3:G3"/>
    <mergeCell ref="H3:I3"/>
    <mergeCell ref="A79:D79"/>
    <mergeCell ref="F79:I79"/>
    <mergeCell ref="A80:D80"/>
    <mergeCell ref="F80:I80"/>
    <mergeCell ref="O7:O8"/>
    <mergeCell ref="P7:P8"/>
    <mergeCell ref="Q7:Q8"/>
    <mergeCell ref="C87:E87"/>
    <mergeCell ref="F87:G87"/>
    <mergeCell ref="A77:G77"/>
    <mergeCell ref="H7:H9"/>
    <mergeCell ref="I7:I9"/>
    <mergeCell ref="K7:K8"/>
    <mergeCell ref="L7:L8"/>
    <mergeCell ref="M7:M8"/>
    <mergeCell ref="N7:N8"/>
    <mergeCell ref="A78:D78"/>
    <mergeCell ref="F78:I78"/>
    <mergeCell ref="A7:A9"/>
    <mergeCell ref="B7:B9"/>
    <mergeCell ref="C7:C9"/>
    <mergeCell ref="D7:D9"/>
    <mergeCell ref="E7:E9"/>
    <mergeCell ref="F7:F9"/>
    <mergeCell ref="C88:E88"/>
    <mergeCell ref="F88:G88"/>
    <mergeCell ref="C89:E89"/>
    <mergeCell ref="F89:G89"/>
    <mergeCell ref="A81:D81"/>
    <mergeCell ref="F81:I81"/>
    <mergeCell ref="A84:G84"/>
    <mergeCell ref="C85:E85"/>
    <mergeCell ref="F85:G85"/>
    <mergeCell ref="C86:E86"/>
    <mergeCell ref="F86:G86"/>
    <mergeCell ref="A93:B93"/>
    <mergeCell ref="C93:E93"/>
    <mergeCell ref="F93:G93"/>
    <mergeCell ref="A94:B94"/>
    <mergeCell ref="C94:E94"/>
    <mergeCell ref="F94:G94"/>
    <mergeCell ref="C90:E90"/>
    <mergeCell ref="F90:G90"/>
    <mergeCell ref="C91:E91"/>
    <mergeCell ref="F91:G91"/>
    <mergeCell ref="C92:E92"/>
    <mergeCell ref="F92:G92"/>
    <mergeCell ref="A99:B99"/>
    <mergeCell ref="C99:E99"/>
    <mergeCell ref="F99:G99"/>
    <mergeCell ref="A100:B100"/>
    <mergeCell ref="C100:E100"/>
    <mergeCell ref="F100:G100"/>
    <mergeCell ref="A96:G96"/>
    <mergeCell ref="A97:B97"/>
    <mergeCell ref="C97:E97"/>
    <mergeCell ref="F97:G97"/>
    <mergeCell ref="A98:B98"/>
    <mergeCell ref="C98:E98"/>
    <mergeCell ref="F98:G98"/>
    <mergeCell ref="A104:G104"/>
    <mergeCell ref="A105:B105"/>
    <mergeCell ref="C105:E105"/>
    <mergeCell ref="F105:G105"/>
    <mergeCell ref="A106:B106"/>
    <mergeCell ref="C106:E106"/>
    <mergeCell ref="F106:G106"/>
    <mergeCell ref="A101:B101"/>
    <mergeCell ref="C101:E101"/>
    <mergeCell ref="F101:G101"/>
    <mergeCell ref="A102:B102"/>
    <mergeCell ref="C102:E102"/>
    <mergeCell ref="F102:G102"/>
    <mergeCell ref="A109:E109"/>
    <mergeCell ref="F109:G109"/>
    <mergeCell ref="A111:G111"/>
    <mergeCell ref="A112:E112"/>
    <mergeCell ref="F112:G112"/>
    <mergeCell ref="A113:E113"/>
    <mergeCell ref="F113:G113"/>
    <mergeCell ref="A107:B107"/>
    <mergeCell ref="C107:E107"/>
    <mergeCell ref="F107:G107"/>
    <mergeCell ref="A108:B108"/>
    <mergeCell ref="C108:E108"/>
    <mergeCell ref="F108:G108"/>
    <mergeCell ref="A118:G118"/>
    <mergeCell ref="A119:E119"/>
    <mergeCell ref="F119:G119"/>
    <mergeCell ref="A121:E121"/>
    <mergeCell ref="F121:G121"/>
    <mergeCell ref="A122:E122"/>
    <mergeCell ref="F122:G122"/>
    <mergeCell ref="A114:E114"/>
    <mergeCell ref="F114:G114"/>
    <mergeCell ref="A115:E115"/>
    <mergeCell ref="F115:G115"/>
    <mergeCell ref="A116:E116"/>
    <mergeCell ref="F116:G116"/>
    <mergeCell ref="A129:E129"/>
    <mergeCell ref="A130:E130"/>
    <mergeCell ref="A131:E131"/>
    <mergeCell ref="A132:E132"/>
    <mergeCell ref="A123:E123"/>
    <mergeCell ref="F123:G123"/>
    <mergeCell ref="A124:G124"/>
    <mergeCell ref="A126:G126"/>
    <mergeCell ref="A127:E127"/>
    <mergeCell ref="A128:E128"/>
  </mergeCells>
  <conditionalFormatting sqref="U8">
    <cfRule type="containsText" dxfId="177" priority="63" operator="containsText" text="erro!">
      <formula>NOT(ISERROR(SEARCH("erro!",U8)))</formula>
    </cfRule>
  </conditionalFormatting>
  <conditionalFormatting sqref="K10:R10 I10 I19 K19:R19 I76 K76:R76 I14:I17 K14:R17 I33 K33:R33">
    <cfRule type="containsText" dxfId="176" priority="62" operator="containsText" text="erro!">
      <formula>NOT(ISERROR(SEARCH("erro!",I10)))</formula>
    </cfRule>
  </conditionalFormatting>
  <conditionalFormatting sqref="B10 B19:B21 B14:B17 B25:B65 B73:B76">
    <cfRule type="containsText" dxfId="175" priority="61" operator="containsText" text="Feriado">
      <formula>NOT(ISERROR(SEARCH("Feriado",B10)))</formula>
    </cfRule>
  </conditionalFormatting>
  <conditionalFormatting sqref="K34:R35 I34:I35">
    <cfRule type="containsText" dxfId="174" priority="60" operator="containsText" text="erro!">
      <formula>NOT(ISERROR(SEARCH("erro!",I34)))</formula>
    </cfRule>
  </conditionalFormatting>
  <conditionalFormatting sqref="K18:R18 I18">
    <cfRule type="containsText" dxfId="173" priority="59" operator="containsText" text="erro!">
      <formula>NOT(ISERROR(SEARCH("erro!",I18)))</formula>
    </cfRule>
  </conditionalFormatting>
  <conditionalFormatting sqref="B18">
    <cfRule type="containsText" dxfId="172" priority="58" operator="containsText" text="Feriado">
      <formula>NOT(ISERROR(SEARCH("Feriado",B18)))</formula>
    </cfRule>
  </conditionalFormatting>
  <conditionalFormatting sqref="I20 K20:R20">
    <cfRule type="containsText" dxfId="171" priority="57" operator="containsText" text="erro!">
      <formula>NOT(ISERROR(SEARCH("erro!",I20)))</formula>
    </cfRule>
  </conditionalFormatting>
  <conditionalFormatting sqref="I21 K21:R21">
    <cfRule type="containsText" dxfId="170" priority="56" operator="containsText" text="erro!">
      <formula>NOT(ISERROR(SEARCH("erro!",I21)))</formula>
    </cfRule>
  </conditionalFormatting>
  <conditionalFormatting sqref="I22 K22:R22">
    <cfRule type="containsText" dxfId="169" priority="55" operator="containsText" text="erro!">
      <formula>NOT(ISERROR(SEARCH("erro!",I22)))</formula>
    </cfRule>
  </conditionalFormatting>
  <conditionalFormatting sqref="B22:B24">
    <cfRule type="containsText" dxfId="168" priority="54" operator="containsText" text="Feriado">
      <formula>NOT(ISERROR(SEARCH("Feriado",B22)))</formula>
    </cfRule>
  </conditionalFormatting>
  <conditionalFormatting sqref="I23 K23:R23">
    <cfRule type="containsText" dxfId="167" priority="53" operator="containsText" text="erro!">
      <formula>NOT(ISERROR(SEARCH("erro!",I23)))</formula>
    </cfRule>
  </conditionalFormatting>
  <conditionalFormatting sqref="I24 K24:R24">
    <cfRule type="containsText" dxfId="166" priority="52" operator="containsText" text="erro!">
      <formula>NOT(ISERROR(SEARCH("erro!",I24)))</formula>
    </cfRule>
  </conditionalFormatting>
  <conditionalFormatting sqref="I25 K25:R25">
    <cfRule type="containsText" dxfId="165" priority="51" operator="containsText" text="erro!">
      <formula>NOT(ISERROR(SEARCH("erro!",I25)))</formula>
    </cfRule>
  </conditionalFormatting>
  <conditionalFormatting sqref="I26 K26:R26">
    <cfRule type="containsText" dxfId="164" priority="50" operator="containsText" text="erro!">
      <formula>NOT(ISERROR(SEARCH("erro!",I26)))</formula>
    </cfRule>
  </conditionalFormatting>
  <conditionalFormatting sqref="I27 K27:R27">
    <cfRule type="containsText" dxfId="163" priority="49" operator="containsText" text="erro!">
      <formula>NOT(ISERROR(SEARCH("erro!",I27)))</formula>
    </cfRule>
  </conditionalFormatting>
  <conditionalFormatting sqref="I28 K28:R28">
    <cfRule type="containsText" dxfId="162" priority="48" operator="containsText" text="erro!">
      <formula>NOT(ISERROR(SEARCH("erro!",I28)))</formula>
    </cfRule>
  </conditionalFormatting>
  <conditionalFormatting sqref="I29 K29:R29">
    <cfRule type="containsText" dxfId="161" priority="47" operator="containsText" text="erro!">
      <formula>NOT(ISERROR(SEARCH("erro!",I29)))</formula>
    </cfRule>
  </conditionalFormatting>
  <conditionalFormatting sqref="I30 K30:R30">
    <cfRule type="containsText" dxfId="160" priority="46" operator="containsText" text="erro!">
      <formula>NOT(ISERROR(SEARCH("erro!",I30)))</formula>
    </cfRule>
  </conditionalFormatting>
  <conditionalFormatting sqref="I31 K31:R31">
    <cfRule type="containsText" dxfId="159" priority="45" operator="containsText" text="erro!">
      <formula>NOT(ISERROR(SEARCH("erro!",I31)))</formula>
    </cfRule>
  </conditionalFormatting>
  <conditionalFormatting sqref="I32 K32:R32">
    <cfRule type="containsText" dxfId="158" priority="44" operator="containsText" text="erro!">
      <formula>NOT(ISERROR(SEARCH("erro!",I32)))</formula>
    </cfRule>
  </conditionalFormatting>
  <conditionalFormatting sqref="I36 K36:R36">
    <cfRule type="containsText" dxfId="157" priority="43" operator="containsText" text="erro!">
      <formula>NOT(ISERROR(SEARCH("erro!",I36)))</formula>
    </cfRule>
  </conditionalFormatting>
  <conditionalFormatting sqref="I37 K37:R37">
    <cfRule type="containsText" dxfId="156" priority="42" operator="containsText" text="erro!">
      <formula>NOT(ISERROR(SEARCH("erro!",I37)))</formula>
    </cfRule>
  </conditionalFormatting>
  <conditionalFormatting sqref="I38 K38:R38">
    <cfRule type="containsText" dxfId="155" priority="41" operator="containsText" text="erro!">
      <formula>NOT(ISERROR(SEARCH("erro!",I38)))</formula>
    </cfRule>
  </conditionalFormatting>
  <conditionalFormatting sqref="I39 K39:R39">
    <cfRule type="containsText" dxfId="154" priority="40" operator="containsText" text="erro!">
      <formula>NOT(ISERROR(SEARCH("erro!",I39)))</formula>
    </cfRule>
  </conditionalFormatting>
  <conditionalFormatting sqref="I40 K40:R40">
    <cfRule type="containsText" dxfId="153" priority="39" operator="containsText" text="erro!">
      <formula>NOT(ISERROR(SEARCH("erro!",I40)))</formula>
    </cfRule>
  </conditionalFormatting>
  <conditionalFormatting sqref="I41 K41:R41">
    <cfRule type="containsText" dxfId="152" priority="38" operator="containsText" text="erro!">
      <formula>NOT(ISERROR(SEARCH("erro!",I41)))</formula>
    </cfRule>
  </conditionalFormatting>
  <conditionalFormatting sqref="I43 K43:R43">
    <cfRule type="containsText" dxfId="151" priority="36" operator="containsText" text="erro!">
      <formula>NOT(ISERROR(SEARCH("erro!",I43)))</formula>
    </cfRule>
  </conditionalFormatting>
  <conditionalFormatting sqref="I44 K44:R44">
    <cfRule type="containsText" dxfId="150" priority="35" operator="containsText" text="erro!">
      <formula>NOT(ISERROR(SEARCH("erro!",I44)))</formula>
    </cfRule>
  </conditionalFormatting>
  <conditionalFormatting sqref="I42 K42:R42">
    <cfRule type="containsText" dxfId="149" priority="37" operator="containsText" text="erro!">
      <formula>NOT(ISERROR(SEARCH("erro!",I42)))</formula>
    </cfRule>
  </conditionalFormatting>
  <conditionalFormatting sqref="I49 K49:R49">
    <cfRule type="containsText" dxfId="148" priority="30" operator="containsText" text="erro!">
      <formula>NOT(ISERROR(SEARCH("erro!",I49)))</formula>
    </cfRule>
  </conditionalFormatting>
  <conditionalFormatting sqref="I50 K50:R50">
    <cfRule type="containsText" dxfId="147" priority="29" operator="containsText" text="erro!">
      <formula>NOT(ISERROR(SEARCH("erro!",I50)))</formula>
    </cfRule>
  </conditionalFormatting>
  <conditionalFormatting sqref="I46 K46:R46">
    <cfRule type="containsText" dxfId="146" priority="33" operator="containsText" text="erro!">
      <formula>NOT(ISERROR(SEARCH("erro!",I46)))</formula>
    </cfRule>
  </conditionalFormatting>
  <conditionalFormatting sqref="I47 K47:R47">
    <cfRule type="containsText" dxfId="145" priority="32" operator="containsText" text="erro!">
      <formula>NOT(ISERROR(SEARCH("erro!",I47)))</formula>
    </cfRule>
  </conditionalFormatting>
  <conditionalFormatting sqref="I45 K45:R45">
    <cfRule type="containsText" dxfId="144" priority="34" operator="containsText" text="erro!">
      <formula>NOT(ISERROR(SEARCH("erro!",I45)))</formula>
    </cfRule>
  </conditionalFormatting>
  <conditionalFormatting sqref="I61 K61:R61">
    <cfRule type="containsText" dxfId="143" priority="24" operator="containsText" text="erro!">
      <formula>NOT(ISERROR(SEARCH("erro!",I61)))</formula>
    </cfRule>
  </conditionalFormatting>
  <conditionalFormatting sqref="I62 K62:R62">
    <cfRule type="containsText" dxfId="142" priority="23" operator="containsText" text="erro!">
      <formula>NOT(ISERROR(SEARCH("erro!",I62)))</formula>
    </cfRule>
  </conditionalFormatting>
  <conditionalFormatting sqref="I48 K48:R48">
    <cfRule type="containsText" dxfId="141" priority="31" operator="containsText" text="erro!">
      <formula>NOT(ISERROR(SEARCH("erro!",I48)))</formula>
    </cfRule>
  </conditionalFormatting>
  <conditionalFormatting sqref="I57 K57:R57">
    <cfRule type="containsText" dxfId="140" priority="27" operator="containsText" text="erro!">
      <formula>NOT(ISERROR(SEARCH("erro!",I57)))</formula>
    </cfRule>
  </conditionalFormatting>
  <conditionalFormatting sqref="I58 K58:R58">
    <cfRule type="containsText" dxfId="139" priority="26" operator="containsText" text="erro!">
      <formula>NOT(ISERROR(SEARCH("erro!",I58)))</formula>
    </cfRule>
  </conditionalFormatting>
  <conditionalFormatting sqref="I56 K56:R56">
    <cfRule type="containsText" dxfId="138" priority="28" operator="containsText" text="erro!">
      <formula>NOT(ISERROR(SEARCH("erro!",I56)))</formula>
    </cfRule>
  </conditionalFormatting>
  <conditionalFormatting sqref="I59 K59:R59">
    <cfRule type="containsText" dxfId="137" priority="25" operator="containsText" text="erro!">
      <formula>NOT(ISERROR(SEARCH("erro!",I59)))</formula>
    </cfRule>
  </conditionalFormatting>
  <conditionalFormatting sqref="I63 K63:R63">
    <cfRule type="containsText" dxfId="136" priority="22" operator="containsText" text="erro!">
      <formula>NOT(ISERROR(SEARCH("erro!",I63)))</formula>
    </cfRule>
  </conditionalFormatting>
  <conditionalFormatting sqref="I65 K65:R65">
    <cfRule type="containsText" dxfId="135" priority="20" operator="containsText" text="erro!">
      <formula>NOT(ISERROR(SEARCH("erro!",I65)))</formula>
    </cfRule>
  </conditionalFormatting>
  <conditionalFormatting sqref="I64 K64:R64">
    <cfRule type="containsText" dxfId="134" priority="21" operator="containsText" text="erro!">
      <formula>NOT(ISERROR(SEARCH("erro!",I64)))</formula>
    </cfRule>
  </conditionalFormatting>
  <conditionalFormatting sqref="I74 K74:R74">
    <cfRule type="containsText" dxfId="133" priority="19" operator="containsText" text="erro!">
      <formula>NOT(ISERROR(SEARCH("erro!",I74)))</formula>
    </cfRule>
  </conditionalFormatting>
  <conditionalFormatting sqref="K53:R54 I53:I54">
    <cfRule type="containsText" dxfId="132" priority="18" operator="containsText" text="erro!">
      <formula>NOT(ISERROR(SEARCH("erro!",I53)))</formula>
    </cfRule>
  </conditionalFormatting>
  <conditionalFormatting sqref="I51 K51:R51">
    <cfRule type="containsText" dxfId="131" priority="17" operator="containsText" text="erro!">
      <formula>NOT(ISERROR(SEARCH("erro!",I51)))</formula>
    </cfRule>
  </conditionalFormatting>
  <conditionalFormatting sqref="I52 K52:R52">
    <cfRule type="containsText" dxfId="130" priority="16" operator="containsText" text="erro!">
      <formula>NOT(ISERROR(SEARCH("erro!",I52)))</formula>
    </cfRule>
  </conditionalFormatting>
  <conditionalFormatting sqref="K55:R55 I55">
    <cfRule type="containsText" dxfId="129" priority="15" operator="containsText" text="erro!">
      <formula>NOT(ISERROR(SEARCH("erro!",I55)))</formula>
    </cfRule>
  </conditionalFormatting>
  <conditionalFormatting sqref="I73 K73:R73">
    <cfRule type="containsText" dxfId="128" priority="14" operator="containsText" text="erro!">
      <formula>NOT(ISERROR(SEARCH("erro!",I73)))</formula>
    </cfRule>
  </conditionalFormatting>
  <conditionalFormatting sqref="I60 K60:R60">
    <cfRule type="containsText" dxfId="127" priority="13" operator="containsText" text="erro!">
      <formula>NOT(ISERROR(SEARCH("erro!",I60)))</formula>
    </cfRule>
  </conditionalFormatting>
  <conditionalFormatting sqref="I11:I13 K11:R13">
    <cfRule type="containsText" dxfId="126" priority="12" operator="containsText" text="erro!">
      <formula>NOT(ISERROR(SEARCH("erro!",I11)))</formula>
    </cfRule>
  </conditionalFormatting>
  <conditionalFormatting sqref="B11:B13">
    <cfRule type="containsText" dxfId="125" priority="11" operator="containsText" text="Feriado">
      <formula>NOT(ISERROR(SEARCH("Feriado",B11)))</formula>
    </cfRule>
  </conditionalFormatting>
  <conditionalFormatting sqref="I68 K68:R68">
    <cfRule type="containsText" dxfId="124" priority="10" operator="containsText" text="erro!">
      <formula>NOT(ISERROR(SEARCH("erro!",I68)))</formula>
    </cfRule>
  </conditionalFormatting>
  <conditionalFormatting sqref="B66:B68">
    <cfRule type="containsText" dxfId="123" priority="9" operator="containsText" text="Feriado">
      <formula>NOT(ISERROR(SEARCH("Feriado",B66)))</formula>
    </cfRule>
  </conditionalFormatting>
  <conditionalFormatting sqref="I67 K67:R67">
    <cfRule type="containsText" dxfId="122" priority="8" operator="containsText" text="erro!">
      <formula>NOT(ISERROR(SEARCH("erro!",I67)))</formula>
    </cfRule>
  </conditionalFormatting>
  <conditionalFormatting sqref="I66 K66:R66">
    <cfRule type="containsText" dxfId="121" priority="7" operator="containsText" text="erro!">
      <formula>NOT(ISERROR(SEARCH("erro!",I66)))</formula>
    </cfRule>
  </conditionalFormatting>
  <conditionalFormatting sqref="I69 K69:R69">
    <cfRule type="containsText" dxfId="120" priority="6" operator="containsText" text="erro!">
      <formula>NOT(ISERROR(SEARCH("erro!",I69)))</formula>
    </cfRule>
  </conditionalFormatting>
  <conditionalFormatting sqref="B69:B72">
    <cfRule type="containsText" dxfId="119" priority="5" operator="containsText" text="Feriado">
      <formula>NOT(ISERROR(SEARCH("Feriado",B69)))</formula>
    </cfRule>
  </conditionalFormatting>
  <conditionalFormatting sqref="I72 K72:R72">
    <cfRule type="containsText" dxfId="118" priority="4" operator="containsText" text="erro!">
      <formula>NOT(ISERROR(SEARCH("erro!",I72)))</formula>
    </cfRule>
  </conditionalFormatting>
  <conditionalFormatting sqref="I71 K71:R71">
    <cfRule type="containsText" dxfId="117" priority="3" operator="containsText" text="erro!">
      <formula>NOT(ISERROR(SEARCH("erro!",I71)))</formula>
    </cfRule>
  </conditionalFormatting>
  <conditionalFormatting sqref="I70 K70:R70">
    <cfRule type="containsText" dxfId="116" priority="2" operator="containsText" text="erro!">
      <formula>NOT(ISERROR(SEARCH("erro!",I70)))</formula>
    </cfRule>
  </conditionalFormatting>
  <conditionalFormatting sqref="I75 K75:R75">
    <cfRule type="containsText" dxfId="115" priority="1" operator="containsText" text="erro!">
      <formula>NOT(ISERROR(SEARCH("erro!",I75)))</formula>
    </cfRule>
  </conditionalFormatting>
  <printOptions horizontalCentered="1" verticalCentered="1"/>
  <pageMargins left="0.19685039370078741" right="0.19685039370078741" top="0.78740157480314965" bottom="0.78740157480314965" header="0.19685039370078741" footer="0.19685039370078741"/>
  <pageSetup paperSize="9" scale="90" fitToHeight="21" orientation="portrait" horizontalDpi="4294967292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U319"/>
  <sheetViews>
    <sheetView showGridLines="0" topLeftCell="A73" workbookViewId="0">
      <selection activeCell="L1" sqref="L1"/>
    </sheetView>
  </sheetViews>
  <sheetFormatPr baseColWidth="10" defaultColWidth="9.1640625" defaultRowHeight="15" x14ac:dyDescent="0.2"/>
  <cols>
    <col min="1" max="1" width="9.1640625" style="56" customWidth="1"/>
    <col min="2" max="2" width="8.83203125" style="56" customWidth="1"/>
    <col min="3" max="3" width="8.33203125" style="56" customWidth="1"/>
    <col min="4" max="4" width="9.5" style="56" customWidth="1"/>
    <col min="5" max="5" width="38.6640625" style="57" customWidth="1"/>
    <col min="6" max="8" width="5.83203125" style="56" customWidth="1"/>
    <col min="9" max="9" width="19.6640625" style="67" customWidth="1"/>
    <col min="10" max="10" width="5.1640625" style="40" customWidth="1"/>
    <col min="11" max="11" width="22.33203125" style="40" bestFit="1" customWidth="1"/>
    <col min="12" max="12" width="13.83203125" style="40" customWidth="1"/>
    <col min="13" max="13" width="13.1640625" style="40" customWidth="1"/>
    <col min="14" max="15" width="13.6640625" style="40" customWidth="1"/>
    <col min="16" max="17" width="15.1640625" style="40" customWidth="1"/>
    <col min="18" max="18" width="10.5" style="40" customWidth="1"/>
    <col min="19" max="19" width="10.1640625" style="40" bestFit="1" customWidth="1"/>
    <col min="20" max="23" width="9.1640625" style="56"/>
    <col min="24" max="24" width="11.5" style="56" bestFit="1" customWidth="1"/>
    <col min="25" max="16384" width="9.1640625" style="56"/>
  </cols>
  <sheetData>
    <row r="1" spans="1:21" ht="45" customHeight="1" x14ac:dyDescent="0.2">
      <c r="A1" s="38"/>
      <c r="B1" s="152" t="s">
        <v>27</v>
      </c>
      <c r="C1" s="153"/>
      <c r="D1" s="153"/>
      <c r="E1" s="153"/>
      <c r="F1" s="153"/>
      <c r="G1" s="153"/>
      <c r="H1" s="154"/>
      <c r="I1" s="1">
        <v>41395</v>
      </c>
      <c r="J1" s="39"/>
      <c r="K1" s="77">
        <v>65</v>
      </c>
      <c r="L1" s="77">
        <f t="shared" ref="L1:R1" si="0">K1</f>
        <v>65</v>
      </c>
      <c r="M1" s="77">
        <f t="shared" si="0"/>
        <v>65</v>
      </c>
      <c r="N1" s="77">
        <f t="shared" si="0"/>
        <v>65</v>
      </c>
      <c r="O1" s="77">
        <f t="shared" si="0"/>
        <v>65</v>
      </c>
      <c r="P1" s="77">
        <f t="shared" si="0"/>
        <v>65</v>
      </c>
      <c r="Q1" s="77">
        <f t="shared" si="0"/>
        <v>65</v>
      </c>
      <c r="R1" s="77">
        <f t="shared" si="0"/>
        <v>65</v>
      </c>
      <c r="S1" s="80"/>
    </row>
    <row r="2" spans="1:21" s="57" customFormat="1" x14ac:dyDescent="0.2">
      <c r="A2" s="2" t="s">
        <v>18</v>
      </c>
      <c r="B2" s="155" t="s">
        <v>2</v>
      </c>
      <c r="C2" s="156"/>
      <c r="D2" s="156"/>
      <c r="E2" s="157"/>
      <c r="F2" s="158" t="s">
        <v>20</v>
      </c>
      <c r="G2" s="159"/>
      <c r="H2" s="155"/>
      <c r="I2" s="159"/>
      <c r="J2" s="39"/>
      <c r="K2" s="41"/>
      <c r="L2" s="41"/>
      <c r="M2" s="41"/>
      <c r="N2" s="41"/>
      <c r="O2" s="41"/>
      <c r="P2" s="41"/>
      <c r="Q2" s="41"/>
      <c r="R2" s="40"/>
      <c r="S2" s="40"/>
    </row>
    <row r="3" spans="1:21" s="57" customFormat="1" x14ac:dyDescent="0.2">
      <c r="A3" s="2" t="s">
        <v>19</v>
      </c>
      <c r="B3" s="155" t="s">
        <v>46</v>
      </c>
      <c r="C3" s="156"/>
      <c r="D3" s="156"/>
      <c r="E3" s="157"/>
      <c r="F3" s="158" t="s">
        <v>21</v>
      </c>
      <c r="G3" s="159"/>
      <c r="H3" s="160"/>
      <c r="I3" s="159"/>
      <c r="J3" s="39"/>
      <c r="K3" s="41"/>
      <c r="L3" s="41"/>
      <c r="M3" s="41"/>
      <c r="N3" s="41"/>
      <c r="O3" s="41"/>
      <c r="P3" s="41"/>
      <c r="Q3" s="41"/>
      <c r="R3" s="40"/>
      <c r="S3" s="40"/>
    </row>
    <row r="4" spans="1:21" s="57" customFormat="1" x14ac:dyDescent="0.2">
      <c r="A4" s="138" t="s">
        <v>28</v>
      </c>
      <c r="B4" s="141"/>
      <c r="C4" s="142"/>
      <c r="D4" s="142"/>
      <c r="E4" s="142"/>
      <c r="F4" s="142"/>
      <c r="G4" s="142"/>
      <c r="H4" s="142"/>
      <c r="I4" s="143"/>
      <c r="J4" s="39"/>
      <c r="K4" s="41"/>
      <c r="L4" s="41"/>
      <c r="M4" s="41"/>
      <c r="N4" s="41"/>
      <c r="O4" s="41"/>
      <c r="P4" s="41"/>
      <c r="Q4" s="41"/>
      <c r="R4" s="40"/>
      <c r="S4" s="40"/>
    </row>
    <row r="5" spans="1:21" s="57" customFormat="1" x14ac:dyDescent="0.2">
      <c r="A5" s="139"/>
      <c r="B5" s="3"/>
      <c r="C5" s="3"/>
      <c r="D5" s="3"/>
      <c r="E5" s="3"/>
      <c r="F5" s="3"/>
      <c r="G5" s="3"/>
      <c r="H5" s="3"/>
      <c r="I5" s="4"/>
      <c r="J5" s="39"/>
      <c r="K5" s="41"/>
      <c r="L5" s="41"/>
      <c r="M5" s="41"/>
      <c r="N5" s="41"/>
      <c r="O5" s="41"/>
      <c r="P5" s="41"/>
      <c r="Q5" s="41"/>
      <c r="R5" s="40"/>
      <c r="S5" s="40"/>
    </row>
    <row r="6" spans="1:21" s="57" customFormat="1" x14ac:dyDescent="0.2">
      <c r="A6" s="140"/>
      <c r="B6" s="144"/>
      <c r="C6" s="145"/>
      <c r="D6" s="145"/>
      <c r="E6" s="145"/>
      <c r="F6" s="145"/>
      <c r="G6" s="145"/>
      <c r="H6" s="145"/>
      <c r="I6" s="146"/>
      <c r="J6" s="39"/>
      <c r="K6" s="41"/>
      <c r="L6" s="41"/>
      <c r="M6" s="41"/>
      <c r="N6" s="41"/>
      <c r="O6" s="41"/>
      <c r="P6" s="41"/>
      <c r="Q6" s="41"/>
      <c r="R6" s="40"/>
      <c r="S6" s="40"/>
    </row>
    <row r="7" spans="1:21" s="58" customFormat="1" ht="19" x14ac:dyDescent="0.25">
      <c r="A7" s="168" t="s">
        <v>12</v>
      </c>
      <c r="B7" s="168" t="s">
        <v>13</v>
      </c>
      <c r="C7" s="168" t="s">
        <v>40</v>
      </c>
      <c r="D7" s="168" t="s">
        <v>29</v>
      </c>
      <c r="E7" s="168" t="s">
        <v>14</v>
      </c>
      <c r="F7" s="147" t="s">
        <v>22</v>
      </c>
      <c r="G7" s="147" t="s">
        <v>15</v>
      </c>
      <c r="H7" s="147" t="s">
        <v>16</v>
      </c>
      <c r="I7" s="147" t="s">
        <v>17</v>
      </c>
      <c r="J7" s="42"/>
      <c r="K7" s="148" t="s">
        <v>1</v>
      </c>
      <c r="L7" s="148" t="s">
        <v>31</v>
      </c>
      <c r="M7" s="148" t="s">
        <v>30</v>
      </c>
      <c r="N7" s="148" t="s">
        <v>34</v>
      </c>
      <c r="O7" s="148" t="s">
        <v>32</v>
      </c>
      <c r="P7" s="148" t="s">
        <v>35</v>
      </c>
      <c r="Q7" s="148" t="s">
        <v>33</v>
      </c>
      <c r="R7" s="148" t="s">
        <v>4</v>
      </c>
      <c r="S7" s="150" t="s">
        <v>0</v>
      </c>
    </row>
    <row r="8" spans="1:21" s="59" customFormat="1" ht="19" x14ac:dyDescent="0.25">
      <c r="A8" s="168"/>
      <c r="B8" s="168"/>
      <c r="C8" s="168"/>
      <c r="D8" s="168"/>
      <c r="E8" s="168"/>
      <c r="F8" s="147"/>
      <c r="G8" s="147"/>
      <c r="H8" s="147"/>
      <c r="I8" s="147"/>
      <c r="J8" s="43"/>
      <c r="K8" s="149"/>
      <c r="L8" s="149"/>
      <c r="M8" s="149"/>
      <c r="N8" s="149"/>
      <c r="O8" s="149"/>
      <c r="P8" s="149"/>
      <c r="Q8" s="149"/>
      <c r="R8" s="149"/>
      <c r="S8" s="151"/>
      <c r="U8" s="60"/>
    </row>
    <row r="9" spans="1:21" s="58" customFormat="1" ht="19" x14ac:dyDescent="0.25">
      <c r="A9" s="168"/>
      <c r="B9" s="168"/>
      <c r="C9" s="168"/>
      <c r="D9" s="168"/>
      <c r="E9" s="168"/>
      <c r="F9" s="147"/>
      <c r="G9" s="147"/>
      <c r="H9" s="147"/>
      <c r="I9" s="147"/>
      <c r="J9" s="44"/>
      <c r="K9" s="78">
        <f>K1</f>
        <v>65</v>
      </c>
      <c r="L9" s="78">
        <f t="shared" ref="L9:R9" si="1">L1</f>
        <v>65</v>
      </c>
      <c r="M9" s="78">
        <f t="shared" si="1"/>
        <v>65</v>
      </c>
      <c r="N9" s="78">
        <f t="shared" si="1"/>
        <v>65</v>
      </c>
      <c r="O9" s="78">
        <f t="shared" si="1"/>
        <v>65</v>
      </c>
      <c r="P9" s="78">
        <f t="shared" si="1"/>
        <v>65</v>
      </c>
      <c r="Q9" s="78">
        <f t="shared" si="1"/>
        <v>65</v>
      </c>
      <c r="R9" s="78">
        <f t="shared" si="1"/>
        <v>65</v>
      </c>
      <c r="S9" s="45"/>
    </row>
    <row r="10" spans="1:21" s="121" customFormat="1" ht="26" x14ac:dyDescent="0.2">
      <c r="A10" s="115">
        <v>1</v>
      </c>
      <c r="B10" s="126" t="str">
        <f t="shared" ref="B10:B74" si="2">IF(WEEKDAY($I$1+VALUE(A10-1))=1,"Domingo",IF(WEEKDAY($I$1+VALUE(A10-1))=2,"Segunda",IF(WEEKDAY($I$1+VALUE(A10-1))=3,"Terça",IF(WEEKDAY($I$1+VALUE(A10-1))=4,"Quarta",IF(WEEKDAY($I$1+VALUE(A10-1))=5,"Quinta",IF(WEEKDAY($I$1+VALUE(A10-1))=6,"Sexta",IF(WEEKDAY($I$1+VALUE(A10-1))=7,"Sábado","")))))))</f>
        <v>Quarta</v>
      </c>
      <c r="C10" s="127" t="s">
        <v>70</v>
      </c>
      <c r="D10" s="123" t="s">
        <v>62</v>
      </c>
      <c r="E10" s="124" t="s">
        <v>71</v>
      </c>
      <c r="F10" s="127">
        <v>0.375</v>
      </c>
      <c r="G10" s="127">
        <v>0.54166666666666663</v>
      </c>
      <c r="H10" s="116">
        <f t="shared" ref="H10:H74" si="3">IF(AND(F10&gt;=0,G10&gt;=0),(G10-F10),0)</f>
        <v>0.16666666666666663</v>
      </c>
      <c r="I10" s="117" t="str">
        <f t="shared" ref="I10:I13" si="4">IF(OR(F10="",G10=""),"",IF(LEFT(E10,6)="Viagem",CONCATENATE("Horas de deslocamento / Viagem"," - ",TEXT($R$9,"R$ #.##0,00"),),IF(AND(B10&lt;&gt;"sábado",B10&lt;&gt;"domingo",B10&lt;&gt;"feriado",AND(N(F10)&gt;=VALUE("08:00:00"),N(F10)&lt;=VALUE("18:00:00"),N(G10)&gt;=VALUE("08:00:00"),N(G10)&lt;=VALUE("18:00:00"))),CONCATENATE("Dia de semana - 08h00 às 18h00"," - ",TEXT($K$9,"R$ #.##0,00"),),IF(AND(B10&lt;&gt;"sábado",B10&lt;&gt;"domingo",B10&lt;&gt;"feriado",OR(N(F10)&gt;=VALUE("18:00:00"),N(F10)&lt;=VALUE("08:00:00")),OR(AND(N(G10)&gt;=VALUE("18:00:00"),N(F10)&gt;=VALUE("18:00:00")),N(G10)&lt;=VALUE("08:00:00"))),CONCATENATE("Dia de semana - 00h00 às 08h00 e 18h00 às 24h00"," - ",TEXT($L$9,"R$ #.##0,00"),),IF(AND(B10="sábado",AND(N(F10)&gt;=VALUE("08:00:00"),N(F10)&lt;=VALUE("18:00:00"),N(G10)&gt;=VALUE("08:00:00"),N(G10)&lt;=VALUE("18:00:00"))),CONCATENATE("Sábado - 08h00 às 18h00"," - ",TEXT($M$9,"R$ #.##0,00"),),IF(AND(B10="sábado",OR(N(F10)&gt;=VALUE("18:00:00"),N(F10)&lt;=VALUE("08:00:00")),OR(AND(N(G10)&gt;=VALUE("18:00:00"),N(F10)&gt;=VALUE("18:00:00")),N(G10)&lt;=VALUE("08:00:00"))),CONCATENATE("Sábado - 00h00 às 08h00 e 18h00 às 24h00"," - ",TEXT($N$9,"R$ #.##0,00"),),IF(AND(B10="domingo",AND(N(F10)&gt;=VALUE("08:00:00"),N(F10)&lt;=VALUE("18:00:00"),N(G10)&gt;=VALUE("08:00:00"),N(G10)&lt;=VALUE("18:00:00"))),CONCATENATE("Domingo - 08h00 às 18h00"," - ",TEXT($O$9,"R$ #.##0,00"),),IF(AND(B10="domingo",OR(N(F10)&gt;=VALUE("18:00:00"),N(F10)&lt;=VALUE("08:00:00")),OR(AND(N(G10)&gt;=VALUE("18:00:00"),N(F10)&gt;=VALUE("18:00:00")),N(G10)&lt;=VALUE("08:00:00"))),CONCATENATE("Domingo - 00h00 às 08h00 e 18h00 às 24h00"," - ",TEXT($P$9,"R$ #.##0,00"),),IF(B10="feriado",CONCATENATE("Feriado"," - ",TEXT($Q$9,"R$ #.##0,00"),),"ERRO! informar 'hora início' ou 'hora final' de acordo com o tipo de hora")))))))))</f>
        <v>Dia de semana - 08h00 às 18h00 - R$ 65,00</v>
      </c>
      <c r="J10" s="118"/>
      <c r="K10" s="119">
        <f t="shared" ref="K10:K74" si="5">IF(OR(F10="",G10=""),"",IF(LEFT(E10,6)="Viagem","",IF(AND(B10&lt;&gt;"sábado",B10&lt;&gt;"domingo",B10&lt;&gt;"feriado",AND(N(F10)&gt;=VALUE("08:00:00"),N(F10)&lt;=VALUE("18:00:00"),N(G10)&gt;=VALUE("08:00:00"),N(G10)&lt;=VALUE("18:00:00"))),H10,"")))</f>
        <v>0.16666666666666663</v>
      </c>
      <c r="L10" s="120" t="str">
        <f t="shared" ref="L10:L74" si="6">IF(OR(F10="",G10=""),"",IF(LEFT(E10,6)="Viagem","",IF(AND(B10&lt;&gt;"sábado",B10&lt;&gt;"domingo",B10&lt;&gt;"feriado",OR(N(F10)&gt;=VALUE("18:00:00"),N(F10)&lt;=VALUE("08:00:00")),OR(AND(N(G10)&gt;=VALUE("18:00:00"),N(F10)&gt;=VALUE("18:00:00")),N(G10)&lt;=VALUE("08:00:00"))),H10,"")))</f>
        <v/>
      </c>
      <c r="M10" s="120" t="str">
        <f t="shared" ref="M10:M74" si="7">IF(OR(F10="",G10=""),"",IF(LEFT(E10,6)="Viagem","",IF(AND(B10="sábado",AND(N(F10)&gt;=VALUE("08:00:00"),N(F10)&lt;=VALUE("18:00:00"),N(G10)&gt;=VALUE("08:00:00"),N(G10)&lt;=VALUE("18:00:00"))),H10,"")))</f>
        <v/>
      </c>
      <c r="N10" s="120" t="str">
        <f t="shared" ref="N10:N74" si="8">IF(OR(F10="",G10=""),"",IF(LEFT(E10,6)="Viagem","",IF(AND(B10="sábado",OR(N(F10)&gt;=VALUE("18:00:00"),N(F10)&lt;=VALUE("08:00:00")),OR(AND(N(G10)&gt;=VALUE("18:00:00"),N(F10)&gt;=VALUE("18:00:00")),N(G10)&lt;=VALUE("08:00:00"))),H10," ")))</f>
        <v xml:space="preserve"> </v>
      </c>
      <c r="O10" s="120" t="str">
        <f t="shared" ref="O10:O74" si="9">IF(OR(F10="",G10=""),"",IF(LEFT(E10,6)="Viagem","",IF(AND(B10="domingo",AND(N(F10)&gt;=VALUE("08:00:00"),N(F10)&lt;=VALUE("18:00:00"),N(G10)&gt;=VALUE("08:00:00"),N(G10)&lt;=VALUE("18:00:00"))),H10," ")))</f>
        <v xml:space="preserve"> </v>
      </c>
      <c r="P10" s="120" t="str">
        <f t="shared" ref="P10:P74" si="10">IF(OR(F10="",G10=""),"",IF(LEFT(E10,6)="Viagem","",IF(AND(B10="domingo",OR(N(F10)&gt;=VALUE("18:00:00"),N(F10)&lt;=VALUE("08:00:00"),N(G10)&gt;=VALUE("18:00:00"),N(G10)&lt;=VALUE("08:00:00"))),H10," ")))</f>
        <v xml:space="preserve"> </v>
      </c>
      <c r="Q10" s="120" t="str">
        <f t="shared" ref="Q10:Q74" si="11">IF(OR(F10="",G10=""),"",IF(LEFT(E10,6)="Viagem","",IF(B10="feriado",H10,"")))</f>
        <v/>
      </c>
      <c r="R10" s="119" t="str">
        <f t="shared" ref="R10:R74" si="12">IF(OR(F10="",G10=""),"",IF(LEFT(E10,6)="Viagem",H10,""))</f>
        <v/>
      </c>
      <c r="S10" s="122">
        <f t="shared" ref="S10:S74" si="13">SUM(K10:R10)</f>
        <v>0.16666666666666663</v>
      </c>
    </row>
    <row r="11" spans="1:21" s="121" customFormat="1" ht="26" x14ac:dyDescent="0.2">
      <c r="A11" s="115">
        <v>1</v>
      </c>
      <c r="B11" s="126" t="str">
        <f t="shared" si="2"/>
        <v>Quarta</v>
      </c>
      <c r="C11" s="127" t="s">
        <v>70</v>
      </c>
      <c r="D11" s="123" t="s">
        <v>62</v>
      </c>
      <c r="E11" s="124" t="s">
        <v>71</v>
      </c>
      <c r="F11" s="127">
        <v>0.57638888888888895</v>
      </c>
      <c r="G11" s="127">
        <v>0.75</v>
      </c>
      <c r="H11" s="116">
        <f t="shared" si="3"/>
        <v>0.17361111111111105</v>
      </c>
      <c r="I11" s="117" t="str">
        <f t="shared" si="4"/>
        <v>Dia de semana - 08h00 às 18h00 - R$ 65,00</v>
      </c>
      <c r="J11" s="118"/>
      <c r="K11" s="119">
        <f t="shared" si="5"/>
        <v>0.17361111111111105</v>
      </c>
      <c r="L11" s="120" t="str">
        <f t="shared" si="6"/>
        <v/>
      </c>
      <c r="M11" s="120" t="str">
        <f t="shared" si="7"/>
        <v/>
      </c>
      <c r="N11" s="120" t="str">
        <f t="shared" si="8"/>
        <v xml:space="preserve"> </v>
      </c>
      <c r="O11" s="120" t="str">
        <f t="shared" si="9"/>
        <v xml:space="preserve"> </v>
      </c>
      <c r="P11" s="120" t="str">
        <f t="shared" si="10"/>
        <v xml:space="preserve"> </v>
      </c>
      <c r="Q11" s="120" t="str">
        <f t="shared" si="11"/>
        <v/>
      </c>
      <c r="R11" s="119" t="str">
        <f t="shared" si="12"/>
        <v/>
      </c>
      <c r="S11" s="122">
        <f t="shared" si="13"/>
        <v>0.17361111111111105</v>
      </c>
    </row>
    <row r="12" spans="1:21" s="121" customFormat="1" ht="39" x14ac:dyDescent="0.2">
      <c r="A12" s="115">
        <v>1</v>
      </c>
      <c r="B12" s="126" t="str">
        <f t="shared" si="2"/>
        <v>Quarta</v>
      </c>
      <c r="C12" s="127" t="s">
        <v>70</v>
      </c>
      <c r="D12" s="123" t="s">
        <v>62</v>
      </c>
      <c r="E12" s="124" t="s">
        <v>71</v>
      </c>
      <c r="F12" s="127">
        <v>0.75</v>
      </c>
      <c r="G12" s="127">
        <v>0.79166666666666663</v>
      </c>
      <c r="H12" s="116">
        <f t="shared" si="3"/>
        <v>4.166666666666663E-2</v>
      </c>
      <c r="I12" s="117" t="str">
        <f t="shared" si="4"/>
        <v>Dia de semana - 00h00 às 08h00 e 18h00 às 24h00 - R$ 65,00</v>
      </c>
      <c r="J12" s="118"/>
      <c r="K12" s="119" t="str">
        <f t="shared" si="5"/>
        <v/>
      </c>
      <c r="L12" s="120">
        <f t="shared" si="6"/>
        <v>4.166666666666663E-2</v>
      </c>
      <c r="M12" s="120" t="str">
        <f t="shared" si="7"/>
        <v/>
      </c>
      <c r="N12" s="120" t="str">
        <f t="shared" si="8"/>
        <v xml:space="preserve"> </v>
      </c>
      <c r="O12" s="120" t="str">
        <f t="shared" si="9"/>
        <v xml:space="preserve"> </v>
      </c>
      <c r="P12" s="120" t="str">
        <f t="shared" si="10"/>
        <v xml:space="preserve"> </v>
      </c>
      <c r="Q12" s="120" t="str">
        <f t="shared" si="11"/>
        <v/>
      </c>
      <c r="R12" s="119" t="str">
        <f t="shared" si="12"/>
        <v/>
      </c>
      <c r="S12" s="122">
        <f t="shared" si="13"/>
        <v>4.166666666666663E-2</v>
      </c>
    </row>
    <row r="13" spans="1:21" s="121" customFormat="1" ht="26" x14ac:dyDescent="0.2">
      <c r="A13" s="115">
        <v>2</v>
      </c>
      <c r="B13" s="126" t="str">
        <f t="shared" si="2"/>
        <v>Quinta</v>
      </c>
      <c r="C13" s="127" t="s">
        <v>70</v>
      </c>
      <c r="D13" s="123" t="s">
        <v>62</v>
      </c>
      <c r="E13" s="124" t="s">
        <v>71</v>
      </c>
      <c r="F13" s="127">
        <v>0.375</v>
      </c>
      <c r="G13" s="127">
        <v>0.54166666666666663</v>
      </c>
      <c r="H13" s="116">
        <f t="shared" si="3"/>
        <v>0.16666666666666663</v>
      </c>
      <c r="I13" s="117" t="str">
        <f t="shared" si="4"/>
        <v>Dia de semana - 08h00 às 18h00 - R$ 65,00</v>
      </c>
      <c r="J13" s="118"/>
      <c r="K13" s="119">
        <f t="shared" si="5"/>
        <v>0.16666666666666663</v>
      </c>
      <c r="L13" s="120" t="str">
        <f t="shared" si="6"/>
        <v/>
      </c>
      <c r="M13" s="120" t="str">
        <f t="shared" si="7"/>
        <v/>
      </c>
      <c r="N13" s="120" t="str">
        <f t="shared" si="8"/>
        <v xml:space="preserve"> </v>
      </c>
      <c r="O13" s="120" t="str">
        <f t="shared" si="9"/>
        <v xml:space="preserve"> </v>
      </c>
      <c r="P13" s="120" t="str">
        <f t="shared" si="10"/>
        <v xml:space="preserve"> </v>
      </c>
      <c r="Q13" s="120" t="str">
        <f t="shared" si="11"/>
        <v/>
      </c>
      <c r="R13" s="119" t="str">
        <f t="shared" si="12"/>
        <v/>
      </c>
      <c r="S13" s="122">
        <f t="shared" si="13"/>
        <v>0.16666666666666663</v>
      </c>
    </row>
    <row r="14" spans="1:21" s="121" customFormat="1" ht="26" x14ac:dyDescent="0.2">
      <c r="A14" s="115">
        <v>2</v>
      </c>
      <c r="B14" s="126" t="str">
        <f t="shared" si="2"/>
        <v>Quinta</v>
      </c>
      <c r="C14" s="127" t="s">
        <v>70</v>
      </c>
      <c r="D14" s="123" t="s">
        <v>62</v>
      </c>
      <c r="E14" s="124" t="s">
        <v>71</v>
      </c>
      <c r="F14" s="127">
        <v>0.58333333333333337</v>
      </c>
      <c r="G14" s="127">
        <v>0.75</v>
      </c>
      <c r="H14" s="116">
        <f t="shared" si="3"/>
        <v>0.16666666666666663</v>
      </c>
      <c r="I14" s="117" t="str">
        <f>IF(OR(F14="",G14=""),"",IF(LEFT(E14,6)="Viagem",CONCATENATE("Horas de deslocamento / Viagem"," - ",TEXT($R$9,"R$ #.##0,00"),),IF(AND(B14&lt;&gt;"sábado",B14&lt;&gt;"domingo",B14&lt;&gt;"feriado",AND(N(F14)&gt;=VALUE("08:00:00"),N(F14)&lt;=VALUE("18:00:00"),N(G14)&gt;=VALUE("08:00:00"),N(G14)&lt;=VALUE("18:00:00"))),CONCATENATE("Dia de semana - 08h00 às 18h00"," - ",TEXT($K$9,"R$ #.##0,00"),),IF(AND(B14&lt;&gt;"sábado",B14&lt;&gt;"domingo",B14&lt;&gt;"feriado",OR(N(F14)&gt;=VALUE("18:00:00"),N(F14)&lt;=VALUE("08:00:00")),OR(AND(N(G14)&gt;=VALUE("18:00:00"),N(F14)&gt;=VALUE("18:00:00")),N(G14)&lt;=VALUE("08:00:00"))),CONCATENATE("Dia de semana - 00h00 às 08h00 e 18h00 às 24h00"," - ",TEXT($L$9,"R$ #.##0,00"),),IF(AND(B14="sábado",AND(N(F14)&gt;=VALUE("08:00:00"),N(F14)&lt;=VALUE("18:00:00"),N(G14)&gt;=VALUE("08:00:00"),N(G14)&lt;=VALUE("18:00:00"))),CONCATENATE("Sábado - 08h00 às 18h00"," - ",TEXT($M$9,"R$ #.##0,00"),),IF(AND(B14="sábado",OR(N(F14)&gt;=VALUE("18:00:00"),N(F14)&lt;=VALUE("08:00:00")),OR(AND(N(G14)&gt;=VALUE("18:00:00"),N(F14)&gt;=VALUE("18:00:00")),N(G14)&lt;=VALUE("08:00:00"))),CONCATENATE("Sábado - 00h00 às 08h00 e 18h00 às 24h00"," - ",TEXT($N$9,"R$ #.##0,00"),),IF(AND(B14="domingo",AND(N(F14)&gt;=VALUE("08:00:00"),N(F14)&lt;=VALUE("18:00:00"),N(G14)&gt;=VALUE("08:00:00"),N(G14)&lt;=VALUE("18:00:00"))),CONCATENATE("Domingo - 08h00 às 18h00"," - ",TEXT($O$9,"R$ #.##0,00"),),IF(AND(B14="domingo",OR(N(F14)&gt;=VALUE("18:00:00"),N(F14)&lt;=VALUE("08:00:00")),OR(AND(N(G14)&gt;=VALUE("18:00:00"),N(F14)&gt;=VALUE("18:00:00")),N(G14)&lt;=VALUE("08:00:00"))),CONCATENATE("Domingo - 00h00 às 08h00 e 18h00 às 24h00"," - ",TEXT($P$9,"R$ #.##0,00"),),IF(B14="feriado",CONCATENATE("Feriado"," - ",TEXT($Q$9,"R$ #.##0,00"),),"ERRO! informar 'hora início' ou 'hora final' de acordo com o tipo de hora")))))))))</f>
        <v>Dia de semana - 08h00 às 18h00 - R$ 65,00</v>
      </c>
      <c r="J14" s="118"/>
      <c r="K14" s="119">
        <f t="shared" si="5"/>
        <v>0.16666666666666663</v>
      </c>
      <c r="L14" s="120" t="str">
        <f t="shared" si="6"/>
        <v/>
      </c>
      <c r="M14" s="120" t="str">
        <f t="shared" si="7"/>
        <v/>
      </c>
      <c r="N14" s="120" t="str">
        <f t="shared" si="8"/>
        <v xml:space="preserve"> </v>
      </c>
      <c r="O14" s="120" t="str">
        <f t="shared" si="9"/>
        <v xml:space="preserve"> </v>
      </c>
      <c r="P14" s="120" t="str">
        <f t="shared" si="10"/>
        <v xml:space="preserve"> </v>
      </c>
      <c r="Q14" s="120" t="str">
        <f t="shared" si="11"/>
        <v/>
      </c>
      <c r="R14" s="119" t="str">
        <f t="shared" si="12"/>
        <v/>
      </c>
      <c r="S14" s="122">
        <f t="shared" si="13"/>
        <v>0.16666666666666663</v>
      </c>
    </row>
    <row r="15" spans="1:21" s="121" customFormat="1" ht="39" x14ac:dyDescent="0.2">
      <c r="A15" s="115">
        <v>2</v>
      </c>
      <c r="B15" s="126" t="str">
        <f t="shared" si="2"/>
        <v>Quinta</v>
      </c>
      <c r="C15" s="127" t="s">
        <v>70</v>
      </c>
      <c r="D15" s="123" t="s">
        <v>62</v>
      </c>
      <c r="E15" s="124" t="s">
        <v>71</v>
      </c>
      <c r="F15" s="127">
        <v>0.75</v>
      </c>
      <c r="G15" s="127">
        <v>0.8125</v>
      </c>
      <c r="H15" s="116">
        <f t="shared" si="3"/>
        <v>6.25E-2</v>
      </c>
      <c r="I15" s="117" t="str">
        <f t="shared" ref="I15:I74" si="14">IF(OR(F15="",G15=""),"",IF(LEFT(E15,6)="Viagem",CONCATENATE("Horas de deslocamento / Viagem"," - ",TEXT($R$9,"R$ #.##0,00"),),IF(AND(B15&lt;&gt;"sábado",B15&lt;&gt;"domingo",B15&lt;&gt;"feriado",AND(N(F15)&gt;=VALUE("08:00:00"),N(F15)&lt;=VALUE("18:00:00"),N(G15)&gt;=VALUE("08:00:00"),N(G15)&lt;=VALUE("18:00:00"))),CONCATENATE("Dia de semana - 08h00 às 18h00"," - ",TEXT($K$9,"R$ #.##0,00"),),IF(AND(B15&lt;&gt;"sábado",B15&lt;&gt;"domingo",B15&lt;&gt;"feriado",OR(N(F15)&gt;=VALUE("18:00:00"),N(F15)&lt;=VALUE("08:00:00")),OR(AND(N(G15)&gt;=VALUE("18:00:00"),N(F15)&gt;=VALUE("18:00:00")),N(G15)&lt;=VALUE("08:00:00"))),CONCATENATE("Dia de semana - 00h00 às 08h00 e 18h00 às 24h00"," - ",TEXT($L$9,"R$ #.##0,00"),),IF(AND(B15="sábado",AND(N(F15)&gt;=VALUE("08:00:00"),N(F15)&lt;=VALUE("18:00:00"),N(G15)&gt;=VALUE("08:00:00"),N(G15)&lt;=VALUE("18:00:00"))),CONCATENATE("Sábado - 08h00 às 18h00"," - ",TEXT($M$9,"R$ #.##0,00"),),IF(AND(B15="sábado",OR(N(F15)&gt;=VALUE("18:00:00"),N(F15)&lt;=VALUE("08:00:00")),OR(AND(N(G15)&gt;=VALUE("18:00:00"),N(F15)&gt;=VALUE("18:00:00")),N(G15)&lt;=VALUE("08:00:00"))),CONCATENATE("Sábado - 00h00 às 08h00 e 18h00 às 24h00"," - ",TEXT($N$9,"R$ #.##0,00"),),IF(AND(B15="domingo",AND(N(F15)&gt;=VALUE("08:00:00"),N(F15)&lt;=VALUE("18:00:00"),N(G15)&gt;=VALUE("08:00:00"),N(G15)&lt;=VALUE("18:00:00"))),CONCATENATE("Domingo - 08h00 às 18h00"," - ",TEXT($O$9,"R$ #.##0,00"),),IF(AND(B15="domingo",OR(N(F15)&gt;=VALUE("18:00:00"),N(F15)&lt;=VALUE("08:00:00")),OR(AND(N(G15)&gt;=VALUE("18:00:00"),N(F15)&gt;=VALUE("18:00:00")),N(G15)&lt;=VALUE("08:00:00"))),CONCATENATE("Domingo - 00h00 às 08h00 e 18h00 às 24h00"," - ",TEXT($P$9,"R$ #.##0,00"),),IF(B15="feriado",CONCATENATE("Feriado"," - ",TEXT($Q$9,"R$ #.##0,00"),),"ERRO! informar 'hora início' ou 'hora final' de acordo com o tipo de hora")))))))))</f>
        <v>Dia de semana - 00h00 às 08h00 e 18h00 às 24h00 - R$ 65,00</v>
      </c>
      <c r="J15" s="118"/>
      <c r="K15" s="119" t="str">
        <f t="shared" si="5"/>
        <v/>
      </c>
      <c r="L15" s="120">
        <f t="shared" si="6"/>
        <v>6.25E-2</v>
      </c>
      <c r="M15" s="120" t="str">
        <f t="shared" si="7"/>
        <v/>
      </c>
      <c r="N15" s="120" t="str">
        <f t="shared" si="8"/>
        <v xml:space="preserve"> </v>
      </c>
      <c r="O15" s="120" t="str">
        <f t="shared" si="9"/>
        <v xml:space="preserve"> </v>
      </c>
      <c r="P15" s="120" t="str">
        <f t="shared" si="10"/>
        <v xml:space="preserve"> </v>
      </c>
      <c r="Q15" s="120" t="str">
        <f t="shared" si="11"/>
        <v/>
      </c>
      <c r="R15" s="119" t="str">
        <f t="shared" si="12"/>
        <v/>
      </c>
      <c r="S15" s="122">
        <f t="shared" si="13"/>
        <v>6.25E-2</v>
      </c>
    </row>
    <row r="16" spans="1:21" s="121" customFormat="1" ht="26" x14ac:dyDescent="0.2">
      <c r="A16" s="115">
        <v>3</v>
      </c>
      <c r="B16" s="126" t="str">
        <f t="shared" si="2"/>
        <v>Sexta</v>
      </c>
      <c r="C16" s="127" t="s">
        <v>60</v>
      </c>
      <c r="D16" s="123" t="s">
        <v>62</v>
      </c>
      <c r="E16" s="124" t="s">
        <v>61</v>
      </c>
      <c r="F16" s="127">
        <v>0.33333333333333331</v>
      </c>
      <c r="G16" s="127">
        <v>0.54166666666666663</v>
      </c>
      <c r="H16" s="116">
        <f t="shared" si="3"/>
        <v>0.20833333333333331</v>
      </c>
      <c r="I16" s="117" t="str">
        <f t="shared" si="14"/>
        <v>Dia de semana - 08h00 às 18h00 - R$ 65,00</v>
      </c>
      <c r="J16" s="118"/>
      <c r="K16" s="119">
        <f t="shared" si="5"/>
        <v>0.20833333333333331</v>
      </c>
      <c r="L16" s="120" t="str">
        <f t="shared" si="6"/>
        <v/>
      </c>
      <c r="M16" s="120" t="str">
        <f t="shared" si="7"/>
        <v/>
      </c>
      <c r="N16" s="120" t="str">
        <f t="shared" si="8"/>
        <v xml:space="preserve"> </v>
      </c>
      <c r="O16" s="120" t="str">
        <f t="shared" si="9"/>
        <v xml:space="preserve"> </v>
      </c>
      <c r="P16" s="120" t="str">
        <f t="shared" si="10"/>
        <v xml:space="preserve"> </v>
      </c>
      <c r="Q16" s="120" t="str">
        <f t="shared" si="11"/>
        <v/>
      </c>
      <c r="R16" s="119" t="str">
        <f t="shared" si="12"/>
        <v/>
      </c>
      <c r="S16" s="122">
        <f t="shared" si="13"/>
        <v>0.20833333333333331</v>
      </c>
    </row>
    <row r="17" spans="1:19" s="121" customFormat="1" ht="26" x14ac:dyDescent="0.2">
      <c r="A17" s="115">
        <v>3</v>
      </c>
      <c r="B17" s="126" t="str">
        <f t="shared" si="2"/>
        <v>Sexta</v>
      </c>
      <c r="C17" s="127" t="s">
        <v>60</v>
      </c>
      <c r="D17" s="123" t="s">
        <v>62</v>
      </c>
      <c r="E17" s="124" t="s">
        <v>61</v>
      </c>
      <c r="F17" s="127">
        <v>0.56944444444444442</v>
      </c>
      <c r="G17" s="127">
        <v>0.75</v>
      </c>
      <c r="H17" s="116">
        <f t="shared" si="3"/>
        <v>0.18055555555555558</v>
      </c>
      <c r="I17" s="117" t="str">
        <f t="shared" si="14"/>
        <v>Dia de semana - 08h00 às 18h00 - R$ 65,00</v>
      </c>
      <c r="J17" s="118"/>
      <c r="K17" s="119">
        <f t="shared" si="5"/>
        <v>0.18055555555555558</v>
      </c>
      <c r="L17" s="120" t="str">
        <f t="shared" si="6"/>
        <v/>
      </c>
      <c r="M17" s="120" t="str">
        <f t="shared" si="7"/>
        <v/>
      </c>
      <c r="N17" s="120" t="str">
        <f t="shared" si="8"/>
        <v xml:space="preserve"> </v>
      </c>
      <c r="O17" s="120" t="str">
        <f t="shared" si="9"/>
        <v xml:space="preserve"> </v>
      </c>
      <c r="P17" s="120" t="str">
        <f t="shared" si="10"/>
        <v xml:space="preserve"> </v>
      </c>
      <c r="Q17" s="120" t="str">
        <f t="shared" si="11"/>
        <v/>
      </c>
      <c r="R17" s="119" t="str">
        <f t="shared" si="12"/>
        <v/>
      </c>
      <c r="S17" s="122">
        <f t="shared" si="13"/>
        <v>0.18055555555555558</v>
      </c>
    </row>
    <row r="18" spans="1:19" s="121" customFormat="1" ht="39" x14ac:dyDescent="0.2">
      <c r="A18" s="115">
        <v>3</v>
      </c>
      <c r="B18" s="126" t="str">
        <f t="shared" si="2"/>
        <v>Sexta</v>
      </c>
      <c r="C18" s="127" t="s">
        <v>60</v>
      </c>
      <c r="D18" s="123" t="s">
        <v>62</v>
      </c>
      <c r="E18" s="124" t="s">
        <v>61</v>
      </c>
      <c r="F18" s="127">
        <v>0.75</v>
      </c>
      <c r="G18" s="127">
        <v>0.8125</v>
      </c>
      <c r="H18" s="116">
        <f t="shared" si="3"/>
        <v>6.25E-2</v>
      </c>
      <c r="I18" s="117" t="str">
        <f t="shared" si="14"/>
        <v>Dia de semana - 00h00 às 08h00 e 18h00 às 24h00 - R$ 65,00</v>
      </c>
      <c r="J18" s="118"/>
      <c r="K18" s="119" t="str">
        <f t="shared" si="5"/>
        <v/>
      </c>
      <c r="L18" s="120">
        <f t="shared" si="6"/>
        <v>6.25E-2</v>
      </c>
      <c r="M18" s="120" t="str">
        <f t="shared" si="7"/>
        <v/>
      </c>
      <c r="N18" s="120" t="str">
        <f t="shared" si="8"/>
        <v xml:space="preserve"> </v>
      </c>
      <c r="O18" s="120" t="str">
        <f t="shared" si="9"/>
        <v xml:space="preserve"> </v>
      </c>
      <c r="P18" s="120" t="str">
        <f t="shared" si="10"/>
        <v xml:space="preserve"> </v>
      </c>
      <c r="Q18" s="120" t="str">
        <f t="shared" si="11"/>
        <v/>
      </c>
      <c r="R18" s="119" t="str">
        <f t="shared" si="12"/>
        <v/>
      </c>
      <c r="S18" s="122">
        <f t="shared" si="13"/>
        <v>6.25E-2</v>
      </c>
    </row>
    <row r="19" spans="1:19" s="121" customFormat="1" ht="26" x14ac:dyDescent="0.2">
      <c r="A19" s="115">
        <v>6</v>
      </c>
      <c r="B19" s="126" t="str">
        <f t="shared" si="2"/>
        <v>Segunda</v>
      </c>
      <c r="C19" s="127" t="s">
        <v>70</v>
      </c>
      <c r="D19" s="123" t="s">
        <v>62</v>
      </c>
      <c r="E19" s="124" t="s">
        <v>71</v>
      </c>
      <c r="F19" s="127">
        <v>0.38541666666666669</v>
      </c>
      <c r="G19" s="127">
        <v>0.54166666666666663</v>
      </c>
      <c r="H19" s="116">
        <f t="shared" si="3"/>
        <v>0.15624999999999994</v>
      </c>
      <c r="I19" s="117" t="str">
        <f t="shared" si="14"/>
        <v>Dia de semana - 08h00 às 18h00 - R$ 65,00</v>
      </c>
      <c r="J19" s="118"/>
      <c r="K19" s="119">
        <f t="shared" si="5"/>
        <v>0.15624999999999994</v>
      </c>
      <c r="L19" s="120" t="str">
        <f t="shared" si="6"/>
        <v/>
      </c>
      <c r="M19" s="120" t="str">
        <f t="shared" si="7"/>
        <v/>
      </c>
      <c r="N19" s="120" t="str">
        <f t="shared" si="8"/>
        <v xml:space="preserve"> </v>
      </c>
      <c r="O19" s="120" t="str">
        <f t="shared" si="9"/>
        <v xml:space="preserve"> </v>
      </c>
      <c r="P19" s="120" t="str">
        <f t="shared" si="10"/>
        <v xml:space="preserve"> </v>
      </c>
      <c r="Q19" s="120" t="str">
        <f t="shared" si="11"/>
        <v/>
      </c>
      <c r="R19" s="119" t="str">
        <f t="shared" si="12"/>
        <v/>
      </c>
      <c r="S19" s="122">
        <f t="shared" si="13"/>
        <v>0.15624999999999994</v>
      </c>
    </row>
    <row r="20" spans="1:19" s="121" customFormat="1" ht="26" x14ac:dyDescent="0.2">
      <c r="A20" s="115">
        <v>6</v>
      </c>
      <c r="B20" s="126" t="str">
        <f t="shared" si="2"/>
        <v>Segunda</v>
      </c>
      <c r="C20" s="127" t="s">
        <v>70</v>
      </c>
      <c r="D20" s="123" t="s">
        <v>62</v>
      </c>
      <c r="E20" s="124" t="s">
        <v>71</v>
      </c>
      <c r="F20" s="127">
        <v>0.58333333333333337</v>
      </c>
      <c r="G20" s="127">
        <v>0.75</v>
      </c>
      <c r="H20" s="116">
        <f t="shared" si="3"/>
        <v>0.16666666666666663</v>
      </c>
      <c r="I20" s="117" t="str">
        <f t="shared" si="14"/>
        <v>Dia de semana - 08h00 às 18h00 - R$ 65,00</v>
      </c>
      <c r="J20" s="118"/>
      <c r="K20" s="119">
        <f t="shared" si="5"/>
        <v>0.16666666666666663</v>
      </c>
      <c r="L20" s="120" t="str">
        <f t="shared" si="6"/>
        <v/>
      </c>
      <c r="M20" s="120" t="str">
        <f t="shared" si="7"/>
        <v/>
      </c>
      <c r="N20" s="120" t="str">
        <f t="shared" si="8"/>
        <v xml:space="preserve"> </v>
      </c>
      <c r="O20" s="120" t="str">
        <f t="shared" si="9"/>
        <v xml:space="preserve"> </v>
      </c>
      <c r="P20" s="120" t="str">
        <f t="shared" si="10"/>
        <v xml:space="preserve"> </v>
      </c>
      <c r="Q20" s="120" t="str">
        <f t="shared" si="11"/>
        <v/>
      </c>
      <c r="R20" s="119" t="str">
        <f t="shared" si="12"/>
        <v/>
      </c>
      <c r="S20" s="122">
        <f t="shared" si="13"/>
        <v>0.16666666666666663</v>
      </c>
    </row>
    <row r="21" spans="1:19" s="121" customFormat="1" ht="39" x14ac:dyDescent="0.2">
      <c r="A21" s="115">
        <v>6</v>
      </c>
      <c r="B21" s="126" t="str">
        <f t="shared" si="2"/>
        <v>Segunda</v>
      </c>
      <c r="C21" s="127" t="s">
        <v>70</v>
      </c>
      <c r="D21" s="123" t="s">
        <v>62</v>
      </c>
      <c r="E21" s="124" t="s">
        <v>71</v>
      </c>
      <c r="F21" s="127">
        <v>0.75</v>
      </c>
      <c r="G21" s="127">
        <v>0.79166666666666663</v>
      </c>
      <c r="H21" s="116">
        <f t="shared" si="3"/>
        <v>4.166666666666663E-2</v>
      </c>
      <c r="I21" s="117" t="str">
        <f t="shared" si="14"/>
        <v>Dia de semana - 00h00 às 08h00 e 18h00 às 24h00 - R$ 65,00</v>
      </c>
      <c r="J21" s="118"/>
      <c r="K21" s="119" t="str">
        <f t="shared" si="5"/>
        <v/>
      </c>
      <c r="L21" s="120">
        <f t="shared" si="6"/>
        <v>4.166666666666663E-2</v>
      </c>
      <c r="M21" s="120" t="str">
        <f t="shared" si="7"/>
        <v/>
      </c>
      <c r="N21" s="120" t="str">
        <f t="shared" si="8"/>
        <v xml:space="preserve"> </v>
      </c>
      <c r="O21" s="120" t="str">
        <f t="shared" si="9"/>
        <v xml:space="preserve"> </v>
      </c>
      <c r="P21" s="120" t="str">
        <f t="shared" si="10"/>
        <v xml:space="preserve"> </v>
      </c>
      <c r="Q21" s="120" t="str">
        <f t="shared" si="11"/>
        <v/>
      </c>
      <c r="R21" s="119" t="str">
        <f t="shared" si="12"/>
        <v/>
      </c>
      <c r="S21" s="122">
        <f t="shared" si="13"/>
        <v>4.166666666666663E-2</v>
      </c>
    </row>
    <row r="22" spans="1:19" s="121" customFormat="1" ht="26" x14ac:dyDescent="0.2">
      <c r="A22" s="115">
        <v>7</v>
      </c>
      <c r="B22" s="126" t="str">
        <f t="shared" si="2"/>
        <v>Terça</v>
      </c>
      <c r="C22" s="127" t="s">
        <v>63</v>
      </c>
      <c r="D22" s="123" t="s">
        <v>62</v>
      </c>
      <c r="E22" s="124" t="s">
        <v>71</v>
      </c>
      <c r="F22" s="127">
        <v>0.375</v>
      </c>
      <c r="G22" s="127">
        <v>0.54166666666666663</v>
      </c>
      <c r="H22" s="116">
        <f t="shared" si="3"/>
        <v>0.16666666666666663</v>
      </c>
      <c r="I22" s="117" t="str">
        <f t="shared" si="14"/>
        <v>Dia de semana - 08h00 às 18h00 - R$ 65,00</v>
      </c>
      <c r="J22" s="118"/>
      <c r="K22" s="119">
        <f t="shared" si="5"/>
        <v>0.16666666666666663</v>
      </c>
      <c r="L22" s="120" t="str">
        <f t="shared" si="6"/>
        <v/>
      </c>
      <c r="M22" s="120" t="str">
        <f t="shared" si="7"/>
        <v/>
      </c>
      <c r="N22" s="120" t="str">
        <f t="shared" si="8"/>
        <v xml:space="preserve"> </v>
      </c>
      <c r="O22" s="120" t="str">
        <f t="shared" si="9"/>
        <v xml:space="preserve"> </v>
      </c>
      <c r="P22" s="120" t="str">
        <f t="shared" si="10"/>
        <v xml:space="preserve"> </v>
      </c>
      <c r="Q22" s="120" t="str">
        <f t="shared" si="11"/>
        <v/>
      </c>
      <c r="R22" s="119" t="str">
        <f t="shared" si="12"/>
        <v/>
      </c>
      <c r="S22" s="122">
        <f t="shared" si="13"/>
        <v>0.16666666666666663</v>
      </c>
    </row>
    <row r="23" spans="1:19" s="121" customFormat="1" ht="26" x14ac:dyDescent="0.2">
      <c r="A23" s="115">
        <v>7</v>
      </c>
      <c r="B23" s="126" t="str">
        <f t="shared" si="2"/>
        <v>Terça</v>
      </c>
      <c r="C23" s="127" t="s">
        <v>63</v>
      </c>
      <c r="D23" s="123" t="s">
        <v>62</v>
      </c>
      <c r="E23" s="124" t="s">
        <v>71</v>
      </c>
      <c r="F23" s="127">
        <v>0.58333333333333337</v>
      </c>
      <c r="G23" s="127">
        <v>0.75</v>
      </c>
      <c r="H23" s="116">
        <f t="shared" si="3"/>
        <v>0.16666666666666663</v>
      </c>
      <c r="I23" s="117" t="str">
        <f t="shared" si="14"/>
        <v>Dia de semana - 08h00 às 18h00 - R$ 65,00</v>
      </c>
      <c r="J23" s="118"/>
      <c r="K23" s="119">
        <f t="shared" si="5"/>
        <v>0.16666666666666663</v>
      </c>
      <c r="L23" s="120" t="str">
        <f t="shared" si="6"/>
        <v/>
      </c>
      <c r="M23" s="120" t="str">
        <f t="shared" si="7"/>
        <v/>
      </c>
      <c r="N23" s="120" t="str">
        <f t="shared" si="8"/>
        <v xml:space="preserve"> </v>
      </c>
      <c r="O23" s="120" t="str">
        <f t="shared" si="9"/>
        <v xml:space="preserve"> </v>
      </c>
      <c r="P23" s="120" t="str">
        <f t="shared" si="10"/>
        <v xml:space="preserve"> </v>
      </c>
      <c r="Q23" s="120" t="str">
        <f t="shared" si="11"/>
        <v/>
      </c>
      <c r="R23" s="119" t="str">
        <f t="shared" si="12"/>
        <v/>
      </c>
      <c r="S23" s="122">
        <f t="shared" si="13"/>
        <v>0.16666666666666663</v>
      </c>
    </row>
    <row r="24" spans="1:19" s="121" customFormat="1" ht="39" x14ac:dyDescent="0.2">
      <c r="A24" s="115">
        <v>7</v>
      </c>
      <c r="B24" s="126" t="str">
        <f t="shared" si="2"/>
        <v>Terça</v>
      </c>
      <c r="C24" s="127" t="s">
        <v>60</v>
      </c>
      <c r="D24" s="123" t="s">
        <v>62</v>
      </c>
      <c r="E24" s="124" t="s">
        <v>71</v>
      </c>
      <c r="F24" s="127">
        <v>0.75</v>
      </c>
      <c r="G24" s="127">
        <v>0.79166666666666663</v>
      </c>
      <c r="H24" s="116">
        <f t="shared" si="3"/>
        <v>4.166666666666663E-2</v>
      </c>
      <c r="I24" s="117" t="str">
        <f t="shared" si="14"/>
        <v>Dia de semana - 00h00 às 08h00 e 18h00 às 24h00 - R$ 65,00</v>
      </c>
      <c r="J24" s="118"/>
      <c r="K24" s="119" t="str">
        <f t="shared" si="5"/>
        <v/>
      </c>
      <c r="L24" s="120">
        <f t="shared" si="6"/>
        <v>4.166666666666663E-2</v>
      </c>
      <c r="M24" s="120" t="str">
        <f t="shared" si="7"/>
        <v/>
      </c>
      <c r="N24" s="120" t="str">
        <f t="shared" si="8"/>
        <v xml:space="preserve"> </v>
      </c>
      <c r="O24" s="120" t="str">
        <f t="shared" si="9"/>
        <v xml:space="preserve"> </v>
      </c>
      <c r="P24" s="120" t="str">
        <f t="shared" si="10"/>
        <v xml:space="preserve"> </v>
      </c>
      <c r="Q24" s="120" t="str">
        <f t="shared" si="11"/>
        <v/>
      </c>
      <c r="R24" s="119" t="str">
        <f t="shared" si="12"/>
        <v/>
      </c>
      <c r="S24" s="122">
        <f t="shared" si="13"/>
        <v>4.166666666666663E-2</v>
      </c>
    </row>
    <row r="25" spans="1:19" s="121" customFormat="1" ht="26" x14ac:dyDescent="0.2">
      <c r="A25" s="115">
        <v>8</v>
      </c>
      <c r="B25" s="126" t="str">
        <f t="shared" si="2"/>
        <v>Quarta</v>
      </c>
      <c r="C25" s="127" t="s">
        <v>63</v>
      </c>
      <c r="D25" s="123" t="s">
        <v>62</v>
      </c>
      <c r="E25" s="124" t="s">
        <v>61</v>
      </c>
      <c r="F25" s="127">
        <v>0.375</v>
      </c>
      <c r="G25" s="127">
        <v>0.54166666666666663</v>
      </c>
      <c r="H25" s="116">
        <f t="shared" si="3"/>
        <v>0.16666666666666663</v>
      </c>
      <c r="I25" s="117" t="str">
        <f t="shared" si="14"/>
        <v>Dia de semana - 08h00 às 18h00 - R$ 65,00</v>
      </c>
      <c r="J25" s="118"/>
      <c r="K25" s="119">
        <f t="shared" si="5"/>
        <v>0.16666666666666663</v>
      </c>
      <c r="L25" s="120" t="str">
        <f t="shared" si="6"/>
        <v/>
      </c>
      <c r="M25" s="120" t="str">
        <f t="shared" si="7"/>
        <v/>
      </c>
      <c r="N25" s="120" t="str">
        <f t="shared" si="8"/>
        <v xml:space="preserve"> </v>
      </c>
      <c r="O25" s="120" t="str">
        <f t="shared" si="9"/>
        <v xml:space="preserve"> </v>
      </c>
      <c r="P25" s="120" t="str">
        <f t="shared" si="10"/>
        <v xml:space="preserve"> </v>
      </c>
      <c r="Q25" s="120" t="str">
        <f t="shared" si="11"/>
        <v/>
      </c>
      <c r="R25" s="119" t="str">
        <f t="shared" si="12"/>
        <v/>
      </c>
      <c r="S25" s="122">
        <f t="shared" si="13"/>
        <v>0.16666666666666663</v>
      </c>
    </row>
    <row r="26" spans="1:19" s="121" customFormat="1" ht="26" x14ac:dyDescent="0.2">
      <c r="A26" s="115">
        <v>8</v>
      </c>
      <c r="B26" s="126" t="str">
        <f t="shared" si="2"/>
        <v>Quarta</v>
      </c>
      <c r="C26" s="127" t="s">
        <v>63</v>
      </c>
      <c r="D26" s="123" t="s">
        <v>62</v>
      </c>
      <c r="E26" s="124" t="s">
        <v>61</v>
      </c>
      <c r="F26" s="127">
        <v>0.58333333333333337</v>
      </c>
      <c r="G26" s="127">
        <v>0.75</v>
      </c>
      <c r="H26" s="116">
        <f t="shared" si="3"/>
        <v>0.16666666666666663</v>
      </c>
      <c r="I26" s="117" t="str">
        <f t="shared" si="14"/>
        <v>Dia de semana - 08h00 às 18h00 - R$ 65,00</v>
      </c>
      <c r="J26" s="118"/>
      <c r="K26" s="119">
        <f t="shared" si="5"/>
        <v>0.16666666666666663</v>
      </c>
      <c r="L26" s="120" t="str">
        <f t="shared" si="6"/>
        <v/>
      </c>
      <c r="M26" s="120" t="str">
        <f t="shared" si="7"/>
        <v/>
      </c>
      <c r="N26" s="120" t="str">
        <f t="shared" si="8"/>
        <v xml:space="preserve"> </v>
      </c>
      <c r="O26" s="120" t="str">
        <f t="shared" si="9"/>
        <v xml:space="preserve"> </v>
      </c>
      <c r="P26" s="120" t="str">
        <f t="shared" si="10"/>
        <v xml:space="preserve"> </v>
      </c>
      <c r="Q26" s="120" t="str">
        <f t="shared" si="11"/>
        <v/>
      </c>
      <c r="R26" s="119" t="str">
        <f t="shared" si="12"/>
        <v/>
      </c>
      <c r="S26" s="122">
        <f t="shared" si="13"/>
        <v>0.16666666666666663</v>
      </c>
    </row>
    <row r="27" spans="1:19" s="121" customFormat="1" ht="39" x14ac:dyDescent="0.2">
      <c r="A27" s="115">
        <v>8</v>
      </c>
      <c r="B27" s="126" t="str">
        <f t="shared" si="2"/>
        <v>Quarta</v>
      </c>
      <c r="C27" s="127" t="s">
        <v>60</v>
      </c>
      <c r="D27" s="123" t="s">
        <v>62</v>
      </c>
      <c r="E27" s="124" t="s">
        <v>61</v>
      </c>
      <c r="F27" s="127">
        <v>0.75</v>
      </c>
      <c r="G27" s="127">
        <v>0.79166666666666663</v>
      </c>
      <c r="H27" s="116">
        <f t="shared" si="3"/>
        <v>4.166666666666663E-2</v>
      </c>
      <c r="I27" s="117" t="str">
        <f t="shared" si="14"/>
        <v>Dia de semana - 00h00 às 08h00 e 18h00 às 24h00 - R$ 65,00</v>
      </c>
      <c r="J27" s="118"/>
      <c r="K27" s="119" t="str">
        <f t="shared" si="5"/>
        <v/>
      </c>
      <c r="L27" s="120">
        <f t="shared" si="6"/>
        <v>4.166666666666663E-2</v>
      </c>
      <c r="M27" s="120" t="str">
        <f t="shared" si="7"/>
        <v/>
      </c>
      <c r="N27" s="120" t="str">
        <f t="shared" si="8"/>
        <v xml:space="preserve"> </v>
      </c>
      <c r="O27" s="120" t="str">
        <f t="shared" si="9"/>
        <v xml:space="preserve"> </v>
      </c>
      <c r="P27" s="120" t="str">
        <f t="shared" si="10"/>
        <v xml:space="preserve"> </v>
      </c>
      <c r="Q27" s="120" t="str">
        <f t="shared" si="11"/>
        <v/>
      </c>
      <c r="R27" s="119" t="str">
        <f t="shared" si="12"/>
        <v/>
      </c>
      <c r="S27" s="122">
        <f t="shared" si="13"/>
        <v>4.166666666666663E-2</v>
      </c>
    </row>
    <row r="28" spans="1:19" s="121" customFormat="1" ht="26" x14ac:dyDescent="0.2">
      <c r="A28" s="115">
        <v>9</v>
      </c>
      <c r="B28" s="126" t="str">
        <f t="shared" si="2"/>
        <v>Quinta</v>
      </c>
      <c r="C28" s="127" t="s">
        <v>63</v>
      </c>
      <c r="D28" s="123" t="s">
        <v>62</v>
      </c>
      <c r="E28" s="124" t="s">
        <v>61</v>
      </c>
      <c r="F28" s="127">
        <v>0.375</v>
      </c>
      <c r="G28" s="127">
        <v>0.54166666666666663</v>
      </c>
      <c r="H28" s="116">
        <f t="shared" si="3"/>
        <v>0.16666666666666663</v>
      </c>
      <c r="I28" s="117" t="str">
        <f t="shared" si="14"/>
        <v>Dia de semana - 08h00 às 18h00 - R$ 65,00</v>
      </c>
      <c r="J28" s="118"/>
      <c r="K28" s="119">
        <f t="shared" si="5"/>
        <v>0.16666666666666663</v>
      </c>
      <c r="L28" s="120" t="str">
        <f t="shared" si="6"/>
        <v/>
      </c>
      <c r="M28" s="120" t="str">
        <f t="shared" si="7"/>
        <v/>
      </c>
      <c r="N28" s="120" t="str">
        <f t="shared" si="8"/>
        <v xml:space="preserve"> </v>
      </c>
      <c r="O28" s="120" t="str">
        <f t="shared" si="9"/>
        <v xml:space="preserve"> </v>
      </c>
      <c r="P28" s="120" t="str">
        <f t="shared" si="10"/>
        <v xml:space="preserve"> </v>
      </c>
      <c r="Q28" s="120" t="str">
        <f t="shared" si="11"/>
        <v/>
      </c>
      <c r="R28" s="119" t="str">
        <f t="shared" si="12"/>
        <v/>
      </c>
      <c r="S28" s="122">
        <f t="shared" si="13"/>
        <v>0.16666666666666663</v>
      </c>
    </row>
    <row r="29" spans="1:19" s="121" customFormat="1" ht="26" x14ac:dyDescent="0.2">
      <c r="A29" s="115">
        <v>9</v>
      </c>
      <c r="B29" s="126" t="str">
        <f t="shared" si="2"/>
        <v>Quinta</v>
      </c>
      <c r="C29" s="127" t="s">
        <v>63</v>
      </c>
      <c r="D29" s="123" t="s">
        <v>62</v>
      </c>
      <c r="E29" s="124" t="s">
        <v>61</v>
      </c>
      <c r="F29" s="127">
        <v>0.58333333333333337</v>
      </c>
      <c r="G29" s="127">
        <v>0.75</v>
      </c>
      <c r="H29" s="116">
        <f t="shared" si="3"/>
        <v>0.16666666666666663</v>
      </c>
      <c r="I29" s="117" t="str">
        <f t="shared" si="14"/>
        <v>Dia de semana - 08h00 às 18h00 - R$ 65,00</v>
      </c>
      <c r="J29" s="118"/>
      <c r="K29" s="119">
        <f t="shared" si="5"/>
        <v>0.16666666666666663</v>
      </c>
      <c r="L29" s="120" t="str">
        <f t="shared" si="6"/>
        <v/>
      </c>
      <c r="M29" s="120" t="str">
        <f t="shared" si="7"/>
        <v/>
      </c>
      <c r="N29" s="120" t="str">
        <f t="shared" si="8"/>
        <v xml:space="preserve"> </v>
      </c>
      <c r="O29" s="120" t="str">
        <f t="shared" si="9"/>
        <v xml:space="preserve"> </v>
      </c>
      <c r="P29" s="120" t="str">
        <f t="shared" si="10"/>
        <v xml:space="preserve"> </v>
      </c>
      <c r="Q29" s="120" t="str">
        <f t="shared" si="11"/>
        <v/>
      </c>
      <c r="R29" s="119" t="str">
        <f t="shared" si="12"/>
        <v/>
      </c>
      <c r="S29" s="122">
        <f t="shared" si="13"/>
        <v>0.16666666666666663</v>
      </c>
    </row>
    <row r="30" spans="1:19" s="121" customFormat="1" ht="39" x14ac:dyDescent="0.2">
      <c r="A30" s="115">
        <v>9</v>
      </c>
      <c r="B30" s="126" t="str">
        <f t="shared" si="2"/>
        <v>Quinta</v>
      </c>
      <c r="C30" s="127" t="s">
        <v>63</v>
      </c>
      <c r="D30" s="123" t="s">
        <v>62</v>
      </c>
      <c r="E30" s="124" t="s">
        <v>61</v>
      </c>
      <c r="F30" s="127">
        <v>0.75</v>
      </c>
      <c r="G30" s="127">
        <v>0.79166666666666663</v>
      </c>
      <c r="H30" s="116">
        <f t="shared" si="3"/>
        <v>4.166666666666663E-2</v>
      </c>
      <c r="I30" s="117" t="str">
        <f t="shared" si="14"/>
        <v>Dia de semana - 00h00 às 08h00 e 18h00 às 24h00 - R$ 65,00</v>
      </c>
      <c r="J30" s="118"/>
      <c r="K30" s="119" t="str">
        <f t="shared" si="5"/>
        <v/>
      </c>
      <c r="L30" s="120">
        <f t="shared" si="6"/>
        <v>4.166666666666663E-2</v>
      </c>
      <c r="M30" s="120" t="str">
        <f t="shared" si="7"/>
        <v/>
      </c>
      <c r="N30" s="120" t="str">
        <f t="shared" si="8"/>
        <v xml:space="preserve"> </v>
      </c>
      <c r="O30" s="120" t="str">
        <f t="shared" si="9"/>
        <v xml:space="preserve"> </v>
      </c>
      <c r="P30" s="120" t="str">
        <f t="shared" si="10"/>
        <v xml:space="preserve"> </v>
      </c>
      <c r="Q30" s="120" t="str">
        <f t="shared" si="11"/>
        <v/>
      </c>
      <c r="R30" s="119" t="str">
        <f t="shared" si="12"/>
        <v/>
      </c>
      <c r="S30" s="122">
        <f t="shared" si="13"/>
        <v>4.166666666666663E-2</v>
      </c>
    </row>
    <row r="31" spans="1:19" s="121" customFormat="1" ht="26" x14ac:dyDescent="0.2">
      <c r="A31" s="115">
        <v>10</v>
      </c>
      <c r="B31" s="126" t="str">
        <f t="shared" si="2"/>
        <v>Sexta</v>
      </c>
      <c r="C31" s="127" t="s">
        <v>63</v>
      </c>
      <c r="D31" s="123" t="s">
        <v>62</v>
      </c>
      <c r="E31" s="124" t="s">
        <v>61</v>
      </c>
      <c r="F31" s="127">
        <v>0.375</v>
      </c>
      <c r="G31" s="127">
        <v>0.54166666666666663</v>
      </c>
      <c r="H31" s="116">
        <f t="shared" si="3"/>
        <v>0.16666666666666663</v>
      </c>
      <c r="I31" s="117" t="str">
        <f t="shared" si="14"/>
        <v>Dia de semana - 08h00 às 18h00 - R$ 65,00</v>
      </c>
      <c r="J31" s="118"/>
      <c r="K31" s="119">
        <f t="shared" si="5"/>
        <v>0.16666666666666663</v>
      </c>
      <c r="L31" s="120" t="str">
        <f t="shared" si="6"/>
        <v/>
      </c>
      <c r="M31" s="120" t="str">
        <f t="shared" si="7"/>
        <v/>
      </c>
      <c r="N31" s="120" t="str">
        <f t="shared" si="8"/>
        <v xml:space="preserve"> </v>
      </c>
      <c r="O31" s="120" t="str">
        <f t="shared" si="9"/>
        <v xml:space="preserve"> </v>
      </c>
      <c r="P31" s="120" t="str">
        <f t="shared" si="10"/>
        <v xml:space="preserve"> </v>
      </c>
      <c r="Q31" s="120" t="str">
        <f t="shared" si="11"/>
        <v/>
      </c>
      <c r="R31" s="119" t="str">
        <f t="shared" si="12"/>
        <v/>
      </c>
      <c r="S31" s="122">
        <f t="shared" si="13"/>
        <v>0.16666666666666663</v>
      </c>
    </row>
    <row r="32" spans="1:19" s="121" customFormat="1" ht="26" x14ac:dyDescent="0.2">
      <c r="A32" s="115">
        <v>10</v>
      </c>
      <c r="B32" s="126" t="str">
        <f t="shared" si="2"/>
        <v>Sexta</v>
      </c>
      <c r="C32" s="127" t="s">
        <v>63</v>
      </c>
      <c r="D32" s="123" t="s">
        <v>62</v>
      </c>
      <c r="E32" s="124" t="s">
        <v>61</v>
      </c>
      <c r="F32" s="127">
        <v>0.58333333333333337</v>
      </c>
      <c r="G32" s="127">
        <v>0.75</v>
      </c>
      <c r="H32" s="116">
        <f t="shared" si="3"/>
        <v>0.16666666666666663</v>
      </c>
      <c r="I32" s="117" t="str">
        <f t="shared" si="14"/>
        <v>Dia de semana - 08h00 às 18h00 - R$ 65,00</v>
      </c>
      <c r="J32" s="118"/>
      <c r="K32" s="119">
        <f t="shared" si="5"/>
        <v>0.16666666666666663</v>
      </c>
      <c r="L32" s="120" t="str">
        <f t="shared" si="6"/>
        <v/>
      </c>
      <c r="M32" s="120" t="str">
        <f t="shared" si="7"/>
        <v/>
      </c>
      <c r="N32" s="120" t="str">
        <f t="shared" si="8"/>
        <v xml:space="preserve"> </v>
      </c>
      <c r="O32" s="120" t="str">
        <f t="shared" si="9"/>
        <v xml:space="preserve"> </v>
      </c>
      <c r="P32" s="120" t="str">
        <f t="shared" si="10"/>
        <v xml:space="preserve"> </v>
      </c>
      <c r="Q32" s="120" t="str">
        <f t="shared" si="11"/>
        <v/>
      </c>
      <c r="R32" s="119" t="str">
        <f t="shared" si="12"/>
        <v/>
      </c>
      <c r="S32" s="122">
        <f t="shared" si="13"/>
        <v>0.16666666666666663</v>
      </c>
    </row>
    <row r="33" spans="1:19" s="121" customFormat="1" ht="39" x14ac:dyDescent="0.2">
      <c r="A33" s="115">
        <v>10</v>
      </c>
      <c r="B33" s="126" t="str">
        <f t="shared" si="2"/>
        <v>Sexta</v>
      </c>
      <c r="C33" s="127" t="s">
        <v>63</v>
      </c>
      <c r="D33" s="123" t="s">
        <v>62</v>
      </c>
      <c r="E33" s="124" t="s">
        <v>61</v>
      </c>
      <c r="F33" s="127">
        <v>0.75</v>
      </c>
      <c r="G33" s="127">
        <v>0.875</v>
      </c>
      <c r="H33" s="116">
        <f t="shared" si="3"/>
        <v>0.125</v>
      </c>
      <c r="I33" s="117" t="str">
        <f t="shared" si="14"/>
        <v>Dia de semana - 00h00 às 08h00 e 18h00 às 24h00 - R$ 65,00</v>
      </c>
      <c r="J33" s="118"/>
      <c r="K33" s="119" t="str">
        <f t="shared" si="5"/>
        <v/>
      </c>
      <c r="L33" s="120">
        <f t="shared" si="6"/>
        <v>0.125</v>
      </c>
      <c r="M33" s="120" t="str">
        <f t="shared" si="7"/>
        <v/>
      </c>
      <c r="N33" s="120" t="str">
        <f t="shared" si="8"/>
        <v xml:space="preserve"> </v>
      </c>
      <c r="O33" s="120" t="str">
        <f t="shared" si="9"/>
        <v xml:space="preserve"> </v>
      </c>
      <c r="P33" s="120" t="str">
        <f t="shared" si="10"/>
        <v xml:space="preserve"> </v>
      </c>
      <c r="Q33" s="120" t="str">
        <f t="shared" si="11"/>
        <v/>
      </c>
      <c r="R33" s="119" t="str">
        <f t="shared" si="12"/>
        <v/>
      </c>
      <c r="S33" s="122">
        <f t="shared" si="13"/>
        <v>0.125</v>
      </c>
    </row>
    <row r="34" spans="1:19" s="121" customFormat="1" ht="26" x14ac:dyDescent="0.2">
      <c r="A34" s="115">
        <v>13</v>
      </c>
      <c r="B34" s="126" t="str">
        <f t="shared" si="2"/>
        <v>Segunda</v>
      </c>
      <c r="C34" s="127" t="s">
        <v>63</v>
      </c>
      <c r="D34" s="123" t="s">
        <v>62</v>
      </c>
      <c r="E34" s="124" t="s">
        <v>61</v>
      </c>
      <c r="F34" s="127">
        <v>0.375</v>
      </c>
      <c r="G34" s="127">
        <v>0.54166666666666663</v>
      </c>
      <c r="H34" s="116">
        <f t="shared" si="3"/>
        <v>0.16666666666666663</v>
      </c>
      <c r="I34" s="117" t="str">
        <f t="shared" si="14"/>
        <v>Dia de semana - 08h00 às 18h00 - R$ 65,00</v>
      </c>
      <c r="J34" s="118"/>
      <c r="K34" s="119">
        <f t="shared" si="5"/>
        <v>0.16666666666666663</v>
      </c>
      <c r="L34" s="120" t="str">
        <f t="shared" si="6"/>
        <v/>
      </c>
      <c r="M34" s="120" t="str">
        <f t="shared" si="7"/>
        <v/>
      </c>
      <c r="N34" s="120" t="str">
        <f t="shared" si="8"/>
        <v xml:space="preserve"> </v>
      </c>
      <c r="O34" s="120" t="str">
        <f t="shared" si="9"/>
        <v xml:space="preserve"> </v>
      </c>
      <c r="P34" s="120" t="str">
        <f t="shared" si="10"/>
        <v xml:space="preserve"> </v>
      </c>
      <c r="Q34" s="120" t="str">
        <f t="shared" si="11"/>
        <v/>
      </c>
      <c r="R34" s="119" t="str">
        <f t="shared" si="12"/>
        <v/>
      </c>
      <c r="S34" s="122">
        <f t="shared" si="13"/>
        <v>0.16666666666666663</v>
      </c>
    </row>
    <row r="35" spans="1:19" s="121" customFormat="1" ht="26" x14ac:dyDescent="0.2">
      <c r="A35" s="115">
        <v>13</v>
      </c>
      <c r="B35" s="126" t="str">
        <f t="shared" si="2"/>
        <v>Segunda</v>
      </c>
      <c r="C35" s="127" t="s">
        <v>63</v>
      </c>
      <c r="D35" s="123" t="s">
        <v>62</v>
      </c>
      <c r="E35" s="124" t="s">
        <v>61</v>
      </c>
      <c r="F35" s="127">
        <v>0.60416666666666663</v>
      </c>
      <c r="G35" s="127">
        <v>0.73958333333333337</v>
      </c>
      <c r="H35" s="116">
        <f t="shared" si="3"/>
        <v>0.13541666666666674</v>
      </c>
      <c r="I35" s="117" t="str">
        <f t="shared" si="14"/>
        <v>Dia de semana - 08h00 às 18h00 - R$ 65,00</v>
      </c>
      <c r="J35" s="118"/>
      <c r="K35" s="119">
        <f t="shared" si="5"/>
        <v>0.13541666666666674</v>
      </c>
      <c r="L35" s="120" t="str">
        <f t="shared" si="6"/>
        <v/>
      </c>
      <c r="M35" s="120" t="str">
        <f t="shared" si="7"/>
        <v/>
      </c>
      <c r="N35" s="120" t="str">
        <f t="shared" si="8"/>
        <v xml:space="preserve"> </v>
      </c>
      <c r="O35" s="120" t="str">
        <f t="shared" si="9"/>
        <v xml:space="preserve"> </v>
      </c>
      <c r="P35" s="120" t="str">
        <f t="shared" si="10"/>
        <v xml:space="preserve"> </v>
      </c>
      <c r="Q35" s="120" t="str">
        <f t="shared" si="11"/>
        <v/>
      </c>
      <c r="R35" s="119" t="str">
        <f t="shared" si="12"/>
        <v/>
      </c>
      <c r="S35" s="122">
        <f t="shared" si="13"/>
        <v>0.13541666666666674</v>
      </c>
    </row>
    <row r="36" spans="1:19" s="121" customFormat="1" ht="26" x14ac:dyDescent="0.2">
      <c r="A36" s="115">
        <v>14</v>
      </c>
      <c r="B36" s="126" t="str">
        <f t="shared" si="2"/>
        <v>Terça</v>
      </c>
      <c r="C36" s="127" t="s">
        <v>63</v>
      </c>
      <c r="D36" s="123" t="s">
        <v>62</v>
      </c>
      <c r="E36" s="124" t="s">
        <v>61</v>
      </c>
      <c r="F36" s="127">
        <v>0.39583333333333331</v>
      </c>
      <c r="G36" s="127">
        <v>0.54166666666666663</v>
      </c>
      <c r="H36" s="116">
        <f t="shared" si="3"/>
        <v>0.14583333333333331</v>
      </c>
      <c r="I36" s="117" t="str">
        <f t="shared" si="14"/>
        <v>Dia de semana - 08h00 às 18h00 - R$ 65,00</v>
      </c>
      <c r="J36" s="118"/>
      <c r="K36" s="119">
        <f t="shared" si="5"/>
        <v>0.14583333333333331</v>
      </c>
      <c r="L36" s="120" t="str">
        <f t="shared" si="6"/>
        <v/>
      </c>
      <c r="M36" s="120" t="str">
        <f t="shared" si="7"/>
        <v/>
      </c>
      <c r="N36" s="120" t="str">
        <f t="shared" si="8"/>
        <v xml:space="preserve"> </v>
      </c>
      <c r="O36" s="120" t="str">
        <f t="shared" si="9"/>
        <v xml:space="preserve"> </v>
      </c>
      <c r="P36" s="120" t="str">
        <f t="shared" si="10"/>
        <v xml:space="preserve"> </v>
      </c>
      <c r="Q36" s="120" t="str">
        <f t="shared" si="11"/>
        <v/>
      </c>
      <c r="R36" s="119" t="str">
        <f t="shared" si="12"/>
        <v/>
      </c>
      <c r="S36" s="122">
        <f t="shared" si="13"/>
        <v>0.14583333333333331</v>
      </c>
    </row>
    <row r="37" spans="1:19" s="121" customFormat="1" ht="26" x14ac:dyDescent="0.2">
      <c r="A37" s="115">
        <v>14</v>
      </c>
      <c r="B37" s="126" t="str">
        <f t="shared" si="2"/>
        <v>Terça</v>
      </c>
      <c r="C37" s="127" t="s">
        <v>74</v>
      </c>
      <c r="D37" s="123" t="s">
        <v>75</v>
      </c>
      <c r="E37" s="124" t="s">
        <v>77</v>
      </c>
      <c r="F37" s="127">
        <v>0.58333333333333337</v>
      </c>
      <c r="G37" s="127">
        <v>0.75</v>
      </c>
      <c r="H37" s="116">
        <f t="shared" si="3"/>
        <v>0.16666666666666663</v>
      </c>
      <c r="I37" s="117" t="str">
        <f t="shared" si="14"/>
        <v>Dia de semana - 08h00 às 18h00 - R$ 65,00</v>
      </c>
      <c r="J37" s="118"/>
      <c r="K37" s="119">
        <f t="shared" si="5"/>
        <v>0.16666666666666663</v>
      </c>
      <c r="L37" s="120" t="str">
        <f t="shared" si="6"/>
        <v/>
      </c>
      <c r="M37" s="120" t="str">
        <f t="shared" si="7"/>
        <v/>
      </c>
      <c r="N37" s="120" t="str">
        <f t="shared" si="8"/>
        <v xml:space="preserve"> </v>
      </c>
      <c r="O37" s="120" t="str">
        <f t="shared" si="9"/>
        <v xml:space="preserve"> </v>
      </c>
      <c r="P37" s="120" t="str">
        <f t="shared" si="10"/>
        <v xml:space="preserve"> </v>
      </c>
      <c r="Q37" s="120" t="str">
        <f t="shared" si="11"/>
        <v/>
      </c>
      <c r="R37" s="119" t="str">
        <f t="shared" si="12"/>
        <v/>
      </c>
      <c r="S37" s="122">
        <f t="shared" si="13"/>
        <v>0.16666666666666663</v>
      </c>
    </row>
    <row r="38" spans="1:19" s="121" customFormat="1" ht="39" x14ac:dyDescent="0.2">
      <c r="A38" s="115">
        <v>14</v>
      </c>
      <c r="B38" s="126" t="str">
        <f t="shared" si="2"/>
        <v>Terça</v>
      </c>
      <c r="C38" s="127" t="s">
        <v>74</v>
      </c>
      <c r="D38" s="123" t="s">
        <v>75</v>
      </c>
      <c r="E38" s="124" t="s">
        <v>77</v>
      </c>
      <c r="F38" s="127">
        <v>0.75</v>
      </c>
      <c r="G38" s="127">
        <v>0.79861111111111116</v>
      </c>
      <c r="H38" s="116">
        <f t="shared" si="3"/>
        <v>4.861111111111116E-2</v>
      </c>
      <c r="I38" s="117" t="str">
        <f t="shared" si="14"/>
        <v>Dia de semana - 00h00 às 08h00 e 18h00 às 24h00 - R$ 65,00</v>
      </c>
      <c r="J38" s="118"/>
      <c r="K38" s="119" t="str">
        <f t="shared" si="5"/>
        <v/>
      </c>
      <c r="L38" s="120">
        <f t="shared" si="6"/>
        <v>4.861111111111116E-2</v>
      </c>
      <c r="M38" s="120" t="str">
        <f t="shared" si="7"/>
        <v/>
      </c>
      <c r="N38" s="120" t="str">
        <f t="shared" si="8"/>
        <v xml:space="preserve"> </v>
      </c>
      <c r="O38" s="120" t="str">
        <f t="shared" si="9"/>
        <v xml:space="preserve"> </v>
      </c>
      <c r="P38" s="120" t="str">
        <f t="shared" si="10"/>
        <v xml:space="preserve"> </v>
      </c>
      <c r="Q38" s="120" t="str">
        <f t="shared" si="11"/>
        <v/>
      </c>
      <c r="R38" s="119" t="str">
        <f t="shared" si="12"/>
        <v/>
      </c>
      <c r="S38" s="122">
        <f t="shared" si="13"/>
        <v>4.861111111111116E-2</v>
      </c>
    </row>
    <row r="39" spans="1:19" s="121" customFormat="1" ht="26" x14ac:dyDescent="0.2">
      <c r="A39" s="115">
        <v>15</v>
      </c>
      <c r="B39" s="126" t="str">
        <f t="shared" ref="B39" si="15">IF(WEEKDAY($I$1+VALUE(A39-1))=1,"Domingo",IF(WEEKDAY($I$1+VALUE(A39-1))=2,"Segunda",IF(WEEKDAY($I$1+VALUE(A39-1))=3,"Terça",IF(WEEKDAY($I$1+VALUE(A39-1))=4,"Quarta",IF(WEEKDAY($I$1+VALUE(A39-1))=5,"Quinta",IF(WEEKDAY($I$1+VALUE(A39-1))=6,"Sexta",IF(WEEKDAY($I$1+VALUE(A39-1))=7,"Sábado","")))))))</f>
        <v>Quarta</v>
      </c>
      <c r="C39" s="127" t="s">
        <v>74</v>
      </c>
      <c r="D39" s="123" t="s">
        <v>75</v>
      </c>
      <c r="E39" s="124" t="s">
        <v>76</v>
      </c>
      <c r="F39" s="127">
        <v>0.375</v>
      </c>
      <c r="G39" s="127">
        <v>0.54166666666666663</v>
      </c>
      <c r="H39" s="116">
        <f t="shared" si="3"/>
        <v>0.16666666666666663</v>
      </c>
      <c r="I39" s="117" t="str">
        <f t="shared" si="14"/>
        <v>Dia de semana - 08h00 às 18h00 - R$ 65,00</v>
      </c>
      <c r="J39" s="118"/>
      <c r="K39" s="119">
        <f t="shared" si="5"/>
        <v>0.16666666666666663</v>
      </c>
      <c r="L39" s="120" t="str">
        <f t="shared" si="6"/>
        <v/>
      </c>
      <c r="M39" s="120" t="str">
        <f t="shared" si="7"/>
        <v/>
      </c>
      <c r="N39" s="120" t="str">
        <f t="shared" si="8"/>
        <v xml:space="preserve"> </v>
      </c>
      <c r="O39" s="120" t="str">
        <f t="shared" si="9"/>
        <v xml:space="preserve"> </v>
      </c>
      <c r="P39" s="120" t="str">
        <f t="shared" si="10"/>
        <v xml:space="preserve"> </v>
      </c>
      <c r="Q39" s="120" t="str">
        <f t="shared" si="11"/>
        <v/>
      </c>
      <c r="R39" s="119" t="str">
        <f t="shared" si="12"/>
        <v/>
      </c>
      <c r="S39" s="122">
        <f t="shared" si="13"/>
        <v>0.16666666666666663</v>
      </c>
    </row>
    <row r="40" spans="1:19" s="121" customFormat="1" ht="26" x14ac:dyDescent="0.2">
      <c r="A40" s="115">
        <v>15</v>
      </c>
      <c r="B40" s="126" t="str">
        <f t="shared" si="2"/>
        <v>Quarta</v>
      </c>
      <c r="C40" s="127" t="s">
        <v>63</v>
      </c>
      <c r="D40" s="123" t="s">
        <v>62</v>
      </c>
      <c r="E40" s="124" t="s">
        <v>61</v>
      </c>
      <c r="F40" s="127">
        <v>0.58333333333333337</v>
      </c>
      <c r="G40" s="127">
        <v>0.75</v>
      </c>
      <c r="H40" s="116">
        <f t="shared" si="3"/>
        <v>0.16666666666666663</v>
      </c>
      <c r="I40" s="117" t="str">
        <f t="shared" si="14"/>
        <v>Dia de semana - 08h00 às 18h00 - R$ 65,00</v>
      </c>
      <c r="J40" s="118"/>
      <c r="K40" s="119">
        <f t="shared" si="5"/>
        <v>0.16666666666666663</v>
      </c>
      <c r="L40" s="120" t="str">
        <f t="shared" si="6"/>
        <v/>
      </c>
      <c r="M40" s="120" t="str">
        <f t="shared" si="7"/>
        <v/>
      </c>
      <c r="N40" s="120" t="str">
        <f t="shared" si="8"/>
        <v xml:space="preserve"> </v>
      </c>
      <c r="O40" s="120" t="str">
        <f t="shared" si="9"/>
        <v xml:space="preserve"> </v>
      </c>
      <c r="P40" s="120" t="str">
        <f t="shared" si="10"/>
        <v xml:space="preserve"> </v>
      </c>
      <c r="Q40" s="120" t="str">
        <f t="shared" si="11"/>
        <v/>
      </c>
      <c r="R40" s="119" t="str">
        <f t="shared" si="12"/>
        <v/>
      </c>
      <c r="S40" s="122">
        <f t="shared" si="13"/>
        <v>0.16666666666666663</v>
      </c>
    </row>
    <row r="41" spans="1:19" s="121" customFormat="1" ht="39" x14ac:dyDescent="0.2">
      <c r="A41" s="115">
        <v>15</v>
      </c>
      <c r="B41" s="126" t="str">
        <f t="shared" si="2"/>
        <v>Quarta</v>
      </c>
      <c r="C41" s="127" t="s">
        <v>63</v>
      </c>
      <c r="D41" s="123" t="s">
        <v>62</v>
      </c>
      <c r="E41" s="124" t="s">
        <v>61</v>
      </c>
      <c r="F41" s="127">
        <v>0.75</v>
      </c>
      <c r="G41" s="127">
        <v>0.79861111111111116</v>
      </c>
      <c r="H41" s="116">
        <f t="shared" si="3"/>
        <v>4.861111111111116E-2</v>
      </c>
      <c r="I41" s="117" t="str">
        <f t="shared" si="14"/>
        <v>Dia de semana - 00h00 às 08h00 e 18h00 às 24h00 - R$ 65,00</v>
      </c>
      <c r="J41" s="118"/>
      <c r="K41" s="119" t="str">
        <f t="shared" si="5"/>
        <v/>
      </c>
      <c r="L41" s="120">
        <f t="shared" si="6"/>
        <v>4.861111111111116E-2</v>
      </c>
      <c r="M41" s="120" t="str">
        <f t="shared" si="7"/>
        <v/>
      </c>
      <c r="N41" s="120" t="str">
        <f t="shared" si="8"/>
        <v xml:space="preserve"> </v>
      </c>
      <c r="O41" s="120" t="str">
        <f t="shared" si="9"/>
        <v xml:space="preserve"> </v>
      </c>
      <c r="P41" s="120" t="str">
        <f t="shared" si="10"/>
        <v xml:space="preserve"> </v>
      </c>
      <c r="Q41" s="120" t="str">
        <f t="shared" si="11"/>
        <v/>
      </c>
      <c r="R41" s="119" t="str">
        <f t="shared" si="12"/>
        <v/>
      </c>
      <c r="S41" s="122">
        <f t="shared" si="13"/>
        <v>4.861111111111116E-2</v>
      </c>
    </row>
    <row r="42" spans="1:19" s="121" customFormat="1" ht="26" x14ac:dyDescent="0.2">
      <c r="A42" s="115">
        <v>16</v>
      </c>
      <c r="B42" s="126" t="str">
        <f t="shared" si="2"/>
        <v>Quinta</v>
      </c>
      <c r="C42" s="127" t="s">
        <v>60</v>
      </c>
      <c r="D42" s="123" t="s">
        <v>62</v>
      </c>
      <c r="E42" s="124" t="s">
        <v>61</v>
      </c>
      <c r="F42" s="127">
        <v>0.375</v>
      </c>
      <c r="G42" s="127">
        <v>0.54166666666666663</v>
      </c>
      <c r="H42" s="116">
        <f t="shared" si="3"/>
        <v>0.16666666666666663</v>
      </c>
      <c r="I42" s="117" t="str">
        <f t="shared" si="14"/>
        <v>Dia de semana - 08h00 às 18h00 - R$ 65,00</v>
      </c>
      <c r="J42" s="118"/>
      <c r="K42" s="119">
        <f t="shared" si="5"/>
        <v>0.16666666666666663</v>
      </c>
      <c r="L42" s="120" t="str">
        <f t="shared" si="6"/>
        <v/>
      </c>
      <c r="M42" s="120" t="str">
        <f t="shared" si="7"/>
        <v/>
      </c>
      <c r="N42" s="120" t="str">
        <f t="shared" si="8"/>
        <v xml:space="preserve"> </v>
      </c>
      <c r="O42" s="120" t="str">
        <f t="shared" si="9"/>
        <v xml:space="preserve"> </v>
      </c>
      <c r="P42" s="120" t="str">
        <f t="shared" si="10"/>
        <v xml:space="preserve"> </v>
      </c>
      <c r="Q42" s="120" t="str">
        <f t="shared" si="11"/>
        <v/>
      </c>
      <c r="R42" s="119" t="str">
        <f t="shared" si="12"/>
        <v/>
      </c>
      <c r="S42" s="122">
        <f t="shared" si="13"/>
        <v>0.16666666666666663</v>
      </c>
    </row>
    <row r="43" spans="1:19" s="121" customFormat="1" ht="26" x14ac:dyDescent="0.2">
      <c r="A43" s="115">
        <v>16</v>
      </c>
      <c r="B43" s="126" t="str">
        <f t="shared" si="2"/>
        <v>Quinta</v>
      </c>
      <c r="C43" s="127" t="s">
        <v>60</v>
      </c>
      <c r="D43" s="123" t="s">
        <v>62</v>
      </c>
      <c r="E43" s="124" t="s">
        <v>61</v>
      </c>
      <c r="F43" s="127">
        <v>0.58333333333333337</v>
      </c>
      <c r="G43" s="127">
        <v>0.60416666666666663</v>
      </c>
      <c r="H43" s="116">
        <f t="shared" si="3"/>
        <v>2.0833333333333259E-2</v>
      </c>
      <c r="I43" s="117" t="str">
        <f t="shared" si="14"/>
        <v>Dia de semana - 08h00 às 18h00 - R$ 65,00</v>
      </c>
      <c r="J43" s="118"/>
      <c r="K43" s="119">
        <f t="shared" si="5"/>
        <v>2.0833333333333259E-2</v>
      </c>
      <c r="L43" s="120" t="str">
        <f t="shared" si="6"/>
        <v/>
      </c>
      <c r="M43" s="120" t="str">
        <f t="shared" si="7"/>
        <v/>
      </c>
      <c r="N43" s="120" t="str">
        <f t="shared" si="8"/>
        <v xml:space="preserve"> </v>
      </c>
      <c r="O43" s="120" t="str">
        <f t="shared" si="9"/>
        <v xml:space="preserve"> </v>
      </c>
      <c r="P43" s="120" t="str">
        <f t="shared" si="10"/>
        <v xml:space="preserve"> </v>
      </c>
      <c r="Q43" s="120" t="str">
        <f t="shared" si="11"/>
        <v/>
      </c>
      <c r="R43" s="119" t="str">
        <f t="shared" si="12"/>
        <v/>
      </c>
      <c r="S43" s="122">
        <f t="shared" si="13"/>
        <v>2.0833333333333259E-2</v>
      </c>
    </row>
    <row r="44" spans="1:19" s="121" customFormat="1" ht="26" x14ac:dyDescent="0.2">
      <c r="A44" s="115">
        <v>16</v>
      </c>
      <c r="B44" s="126" t="str">
        <f t="shared" si="2"/>
        <v>Quinta</v>
      </c>
      <c r="C44" s="127" t="s">
        <v>60</v>
      </c>
      <c r="D44" s="123" t="s">
        <v>62</v>
      </c>
      <c r="E44" s="124" t="s">
        <v>61</v>
      </c>
      <c r="F44" s="127">
        <v>0.66666666666666663</v>
      </c>
      <c r="G44" s="127">
        <v>0.75</v>
      </c>
      <c r="H44" s="116">
        <f t="shared" si="3"/>
        <v>8.333333333333337E-2</v>
      </c>
      <c r="I44" s="117" t="str">
        <f t="shared" si="14"/>
        <v>Dia de semana - 08h00 às 18h00 - R$ 65,00</v>
      </c>
      <c r="J44" s="118"/>
      <c r="K44" s="119">
        <f t="shared" si="5"/>
        <v>8.333333333333337E-2</v>
      </c>
      <c r="L44" s="120" t="str">
        <f t="shared" si="6"/>
        <v/>
      </c>
      <c r="M44" s="120" t="str">
        <f t="shared" si="7"/>
        <v/>
      </c>
      <c r="N44" s="120" t="str">
        <f t="shared" si="8"/>
        <v xml:space="preserve"> </v>
      </c>
      <c r="O44" s="120" t="str">
        <f t="shared" si="9"/>
        <v xml:space="preserve"> </v>
      </c>
      <c r="P44" s="120" t="str">
        <f t="shared" si="10"/>
        <v xml:space="preserve"> </v>
      </c>
      <c r="Q44" s="120" t="str">
        <f t="shared" si="11"/>
        <v/>
      </c>
      <c r="R44" s="119" t="str">
        <f t="shared" si="12"/>
        <v/>
      </c>
      <c r="S44" s="122">
        <f t="shared" si="13"/>
        <v>8.333333333333337E-2</v>
      </c>
    </row>
    <row r="45" spans="1:19" s="121" customFormat="1" ht="39" x14ac:dyDescent="0.2">
      <c r="A45" s="115">
        <v>16</v>
      </c>
      <c r="B45" s="126" t="str">
        <f t="shared" si="2"/>
        <v>Quinta</v>
      </c>
      <c r="C45" s="127" t="s">
        <v>63</v>
      </c>
      <c r="D45" s="123" t="s">
        <v>62</v>
      </c>
      <c r="E45" s="124" t="s">
        <v>61</v>
      </c>
      <c r="F45" s="127">
        <v>0.75</v>
      </c>
      <c r="G45" s="127">
        <v>0.83333333333333337</v>
      </c>
      <c r="H45" s="116">
        <f t="shared" si="3"/>
        <v>8.333333333333337E-2</v>
      </c>
      <c r="I45" s="117" t="str">
        <f t="shared" si="14"/>
        <v>Dia de semana - 00h00 às 08h00 e 18h00 às 24h00 - R$ 65,00</v>
      </c>
      <c r="J45" s="118"/>
      <c r="K45" s="119" t="str">
        <f t="shared" si="5"/>
        <v/>
      </c>
      <c r="L45" s="120">
        <f t="shared" si="6"/>
        <v>8.333333333333337E-2</v>
      </c>
      <c r="M45" s="120" t="str">
        <f t="shared" si="7"/>
        <v/>
      </c>
      <c r="N45" s="120" t="str">
        <f t="shared" si="8"/>
        <v xml:space="preserve"> </v>
      </c>
      <c r="O45" s="120" t="str">
        <f t="shared" si="9"/>
        <v xml:space="preserve"> </v>
      </c>
      <c r="P45" s="120" t="str">
        <f t="shared" si="10"/>
        <v xml:space="preserve"> </v>
      </c>
      <c r="Q45" s="120" t="str">
        <f t="shared" si="11"/>
        <v/>
      </c>
      <c r="R45" s="119" t="str">
        <f t="shared" si="12"/>
        <v/>
      </c>
      <c r="S45" s="122">
        <f t="shared" si="13"/>
        <v>8.333333333333337E-2</v>
      </c>
    </row>
    <row r="46" spans="1:19" s="121" customFormat="1" ht="26" x14ac:dyDescent="0.2">
      <c r="A46" s="115">
        <v>17</v>
      </c>
      <c r="B46" s="126" t="str">
        <f t="shared" si="2"/>
        <v>Sexta</v>
      </c>
      <c r="C46" s="127" t="s">
        <v>63</v>
      </c>
      <c r="D46" s="123" t="s">
        <v>62</v>
      </c>
      <c r="E46" s="124" t="s">
        <v>61</v>
      </c>
      <c r="F46" s="127">
        <v>0.35416666666666669</v>
      </c>
      <c r="G46" s="127">
        <v>0.54166666666666663</v>
      </c>
      <c r="H46" s="116">
        <f t="shared" si="3"/>
        <v>0.18749999999999994</v>
      </c>
      <c r="I46" s="117" t="str">
        <f t="shared" si="14"/>
        <v>Dia de semana - 08h00 às 18h00 - R$ 65,00</v>
      </c>
      <c r="J46" s="118"/>
      <c r="K46" s="119">
        <f t="shared" si="5"/>
        <v>0.18749999999999994</v>
      </c>
      <c r="L46" s="120" t="str">
        <f t="shared" si="6"/>
        <v/>
      </c>
      <c r="M46" s="120" t="str">
        <f t="shared" si="7"/>
        <v/>
      </c>
      <c r="N46" s="120" t="str">
        <f t="shared" si="8"/>
        <v xml:space="preserve"> </v>
      </c>
      <c r="O46" s="120" t="str">
        <f t="shared" si="9"/>
        <v xml:space="preserve"> </v>
      </c>
      <c r="P46" s="120" t="str">
        <f t="shared" si="10"/>
        <v xml:space="preserve"> </v>
      </c>
      <c r="Q46" s="120" t="str">
        <f t="shared" si="11"/>
        <v/>
      </c>
      <c r="R46" s="119" t="str">
        <f t="shared" si="12"/>
        <v/>
      </c>
      <c r="S46" s="122">
        <f t="shared" si="13"/>
        <v>0.18749999999999994</v>
      </c>
    </row>
    <row r="47" spans="1:19" s="121" customFormat="1" ht="26" x14ac:dyDescent="0.2">
      <c r="A47" s="115">
        <v>17</v>
      </c>
      <c r="B47" s="126" t="str">
        <f t="shared" si="2"/>
        <v>Sexta</v>
      </c>
      <c r="C47" s="127" t="s">
        <v>63</v>
      </c>
      <c r="D47" s="123" t="s">
        <v>62</v>
      </c>
      <c r="E47" s="124" t="s">
        <v>61</v>
      </c>
      <c r="F47" s="127">
        <v>0.58333333333333337</v>
      </c>
      <c r="G47" s="127">
        <v>0.75</v>
      </c>
      <c r="H47" s="116">
        <f t="shared" si="3"/>
        <v>0.16666666666666663</v>
      </c>
      <c r="I47" s="117" t="str">
        <f t="shared" si="14"/>
        <v>Dia de semana - 08h00 às 18h00 - R$ 65,00</v>
      </c>
      <c r="J47" s="118"/>
      <c r="K47" s="119">
        <f t="shared" si="5"/>
        <v>0.16666666666666663</v>
      </c>
      <c r="L47" s="120" t="str">
        <f t="shared" si="6"/>
        <v/>
      </c>
      <c r="M47" s="120" t="str">
        <f t="shared" si="7"/>
        <v/>
      </c>
      <c r="N47" s="120" t="str">
        <f t="shared" si="8"/>
        <v xml:space="preserve"> </v>
      </c>
      <c r="O47" s="120" t="str">
        <f t="shared" si="9"/>
        <v xml:space="preserve"> </v>
      </c>
      <c r="P47" s="120" t="str">
        <f t="shared" si="10"/>
        <v xml:space="preserve"> </v>
      </c>
      <c r="Q47" s="120" t="str">
        <f t="shared" si="11"/>
        <v/>
      </c>
      <c r="R47" s="119" t="str">
        <f t="shared" si="12"/>
        <v/>
      </c>
      <c r="S47" s="122">
        <f t="shared" si="13"/>
        <v>0.16666666666666663</v>
      </c>
    </row>
    <row r="48" spans="1:19" s="121" customFormat="1" ht="39" x14ac:dyDescent="0.2">
      <c r="A48" s="115">
        <v>17</v>
      </c>
      <c r="B48" s="126" t="str">
        <f t="shared" si="2"/>
        <v>Sexta</v>
      </c>
      <c r="C48" s="127" t="s">
        <v>63</v>
      </c>
      <c r="D48" s="123" t="s">
        <v>62</v>
      </c>
      <c r="E48" s="124" t="s">
        <v>61</v>
      </c>
      <c r="F48" s="127">
        <v>0.75</v>
      </c>
      <c r="G48" s="127">
        <v>0.85416666666666663</v>
      </c>
      <c r="H48" s="116">
        <f t="shared" si="3"/>
        <v>0.10416666666666663</v>
      </c>
      <c r="I48" s="117" t="str">
        <f t="shared" si="14"/>
        <v>Dia de semana - 00h00 às 08h00 e 18h00 às 24h00 - R$ 65,00</v>
      </c>
      <c r="J48" s="118"/>
      <c r="K48" s="119" t="str">
        <f t="shared" si="5"/>
        <v/>
      </c>
      <c r="L48" s="120">
        <f t="shared" si="6"/>
        <v>0.10416666666666663</v>
      </c>
      <c r="M48" s="120" t="str">
        <f t="shared" si="7"/>
        <v/>
      </c>
      <c r="N48" s="120" t="str">
        <f t="shared" si="8"/>
        <v xml:space="preserve"> </v>
      </c>
      <c r="O48" s="120" t="str">
        <f t="shared" si="9"/>
        <v xml:space="preserve"> </v>
      </c>
      <c r="P48" s="120" t="str">
        <f t="shared" si="10"/>
        <v xml:space="preserve"> </v>
      </c>
      <c r="Q48" s="120" t="str">
        <f t="shared" si="11"/>
        <v/>
      </c>
      <c r="R48" s="119" t="str">
        <f t="shared" si="12"/>
        <v/>
      </c>
      <c r="S48" s="122">
        <f t="shared" si="13"/>
        <v>0.10416666666666663</v>
      </c>
    </row>
    <row r="49" spans="1:19" s="121" customFormat="1" ht="26" x14ac:dyDescent="0.2">
      <c r="A49" s="115">
        <v>20</v>
      </c>
      <c r="B49" s="126" t="str">
        <f t="shared" si="2"/>
        <v>Segunda</v>
      </c>
      <c r="C49" s="127" t="s">
        <v>63</v>
      </c>
      <c r="D49" s="123" t="s">
        <v>62</v>
      </c>
      <c r="E49" s="124" t="s">
        <v>61</v>
      </c>
      <c r="F49" s="127">
        <v>0.35416666666666669</v>
      </c>
      <c r="G49" s="127">
        <v>0.54166666666666663</v>
      </c>
      <c r="H49" s="116">
        <f t="shared" si="3"/>
        <v>0.18749999999999994</v>
      </c>
      <c r="I49" s="117" t="str">
        <f t="shared" si="14"/>
        <v>Dia de semana - 08h00 às 18h00 - R$ 65,00</v>
      </c>
      <c r="J49" s="118"/>
      <c r="K49" s="119">
        <f t="shared" si="5"/>
        <v>0.18749999999999994</v>
      </c>
      <c r="L49" s="120" t="str">
        <f t="shared" si="6"/>
        <v/>
      </c>
      <c r="M49" s="120" t="str">
        <f t="shared" si="7"/>
        <v/>
      </c>
      <c r="N49" s="120" t="str">
        <f t="shared" si="8"/>
        <v xml:space="preserve"> </v>
      </c>
      <c r="O49" s="120" t="str">
        <f t="shared" si="9"/>
        <v xml:space="preserve"> </v>
      </c>
      <c r="P49" s="120" t="str">
        <f t="shared" si="10"/>
        <v xml:space="preserve"> </v>
      </c>
      <c r="Q49" s="120" t="str">
        <f t="shared" si="11"/>
        <v/>
      </c>
      <c r="R49" s="119" t="str">
        <f t="shared" si="12"/>
        <v/>
      </c>
      <c r="S49" s="122">
        <f t="shared" si="13"/>
        <v>0.18749999999999994</v>
      </c>
    </row>
    <row r="50" spans="1:19" s="121" customFormat="1" ht="26" x14ac:dyDescent="0.2">
      <c r="A50" s="115">
        <v>20</v>
      </c>
      <c r="B50" s="126" t="str">
        <f t="shared" si="2"/>
        <v>Segunda</v>
      </c>
      <c r="C50" s="127" t="s">
        <v>63</v>
      </c>
      <c r="D50" s="123" t="s">
        <v>62</v>
      </c>
      <c r="E50" s="124" t="s">
        <v>61</v>
      </c>
      <c r="F50" s="127">
        <v>0.58333333333333337</v>
      </c>
      <c r="G50" s="127">
        <v>0.75</v>
      </c>
      <c r="H50" s="116">
        <f t="shared" si="3"/>
        <v>0.16666666666666663</v>
      </c>
      <c r="I50" s="117" t="str">
        <f t="shared" si="14"/>
        <v>Dia de semana - 08h00 às 18h00 - R$ 65,00</v>
      </c>
      <c r="J50" s="118"/>
      <c r="K50" s="119">
        <f t="shared" si="5"/>
        <v>0.16666666666666663</v>
      </c>
      <c r="L50" s="120" t="str">
        <f t="shared" si="6"/>
        <v/>
      </c>
      <c r="M50" s="120" t="str">
        <f t="shared" si="7"/>
        <v/>
      </c>
      <c r="N50" s="120" t="str">
        <f t="shared" si="8"/>
        <v xml:space="preserve"> </v>
      </c>
      <c r="O50" s="120" t="str">
        <f t="shared" si="9"/>
        <v xml:space="preserve"> </v>
      </c>
      <c r="P50" s="120" t="str">
        <f t="shared" si="10"/>
        <v xml:space="preserve"> </v>
      </c>
      <c r="Q50" s="120" t="str">
        <f t="shared" si="11"/>
        <v/>
      </c>
      <c r="R50" s="119" t="str">
        <f t="shared" si="12"/>
        <v/>
      </c>
      <c r="S50" s="122">
        <f t="shared" si="13"/>
        <v>0.16666666666666663</v>
      </c>
    </row>
    <row r="51" spans="1:19" s="121" customFormat="1" ht="39" x14ac:dyDescent="0.2">
      <c r="A51" s="115">
        <v>20</v>
      </c>
      <c r="B51" s="126" t="str">
        <f t="shared" si="2"/>
        <v>Segunda</v>
      </c>
      <c r="C51" s="127" t="s">
        <v>63</v>
      </c>
      <c r="D51" s="123" t="s">
        <v>62</v>
      </c>
      <c r="E51" s="124" t="s">
        <v>61</v>
      </c>
      <c r="F51" s="127">
        <v>0.75</v>
      </c>
      <c r="G51" s="127">
        <v>0.77083333333333337</v>
      </c>
      <c r="H51" s="116">
        <f t="shared" si="3"/>
        <v>2.083333333333337E-2</v>
      </c>
      <c r="I51" s="117" t="str">
        <f t="shared" si="14"/>
        <v>Dia de semana - 00h00 às 08h00 e 18h00 às 24h00 - R$ 65,00</v>
      </c>
      <c r="J51" s="118"/>
      <c r="K51" s="119" t="str">
        <f t="shared" si="5"/>
        <v/>
      </c>
      <c r="L51" s="120">
        <f t="shared" si="6"/>
        <v>2.083333333333337E-2</v>
      </c>
      <c r="M51" s="120" t="str">
        <f t="shared" si="7"/>
        <v/>
      </c>
      <c r="N51" s="120" t="str">
        <f t="shared" si="8"/>
        <v xml:space="preserve"> </v>
      </c>
      <c r="O51" s="120" t="str">
        <f t="shared" si="9"/>
        <v xml:space="preserve"> </v>
      </c>
      <c r="P51" s="120" t="str">
        <f t="shared" si="10"/>
        <v xml:space="preserve"> </v>
      </c>
      <c r="Q51" s="120" t="str">
        <f t="shared" si="11"/>
        <v/>
      </c>
      <c r="R51" s="119" t="str">
        <f t="shared" si="12"/>
        <v/>
      </c>
      <c r="S51" s="122">
        <f t="shared" si="13"/>
        <v>2.083333333333337E-2</v>
      </c>
    </row>
    <row r="52" spans="1:19" s="121" customFormat="1" ht="26" x14ac:dyDescent="0.2">
      <c r="A52" s="115">
        <v>21</v>
      </c>
      <c r="B52" s="126" t="str">
        <f t="shared" si="2"/>
        <v>Terça</v>
      </c>
      <c r="C52" s="127" t="s">
        <v>74</v>
      </c>
      <c r="D52" s="123" t="s">
        <v>75</v>
      </c>
      <c r="E52" s="124" t="s">
        <v>77</v>
      </c>
      <c r="F52" s="127">
        <v>0.375</v>
      </c>
      <c r="G52" s="127">
        <v>0.54166666666666663</v>
      </c>
      <c r="H52" s="116">
        <f t="shared" si="3"/>
        <v>0.16666666666666663</v>
      </c>
      <c r="I52" s="117" t="str">
        <f t="shared" si="14"/>
        <v>Dia de semana - 08h00 às 18h00 - R$ 65,00</v>
      </c>
      <c r="J52" s="118"/>
      <c r="K52" s="119">
        <f t="shared" si="5"/>
        <v>0.16666666666666663</v>
      </c>
      <c r="L52" s="120" t="str">
        <f t="shared" si="6"/>
        <v/>
      </c>
      <c r="M52" s="120" t="str">
        <f t="shared" si="7"/>
        <v/>
      </c>
      <c r="N52" s="120" t="str">
        <f t="shared" si="8"/>
        <v xml:space="preserve"> </v>
      </c>
      <c r="O52" s="120" t="str">
        <f t="shared" si="9"/>
        <v xml:space="preserve"> </v>
      </c>
      <c r="P52" s="120" t="str">
        <f t="shared" si="10"/>
        <v xml:space="preserve"> </v>
      </c>
      <c r="Q52" s="120" t="str">
        <f t="shared" si="11"/>
        <v/>
      </c>
      <c r="R52" s="119" t="str">
        <f t="shared" si="12"/>
        <v/>
      </c>
      <c r="S52" s="122">
        <f t="shared" si="13"/>
        <v>0.16666666666666663</v>
      </c>
    </row>
    <row r="53" spans="1:19" s="121" customFormat="1" ht="26" x14ac:dyDescent="0.2">
      <c r="A53" s="115">
        <v>21</v>
      </c>
      <c r="B53" s="126" t="str">
        <f t="shared" si="2"/>
        <v>Terça</v>
      </c>
      <c r="C53" s="127" t="s">
        <v>74</v>
      </c>
      <c r="D53" s="123" t="s">
        <v>75</v>
      </c>
      <c r="E53" s="124" t="s">
        <v>77</v>
      </c>
      <c r="F53" s="127">
        <v>0.58333333333333337</v>
      </c>
      <c r="G53" s="127">
        <v>0.75</v>
      </c>
      <c r="H53" s="116">
        <f t="shared" si="3"/>
        <v>0.16666666666666663</v>
      </c>
      <c r="I53" s="117" t="str">
        <f t="shared" si="14"/>
        <v>Dia de semana - 08h00 às 18h00 - R$ 65,00</v>
      </c>
      <c r="J53" s="118"/>
      <c r="K53" s="119">
        <f t="shared" si="5"/>
        <v>0.16666666666666663</v>
      </c>
      <c r="L53" s="120" t="str">
        <f t="shared" si="6"/>
        <v/>
      </c>
      <c r="M53" s="120" t="str">
        <f t="shared" si="7"/>
        <v/>
      </c>
      <c r="N53" s="120" t="str">
        <f t="shared" si="8"/>
        <v xml:space="preserve"> </v>
      </c>
      <c r="O53" s="120" t="str">
        <f t="shared" si="9"/>
        <v xml:space="preserve"> </v>
      </c>
      <c r="P53" s="120" t="str">
        <f t="shared" si="10"/>
        <v xml:space="preserve"> </v>
      </c>
      <c r="Q53" s="120" t="str">
        <f t="shared" si="11"/>
        <v/>
      </c>
      <c r="R53" s="119" t="str">
        <f t="shared" si="12"/>
        <v/>
      </c>
      <c r="S53" s="122">
        <f t="shared" si="13"/>
        <v>0.16666666666666663</v>
      </c>
    </row>
    <row r="54" spans="1:19" s="121" customFormat="1" ht="39" x14ac:dyDescent="0.2">
      <c r="A54" s="115">
        <v>21</v>
      </c>
      <c r="B54" s="126" t="str">
        <f t="shared" si="2"/>
        <v>Terça</v>
      </c>
      <c r="C54" s="127" t="s">
        <v>74</v>
      </c>
      <c r="D54" s="123" t="s">
        <v>75</v>
      </c>
      <c r="E54" s="124" t="s">
        <v>77</v>
      </c>
      <c r="F54" s="127">
        <v>0.75</v>
      </c>
      <c r="G54" s="127">
        <v>0.875</v>
      </c>
      <c r="H54" s="116">
        <f t="shared" si="3"/>
        <v>0.125</v>
      </c>
      <c r="I54" s="117" t="str">
        <f t="shared" si="14"/>
        <v>Dia de semana - 00h00 às 08h00 e 18h00 às 24h00 - R$ 65,00</v>
      </c>
      <c r="J54" s="118"/>
      <c r="K54" s="119" t="str">
        <f t="shared" si="5"/>
        <v/>
      </c>
      <c r="L54" s="120">
        <f t="shared" si="6"/>
        <v>0.125</v>
      </c>
      <c r="M54" s="120" t="str">
        <f t="shared" si="7"/>
        <v/>
      </c>
      <c r="N54" s="120" t="str">
        <f t="shared" si="8"/>
        <v xml:space="preserve"> </v>
      </c>
      <c r="O54" s="120" t="str">
        <f t="shared" si="9"/>
        <v xml:space="preserve"> </v>
      </c>
      <c r="P54" s="120" t="str">
        <f t="shared" si="10"/>
        <v xml:space="preserve"> </v>
      </c>
      <c r="Q54" s="120" t="str">
        <f t="shared" si="11"/>
        <v/>
      </c>
      <c r="R54" s="119" t="str">
        <f t="shared" si="12"/>
        <v/>
      </c>
      <c r="S54" s="122">
        <f t="shared" si="13"/>
        <v>0.125</v>
      </c>
    </row>
    <row r="55" spans="1:19" s="121" customFormat="1" ht="26" x14ac:dyDescent="0.2">
      <c r="A55" s="115">
        <v>22</v>
      </c>
      <c r="B55" s="126" t="str">
        <f t="shared" si="2"/>
        <v>Quarta</v>
      </c>
      <c r="C55" s="127" t="s">
        <v>74</v>
      </c>
      <c r="D55" s="123" t="s">
        <v>75</v>
      </c>
      <c r="E55" s="124" t="s">
        <v>76</v>
      </c>
      <c r="F55" s="127">
        <v>0.375</v>
      </c>
      <c r="G55" s="127">
        <v>0.54166666666666663</v>
      </c>
      <c r="H55" s="116">
        <f t="shared" si="3"/>
        <v>0.16666666666666663</v>
      </c>
      <c r="I55" s="117" t="str">
        <f t="shared" si="14"/>
        <v>Dia de semana - 08h00 às 18h00 - R$ 65,00</v>
      </c>
      <c r="J55" s="118"/>
      <c r="K55" s="119">
        <f t="shared" si="5"/>
        <v>0.16666666666666663</v>
      </c>
      <c r="L55" s="120" t="str">
        <f t="shared" si="6"/>
        <v/>
      </c>
      <c r="M55" s="120" t="str">
        <f t="shared" si="7"/>
        <v/>
      </c>
      <c r="N55" s="120" t="str">
        <f t="shared" si="8"/>
        <v xml:space="preserve"> </v>
      </c>
      <c r="O55" s="120" t="str">
        <f t="shared" si="9"/>
        <v xml:space="preserve"> </v>
      </c>
      <c r="P55" s="120" t="str">
        <f t="shared" si="10"/>
        <v xml:space="preserve"> </v>
      </c>
      <c r="Q55" s="120" t="str">
        <f t="shared" si="11"/>
        <v/>
      </c>
      <c r="R55" s="119" t="str">
        <f t="shared" si="12"/>
        <v/>
      </c>
      <c r="S55" s="122">
        <f t="shared" si="13"/>
        <v>0.16666666666666663</v>
      </c>
    </row>
    <row r="56" spans="1:19" s="121" customFormat="1" ht="26" x14ac:dyDescent="0.2">
      <c r="A56" s="115">
        <v>22</v>
      </c>
      <c r="B56" s="126" t="str">
        <f t="shared" si="2"/>
        <v>Quarta</v>
      </c>
      <c r="C56" s="127" t="s">
        <v>63</v>
      </c>
      <c r="D56" s="123" t="s">
        <v>62</v>
      </c>
      <c r="E56" s="124" t="s">
        <v>61</v>
      </c>
      <c r="F56" s="127">
        <v>0.58333333333333337</v>
      </c>
      <c r="G56" s="127">
        <v>0.75</v>
      </c>
      <c r="H56" s="116">
        <f t="shared" si="3"/>
        <v>0.16666666666666663</v>
      </c>
      <c r="I56" s="117" t="str">
        <f t="shared" si="14"/>
        <v>Dia de semana - 08h00 às 18h00 - R$ 65,00</v>
      </c>
      <c r="J56" s="118"/>
      <c r="K56" s="119">
        <f t="shared" si="5"/>
        <v>0.16666666666666663</v>
      </c>
      <c r="L56" s="120" t="str">
        <f t="shared" si="6"/>
        <v/>
      </c>
      <c r="M56" s="120" t="str">
        <f t="shared" si="7"/>
        <v/>
      </c>
      <c r="N56" s="120" t="str">
        <f t="shared" si="8"/>
        <v xml:space="preserve"> </v>
      </c>
      <c r="O56" s="120" t="str">
        <f t="shared" si="9"/>
        <v xml:space="preserve"> </v>
      </c>
      <c r="P56" s="120" t="str">
        <f t="shared" si="10"/>
        <v xml:space="preserve"> </v>
      </c>
      <c r="Q56" s="120" t="str">
        <f t="shared" si="11"/>
        <v/>
      </c>
      <c r="R56" s="119" t="str">
        <f t="shared" si="12"/>
        <v/>
      </c>
      <c r="S56" s="122">
        <f t="shared" si="13"/>
        <v>0.16666666666666663</v>
      </c>
    </row>
    <row r="57" spans="1:19" s="121" customFormat="1" ht="39" x14ac:dyDescent="0.2">
      <c r="A57" s="115">
        <v>22</v>
      </c>
      <c r="B57" s="126" t="str">
        <f t="shared" si="2"/>
        <v>Quarta</v>
      </c>
      <c r="C57" s="127" t="s">
        <v>63</v>
      </c>
      <c r="D57" s="123" t="s">
        <v>62</v>
      </c>
      <c r="E57" s="124" t="s">
        <v>61</v>
      </c>
      <c r="F57" s="127">
        <v>0.75</v>
      </c>
      <c r="G57" s="127">
        <v>0.84027777777777779</v>
      </c>
      <c r="H57" s="116">
        <f t="shared" si="3"/>
        <v>9.027777777777779E-2</v>
      </c>
      <c r="I57" s="117" t="str">
        <f t="shared" si="14"/>
        <v>Dia de semana - 00h00 às 08h00 e 18h00 às 24h00 - R$ 65,00</v>
      </c>
      <c r="J57" s="118"/>
      <c r="K57" s="119" t="str">
        <f t="shared" si="5"/>
        <v/>
      </c>
      <c r="L57" s="120">
        <f t="shared" si="6"/>
        <v>9.027777777777779E-2</v>
      </c>
      <c r="M57" s="120" t="str">
        <f t="shared" si="7"/>
        <v/>
      </c>
      <c r="N57" s="120" t="str">
        <f t="shared" si="8"/>
        <v xml:space="preserve"> </v>
      </c>
      <c r="O57" s="120" t="str">
        <f t="shared" si="9"/>
        <v xml:space="preserve"> </v>
      </c>
      <c r="P57" s="120" t="str">
        <f t="shared" si="10"/>
        <v xml:space="preserve"> </v>
      </c>
      <c r="Q57" s="120" t="str">
        <f t="shared" si="11"/>
        <v/>
      </c>
      <c r="R57" s="119" t="str">
        <f t="shared" si="12"/>
        <v/>
      </c>
      <c r="S57" s="122">
        <f t="shared" si="13"/>
        <v>9.027777777777779E-2</v>
      </c>
    </row>
    <row r="58" spans="1:19" s="121" customFormat="1" ht="26" x14ac:dyDescent="0.2">
      <c r="A58" s="115">
        <v>23</v>
      </c>
      <c r="B58" s="126" t="str">
        <f t="shared" si="2"/>
        <v>Quinta</v>
      </c>
      <c r="C58" s="127" t="s">
        <v>74</v>
      </c>
      <c r="D58" s="123" t="s">
        <v>75</v>
      </c>
      <c r="E58" s="124" t="s">
        <v>77</v>
      </c>
      <c r="F58" s="127">
        <v>0.375</v>
      </c>
      <c r="G58" s="127">
        <v>0.54166666666666663</v>
      </c>
      <c r="H58" s="116">
        <f t="shared" si="3"/>
        <v>0.16666666666666663</v>
      </c>
      <c r="I58" s="117" t="str">
        <f t="shared" si="14"/>
        <v>Dia de semana - 08h00 às 18h00 - R$ 65,00</v>
      </c>
      <c r="J58" s="118"/>
      <c r="K58" s="119">
        <f t="shared" si="5"/>
        <v>0.16666666666666663</v>
      </c>
      <c r="L58" s="120" t="str">
        <f t="shared" si="6"/>
        <v/>
      </c>
      <c r="M58" s="120" t="str">
        <f t="shared" si="7"/>
        <v/>
      </c>
      <c r="N58" s="120" t="str">
        <f t="shared" si="8"/>
        <v xml:space="preserve"> </v>
      </c>
      <c r="O58" s="120" t="str">
        <f t="shared" si="9"/>
        <v xml:space="preserve"> </v>
      </c>
      <c r="P58" s="120" t="str">
        <f t="shared" si="10"/>
        <v xml:space="preserve"> </v>
      </c>
      <c r="Q58" s="120" t="str">
        <f t="shared" si="11"/>
        <v/>
      </c>
      <c r="R58" s="119" t="str">
        <f t="shared" si="12"/>
        <v/>
      </c>
      <c r="S58" s="122">
        <f t="shared" si="13"/>
        <v>0.16666666666666663</v>
      </c>
    </row>
    <row r="59" spans="1:19" s="121" customFormat="1" ht="26" x14ac:dyDescent="0.2">
      <c r="A59" s="115">
        <v>23</v>
      </c>
      <c r="B59" s="126" t="str">
        <f t="shared" si="2"/>
        <v>Quinta</v>
      </c>
      <c r="C59" s="127" t="s">
        <v>63</v>
      </c>
      <c r="D59" s="123" t="s">
        <v>62</v>
      </c>
      <c r="E59" s="124" t="s">
        <v>61</v>
      </c>
      <c r="F59" s="127">
        <v>0.58333333333333337</v>
      </c>
      <c r="G59" s="127">
        <v>0.75</v>
      </c>
      <c r="H59" s="116">
        <f t="shared" si="3"/>
        <v>0.16666666666666663</v>
      </c>
      <c r="I59" s="117" t="str">
        <f t="shared" si="14"/>
        <v>Dia de semana - 08h00 às 18h00 - R$ 65,00</v>
      </c>
      <c r="J59" s="118"/>
      <c r="K59" s="119">
        <f t="shared" si="5"/>
        <v>0.16666666666666663</v>
      </c>
      <c r="L59" s="120" t="str">
        <f t="shared" si="6"/>
        <v/>
      </c>
      <c r="M59" s="120" t="str">
        <f t="shared" si="7"/>
        <v/>
      </c>
      <c r="N59" s="120" t="str">
        <f t="shared" si="8"/>
        <v xml:space="preserve"> </v>
      </c>
      <c r="O59" s="120" t="str">
        <f t="shared" si="9"/>
        <v xml:space="preserve"> </v>
      </c>
      <c r="P59" s="120" t="str">
        <f t="shared" si="10"/>
        <v xml:space="preserve"> </v>
      </c>
      <c r="Q59" s="120" t="str">
        <f t="shared" si="11"/>
        <v/>
      </c>
      <c r="R59" s="119" t="str">
        <f t="shared" si="12"/>
        <v/>
      </c>
      <c r="S59" s="122">
        <f t="shared" si="13"/>
        <v>0.16666666666666663</v>
      </c>
    </row>
    <row r="60" spans="1:19" s="121" customFormat="1" ht="39" x14ac:dyDescent="0.2">
      <c r="A60" s="115">
        <v>23</v>
      </c>
      <c r="B60" s="126" t="str">
        <f t="shared" si="2"/>
        <v>Quinta</v>
      </c>
      <c r="C60" s="127" t="s">
        <v>63</v>
      </c>
      <c r="D60" s="123" t="s">
        <v>62</v>
      </c>
      <c r="E60" s="124" t="s">
        <v>61</v>
      </c>
      <c r="F60" s="127">
        <v>0.75</v>
      </c>
      <c r="G60" s="127">
        <v>0.79166666666666663</v>
      </c>
      <c r="H60" s="116">
        <f t="shared" si="3"/>
        <v>4.166666666666663E-2</v>
      </c>
      <c r="I60" s="117" t="str">
        <f t="shared" si="14"/>
        <v>Dia de semana - 00h00 às 08h00 e 18h00 às 24h00 - R$ 65,00</v>
      </c>
      <c r="J60" s="118"/>
      <c r="K60" s="119" t="str">
        <f t="shared" si="5"/>
        <v/>
      </c>
      <c r="L60" s="120">
        <f t="shared" si="6"/>
        <v>4.166666666666663E-2</v>
      </c>
      <c r="M60" s="120" t="str">
        <f t="shared" si="7"/>
        <v/>
      </c>
      <c r="N60" s="120" t="str">
        <f t="shared" si="8"/>
        <v xml:space="preserve"> </v>
      </c>
      <c r="O60" s="120" t="str">
        <f t="shared" si="9"/>
        <v xml:space="preserve"> </v>
      </c>
      <c r="P60" s="120" t="str">
        <f t="shared" si="10"/>
        <v xml:space="preserve"> </v>
      </c>
      <c r="Q60" s="120" t="str">
        <f t="shared" si="11"/>
        <v/>
      </c>
      <c r="R60" s="119" t="str">
        <f t="shared" si="12"/>
        <v/>
      </c>
      <c r="S60" s="122">
        <f t="shared" si="13"/>
        <v>4.166666666666663E-2</v>
      </c>
    </row>
    <row r="61" spans="1:19" s="121" customFormat="1" ht="26" x14ac:dyDescent="0.2">
      <c r="A61" s="115">
        <v>24</v>
      </c>
      <c r="B61" s="126" t="str">
        <f t="shared" si="2"/>
        <v>Sexta</v>
      </c>
      <c r="C61" s="127" t="s">
        <v>63</v>
      </c>
      <c r="D61" s="123" t="s">
        <v>62</v>
      </c>
      <c r="E61" s="124" t="s">
        <v>61</v>
      </c>
      <c r="F61" s="127">
        <v>0.375</v>
      </c>
      <c r="G61" s="127">
        <v>0.54166666666666663</v>
      </c>
      <c r="H61" s="116">
        <f t="shared" si="3"/>
        <v>0.16666666666666663</v>
      </c>
      <c r="I61" s="117" t="str">
        <f t="shared" si="14"/>
        <v>Dia de semana - 08h00 às 18h00 - R$ 65,00</v>
      </c>
      <c r="J61" s="118"/>
      <c r="K61" s="119">
        <f t="shared" si="5"/>
        <v>0.16666666666666663</v>
      </c>
      <c r="L61" s="120" t="str">
        <f t="shared" si="6"/>
        <v/>
      </c>
      <c r="M61" s="120" t="str">
        <f t="shared" si="7"/>
        <v/>
      </c>
      <c r="N61" s="120" t="str">
        <f t="shared" si="8"/>
        <v xml:space="preserve"> </v>
      </c>
      <c r="O61" s="120" t="str">
        <f t="shared" si="9"/>
        <v xml:space="preserve"> </v>
      </c>
      <c r="P61" s="120" t="str">
        <f t="shared" si="10"/>
        <v xml:space="preserve"> </v>
      </c>
      <c r="Q61" s="120" t="str">
        <f t="shared" si="11"/>
        <v/>
      </c>
      <c r="R61" s="119" t="str">
        <f t="shared" si="12"/>
        <v/>
      </c>
      <c r="S61" s="122">
        <f t="shared" si="13"/>
        <v>0.16666666666666663</v>
      </c>
    </row>
    <row r="62" spans="1:19" s="121" customFormat="1" ht="26" x14ac:dyDescent="0.2">
      <c r="A62" s="115">
        <v>24</v>
      </c>
      <c r="B62" s="126" t="str">
        <f t="shared" si="2"/>
        <v>Sexta</v>
      </c>
      <c r="C62" s="127" t="s">
        <v>63</v>
      </c>
      <c r="D62" s="123" t="s">
        <v>62</v>
      </c>
      <c r="E62" s="124" t="s">
        <v>61</v>
      </c>
      <c r="F62" s="127">
        <v>0.58333333333333337</v>
      </c>
      <c r="G62" s="127">
        <v>0.75</v>
      </c>
      <c r="H62" s="116">
        <f t="shared" si="3"/>
        <v>0.16666666666666663</v>
      </c>
      <c r="I62" s="117" t="str">
        <f t="shared" si="14"/>
        <v>Dia de semana - 08h00 às 18h00 - R$ 65,00</v>
      </c>
      <c r="J62" s="118"/>
      <c r="K62" s="119">
        <f t="shared" si="5"/>
        <v>0.16666666666666663</v>
      </c>
      <c r="L62" s="120" t="str">
        <f t="shared" si="6"/>
        <v/>
      </c>
      <c r="M62" s="120" t="str">
        <f t="shared" si="7"/>
        <v/>
      </c>
      <c r="N62" s="120" t="str">
        <f t="shared" si="8"/>
        <v xml:space="preserve"> </v>
      </c>
      <c r="O62" s="120" t="str">
        <f t="shared" si="9"/>
        <v xml:space="preserve"> </v>
      </c>
      <c r="P62" s="120" t="str">
        <f t="shared" si="10"/>
        <v xml:space="preserve"> </v>
      </c>
      <c r="Q62" s="120" t="str">
        <f t="shared" si="11"/>
        <v/>
      </c>
      <c r="R62" s="119" t="str">
        <f t="shared" si="12"/>
        <v/>
      </c>
      <c r="S62" s="122">
        <f t="shared" si="13"/>
        <v>0.16666666666666663</v>
      </c>
    </row>
    <row r="63" spans="1:19" s="121" customFormat="1" ht="39" x14ac:dyDescent="0.2">
      <c r="A63" s="115">
        <v>24</v>
      </c>
      <c r="B63" s="126" t="str">
        <f t="shared" si="2"/>
        <v>Sexta</v>
      </c>
      <c r="C63" s="127" t="s">
        <v>63</v>
      </c>
      <c r="D63" s="123" t="s">
        <v>62</v>
      </c>
      <c r="E63" s="124" t="s">
        <v>61</v>
      </c>
      <c r="F63" s="127">
        <v>0.75</v>
      </c>
      <c r="G63" s="127">
        <v>0.79166666666666663</v>
      </c>
      <c r="H63" s="116">
        <f t="shared" si="3"/>
        <v>4.166666666666663E-2</v>
      </c>
      <c r="I63" s="117" t="str">
        <f t="shared" si="14"/>
        <v>Dia de semana - 00h00 às 08h00 e 18h00 às 24h00 - R$ 65,00</v>
      </c>
      <c r="J63" s="118"/>
      <c r="K63" s="119" t="str">
        <f t="shared" si="5"/>
        <v/>
      </c>
      <c r="L63" s="120">
        <f t="shared" si="6"/>
        <v>4.166666666666663E-2</v>
      </c>
      <c r="M63" s="120" t="str">
        <f t="shared" si="7"/>
        <v/>
      </c>
      <c r="N63" s="120" t="str">
        <f t="shared" si="8"/>
        <v xml:space="preserve"> </v>
      </c>
      <c r="O63" s="120" t="str">
        <f t="shared" si="9"/>
        <v xml:space="preserve"> </v>
      </c>
      <c r="P63" s="120" t="str">
        <f t="shared" si="10"/>
        <v xml:space="preserve"> </v>
      </c>
      <c r="Q63" s="120" t="str">
        <f t="shared" si="11"/>
        <v/>
      </c>
      <c r="R63" s="119" t="str">
        <f t="shared" si="12"/>
        <v/>
      </c>
      <c r="S63" s="122">
        <f t="shared" si="13"/>
        <v>4.166666666666663E-2</v>
      </c>
    </row>
    <row r="64" spans="1:19" s="121" customFormat="1" ht="39" x14ac:dyDescent="0.2">
      <c r="A64" s="115">
        <v>27</v>
      </c>
      <c r="B64" s="126" t="str">
        <f t="shared" si="2"/>
        <v>Segunda</v>
      </c>
      <c r="C64" s="127" t="s">
        <v>63</v>
      </c>
      <c r="D64" s="123" t="s">
        <v>62</v>
      </c>
      <c r="E64" s="124" t="s">
        <v>61</v>
      </c>
      <c r="F64" s="127">
        <v>0.25</v>
      </c>
      <c r="G64" s="127">
        <v>0.33333333333333331</v>
      </c>
      <c r="H64" s="116">
        <f t="shared" si="3"/>
        <v>8.3333333333333315E-2</v>
      </c>
      <c r="I64" s="117" t="str">
        <f t="shared" si="14"/>
        <v>Dia de semana - 00h00 às 08h00 e 18h00 às 24h00 - R$ 65,00</v>
      </c>
      <c r="J64" s="118"/>
      <c r="K64" s="119" t="str">
        <f t="shared" si="5"/>
        <v/>
      </c>
      <c r="L64" s="120">
        <f t="shared" si="6"/>
        <v>8.3333333333333315E-2</v>
      </c>
      <c r="M64" s="120" t="str">
        <f t="shared" si="7"/>
        <v/>
      </c>
      <c r="N64" s="120" t="str">
        <f t="shared" si="8"/>
        <v xml:space="preserve"> </v>
      </c>
      <c r="O64" s="120" t="str">
        <f t="shared" si="9"/>
        <v xml:space="preserve"> </v>
      </c>
      <c r="P64" s="120" t="str">
        <f t="shared" si="10"/>
        <v xml:space="preserve"> </v>
      </c>
      <c r="Q64" s="120" t="str">
        <f t="shared" si="11"/>
        <v/>
      </c>
      <c r="R64" s="119" t="str">
        <f t="shared" si="12"/>
        <v/>
      </c>
      <c r="S64" s="122">
        <f t="shared" si="13"/>
        <v>8.3333333333333315E-2</v>
      </c>
    </row>
    <row r="65" spans="1:19" s="121" customFormat="1" ht="26" x14ac:dyDescent="0.2">
      <c r="A65" s="115">
        <v>27</v>
      </c>
      <c r="B65" s="126" t="str">
        <f t="shared" si="2"/>
        <v>Segunda</v>
      </c>
      <c r="C65" s="127" t="s">
        <v>63</v>
      </c>
      <c r="D65" s="123" t="s">
        <v>62</v>
      </c>
      <c r="E65" s="124" t="s">
        <v>61</v>
      </c>
      <c r="F65" s="127">
        <v>0.33333333333333331</v>
      </c>
      <c r="G65" s="127">
        <v>0.5</v>
      </c>
      <c r="H65" s="116">
        <f t="shared" si="3"/>
        <v>0.16666666666666669</v>
      </c>
      <c r="I65" s="117" t="str">
        <f t="shared" si="14"/>
        <v>Dia de semana - 08h00 às 18h00 - R$ 65,00</v>
      </c>
      <c r="J65" s="118"/>
      <c r="K65" s="119">
        <f t="shared" si="5"/>
        <v>0.16666666666666669</v>
      </c>
      <c r="L65" s="120" t="str">
        <f t="shared" si="6"/>
        <v/>
      </c>
      <c r="M65" s="120" t="str">
        <f t="shared" si="7"/>
        <v/>
      </c>
      <c r="N65" s="120" t="str">
        <f t="shared" si="8"/>
        <v xml:space="preserve"> </v>
      </c>
      <c r="O65" s="120" t="str">
        <f t="shared" si="9"/>
        <v xml:space="preserve"> </v>
      </c>
      <c r="P65" s="120" t="str">
        <f t="shared" si="10"/>
        <v xml:space="preserve"> </v>
      </c>
      <c r="Q65" s="120" t="str">
        <f t="shared" si="11"/>
        <v/>
      </c>
      <c r="R65" s="119" t="str">
        <f t="shared" si="12"/>
        <v/>
      </c>
      <c r="S65" s="122">
        <f t="shared" si="13"/>
        <v>0.16666666666666669</v>
      </c>
    </row>
    <row r="66" spans="1:19" s="121" customFormat="1" ht="26" x14ac:dyDescent="0.2">
      <c r="A66" s="115">
        <v>27</v>
      </c>
      <c r="B66" s="126" t="str">
        <f t="shared" si="2"/>
        <v>Segunda</v>
      </c>
      <c r="C66" s="127" t="s">
        <v>63</v>
      </c>
      <c r="D66" s="123" t="s">
        <v>62</v>
      </c>
      <c r="E66" s="124" t="s">
        <v>61</v>
      </c>
      <c r="F66" s="127">
        <v>0.54166666666666663</v>
      </c>
      <c r="G66" s="127">
        <v>0.75</v>
      </c>
      <c r="H66" s="116">
        <f t="shared" si="3"/>
        <v>0.20833333333333337</v>
      </c>
      <c r="I66" s="117" t="str">
        <f t="shared" si="14"/>
        <v>Dia de semana - 08h00 às 18h00 - R$ 65,00</v>
      </c>
      <c r="J66" s="118"/>
      <c r="K66" s="119">
        <f t="shared" si="5"/>
        <v>0.20833333333333337</v>
      </c>
      <c r="L66" s="120" t="str">
        <f t="shared" si="6"/>
        <v/>
      </c>
      <c r="M66" s="120" t="str">
        <f t="shared" si="7"/>
        <v/>
      </c>
      <c r="N66" s="120" t="str">
        <f t="shared" si="8"/>
        <v xml:space="preserve"> </v>
      </c>
      <c r="O66" s="120" t="str">
        <f t="shared" si="9"/>
        <v xml:space="preserve"> </v>
      </c>
      <c r="P66" s="120" t="str">
        <f t="shared" si="10"/>
        <v xml:space="preserve"> </v>
      </c>
      <c r="Q66" s="120" t="str">
        <f t="shared" si="11"/>
        <v/>
      </c>
      <c r="R66" s="119" t="str">
        <f t="shared" si="12"/>
        <v/>
      </c>
      <c r="S66" s="122">
        <f t="shared" si="13"/>
        <v>0.20833333333333337</v>
      </c>
    </row>
    <row r="67" spans="1:19" s="121" customFormat="1" ht="39" x14ac:dyDescent="0.2">
      <c r="A67" s="115">
        <v>27</v>
      </c>
      <c r="B67" s="126" t="str">
        <f t="shared" si="2"/>
        <v>Segunda</v>
      </c>
      <c r="C67" s="127" t="s">
        <v>63</v>
      </c>
      <c r="D67" s="123" t="s">
        <v>62</v>
      </c>
      <c r="E67" s="124" t="s">
        <v>61</v>
      </c>
      <c r="F67" s="127">
        <v>0.75</v>
      </c>
      <c r="G67" s="127">
        <v>0.83333333333333337</v>
      </c>
      <c r="H67" s="116">
        <f t="shared" ref="H67" si="16">IF(AND(F67&gt;=0,G67&gt;=0),(G67-F67),0)</f>
        <v>8.333333333333337E-2</v>
      </c>
      <c r="I67" s="117" t="str">
        <f t="shared" ref="I67" si="17">IF(OR(F67="",G67=""),"",IF(LEFT(E67,6)="Viagem",CONCATENATE("Horas de deslocamento / Viagem"," - ",TEXT($R$9,"R$ #.##0,00"),),IF(AND(B67&lt;&gt;"sábado",B67&lt;&gt;"domingo",B67&lt;&gt;"feriado",AND(N(F67)&gt;=VALUE("08:00:00"),N(F67)&lt;=VALUE("18:00:00"),N(G67)&gt;=VALUE("08:00:00"),N(G67)&lt;=VALUE("18:00:00"))),CONCATENATE("Dia de semana - 08h00 às 18h00"," - ",TEXT($K$9,"R$ #.##0,00"),),IF(AND(B67&lt;&gt;"sábado",B67&lt;&gt;"domingo",B67&lt;&gt;"feriado",OR(N(F67)&gt;=VALUE("18:00:00"),N(F67)&lt;=VALUE("08:00:00")),OR(AND(N(G67)&gt;=VALUE("18:00:00"),N(F67)&gt;=VALUE("18:00:00")),N(G67)&lt;=VALUE("08:00:00"))),CONCATENATE("Dia de semana - 00h00 às 08h00 e 18h00 às 24h00"," - ",TEXT($L$9,"R$ #.##0,00"),),IF(AND(B67="sábado",AND(N(F67)&gt;=VALUE("08:00:00"),N(F67)&lt;=VALUE("18:00:00"),N(G67)&gt;=VALUE("08:00:00"),N(G67)&lt;=VALUE("18:00:00"))),CONCATENATE("Sábado - 08h00 às 18h00"," - ",TEXT($M$9,"R$ #.##0,00"),),IF(AND(B67="sábado",OR(N(F67)&gt;=VALUE("18:00:00"),N(F67)&lt;=VALUE("08:00:00")),OR(AND(N(G67)&gt;=VALUE("18:00:00"),N(F67)&gt;=VALUE("18:00:00")),N(G67)&lt;=VALUE("08:00:00"))),CONCATENATE("Sábado - 00h00 às 08h00 e 18h00 às 24h00"," - ",TEXT($N$9,"R$ #.##0,00"),),IF(AND(B67="domingo",AND(N(F67)&gt;=VALUE("08:00:00"),N(F67)&lt;=VALUE("18:00:00"),N(G67)&gt;=VALUE("08:00:00"),N(G67)&lt;=VALUE("18:00:00"))),CONCATENATE("Domingo - 08h00 às 18h00"," - ",TEXT($O$9,"R$ #.##0,00"),),IF(AND(B67="domingo",OR(N(F67)&gt;=VALUE("18:00:00"),N(F67)&lt;=VALUE("08:00:00")),OR(AND(N(G67)&gt;=VALUE("18:00:00"),N(F67)&gt;=VALUE("18:00:00")),N(G67)&lt;=VALUE("08:00:00"))),CONCATENATE("Domingo - 00h00 às 08h00 e 18h00 às 24h00"," - ",TEXT($P$9,"R$ #.##0,00"),),IF(B67="feriado",CONCATENATE("Feriado"," - ",TEXT($Q$9,"R$ #.##0,00"),),"ERRO! informar 'hora início' ou 'hora final' de acordo com o tipo de hora")))))))))</f>
        <v>Dia de semana - 00h00 às 08h00 e 18h00 às 24h00 - R$ 65,00</v>
      </c>
      <c r="J67" s="118"/>
      <c r="K67" s="119" t="str">
        <f t="shared" ref="K67" si="18">IF(OR(F67="",G67=""),"",IF(LEFT(E67,6)="Viagem","",IF(AND(B67&lt;&gt;"sábado",B67&lt;&gt;"domingo",B67&lt;&gt;"feriado",AND(N(F67)&gt;=VALUE("08:00:00"),N(F67)&lt;=VALUE("18:00:00"),N(G67)&gt;=VALUE("08:00:00"),N(G67)&lt;=VALUE("18:00:00"))),H67,"")))</f>
        <v/>
      </c>
      <c r="L67" s="120">
        <f t="shared" ref="L67" si="19">IF(OR(F67="",G67=""),"",IF(LEFT(E67,6)="Viagem","",IF(AND(B67&lt;&gt;"sábado",B67&lt;&gt;"domingo",B67&lt;&gt;"feriado",OR(N(F67)&gt;=VALUE("18:00:00"),N(F67)&lt;=VALUE("08:00:00")),OR(AND(N(G67)&gt;=VALUE("18:00:00"),N(F67)&gt;=VALUE("18:00:00")),N(G67)&lt;=VALUE("08:00:00"))),H67,"")))</f>
        <v>8.333333333333337E-2</v>
      </c>
      <c r="M67" s="120" t="str">
        <f t="shared" ref="M67" si="20">IF(OR(F67="",G67=""),"",IF(LEFT(E67,6)="Viagem","",IF(AND(B67="sábado",AND(N(F67)&gt;=VALUE("08:00:00"),N(F67)&lt;=VALUE("18:00:00"),N(G67)&gt;=VALUE("08:00:00"),N(G67)&lt;=VALUE("18:00:00"))),H67,"")))</f>
        <v/>
      </c>
      <c r="N67" s="120" t="str">
        <f t="shared" ref="N67" si="21">IF(OR(F67="",G67=""),"",IF(LEFT(E67,6)="Viagem","",IF(AND(B67="sábado",OR(N(F67)&gt;=VALUE("18:00:00"),N(F67)&lt;=VALUE("08:00:00")),OR(AND(N(G67)&gt;=VALUE("18:00:00"),N(F67)&gt;=VALUE("18:00:00")),N(G67)&lt;=VALUE("08:00:00"))),H67," ")))</f>
        <v xml:space="preserve"> </v>
      </c>
      <c r="O67" s="120" t="str">
        <f t="shared" ref="O67" si="22">IF(OR(F67="",G67=""),"",IF(LEFT(E67,6)="Viagem","",IF(AND(B67="domingo",AND(N(F67)&gt;=VALUE("08:00:00"),N(F67)&lt;=VALUE("18:00:00"),N(G67)&gt;=VALUE("08:00:00"),N(G67)&lt;=VALUE("18:00:00"))),H67," ")))</f>
        <v xml:space="preserve"> </v>
      </c>
      <c r="P67" s="120" t="str">
        <f t="shared" ref="P67" si="23">IF(OR(F67="",G67=""),"",IF(LEFT(E67,6)="Viagem","",IF(AND(B67="domingo",OR(N(F67)&gt;=VALUE("18:00:00"),N(F67)&lt;=VALUE("08:00:00"),N(G67)&gt;=VALUE("18:00:00"),N(G67)&lt;=VALUE("08:00:00"))),H67," ")))</f>
        <v xml:space="preserve"> </v>
      </c>
      <c r="Q67" s="120" t="str">
        <f t="shared" ref="Q67" si="24">IF(OR(F67="",G67=""),"",IF(LEFT(E67,6)="Viagem","",IF(B67="feriado",H67,"")))</f>
        <v/>
      </c>
      <c r="R67" s="119" t="str">
        <f t="shared" ref="R67" si="25">IF(OR(F67="",G67=""),"",IF(LEFT(E67,6)="Viagem",H67,""))</f>
        <v/>
      </c>
      <c r="S67" s="122">
        <f t="shared" ref="S67" si="26">SUM(K67:R67)</f>
        <v>8.333333333333337E-2</v>
      </c>
    </row>
    <row r="68" spans="1:19" s="121" customFormat="1" ht="39" x14ac:dyDescent="0.2">
      <c r="A68" s="115">
        <v>27</v>
      </c>
      <c r="B68" s="126" t="str">
        <f t="shared" ref="B68" si="27">IF(WEEKDAY($I$1+VALUE(A68-1))=1,"Domingo",IF(WEEKDAY($I$1+VALUE(A68-1))=2,"Segunda",IF(WEEKDAY($I$1+VALUE(A68-1))=3,"Terça",IF(WEEKDAY($I$1+VALUE(A68-1))=4,"Quarta",IF(WEEKDAY($I$1+VALUE(A68-1))=5,"Quinta",IF(WEEKDAY($I$1+VALUE(A68-1))=6,"Sexta",IF(WEEKDAY($I$1+VALUE(A68-1))=7,"Sábado","")))))))</f>
        <v>Segunda</v>
      </c>
      <c r="C68" s="127" t="s">
        <v>63</v>
      </c>
      <c r="D68" s="123" t="s">
        <v>62</v>
      </c>
      <c r="E68" s="124" t="s">
        <v>61</v>
      </c>
      <c r="F68" s="127">
        <v>0.875</v>
      </c>
      <c r="G68" s="127">
        <v>0.95833333333333337</v>
      </c>
      <c r="H68" s="116">
        <f t="shared" ref="H68" si="28">IF(AND(F68&gt;=0,G68&gt;=0),(G68-F68),0)</f>
        <v>8.333333333333337E-2</v>
      </c>
      <c r="I68" s="117" t="str">
        <f t="shared" ref="I68" si="29">IF(OR(F68="",G68=""),"",IF(LEFT(E68,6)="Viagem",CONCATENATE("Horas de deslocamento / Viagem"," - ",TEXT($R$9,"R$ #.##0,00"),),IF(AND(B68&lt;&gt;"sábado",B68&lt;&gt;"domingo",B68&lt;&gt;"feriado",AND(N(F68)&gt;=VALUE("08:00:00"),N(F68)&lt;=VALUE("18:00:00"),N(G68)&gt;=VALUE("08:00:00"),N(G68)&lt;=VALUE("18:00:00"))),CONCATENATE("Dia de semana - 08h00 às 18h00"," - ",TEXT($K$9,"R$ #.##0,00"),),IF(AND(B68&lt;&gt;"sábado",B68&lt;&gt;"domingo",B68&lt;&gt;"feriado",OR(N(F68)&gt;=VALUE("18:00:00"),N(F68)&lt;=VALUE("08:00:00")),OR(AND(N(G68)&gt;=VALUE("18:00:00"),N(F68)&gt;=VALUE("18:00:00")),N(G68)&lt;=VALUE("08:00:00"))),CONCATENATE("Dia de semana - 00h00 às 08h00 e 18h00 às 24h00"," - ",TEXT($L$9,"R$ #.##0,00"),),IF(AND(B68="sábado",AND(N(F68)&gt;=VALUE("08:00:00"),N(F68)&lt;=VALUE("18:00:00"),N(G68)&gt;=VALUE("08:00:00"),N(G68)&lt;=VALUE("18:00:00"))),CONCATENATE("Sábado - 08h00 às 18h00"," - ",TEXT($M$9,"R$ #.##0,00"),),IF(AND(B68="sábado",OR(N(F68)&gt;=VALUE("18:00:00"),N(F68)&lt;=VALUE("08:00:00")),OR(AND(N(G68)&gt;=VALUE("18:00:00"),N(F68)&gt;=VALUE("18:00:00")),N(G68)&lt;=VALUE("08:00:00"))),CONCATENATE("Sábado - 00h00 às 08h00 e 18h00 às 24h00"," - ",TEXT($N$9,"R$ #.##0,00"),),IF(AND(B68="domingo",AND(N(F68)&gt;=VALUE("08:00:00"),N(F68)&lt;=VALUE("18:00:00"),N(G68)&gt;=VALUE("08:00:00"),N(G68)&lt;=VALUE("18:00:00"))),CONCATENATE("Domingo - 08h00 às 18h00"," - ",TEXT($O$9,"R$ #.##0,00"),),IF(AND(B68="domingo",OR(N(F68)&gt;=VALUE("18:00:00"),N(F68)&lt;=VALUE("08:00:00")),OR(AND(N(G68)&gt;=VALUE("18:00:00"),N(F68)&gt;=VALUE("18:00:00")),N(G68)&lt;=VALUE("08:00:00"))),CONCATENATE("Domingo - 00h00 às 08h00 e 18h00 às 24h00"," - ",TEXT($P$9,"R$ #.##0,00"),),IF(B68="feriado",CONCATENATE("Feriado"," - ",TEXT($Q$9,"R$ #.##0,00"),),"ERRO! informar 'hora início' ou 'hora final' de acordo com o tipo de hora")))))))))</f>
        <v>Dia de semana - 00h00 às 08h00 e 18h00 às 24h00 - R$ 65,00</v>
      </c>
      <c r="J68" s="118"/>
      <c r="K68" s="119" t="str">
        <f t="shared" ref="K68" si="30">IF(OR(F68="",G68=""),"",IF(LEFT(E68,6)="Viagem","",IF(AND(B68&lt;&gt;"sábado",B68&lt;&gt;"domingo",B68&lt;&gt;"feriado",AND(N(F68)&gt;=VALUE("08:00:00"),N(F68)&lt;=VALUE("18:00:00"),N(G68)&gt;=VALUE("08:00:00"),N(G68)&lt;=VALUE("18:00:00"))),H68,"")))</f>
        <v/>
      </c>
      <c r="L68" s="120">
        <f t="shared" ref="L68" si="31">IF(OR(F68="",G68=""),"",IF(LEFT(E68,6)="Viagem","",IF(AND(B68&lt;&gt;"sábado",B68&lt;&gt;"domingo",B68&lt;&gt;"feriado",OR(N(F68)&gt;=VALUE("18:00:00"),N(F68)&lt;=VALUE("08:00:00")),OR(AND(N(G68)&gt;=VALUE("18:00:00"),N(F68)&gt;=VALUE("18:00:00")),N(G68)&lt;=VALUE("08:00:00"))),H68,"")))</f>
        <v>8.333333333333337E-2</v>
      </c>
      <c r="M68" s="120" t="str">
        <f t="shared" ref="M68" si="32">IF(OR(F68="",G68=""),"",IF(LEFT(E68,6)="Viagem","",IF(AND(B68="sábado",AND(N(F68)&gt;=VALUE("08:00:00"),N(F68)&lt;=VALUE("18:00:00"),N(G68)&gt;=VALUE("08:00:00"),N(G68)&lt;=VALUE("18:00:00"))),H68,"")))</f>
        <v/>
      </c>
      <c r="N68" s="120" t="str">
        <f t="shared" ref="N68" si="33">IF(OR(F68="",G68=""),"",IF(LEFT(E68,6)="Viagem","",IF(AND(B68="sábado",OR(N(F68)&gt;=VALUE("18:00:00"),N(F68)&lt;=VALUE("08:00:00")),OR(AND(N(G68)&gt;=VALUE("18:00:00"),N(F68)&gt;=VALUE("18:00:00")),N(G68)&lt;=VALUE("08:00:00"))),H68," ")))</f>
        <v xml:space="preserve"> </v>
      </c>
      <c r="O68" s="120" t="str">
        <f t="shared" ref="O68" si="34">IF(OR(F68="",G68=""),"",IF(LEFT(E68,6)="Viagem","",IF(AND(B68="domingo",AND(N(F68)&gt;=VALUE("08:00:00"),N(F68)&lt;=VALUE("18:00:00"),N(G68)&gt;=VALUE("08:00:00"),N(G68)&lt;=VALUE("18:00:00"))),H68," ")))</f>
        <v xml:space="preserve"> </v>
      </c>
      <c r="P68" s="120" t="str">
        <f t="shared" ref="P68" si="35">IF(OR(F68="",G68=""),"",IF(LEFT(E68,6)="Viagem","",IF(AND(B68="domingo",OR(N(F68)&gt;=VALUE("18:00:00"),N(F68)&lt;=VALUE("08:00:00"),N(G68)&gt;=VALUE("18:00:00"),N(G68)&lt;=VALUE("08:00:00"))),H68," ")))</f>
        <v xml:space="preserve"> </v>
      </c>
      <c r="Q68" s="120" t="str">
        <f t="shared" ref="Q68" si="36">IF(OR(F68="",G68=""),"",IF(LEFT(E68,6)="Viagem","",IF(B68="feriado",H68,"")))</f>
        <v/>
      </c>
      <c r="R68" s="119" t="str">
        <f t="shared" ref="R68" si="37">IF(OR(F68="",G68=""),"",IF(LEFT(E68,6)="Viagem",H68,""))</f>
        <v/>
      </c>
      <c r="S68" s="122">
        <f t="shared" ref="S68" si="38">SUM(K68:R68)</f>
        <v>8.333333333333337E-2</v>
      </c>
    </row>
    <row r="69" spans="1:19" s="121" customFormat="1" ht="26" x14ac:dyDescent="0.2">
      <c r="A69" s="115">
        <v>28</v>
      </c>
      <c r="B69" s="126" t="str">
        <f t="shared" si="2"/>
        <v>Terça</v>
      </c>
      <c r="C69" s="127" t="s">
        <v>63</v>
      </c>
      <c r="D69" s="123" t="s">
        <v>62</v>
      </c>
      <c r="E69" s="124" t="s">
        <v>61</v>
      </c>
      <c r="F69" s="127">
        <v>0.33333333333333331</v>
      </c>
      <c r="G69" s="127">
        <v>0.54166666666666663</v>
      </c>
      <c r="H69" s="116">
        <f t="shared" si="3"/>
        <v>0.20833333333333331</v>
      </c>
      <c r="I69" s="117" t="str">
        <f t="shared" si="14"/>
        <v>Dia de semana - 08h00 às 18h00 - R$ 65,00</v>
      </c>
      <c r="J69" s="118"/>
      <c r="K69" s="119">
        <f t="shared" si="5"/>
        <v>0.20833333333333331</v>
      </c>
      <c r="L69" s="120" t="str">
        <f t="shared" si="6"/>
        <v/>
      </c>
      <c r="M69" s="120" t="str">
        <f t="shared" si="7"/>
        <v/>
      </c>
      <c r="N69" s="120" t="str">
        <f t="shared" si="8"/>
        <v xml:space="preserve"> </v>
      </c>
      <c r="O69" s="120" t="str">
        <f t="shared" si="9"/>
        <v xml:space="preserve"> </v>
      </c>
      <c r="P69" s="120" t="str">
        <f t="shared" si="10"/>
        <v xml:space="preserve"> </v>
      </c>
      <c r="Q69" s="120" t="str">
        <f t="shared" si="11"/>
        <v/>
      </c>
      <c r="R69" s="119" t="str">
        <f t="shared" si="12"/>
        <v/>
      </c>
      <c r="S69" s="122">
        <f t="shared" si="13"/>
        <v>0.20833333333333331</v>
      </c>
    </row>
    <row r="70" spans="1:19" s="121" customFormat="1" ht="26" x14ac:dyDescent="0.2">
      <c r="A70" s="115">
        <v>28</v>
      </c>
      <c r="B70" s="126" t="str">
        <f t="shared" si="2"/>
        <v>Terça</v>
      </c>
      <c r="C70" s="127" t="s">
        <v>63</v>
      </c>
      <c r="D70" s="123" t="s">
        <v>62</v>
      </c>
      <c r="E70" s="124" t="s">
        <v>61</v>
      </c>
      <c r="F70" s="127">
        <v>0.58333333333333337</v>
      </c>
      <c r="G70" s="127">
        <v>0.75</v>
      </c>
      <c r="H70" s="116">
        <f t="shared" si="3"/>
        <v>0.16666666666666663</v>
      </c>
      <c r="I70" s="117" t="str">
        <f t="shared" si="14"/>
        <v>Dia de semana - 08h00 às 18h00 - R$ 65,00</v>
      </c>
      <c r="J70" s="118"/>
      <c r="K70" s="119">
        <f t="shared" si="5"/>
        <v>0.16666666666666663</v>
      </c>
      <c r="L70" s="120" t="str">
        <f t="shared" si="6"/>
        <v/>
      </c>
      <c r="M70" s="120" t="str">
        <f t="shared" si="7"/>
        <v/>
      </c>
      <c r="N70" s="120" t="str">
        <f t="shared" si="8"/>
        <v xml:space="preserve"> </v>
      </c>
      <c r="O70" s="120" t="str">
        <f t="shared" si="9"/>
        <v xml:space="preserve"> </v>
      </c>
      <c r="P70" s="120" t="str">
        <f t="shared" si="10"/>
        <v xml:space="preserve"> </v>
      </c>
      <c r="Q70" s="120" t="str">
        <f t="shared" si="11"/>
        <v/>
      </c>
      <c r="R70" s="119" t="str">
        <f t="shared" si="12"/>
        <v/>
      </c>
      <c r="S70" s="122">
        <f t="shared" si="13"/>
        <v>0.16666666666666663</v>
      </c>
    </row>
    <row r="71" spans="1:19" s="121" customFormat="1" ht="39" x14ac:dyDescent="0.2">
      <c r="A71" s="115">
        <v>28</v>
      </c>
      <c r="B71" s="126" t="str">
        <f t="shared" si="2"/>
        <v>Terça</v>
      </c>
      <c r="C71" s="127" t="s">
        <v>63</v>
      </c>
      <c r="D71" s="123" t="s">
        <v>62</v>
      </c>
      <c r="E71" s="124" t="s">
        <v>61</v>
      </c>
      <c r="F71" s="127">
        <v>0.75</v>
      </c>
      <c r="G71" s="127">
        <v>0.83333333333333337</v>
      </c>
      <c r="H71" s="116">
        <f t="shared" si="3"/>
        <v>8.333333333333337E-2</v>
      </c>
      <c r="I71" s="117" t="str">
        <f t="shared" si="14"/>
        <v>Dia de semana - 00h00 às 08h00 e 18h00 às 24h00 - R$ 65,00</v>
      </c>
      <c r="J71" s="118"/>
      <c r="K71" s="119" t="str">
        <f t="shared" si="5"/>
        <v/>
      </c>
      <c r="L71" s="120">
        <f t="shared" si="6"/>
        <v>8.333333333333337E-2</v>
      </c>
      <c r="M71" s="120" t="str">
        <f t="shared" si="7"/>
        <v/>
      </c>
      <c r="N71" s="120" t="str">
        <f t="shared" si="8"/>
        <v xml:space="preserve"> </v>
      </c>
      <c r="O71" s="120" t="str">
        <f t="shared" si="9"/>
        <v xml:space="preserve"> </v>
      </c>
      <c r="P71" s="120" t="str">
        <f t="shared" si="10"/>
        <v xml:space="preserve"> </v>
      </c>
      <c r="Q71" s="120" t="str">
        <f t="shared" si="11"/>
        <v/>
      </c>
      <c r="R71" s="119" t="str">
        <f t="shared" si="12"/>
        <v/>
      </c>
      <c r="S71" s="122">
        <f t="shared" si="13"/>
        <v>8.333333333333337E-2</v>
      </c>
    </row>
    <row r="72" spans="1:19" s="121" customFormat="1" ht="39" x14ac:dyDescent="0.2">
      <c r="A72" s="115">
        <v>28</v>
      </c>
      <c r="B72" s="126" t="str">
        <f t="shared" ref="B72" si="39">IF(WEEKDAY($I$1+VALUE(A72-1))=1,"Domingo",IF(WEEKDAY($I$1+VALUE(A72-1))=2,"Segunda",IF(WEEKDAY($I$1+VALUE(A72-1))=3,"Terça",IF(WEEKDAY($I$1+VALUE(A72-1))=4,"Quarta",IF(WEEKDAY($I$1+VALUE(A72-1))=5,"Quinta",IF(WEEKDAY($I$1+VALUE(A72-1))=6,"Sexta",IF(WEEKDAY($I$1+VALUE(A72-1))=7,"Sábado","")))))))</f>
        <v>Terça</v>
      </c>
      <c r="C72" s="127" t="s">
        <v>63</v>
      </c>
      <c r="D72" s="123" t="s">
        <v>62</v>
      </c>
      <c r="E72" s="124" t="s">
        <v>61</v>
      </c>
      <c r="F72" s="127">
        <v>0.875</v>
      </c>
      <c r="G72" s="127">
        <v>0.95833333333333337</v>
      </c>
      <c r="H72" s="116">
        <f t="shared" ref="H72" si="40">IF(AND(F72&gt;=0,G72&gt;=0),(G72-F72),0)</f>
        <v>8.333333333333337E-2</v>
      </c>
      <c r="I72" s="117" t="str">
        <f t="shared" ref="I72" si="41">IF(OR(F72="",G72=""),"",IF(LEFT(E72,6)="Viagem",CONCATENATE("Horas de deslocamento / Viagem"," - ",TEXT($R$9,"R$ #.##0,00"),),IF(AND(B72&lt;&gt;"sábado",B72&lt;&gt;"domingo",B72&lt;&gt;"feriado",AND(N(F72)&gt;=VALUE("08:00:00"),N(F72)&lt;=VALUE("18:00:00"),N(G72)&gt;=VALUE("08:00:00"),N(G72)&lt;=VALUE("18:00:00"))),CONCATENATE("Dia de semana - 08h00 às 18h00"," - ",TEXT($K$9,"R$ #.##0,00"),),IF(AND(B72&lt;&gt;"sábado",B72&lt;&gt;"domingo",B72&lt;&gt;"feriado",OR(N(F72)&gt;=VALUE("18:00:00"),N(F72)&lt;=VALUE("08:00:00")),OR(AND(N(G72)&gt;=VALUE("18:00:00"),N(F72)&gt;=VALUE("18:00:00")),N(G72)&lt;=VALUE("08:00:00"))),CONCATENATE("Dia de semana - 00h00 às 08h00 e 18h00 às 24h00"," - ",TEXT($L$9,"R$ #.##0,00"),),IF(AND(B72="sábado",AND(N(F72)&gt;=VALUE("08:00:00"),N(F72)&lt;=VALUE("18:00:00"),N(G72)&gt;=VALUE("08:00:00"),N(G72)&lt;=VALUE("18:00:00"))),CONCATENATE("Sábado - 08h00 às 18h00"," - ",TEXT($M$9,"R$ #.##0,00"),),IF(AND(B72="sábado",OR(N(F72)&gt;=VALUE("18:00:00"),N(F72)&lt;=VALUE("08:00:00")),OR(AND(N(G72)&gt;=VALUE("18:00:00"),N(F72)&gt;=VALUE("18:00:00")),N(G72)&lt;=VALUE("08:00:00"))),CONCATENATE("Sábado - 00h00 às 08h00 e 18h00 às 24h00"," - ",TEXT($N$9,"R$ #.##0,00"),),IF(AND(B72="domingo",AND(N(F72)&gt;=VALUE("08:00:00"),N(F72)&lt;=VALUE("18:00:00"),N(G72)&gt;=VALUE("08:00:00"),N(G72)&lt;=VALUE("18:00:00"))),CONCATENATE("Domingo - 08h00 às 18h00"," - ",TEXT($O$9,"R$ #.##0,00"),),IF(AND(B72="domingo",OR(N(F72)&gt;=VALUE("18:00:00"),N(F72)&lt;=VALUE("08:00:00")),OR(AND(N(G72)&gt;=VALUE("18:00:00"),N(F72)&gt;=VALUE("18:00:00")),N(G72)&lt;=VALUE("08:00:00"))),CONCATENATE("Domingo - 00h00 às 08h00 e 18h00 às 24h00"," - ",TEXT($P$9,"R$ #.##0,00"),),IF(B72="feriado",CONCATENATE("Feriado"," - ",TEXT($Q$9,"R$ #.##0,00"),),"ERRO! informar 'hora início' ou 'hora final' de acordo com o tipo de hora")))))))))</f>
        <v>Dia de semana - 00h00 às 08h00 e 18h00 às 24h00 - R$ 65,00</v>
      </c>
      <c r="J72" s="118"/>
      <c r="K72" s="119" t="str">
        <f t="shared" ref="K72" si="42">IF(OR(F72="",G72=""),"",IF(LEFT(E72,6)="Viagem","",IF(AND(B72&lt;&gt;"sábado",B72&lt;&gt;"domingo",B72&lt;&gt;"feriado",AND(N(F72)&gt;=VALUE("08:00:00"),N(F72)&lt;=VALUE("18:00:00"),N(G72)&gt;=VALUE("08:00:00"),N(G72)&lt;=VALUE("18:00:00"))),H72,"")))</f>
        <v/>
      </c>
      <c r="L72" s="120">
        <f t="shared" ref="L72" si="43">IF(OR(F72="",G72=""),"",IF(LEFT(E72,6)="Viagem","",IF(AND(B72&lt;&gt;"sábado",B72&lt;&gt;"domingo",B72&lt;&gt;"feriado",OR(N(F72)&gt;=VALUE("18:00:00"),N(F72)&lt;=VALUE("08:00:00")),OR(AND(N(G72)&gt;=VALUE("18:00:00"),N(F72)&gt;=VALUE("18:00:00")),N(G72)&lt;=VALUE("08:00:00"))),H72,"")))</f>
        <v>8.333333333333337E-2</v>
      </c>
      <c r="M72" s="120" t="str">
        <f t="shared" ref="M72" si="44">IF(OR(F72="",G72=""),"",IF(LEFT(E72,6)="Viagem","",IF(AND(B72="sábado",AND(N(F72)&gt;=VALUE("08:00:00"),N(F72)&lt;=VALUE("18:00:00"),N(G72)&gt;=VALUE("08:00:00"),N(G72)&lt;=VALUE("18:00:00"))),H72,"")))</f>
        <v/>
      </c>
      <c r="N72" s="120" t="str">
        <f t="shared" ref="N72" si="45">IF(OR(F72="",G72=""),"",IF(LEFT(E72,6)="Viagem","",IF(AND(B72="sábado",OR(N(F72)&gt;=VALUE("18:00:00"),N(F72)&lt;=VALUE("08:00:00")),OR(AND(N(G72)&gt;=VALUE("18:00:00"),N(F72)&gt;=VALUE("18:00:00")),N(G72)&lt;=VALUE("08:00:00"))),H72," ")))</f>
        <v xml:space="preserve"> </v>
      </c>
      <c r="O72" s="120" t="str">
        <f t="shared" ref="O72" si="46">IF(OR(F72="",G72=""),"",IF(LEFT(E72,6)="Viagem","",IF(AND(B72="domingo",AND(N(F72)&gt;=VALUE("08:00:00"),N(F72)&lt;=VALUE("18:00:00"),N(G72)&gt;=VALUE("08:00:00"),N(G72)&lt;=VALUE("18:00:00"))),H72," ")))</f>
        <v xml:space="preserve"> </v>
      </c>
      <c r="P72" s="120" t="str">
        <f t="shared" ref="P72" si="47">IF(OR(F72="",G72=""),"",IF(LEFT(E72,6)="Viagem","",IF(AND(B72="domingo",OR(N(F72)&gt;=VALUE("18:00:00"),N(F72)&lt;=VALUE("08:00:00"),N(G72)&gt;=VALUE("18:00:00"),N(G72)&lt;=VALUE("08:00:00"))),H72," ")))</f>
        <v xml:space="preserve"> </v>
      </c>
      <c r="Q72" s="120" t="str">
        <f t="shared" ref="Q72" si="48">IF(OR(F72="",G72=""),"",IF(LEFT(E72,6)="Viagem","",IF(B72="feriado",H72,"")))</f>
        <v/>
      </c>
      <c r="R72" s="119" t="str">
        <f t="shared" ref="R72" si="49">IF(OR(F72="",G72=""),"",IF(LEFT(E72,6)="Viagem",H72,""))</f>
        <v/>
      </c>
      <c r="S72" s="122">
        <f t="shared" ref="S72" si="50">SUM(K72:R72)</f>
        <v>8.333333333333337E-2</v>
      </c>
    </row>
    <row r="73" spans="1:19" s="121" customFormat="1" ht="26" x14ac:dyDescent="0.2">
      <c r="A73" s="115">
        <v>29</v>
      </c>
      <c r="B73" s="126" t="str">
        <f t="shared" si="2"/>
        <v>Quarta</v>
      </c>
      <c r="C73" s="127" t="s">
        <v>63</v>
      </c>
      <c r="D73" s="123" t="s">
        <v>62</v>
      </c>
      <c r="E73" s="124" t="s">
        <v>61</v>
      </c>
      <c r="F73" s="127">
        <v>0.33333333333333331</v>
      </c>
      <c r="G73" s="127">
        <v>0.54166666666666663</v>
      </c>
      <c r="H73" s="116">
        <f t="shared" si="3"/>
        <v>0.20833333333333331</v>
      </c>
      <c r="I73" s="117" t="str">
        <f t="shared" si="14"/>
        <v>Dia de semana - 08h00 às 18h00 - R$ 65,00</v>
      </c>
      <c r="J73" s="118"/>
      <c r="K73" s="119">
        <f t="shared" si="5"/>
        <v>0.20833333333333331</v>
      </c>
      <c r="L73" s="120" t="str">
        <f t="shared" si="6"/>
        <v/>
      </c>
      <c r="M73" s="120" t="str">
        <f t="shared" si="7"/>
        <v/>
      </c>
      <c r="N73" s="120" t="str">
        <f t="shared" si="8"/>
        <v xml:space="preserve"> </v>
      </c>
      <c r="O73" s="120" t="str">
        <f t="shared" si="9"/>
        <v xml:space="preserve"> </v>
      </c>
      <c r="P73" s="120" t="str">
        <f t="shared" si="10"/>
        <v xml:space="preserve"> </v>
      </c>
      <c r="Q73" s="120" t="str">
        <f t="shared" si="11"/>
        <v/>
      </c>
      <c r="R73" s="119" t="str">
        <f t="shared" si="12"/>
        <v/>
      </c>
      <c r="S73" s="122">
        <f t="shared" si="13"/>
        <v>0.20833333333333331</v>
      </c>
    </row>
    <row r="74" spans="1:19" s="121" customFormat="1" ht="26" x14ac:dyDescent="0.2">
      <c r="A74" s="115">
        <v>29</v>
      </c>
      <c r="B74" s="126" t="str">
        <f t="shared" si="2"/>
        <v>Quarta</v>
      </c>
      <c r="C74" s="127" t="s">
        <v>63</v>
      </c>
      <c r="D74" s="123" t="s">
        <v>62</v>
      </c>
      <c r="E74" s="124" t="s">
        <v>61</v>
      </c>
      <c r="F74" s="127">
        <v>0.58333333333333337</v>
      </c>
      <c r="G74" s="127">
        <v>0.75</v>
      </c>
      <c r="H74" s="116">
        <f t="shared" si="3"/>
        <v>0.16666666666666663</v>
      </c>
      <c r="I74" s="117" t="str">
        <f t="shared" si="14"/>
        <v>Dia de semana - 08h00 às 18h00 - R$ 65,00</v>
      </c>
      <c r="J74" s="118"/>
      <c r="K74" s="119">
        <f t="shared" si="5"/>
        <v>0.16666666666666663</v>
      </c>
      <c r="L74" s="120" t="str">
        <f t="shared" si="6"/>
        <v/>
      </c>
      <c r="M74" s="120" t="str">
        <f t="shared" si="7"/>
        <v/>
      </c>
      <c r="N74" s="120" t="str">
        <f t="shared" si="8"/>
        <v xml:space="preserve"> </v>
      </c>
      <c r="O74" s="120" t="str">
        <f t="shared" si="9"/>
        <v xml:space="preserve"> </v>
      </c>
      <c r="P74" s="120" t="str">
        <f t="shared" si="10"/>
        <v xml:space="preserve"> </v>
      </c>
      <c r="Q74" s="120" t="str">
        <f t="shared" si="11"/>
        <v/>
      </c>
      <c r="R74" s="119" t="str">
        <f t="shared" si="12"/>
        <v/>
      </c>
      <c r="S74" s="122">
        <f t="shared" si="13"/>
        <v>0.16666666666666663</v>
      </c>
    </row>
    <row r="75" spans="1:19" s="13" customFormat="1" ht="12" x14ac:dyDescent="0.15">
      <c r="A75" s="167" t="s">
        <v>16</v>
      </c>
      <c r="B75" s="167"/>
      <c r="C75" s="167"/>
      <c r="D75" s="167"/>
      <c r="E75" s="167"/>
      <c r="F75" s="167"/>
      <c r="G75" s="167"/>
      <c r="H75" s="32">
        <f>SUM(H10:H74)</f>
        <v>8.5833333333333339</v>
      </c>
      <c r="I75" s="31"/>
      <c r="K75" s="122">
        <f t="shared" ref="K75:S75" si="51">SUM(K10:K74)</f>
        <v>7.1041666666666679</v>
      </c>
      <c r="L75" s="122">
        <f t="shared" si="51"/>
        <v>1.479166666666667</v>
      </c>
      <c r="M75" s="122">
        <f t="shared" si="51"/>
        <v>0</v>
      </c>
      <c r="N75" s="122">
        <f t="shared" si="51"/>
        <v>0</v>
      </c>
      <c r="O75" s="122">
        <f t="shared" si="51"/>
        <v>0</v>
      </c>
      <c r="P75" s="122">
        <f t="shared" si="51"/>
        <v>0</v>
      </c>
      <c r="Q75" s="122">
        <f t="shared" si="51"/>
        <v>0</v>
      </c>
      <c r="R75" s="122">
        <f t="shared" si="51"/>
        <v>0</v>
      </c>
      <c r="S75" s="122">
        <f t="shared" si="51"/>
        <v>8.5833333333333339</v>
      </c>
    </row>
    <row r="76" spans="1:19" s="13" customFormat="1" ht="12" x14ac:dyDescent="0.15">
      <c r="A76" s="162" t="s">
        <v>26</v>
      </c>
      <c r="B76" s="162"/>
      <c r="C76" s="162"/>
      <c r="D76" s="162"/>
      <c r="E76" s="16" t="s">
        <v>24</v>
      </c>
      <c r="F76" s="162" t="s">
        <v>25</v>
      </c>
      <c r="G76" s="162"/>
      <c r="H76" s="162"/>
      <c r="I76" s="162"/>
      <c r="K76" s="35">
        <f>TEXT(K75,"[h]")+MINUTE(K75)/60</f>
        <v>170.5</v>
      </c>
      <c r="L76" s="35">
        <f t="shared" ref="L76:S76" si="52">TEXT(L75,"[h]")+MINUTE(L75)/60</f>
        <v>35.5</v>
      </c>
      <c r="M76" s="35">
        <f t="shared" si="52"/>
        <v>0</v>
      </c>
      <c r="N76" s="35">
        <f t="shared" si="52"/>
        <v>0</v>
      </c>
      <c r="O76" s="35">
        <f t="shared" si="52"/>
        <v>0</v>
      </c>
      <c r="P76" s="35">
        <f t="shared" si="52"/>
        <v>0</v>
      </c>
      <c r="Q76" s="35">
        <f t="shared" si="52"/>
        <v>0</v>
      </c>
      <c r="R76" s="35">
        <f t="shared" si="52"/>
        <v>0</v>
      </c>
      <c r="S76" s="35">
        <f t="shared" si="52"/>
        <v>206</v>
      </c>
    </row>
    <row r="77" spans="1:19" s="13" customFormat="1" ht="12" x14ac:dyDescent="0.15">
      <c r="A77" s="161"/>
      <c r="B77" s="161"/>
      <c r="C77" s="161"/>
      <c r="D77" s="161"/>
      <c r="E77" s="109"/>
      <c r="F77" s="161"/>
      <c r="G77" s="161"/>
      <c r="H77" s="161"/>
      <c r="I77" s="161"/>
      <c r="K77" s="33">
        <f t="shared" ref="K77:R77" si="53">K76*K9</f>
        <v>11082.5</v>
      </c>
      <c r="L77" s="33">
        <f t="shared" si="53"/>
        <v>2307.5</v>
      </c>
      <c r="M77" s="33">
        <f t="shared" si="53"/>
        <v>0</v>
      </c>
      <c r="N77" s="33">
        <f t="shared" si="53"/>
        <v>0</v>
      </c>
      <c r="O77" s="33">
        <f t="shared" si="53"/>
        <v>0</v>
      </c>
      <c r="P77" s="33">
        <f t="shared" si="53"/>
        <v>0</v>
      </c>
      <c r="Q77" s="33">
        <f t="shared" si="53"/>
        <v>0</v>
      </c>
      <c r="R77" s="33">
        <f t="shared" si="53"/>
        <v>0</v>
      </c>
      <c r="S77" s="33">
        <f>SUM(K77:R77)</f>
        <v>13390</v>
      </c>
    </row>
    <row r="78" spans="1:19" s="61" customFormat="1" ht="14" x14ac:dyDescent="0.2">
      <c r="A78" s="162" t="s">
        <v>23</v>
      </c>
      <c r="B78" s="162"/>
      <c r="C78" s="162"/>
      <c r="D78" s="162"/>
      <c r="E78" s="16" t="s">
        <v>24</v>
      </c>
      <c r="F78" s="162" t="s">
        <v>25</v>
      </c>
      <c r="G78" s="162"/>
      <c r="H78" s="162"/>
      <c r="I78" s="162"/>
      <c r="J78" s="36"/>
      <c r="K78" s="46"/>
      <c r="L78" s="46"/>
      <c r="M78" s="46"/>
      <c r="N78" s="46"/>
      <c r="O78" s="46"/>
      <c r="P78" s="46"/>
      <c r="Q78" s="46"/>
      <c r="R78" s="46"/>
      <c r="S78" s="47"/>
    </row>
    <row r="79" spans="1:19" s="61" customFormat="1" ht="14" x14ac:dyDescent="0.2">
      <c r="A79" s="161"/>
      <c r="B79" s="161"/>
      <c r="C79" s="161"/>
      <c r="D79" s="161"/>
      <c r="E79" s="109"/>
      <c r="F79" s="161"/>
      <c r="G79" s="161"/>
      <c r="H79" s="161"/>
      <c r="I79" s="161"/>
      <c r="J79" s="36"/>
      <c r="K79" s="122" t="s">
        <v>65</v>
      </c>
      <c r="L79" s="122">
        <f>S75</f>
        <v>8.5833333333333339</v>
      </c>
      <c r="M79" s="46"/>
      <c r="N79" s="46"/>
      <c r="O79" s="46"/>
      <c r="P79" s="46"/>
      <c r="Q79" s="46"/>
      <c r="R79" s="46"/>
      <c r="S79" s="47"/>
    </row>
    <row r="80" spans="1:19" s="61" customFormat="1" ht="26" x14ac:dyDescent="0.2">
      <c r="A80" s="62"/>
      <c r="E80" s="63"/>
      <c r="I80" s="64"/>
      <c r="J80" s="36"/>
      <c r="K80" s="122" t="s">
        <v>68</v>
      </c>
      <c r="L80" s="122">
        <v>7.5</v>
      </c>
      <c r="M80" s="46"/>
      <c r="N80" s="46"/>
      <c r="O80" s="46"/>
      <c r="P80" s="46"/>
      <c r="Q80" s="46"/>
      <c r="R80" s="46"/>
      <c r="S80" s="47"/>
    </row>
    <row r="81" spans="1:19" s="61" customFormat="1" ht="14" x14ac:dyDescent="0.2">
      <c r="A81" s="48"/>
      <c r="B81" s="49"/>
      <c r="C81" s="49"/>
      <c r="D81" s="49"/>
      <c r="E81" s="50"/>
      <c r="F81" s="36"/>
      <c r="G81" s="65"/>
      <c r="I81" s="64"/>
      <c r="J81" s="36"/>
      <c r="K81" s="122" t="s">
        <v>66</v>
      </c>
      <c r="L81" s="122">
        <f>IF(L79&gt;L80,L79-L80,L80-L79)</f>
        <v>1.0833333333333339</v>
      </c>
      <c r="M81" s="51"/>
      <c r="N81" s="47"/>
      <c r="O81" s="47"/>
      <c r="P81" s="47"/>
      <c r="Q81" s="47"/>
      <c r="R81" s="52"/>
      <c r="S81" s="47"/>
    </row>
    <row r="82" spans="1:19" s="63" customFormat="1" x14ac:dyDescent="0.2">
      <c r="A82" s="169" t="str">
        <f>CONCATENATE($B$1," - ",$B$2," - ",$B$3," - ",TEXT($I$1,"mmmm / aaaa"))</f>
        <v>APONTAMENTO DE HORAS MENSAL - Império Tecnologia - Marcus Cezar Rabello - maio / 2013</v>
      </c>
      <c r="B82" s="170"/>
      <c r="C82" s="170"/>
      <c r="D82" s="170"/>
      <c r="E82" s="170"/>
      <c r="F82" s="170"/>
      <c r="G82" s="171"/>
      <c r="I82" s="66"/>
      <c r="J82" s="36"/>
      <c r="K82" s="122" t="s">
        <v>69</v>
      </c>
      <c r="L82" s="122">
        <f>'Abr2013'!L85</f>
        <v>2.041666666666675</v>
      </c>
      <c r="M82" s="53"/>
      <c r="N82" s="53"/>
      <c r="O82" s="53"/>
      <c r="P82" s="53"/>
      <c r="Q82" s="53"/>
      <c r="R82" s="53"/>
      <c r="S82" s="53"/>
    </row>
    <row r="83" spans="1:19" s="61" customFormat="1" ht="14" x14ac:dyDescent="0.2">
      <c r="A83" s="110" t="s">
        <v>3</v>
      </c>
      <c r="B83" s="23">
        <f>K9</f>
        <v>65</v>
      </c>
      <c r="C83" s="163">
        <f>K75</f>
        <v>7.1041666666666679</v>
      </c>
      <c r="D83" s="164"/>
      <c r="E83" s="165"/>
      <c r="F83" s="166">
        <f>K77</f>
        <v>11082.5</v>
      </c>
      <c r="G83" s="166"/>
      <c r="I83" s="64"/>
      <c r="J83" s="36"/>
      <c r="K83" s="122" t="s">
        <v>67</v>
      </c>
      <c r="L83" s="102">
        <f>L81+L82</f>
        <v>3.1250000000000089</v>
      </c>
      <c r="M83" s="128"/>
      <c r="N83" s="36"/>
      <c r="O83" s="36"/>
      <c r="P83" s="36"/>
      <c r="Q83" s="36"/>
      <c r="R83" s="36"/>
      <c r="S83" s="36"/>
    </row>
    <row r="84" spans="1:19" s="61" customFormat="1" ht="14" x14ac:dyDescent="0.2">
      <c r="A84" s="110" t="s">
        <v>3</v>
      </c>
      <c r="B84" s="23">
        <f>L9</f>
        <v>65</v>
      </c>
      <c r="C84" s="163">
        <f>L75</f>
        <v>1.479166666666667</v>
      </c>
      <c r="D84" s="164"/>
      <c r="E84" s="165"/>
      <c r="F84" s="166">
        <f>L77</f>
        <v>2307.5</v>
      </c>
      <c r="G84" s="166"/>
      <c r="I84" s="64"/>
      <c r="J84" s="36"/>
      <c r="K84" s="122"/>
      <c r="L84" s="122"/>
      <c r="M84" s="36"/>
      <c r="N84" s="36"/>
      <c r="O84" s="36"/>
      <c r="P84" s="36"/>
      <c r="Q84" s="36"/>
      <c r="R84" s="36"/>
      <c r="S84" s="36"/>
    </row>
    <row r="85" spans="1:19" s="61" customFormat="1" ht="14" x14ac:dyDescent="0.2">
      <c r="A85" s="110" t="s">
        <v>3</v>
      </c>
      <c r="B85" s="23">
        <f>M9</f>
        <v>65</v>
      </c>
      <c r="C85" s="163">
        <f>M75</f>
        <v>0</v>
      </c>
      <c r="D85" s="164"/>
      <c r="E85" s="165"/>
      <c r="F85" s="166">
        <f>M77</f>
        <v>0</v>
      </c>
      <c r="G85" s="166"/>
      <c r="I85" s="64"/>
      <c r="J85" s="36"/>
      <c r="K85" s="54"/>
      <c r="L85" s="54"/>
      <c r="M85" s="36"/>
      <c r="N85" s="36"/>
      <c r="O85" s="36"/>
      <c r="P85" s="36"/>
      <c r="Q85" s="36"/>
      <c r="R85" s="36"/>
      <c r="S85" s="36"/>
    </row>
    <row r="86" spans="1:19" s="61" customFormat="1" ht="14" x14ac:dyDescent="0.2">
      <c r="A86" s="110" t="s">
        <v>3</v>
      </c>
      <c r="B86" s="23">
        <f>N9</f>
        <v>65</v>
      </c>
      <c r="C86" s="163">
        <f>N75</f>
        <v>0</v>
      </c>
      <c r="D86" s="164"/>
      <c r="E86" s="165"/>
      <c r="F86" s="166">
        <f>N77</f>
        <v>0</v>
      </c>
      <c r="G86" s="166"/>
      <c r="I86" s="64"/>
      <c r="J86" s="36"/>
      <c r="K86" s="54"/>
      <c r="L86" s="54"/>
      <c r="M86" s="36"/>
      <c r="N86" s="36"/>
      <c r="O86" s="36"/>
      <c r="P86" s="36"/>
      <c r="Q86" s="36"/>
      <c r="R86" s="36"/>
      <c r="S86" s="36"/>
    </row>
    <row r="87" spans="1:19" s="61" customFormat="1" ht="14" x14ac:dyDescent="0.2">
      <c r="A87" s="110" t="s">
        <v>3</v>
      </c>
      <c r="B87" s="23">
        <f>O9</f>
        <v>65</v>
      </c>
      <c r="C87" s="163">
        <f>O75</f>
        <v>0</v>
      </c>
      <c r="D87" s="164"/>
      <c r="E87" s="165"/>
      <c r="F87" s="166">
        <f>O77</f>
        <v>0</v>
      </c>
      <c r="G87" s="166"/>
      <c r="I87" s="64"/>
      <c r="J87" s="36"/>
      <c r="K87" s="54"/>
      <c r="L87" s="54"/>
      <c r="M87" s="36"/>
      <c r="N87" s="36"/>
      <c r="O87" s="36"/>
      <c r="P87" s="36"/>
      <c r="Q87" s="36"/>
      <c r="R87" s="36"/>
      <c r="S87" s="36"/>
    </row>
    <row r="88" spans="1:19" s="61" customFormat="1" ht="14" x14ac:dyDescent="0.2">
      <c r="A88" s="110" t="s">
        <v>3</v>
      </c>
      <c r="B88" s="23">
        <f>P9</f>
        <v>65</v>
      </c>
      <c r="C88" s="163">
        <f>P75</f>
        <v>0</v>
      </c>
      <c r="D88" s="164"/>
      <c r="E88" s="165"/>
      <c r="F88" s="166">
        <f>P77</f>
        <v>0</v>
      </c>
      <c r="G88" s="166"/>
      <c r="I88" s="64"/>
      <c r="J88" s="36"/>
      <c r="K88" s="54"/>
      <c r="L88" s="54"/>
      <c r="M88" s="36"/>
      <c r="N88" s="36"/>
      <c r="O88" s="36"/>
      <c r="P88" s="36"/>
      <c r="Q88" s="36"/>
      <c r="R88" s="36"/>
      <c r="S88" s="36"/>
    </row>
    <row r="89" spans="1:19" s="61" customFormat="1" ht="14" x14ac:dyDescent="0.2">
      <c r="A89" s="110" t="s">
        <v>3</v>
      </c>
      <c r="B89" s="23">
        <f>Q9</f>
        <v>65</v>
      </c>
      <c r="C89" s="163">
        <f>Q75</f>
        <v>0</v>
      </c>
      <c r="D89" s="164"/>
      <c r="E89" s="165"/>
      <c r="F89" s="166">
        <f>Q77</f>
        <v>0</v>
      </c>
      <c r="G89" s="166"/>
      <c r="I89" s="64"/>
      <c r="J89" s="36"/>
      <c r="K89" s="55"/>
      <c r="L89" s="55"/>
      <c r="M89" s="36"/>
      <c r="N89" s="36"/>
      <c r="O89" s="36"/>
      <c r="P89" s="36"/>
      <c r="Q89" s="36"/>
      <c r="R89" s="36"/>
      <c r="S89" s="36"/>
    </row>
    <row r="90" spans="1:19" s="61" customFormat="1" ht="14" x14ac:dyDescent="0.2">
      <c r="A90" s="110" t="s">
        <v>3</v>
      </c>
      <c r="B90" s="23">
        <f>R9</f>
        <v>65</v>
      </c>
      <c r="C90" s="163">
        <f>R75</f>
        <v>0</v>
      </c>
      <c r="D90" s="164"/>
      <c r="E90" s="165"/>
      <c r="F90" s="166">
        <f>R77</f>
        <v>0</v>
      </c>
      <c r="G90" s="166"/>
      <c r="I90" s="64"/>
      <c r="J90" s="36"/>
      <c r="K90" s="55"/>
      <c r="L90" s="55"/>
      <c r="M90" s="36"/>
      <c r="N90" s="36"/>
      <c r="O90" s="36"/>
      <c r="P90" s="36"/>
      <c r="Q90" s="36"/>
      <c r="R90" s="36"/>
      <c r="S90" s="36"/>
    </row>
    <row r="91" spans="1:19" s="61" customFormat="1" ht="14" x14ac:dyDescent="0.2">
      <c r="A91" s="172" t="s">
        <v>0</v>
      </c>
      <c r="B91" s="173"/>
      <c r="C91" s="174">
        <f>SUM(C83:C90)</f>
        <v>8.5833333333333357</v>
      </c>
      <c r="D91" s="175"/>
      <c r="E91" s="176"/>
      <c r="F91" s="177">
        <f>SUM(F83:G90)</f>
        <v>13390</v>
      </c>
      <c r="G91" s="177"/>
      <c r="I91" s="64"/>
      <c r="J91" s="36"/>
      <c r="K91" s="36"/>
      <c r="L91" s="36"/>
      <c r="M91" s="36"/>
      <c r="N91" s="36"/>
      <c r="O91" s="36"/>
      <c r="P91" s="36"/>
      <c r="Q91" s="36"/>
      <c r="R91" s="36"/>
      <c r="S91" s="36"/>
    </row>
    <row r="92" spans="1:19" s="61" customFormat="1" ht="14" x14ac:dyDescent="0.2">
      <c r="A92" s="172" t="s">
        <v>44</v>
      </c>
      <c r="B92" s="173"/>
      <c r="C92" s="178">
        <f>TEXT($C$91,"[h]")+MINUTE($C$91)/60</f>
        <v>206</v>
      </c>
      <c r="D92" s="179"/>
      <c r="E92" s="180"/>
      <c r="F92" s="181">
        <f>C92-190</f>
        <v>16</v>
      </c>
      <c r="G92" s="181"/>
      <c r="I92" s="64"/>
      <c r="J92" s="36"/>
      <c r="K92" s="36"/>
      <c r="L92" s="36"/>
      <c r="M92" s="36"/>
      <c r="N92" s="36"/>
      <c r="O92" s="36"/>
      <c r="P92" s="36"/>
      <c r="Q92" s="36"/>
      <c r="R92" s="36"/>
      <c r="S92" s="36"/>
    </row>
    <row r="93" spans="1:19" s="61" customFormat="1" ht="14" x14ac:dyDescent="0.2">
      <c r="A93" s="13"/>
      <c r="B93" s="13"/>
      <c r="C93" s="13"/>
      <c r="D93" s="13"/>
      <c r="E93" s="13"/>
      <c r="F93" s="13"/>
      <c r="G93" s="13"/>
      <c r="J93" s="36"/>
      <c r="K93" s="36"/>
      <c r="L93" s="36"/>
      <c r="M93" s="36"/>
      <c r="N93" s="36"/>
      <c r="O93" s="36"/>
      <c r="P93" s="36"/>
      <c r="Q93" s="36"/>
      <c r="R93" s="36"/>
      <c r="S93" s="36"/>
    </row>
    <row r="94" spans="1:19" s="61" customFormat="1" ht="14" x14ac:dyDescent="0.2">
      <c r="A94" s="182" t="s">
        <v>41</v>
      </c>
      <c r="B94" s="183"/>
      <c r="C94" s="183"/>
      <c r="D94" s="183"/>
      <c r="E94" s="183"/>
      <c r="F94" s="183"/>
      <c r="G94" s="184"/>
      <c r="I94" s="64"/>
      <c r="J94" s="36"/>
      <c r="K94" s="36"/>
      <c r="L94" s="36"/>
      <c r="M94" s="36"/>
      <c r="N94" s="36"/>
      <c r="O94" s="36"/>
      <c r="P94" s="36"/>
      <c r="Q94" s="36"/>
      <c r="R94" s="36"/>
      <c r="S94" s="36"/>
    </row>
    <row r="95" spans="1:19" s="61" customFormat="1" ht="14" x14ac:dyDescent="0.2">
      <c r="A95" s="172"/>
      <c r="B95" s="173"/>
      <c r="C95" s="174"/>
      <c r="D95" s="175"/>
      <c r="E95" s="176"/>
      <c r="F95" s="177"/>
      <c r="G95" s="177"/>
      <c r="I95" s="64"/>
      <c r="J95" s="36"/>
      <c r="K95" s="36"/>
      <c r="L95" s="36"/>
      <c r="M95" s="36"/>
      <c r="N95" s="36"/>
      <c r="O95" s="36"/>
      <c r="P95" s="36"/>
      <c r="Q95" s="36"/>
      <c r="R95" s="36"/>
      <c r="S95" s="36"/>
    </row>
    <row r="96" spans="1:19" s="61" customFormat="1" ht="14" x14ac:dyDescent="0.2">
      <c r="A96" s="172"/>
      <c r="B96" s="173"/>
      <c r="C96" s="174"/>
      <c r="D96" s="175"/>
      <c r="E96" s="176"/>
      <c r="F96" s="177"/>
      <c r="G96" s="177"/>
      <c r="I96" s="64"/>
      <c r="J96" s="36"/>
      <c r="K96" s="36"/>
      <c r="L96" s="36"/>
      <c r="M96" s="36"/>
      <c r="N96" s="36"/>
      <c r="O96" s="36"/>
      <c r="P96" s="36"/>
      <c r="Q96" s="36"/>
      <c r="R96" s="36"/>
      <c r="S96" s="36"/>
    </row>
    <row r="97" spans="1:19" s="61" customFormat="1" ht="14" x14ac:dyDescent="0.2">
      <c r="A97" s="172"/>
      <c r="B97" s="173"/>
      <c r="C97" s="174"/>
      <c r="D97" s="175"/>
      <c r="E97" s="176"/>
      <c r="F97" s="177"/>
      <c r="G97" s="177"/>
      <c r="I97" s="64"/>
      <c r="J97" s="36"/>
      <c r="K97" s="36"/>
      <c r="L97" s="36"/>
      <c r="M97" s="36"/>
      <c r="N97" s="36"/>
      <c r="O97" s="36"/>
      <c r="P97" s="36"/>
      <c r="Q97" s="36"/>
      <c r="R97" s="36"/>
      <c r="S97" s="36"/>
    </row>
    <row r="98" spans="1:19" s="61" customFormat="1" ht="14" x14ac:dyDescent="0.2">
      <c r="A98" s="172"/>
      <c r="B98" s="173"/>
      <c r="C98" s="174"/>
      <c r="D98" s="175"/>
      <c r="E98" s="176"/>
      <c r="F98" s="177"/>
      <c r="G98" s="177"/>
      <c r="I98" s="64"/>
      <c r="J98" s="36"/>
      <c r="K98" s="36"/>
      <c r="L98" s="36"/>
      <c r="M98" s="36"/>
      <c r="N98" s="36"/>
      <c r="O98" s="36"/>
      <c r="P98" s="36"/>
      <c r="Q98" s="36"/>
      <c r="R98" s="36"/>
      <c r="S98" s="36"/>
    </row>
    <row r="99" spans="1:19" s="61" customFormat="1" ht="14" x14ac:dyDescent="0.2">
      <c r="A99" s="172" t="s">
        <v>0</v>
      </c>
      <c r="B99" s="173"/>
      <c r="C99" s="174">
        <f>SUM(C95:E98)</f>
        <v>0</v>
      </c>
      <c r="D99" s="175"/>
      <c r="E99" s="176"/>
      <c r="F99" s="177">
        <f>SUM(F95:G98)</f>
        <v>0</v>
      </c>
      <c r="G99" s="177"/>
      <c r="I99" s="64"/>
      <c r="J99" s="36"/>
      <c r="K99" s="36"/>
      <c r="L99" s="36"/>
      <c r="M99" s="36"/>
      <c r="N99" s="36"/>
      <c r="O99" s="36"/>
      <c r="P99" s="36"/>
      <c r="Q99" s="36"/>
      <c r="R99" s="36"/>
      <c r="S99" s="36"/>
    </row>
    <row r="100" spans="1:19" s="61" customFormat="1" ht="14" x14ac:dyDescent="0.2">
      <c r="A100" s="187" t="s">
        <v>45</v>
      </c>
      <c r="B100" s="187"/>
      <c r="C100" s="188">
        <f>TEXT($C$99,"[h]")+MINUTE($C$99)/60</f>
        <v>0</v>
      </c>
      <c r="D100" s="188"/>
      <c r="E100" s="188"/>
      <c r="F100" s="189">
        <f>C100*K1*2</f>
        <v>0</v>
      </c>
      <c r="G100" s="188"/>
      <c r="I100" s="64"/>
      <c r="J100" s="36"/>
      <c r="K100" s="36"/>
      <c r="L100" s="36"/>
      <c r="M100" s="36"/>
      <c r="N100" s="36"/>
      <c r="O100" s="36"/>
      <c r="P100" s="36"/>
      <c r="Q100" s="36"/>
      <c r="R100" s="36"/>
      <c r="S100" s="36"/>
    </row>
    <row r="101" spans="1:19" s="61" customFormat="1" ht="14" x14ac:dyDescent="0.2">
      <c r="A101" s="24"/>
      <c r="B101" s="24"/>
      <c r="C101" s="25"/>
      <c r="D101" s="25"/>
      <c r="E101" s="25"/>
      <c r="F101" s="26"/>
      <c r="G101" s="26"/>
      <c r="I101" s="64"/>
      <c r="J101" s="36"/>
      <c r="K101" s="36"/>
      <c r="L101" s="36"/>
      <c r="M101" s="36"/>
      <c r="N101" s="36"/>
      <c r="O101" s="36"/>
      <c r="P101" s="36"/>
      <c r="Q101" s="36"/>
      <c r="R101" s="36"/>
      <c r="S101" s="36"/>
    </row>
    <row r="102" spans="1:19" s="61" customFormat="1" ht="14" x14ac:dyDescent="0.2">
      <c r="A102" s="169" t="str">
        <f>CONCATENATE("REAL"," - ",,$B$2," - ",$B$3," - ",TEXT($I$1,"mmmm / aaaa"))</f>
        <v>REAL - Império Tecnologia - Marcus Cezar Rabello - maio / 2013</v>
      </c>
      <c r="B102" s="170"/>
      <c r="C102" s="170"/>
      <c r="D102" s="170"/>
      <c r="E102" s="170"/>
      <c r="F102" s="170"/>
      <c r="G102" s="171"/>
      <c r="I102" s="64"/>
      <c r="J102" s="36"/>
      <c r="K102" s="36"/>
      <c r="L102" s="36"/>
      <c r="M102" s="36"/>
      <c r="N102" s="36"/>
      <c r="O102" s="36"/>
      <c r="P102" s="36"/>
      <c r="Q102" s="36"/>
      <c r="R102" s="36"/>
      <c r="S102" s="36"/>
    </row>
    <row r="103" spans="1:19" s="61" customFormat="1" ht="14" x14ac:dyDescent="0.2">
      <c r="A103" s="185" t="s">
        <v>37</v>
      </c>
      <c r="B103" s="185"/>
      <c r="C103" s="186">
        <f>-F91</f>
        <v>-13390</v>
      </c>
      <c r="D103" s="186"/>
      <c r="E103" s="186"/>
      <c r="F103" s="186">
        <f>-C103</f>
        <v>13390</v>
      </c>
      <c r="G103" s="186"/>
      <c r="I103" s="64"/>
      <c r="J103" s="36"/>
      <c r="K103" s="36"/>
      <c r="L103" s="36"/>
      <c r="M103" s="36"/>
      <c r="N103" s="36"/>
      <c r="O103" s="36"/>
      <c r="P103" s="36"/>
      <c r="Q103" s="36"/>
      <c r="R103" s="36"/>
      <c r="S103" s="36"/>
    </row>
    <row r="104" spans="1:19" s="61" customFormat="1" ht="14" x14ac:dyDescent="0.2">
      <c r="A104" s="185" t="s">
        <v>36</v>
      </c>
      <c r="B104" s="185"/>
      <c r="C104" s="186">
        <v>0</v>
      </c>
      <c r="D104" s="186"/>
      <c r="E104" s="186"/>
      <c r="F104" s="186">
        <f>C104</f>
        <v>0</v>
      </c>
      <c r="G104" s="186"/>
      <c r="I104" s="64"/>
      <c r="J104" s="36"/>
      <c r="K104" s="36"/>
      <c r="L104" s="36"/>
      <c r="M104" s="36"/>
      <c r="N104" s="36"/>
      <c r="O104" s="36"/>
      <c r="P104" s="36"/>
      <c r="Q104" s="36"/>
      <c r="R104" s="36"/>
      <c r="S104" s="36"/>
    </row>
    <row r="105" spans="1:19" s="61" customFormat="1" ht="14" x14ac:dyDescent="0.2">
      <c r="A105" s="195" t="s">
        <v>42</v>
      </c>
      <c r="B105" s="196"/>
      <c r="C105" s="197">
        <v>0</v>
      </c>
      <c r="D105" s="198"/>
      <c r="E105" s="199"/>
      <c r="F105" s="197">
        <f>C105</f>
        <v>0</v>
      </c>
      <c r="G105" s="199"/>
      <c r="I105" s="64"/>
      <c r="J105" s="36"/>
      <c r="K105" s="36"/>
      <c r="L105" s="36"/>
      <c r="M105" s="36"/>
      <c r="N105" s="36"/>
      <c r="O105" s="36"/>
      <c r="P105" s="36"/>
      <c r="Q105" s="36"/>
      <c r="R105" s="36"/>
      <c r="S105" s="36"/>
    </row>
    <row r="106" spans="1:19" s="61" customFormat="1" ht="14" x14ac:dyDescent="0.2">
      <c r="A106" s="195" t="s">
        <v>43</v>
      </c>
      <c r="B106" s="196"/>
      <c r="C106" s="197">
        <f>C100</f>
        <v>0</v>
      </c>
      <c r="D106" s="198"/>
      <c r="E106" s="199"/>
      <c r="F106" s="197">
        <f>C106*K1*2</f>
        <v>0</v>
      </c>
      <c r="G106" s="199"/>
      <c r="I106" s="64"/>
      <c r="J106" s="36"/>
      <c r="K106" s="36"/>
      <c r="L106" s="36"/>
      <c r="M106" s="36"/>
      <c r="N106" s="36"/>
      <c r="O106" s="36"/>
      <c r="P106" s="36"/>
      <c r="Q106" s="36"/>
      <c r="R106" s="36"/>
      <c r="S106" s="36"/>
    </row>
    <row r="107" spans="1:19" s="61" customFormat="1" ht="14" x14ac:dyDescent="0.2">
      <c r="A107" s="190" t="s">
        <v>10</v>
      </c>
      <c r="B107" s="190"/>
      <c r="C107" s="190"/>
      <c r="D107" s="190"/>
      <c r="E107" s="190"/>
      <c r="F107" s="191">
        <f>SUM(F103:G106)</f>
        <v>13390</v>
      </c>
      <c r="G107" s="190"/>
      <c r="I107" s="64"/>
      <c r="J107" s="36"/>
      <c r="K107" s="36"/>
      <c r="L107" s="36"/>
      <c r="M107" s="36"/>
      <c r="N107" s="36"/>
      <c r="O107" s="36"/>
      <c r="P107" s="36"/>
      <c r="Q107" s="36"/>
      <c r="R107" s="36"/>
      <c r="S107" s="36"/>
    </row>
    <row r="108" spans="1:19" s="61" customFormat="1" ht="14" x14ac:dyDescent="0.2">
      <c r="A108" s="27"/>
      <c r="B108" s="27"/>
      <c r="C108" s="27"/>
      <c r="D108" s="27"/>
      <c r="E108" s="27"/>
      <c r="F108" s="28"/>
      <c r="G108" s="27"/>
      <c r="I108" s="64"/>
      <c r="J108" s="36"/>
      <c r="K108" s="36"/>
      <c r="L108" s="36"/>
      <c r="M108" s="36"/>
      <c r="N108" s="36"/>
      <c r="O108" s="36"/>
      <c r="P108" s="36"/>
      <c r="Q108" s="36"/>
      <c r="R108" s="36"/>
      <c r="S108" s="36"/>
    </row>
    <row r="109" spans="1:19" s="61" customFormat="1" ht="14" x14ac:dyDescent="0.2">
      <c r="A109" s="169" t="s">
        <v>38</v>
      </c>
      <c r="B109" s="170"/>
      <c r="C109" s="170"/>
      <c r="D109" s="170"/>
      <c r="E109" s="170"/>
      <c r="F109" s="170"/>
      <c r="G109" s="171"/>
      <c r="I109" s="64"/>
      <c r="J109" s="36"/>
      <c r="K109" s="36"/>
      <c r="L109" s="36"/>
      <c r="M109" s="36"/>
      <c r="N109" s="36"/>
      <c r="O109" s="36"/>
      <c r="P109" s="36"/>
      <c r="Q109" s="36"/>
      <c r="R109" s="36"/>
      <c r="S109" s="36"/>
    </row>
    <row r="110" spans="1:19" s="36" customFormat="1" ht="12" x14ac:dyDescent="0.15">
      <c r="A110" s="192" t="s">
        <v>5</v>
      </c>
      <c r="B110" s="192"/>
      <c r="C110" s="192"/>
      <c r="D110" s="192"/>
      <c r="E110" s="192"/>
      <c r="F110" s="193">
        <f>-IF((F107*0.015)&gt;10,F107*0.015,0)</f>
        <v>-200.85</v>
      </c>
      <c r="G110" s="193"/>
      <c r="I110" s="37"/>
    </row>
    <row r="111" spans="1:19" s="36" customFormat="1" ht="12" x14ac:dyDescent="0.15">
      <c r="A111" s="194" t="s">
        <v>6</v>
      </c>
      <c r="B111" s="194"/>
      <c r="C111" s="194"/>
      <c r="D111" s="194"/>
      <c r="E111" s="194"/>
      <c r="F111" s="166">
        <f>-IF($F$107&gt;5000,($F$107*0.65%),0)</f>
        <v>-87.035000000000011</v>
      </c>
      <c r="G111" s="166"/>
      <c r="I111" s="37"/>
    </row>
    <row r="112" spans="1:19" s="36" customFormat="1" ht="12" x14ac:dyDescent="0.15">
      <c r="A112" s="194" t="s">
        <v>7</v>
      </c>
      <c r="B112" s="194"/>
      <c r="C112" s="194"/>
      <c r="D112" s="194"/>
      <c r="E112" s="194"/>
      <c r="F112" s="166">
        <f>-IF($F$107&gt;5000,($F$107*3%),0)</f>
        <v>-401.7</v>
      </c>
      <c r="G112" s="166"/>
      <c r="I112" s="37"/>
    </row>
    <row r="113" spans="1:9" s="36" customFormat="1" ht="12" x14ac:dyDescent="0.15">
      <c r="A113" s="194" t="s">
        <v>8</v>
      </c>
      <c r="B113" s="194"/>
      <c r="C113" s="194"/>
      <c r="D113" s="194"/>
      <c r="E113" s="194"/>
      <c r="F113" s="166">
        <f>-IF($F$107&gt;5000,($F$107*1%),0)</f>
        <v>-133.9</v>
      </c>
      <c r="G113" s="166"/>
      <c r="I113" s="37"/>
    </row>
    <row r="114" spans="1:9" s="36" customFormat="1" ht="12" x14ac:dyDescent="0.15">
      <c r="A114" s="190" t="s">
        <v>39</v>
      </c>
      <c r="B114" s="190"/>
      <c r="C114" s="190"/>
      <c r="D114" s="190"/>
      <c r="E114" s="190"/>
      <c r="F114" s="191">
        <f>SUM(F110:G113)</f>
        <v>-823.48500000000001</v>
      </c>
      <c r="G114" s="190"/>
      <c r="I114" s="37"/>
    </row>
    <row r="115" spans="1:9" s="36" customFormat="1" ht="12" x14ac:dyDescent="0.15">
      <c r="A115" s="29"/>
      <c r="B115" s="29"/>
      <c r="C115" s="29"/>
      <c r="D115" s="29"/>
      <c r="E115" s="29"/>
      <c r="F115" s="30"/>
      <c r="G115" s="30"/>
      <c r="I115" s="37"/>
    </row>
    <row r="116" spans="1:9" s="36" customFormat="1" ht="12" x14ac:dyDescent="0.15">
      <c r="A116" s="169" t="str">
        <f>CONCATENATE("Reembolso de Despesas"," - ",,$B$2," - ",$B$3," - ",TEXT($I$1,"mmmm / aaaa"))</f>
        <v>Reembolso de Despesas - Império Tecnologia - Marcus Cezar Rabello - maio / 2013</v>
      </c>
      <c r="B116" s="170"/>
      <c r="C116" s="170"/>
      <c r="D116" s="170"/>
      <c r="E116" s="170"/>
      <c r="F116" s="170"/>
      <c r="G116" s="171"/>
      <c r="I116" s="37"/>
    </row>
    <row r="117" spans="1:9" s="36" customFormat="1" ht="12" x14ac:dyDescent="0.15">
      <c r="A117" s="172" t="s">
        <v>0</v>
      </c>
      <c r="B117" s="200"/>
      <c r="C117" s="200"/>
      <c r="D117" s="200"/>
      <c r="E117" s="173"/>
      <c r="F117" s="177"/>
      <c r="G117" s="177"/>
      <c r="I117" s="37"/>
    </row>
    <row r="118" spans="1:9" s="36" customFormat="1" ht="12" x14ac:dyDescent="0.15">
      <c r="A118" s="29"/>
      <c r="B118" s="29"/>
      <c r="C118" s="29"/>
      <c r="D118" s="29"/>
      <c r="E118" s="29"/>
      <c r="F118" s="30"/>
      <c r="G118" s="30"/>
      <c r="I118" s="37"/>
    </row>
    <row r="119" spans="1:9" s="36" customFormat="1" ht="12" x14ac:dyDescent="0.15">
      <c r="A119" s="190" t="s">
        <v>9</v>
      </c>
      <c r="B119" s="190"/>
      <c r="C119" s="190"/>
      <c r="D119" s="190"/>
      <c r="E119" s="190"/>
      <c r="F119" s="201">
        <f>F107+F117+F114</f>
        <v>12566.514999999999</v>
      </c>
      <c r="G119" s="201"/>
      <c r="I119" s="37"/>
    </row>
    <row r="120" spans="1:9" s="14" customFormat="1" ht="16" x14ac:dyDescent="0.2">
      <c r="A120" s="202"/>
      <c r="B120" s="202"/>
      <c r="C120" s="202"/>
      <c r="D120" s="202"/>
      <c r="E120" s="202"/>
      <c r="F120" s="202"/>
      <c r="G120" s="202"/>
      <c r="I120" s="15"/>
    </row>
    <row r="121" spans="1:9" s="14" customFormat="1" ht="16" x14ac:dyDescent="0.2">
      <c r="A121" s="202"/>
      <c r="B121" s="202"/>
      <c r="C121" s="202"/>
      <c r="D121" s="202"/>
      <c r="E121" s="202"/>
      <c r="F121" s="202"/>
      <c r="G121" s="202"/>
      <c r="I121" s="15"/>
    </row>
    <row r="122" spans="1:9" s="14" customFormat="1" ht="16" x14ac:dyDescent="0.2">
      <c r="A122" s="204" t="s">
        <v>11</v>
      </c>
      <c r="B122" s="204"/>
      <c r="C122" s="204"/>
      <c r="D122" s="204"/>
      <c r="E122" s="204"/>
      <c r="F122" s="204"/>
      <c r="G122" s="204"/>
      <c r="I122" s="15"/>
    </row>
    <row r="123" spans="1:9" s="14" customFormat="1" ht="16" x14ac:dyDescent="0.2">
      <c r="A123" s="112"/>
      <c r="B123" s="112"/>
      <c r="C123" s="112"/>
      <c r="D123" s="112"/>
      <c r="E123" s="112"/>
      <c r="F123" s="112"/>
      <c r="G123" s="112"/>
      <c r="I123" s="15"/>
    </row>
    <row r="124" spans="1:9" s="14" customFormat="1" ht="16" x14ac:dyDescent="0.2">
      <c r="A124" s="203" t="str">
        <f>CONCATENATE("Prestação de serviços de desenvolvimento referente a ",TEXT(I1,"mmmm / aaaa"))</f>
        <v>Prestação de serviços de desenvolvimento referente a maio / 2013</v>
      </c>
      <c r="B124" s="203"/>
      <c r="C124" s="203"/>
      <c r="D124" s="203"/>
      <c r="E124" s="203"/>
      <c r="F124" s="203"/>
      <c r="G124" s="203"/>
      <c r="I124" s="15"/>
    </row>
    <row r="125" spans="1:9" s="113" customFormat="1" ht="16" x14ac:dyDescent="0.2">
      <c r="A125" s="205" t="str">
        <f>CONCATENATE("Total: "," - ",TEXT(F107,"R$ #.##0,00"))</f>
        <v>Total:  - R$ 13.390,00</v>
      </c>
      <c r="B125" s="205"/>
      <c r="C125" s="205"/>
      <c r="D125" s="205"/>
      <c r="E125" s="205"/>
    </row>
    <row r="126" spans="1:9" s="14" customFormat="1" ht="16" x14ac:dyDescent="0.2">
      <c r="A126" s="203" t="str">
        <f>IF(F107*1.5%&gt;10,CONCATENATE(A110," ",TEXT(F110,"R$ #.##0,00"),""),"")</f>
        <v>IRRF 1,5% -R$ 200,85</v>
      </c>
      <c r="B126" s="203"/>
      <c r="C126" s="203"/>
      <c r="D126" s="203"/>
      <c r="E126" s="203"/>
      <c r="F126" s="111"/>
      <c r="G126" s="111"/>
      <c r="I126" s="15"/>
    </row>
    <row r="127" spans="1:9" s="14" customFormat="1" ht="16" x14ac:dyDescent="0.2">
      <c r="A127" s="203" t="str">
        <f>IF($F$107&gt;5000,CONCATENATE(A111," ",TEXT(F111,"R$ #.##0,00")," * "),"")</f>
        <v xml:space="preserve">PIS 0,65% -R$ 87,04 * </v>
      </c>
      <c r="B127" s="203"/>
      <c r="C127" s="203"/>
      <c r="D127" s="203"/>
      <c r="E127" s="203"/>
      <c r="I127" s="15"/>
    </row>
    <row r="128" spans="1:9" s="14" customFormat="1" ht="16" x14ac:dyDescent="0.2">
      <c r="A128" s="203" t="str">
        <f>IF($F$107&gt;5000,CONCATENATE(A112," ",TEXT(F112,"R$ #.##0,00")," * "),"")</f>
        <v xml:space="preserve">COFINS 3% -R$ 401,70 * </v>
      </c>
      <c r="B128" s="203"/>
      <c r="C128" s="203"/>
      <c r="D128" s="203"/>
      <c r="E128" s="203"/>
      <c r="I128" s="15"/>
    </row>
    <row r="129" spans="1:9" s="14" customFormat="1" ht="16" x14ac:dyDescent="0.2">
      <c r="A129" s="203" t="str">
        <f>IF($F$107&gt;5000,CONCATENATE(A113," ",TEXT(F113,"R$ #.##0,00")," * "),"")</f>
        <v xml:space="preserve">CSLL 1% -R$ 133,90 * </v>
      </c>
      <c r="B129" s="203"/>
      <c r="C129" s="203"/>
      <c r="D129" s="203"/>
      <c r="E129" s="203"/>
      <c r="I129" s="15"/>
    </row>
    <row r="130" spans="1:9" s="14" customFormat="1" ht="16" x14ac:dyDescent="0.2">
      <c r="A130" s="203" t="str">
        <f>IF(F107&gt;5000,"* (Conforme Lei 10.833/03 - 29/12/2003)","")</f>
        <v>* (Conforme Lei 10.833/03 - 29/12/2003)</v>
      </c>
      <c r="B130" s="203"/>
      <c r="C130" s="203"/>
      <c r="D130" s="203"/>
      <c r="E130" s="203"/>
      <c r="I130" s="15"/>
    </row>
    <row r="131" spans="1:9" s="14" customFormat="1" ht="16" x14ac:dyDescent="0.2">
      <c r="I131" s="15"/>
    </row>
    <row r="132" spans="1:9" s="14" customFormat="1" ht="16" x14ac:dyDescent="0.2">
      <c r="I132" s="15"/>
    </row>
    <row r="133" spans="1:9" s="14" customFormat="1" ht="16" x14ac:dyDescent="0.2">
      <c r="I133" s="15"/>
    </row>
    <row r="134" spans="1:9" s="14" customFormat="1" ht="16" x14ac:dyDescent="0.2">
      <c r="I134" s="15"/>
    </row>
    <row r="135" spans="1:9" s="14" customFormat="1" ht="16" x14ac:dyDescent="0.2">
      <c r="I135" s="15"/>
    </row>
    <row r="136" spans="1:9" s="14" customFormat="1" ht="16" x14ac:dyDescent="0.2">
      <c r="I136" s="15"/>
    </row>
    <row r="137" spans="1:9" s="14" customFormat="1" ht="16" x14ac:dyDescent="0.2">
      <c r="I137" s="15"/>
    </row>
    <row r="138" spans="1:9" s="14" customFormat="1" ht="16" x14ac:dyDescent="0.2">
      <c r="I138" s="15"/>
    </row>
    <row r="139" spans="1:9" s="14" customFormat="1" ht="16" x14ac:dyDescent="0.2">
      <c r="I139" s="15"/>
    </row>
    <row r="140" spans="1:9" s="14" customFormat="1" ht="16" x14ac:dyDescent="0.2">
      <c r="I140" s="15"/>
    </row>
    <row r="141" spans="1:9" s="14" customFormat="1" ht="16" x14ac:dyDescent="0.2">
      <c r="I141" s="15"/>
    </row>
    <row r="142" spans="1:9" s="14" customFormat="1" ht="16" x14ac:dyDescent="0.2">
      <c r="I142" s="15"/>
    </row>
    <row r="143" spans="1:9" s="14" customFormat="1" ht="16" x14ac:dyDescent="0.2">
      <c r="I143" s="15"/>
    </row>
    <row r="144" spans="1:9" s="14" customFormat="1" ht="16" x14ac:dyDescent="0.2">
      <c r="I144" s="15"/>
    </row>
    <row r="145" spans="5:19" s="14" customFormat="1" ht="16" x14ac:dyDescent="0.2">
      <c r="I145" s="15"/>
    </row>
    <row r="146" spans="5:19" s="61" customFormat="1" x14ac:dyDescent="0.2">
      <c r="E146" s="63"/>
      <c r="I146" s="64"/>
      <c r="J146" s="36"/>
      <c r="K146" s="36"/>
      <c r="L146" s="36"/>
      <c r="M146" s="36"/>
      <c r="N146" s="36"/>
      <c r="O146" s="36"/>
      <c r="P146" s="36"/>
      <c r="Q146" s="36"/>
      <c r="R146" s="36"/>
      <c r="S146" s="36"/>
    </row>
    <row r="147" spans="5:19" s="61" customFormat="1" x14ac:dyDescent="0.2">
      <c r="E147" s="63"/>
      <c r="I147" s="64"/>
      <c r="J147" s="36"/>
      <c r="K147" s="36"/>
      <c r="L147" s="36"/>
      <c r="M147" s="36"/>
      <c r="N147" s="36"/>
      <c r="O147" s="36"/>
      <c r="P147" s="36"/>
      <c r="Q147" s="36"/>
      <c r="R147" s="36"/>
      <c r="S147" s="36"/>
    </row>
    <row r="148" spans="5:19" s="61" customFormat="1" x14ac:dyDescent="0.2">
      <c r="E148" s="63"/>
      <c r="I148" s="64"/>
      <c r="J148" s="36"/>
      <c r="K148" s="36"/>
      <c r="L148" s="36"/>
      <c r="M148" s="36"/>
      <c r="N148" s="36"/>
      <c r="O148" s="36"/>
      <c r="P148" s="36"/>
      <c r="Q148" s="36"/>
      <c r="R148" s="36"/>
      <c r="S148" s="36"/>
    </row>
    <row r="149" spans="5:19" s="61" customFormat="1" x14ac:dyDescent="0.2">
      <c r="E149" s="63"/>
      <c r="I149" s="64"/>
      <c r="J149" s="36"/>
      <c r="K149" s="36"/>
      <c r="L149" s="36"/>
      <c r="M149" s="36"/>
      <c r="N149" s="36"/>
      <c r="O149" s="36"/>
      <c r="P149" s="36"/>
      <c r="Q149" s="36"/>
      <c r="R149" s="36"/>
      <c r="S149" s="36"/>
    </row>
    <row r="150" spans="5:19" s="61" customFormat="1" x14ac:dyDescent="0.2">
      <c r="E150" s="63"/>
      <c r="I150" s="64"/>
      <c r="J150" s="36"/>
      <c r="K150" s="36"/>
      <c r="L150" s="36"/>
      <c r="M150" s="36"/>
      <c r="N150" s="36"/>
      <c r="O150" s="36"/>
      <c r="P150" s="36"/>
      <c r="Q150" s="36"/>
      <c r="R150" s="36"/>
      <c r="S150" s="36"/>
    </row>
    <row r="151" spans="5:19" s="61" customFormat="1" x14ac:dyDescent="0.2">
      <c r="E151" s="63"/>
      <c r="I151" s="64"/>
      <c r="J151" s="36"/>
      <c r="K151" s="36"/>
      <c r="L151" s="36"/>
      <c r="M151" s="36"/>
      <c r="N151" s="36"/>
      <c r="O151" s="36"/>
      <c r="P151" s="36"/>
      <c r="Q151" s="36"/>
      <c r="R151" s="36"/>
      <c r="S151" s="36"/>
    </row>
    <row r="152" spans="5:19" s="61" customFormat="1" x14ac:dyDescent="0.2">
      <c r="E152" s="63"/>
      <c r="I152" s="64"/>
      <c r="J152" s="36"/>
      <c r="K152" s="36"/>
      <c r="L152" s="36"/>
      <c r="M152" s="36"/>
      <c r="N152" s="36"/>
      <c r="O152" s="36"/>
      <c r="P152" s="36"/>
      <c r="Q152" s="36"/>
      <c r="R152" s="36"/>
      <c r="S152" s="36"/>
    </row>
    <row r="153" spans="5:19" s="61" customFormat="1" x14ac:dyDescent="0.2">
      <c r="E153" s="63"/>
      <c r="I153" s="64"/>
      <c r="J153" s="36"/>
      <c r="K153" s="36"/>
      <c r="L153" s="36"/>
      <c r="M153" s="36"/>
      <c r="N153" s="36"/>
      <c r="O153" s="36"/>
      <c r="P153" s="36"/>
      <c r="Q153" s="36"/>
      <c r="R153" s="36"/>
      <c r="S153" s="36"/>
    </row>
    <row r="154" spans="5:19" s="61" customFormat="1" x14ac:dyDescent="0.2">
      <c r="E154" s="63"/>
      <c r="I154" s="64"/>
      <c r="J154" s="36"/>
      <c r="K154" s="36"/>
      <c r="L154" s="36"/>
      <c r="M154" s="36"/>
      <c r="N154" s="36"/>
      <c r="O154" s="36"/>
      <c r="P154" s="36"/>
      <c r="Q154" s="36"/>
      <c r="R154" s="36"/>
      <c r="S154" s="36"/>
    </row>
    <row r="155" spans="5:19" s="61" customFormat="1" x14ac:dyDescent="0.2">
      <c r="E155" s="63"/>
      <c r="I155" s="64"/>
      <c r="J155" s="36"/>
      <c r="K155" s="36"/>
      <c r="L155" s="36"/>
      <c r="M155" s="36"/>
      <c r="N155" s="36"/>
      <c r="O155" s="36"/>
      <c r="P155" s="36"/>
      <c r="Q155" s="36"/>
      <c r="R155" s="36"/>
      <c r="S155" s="36"/>
    </row>
    <row r="156" spans="5:19" s="61" customFormat="1" x14ac:dyDescent="0.2">
      <c r="E156" s="63"/>
      <c r="I156" s="64"/>
      <c r="J156" s="36"/>
      <c r="K156" s="36"/>
      <c r="L156" s="36"/>
      <c r="M156" s="36"/>
      <c r="N156" s="36"/>
      <c r="O156" s="36"/>
      <c r="P156" s="36"/>
      <c r="Q156" s="36"/>
      <c r="R156" s="36"/>
      <c r="S156" s="36"/>
    </row>
    <row r="157" spans="5:19" s="61" customFormat="1" x14ac:dyDescent="0.2">
      <c r="E157" s="63"/>
      <c r="I157" s="64"/>
      <c r="J157" s="36"/>
      <c r="K157" s="36"/>
      <c r="L157" s="36"/>
      <c r="M157" s="36"/>
      <c r="N157" s="36"/>
      <c r="O157" s="36"/>
      <c r="P157" s="36"/>
      <c r="Q157" s="36"/>
      <c r="R157" s="36"/>
      <c r="S157" s="36"/>
    </row>
    <row r="158" spans="5:19" s="61" customFormat="1" x14ac:dyDescent="0.2">
      <c r="E158" s="63"/>
      <c r="I158" s="64"/>
      <c r="J158" s="36"/>
      <c r="K158" s="36"/>
      <c r="L158" s="36"/>
      <c r="M158" s="36"/>
      <c r="N158" s="36"/>
      <c r="O158" s="36"/>
      <c r="P158" s="36"/>
      <c r="Q158" s="36"/>
      <c r="R158" s="36"/>
      <c r="S158" s="36"/>
    </row>
    <row r="159" spans="5:19" s="61" customFormat="1" x14ac:dyDescent="0.2">
      <c r="E159" s="63"/>
      <c r="I159" s="64"/>
      <c r="J159" s="36"/>
      <c r="K159" s="36"/>
      <c r="L159" s="36"/>
      <c r="M159" s="36"/>
      <c r="N159" s="36"/>
      <c r="O159" s="36"/>
      <c r="P159" s="36"/>
      <c r="Q159" s="36"/>
      <c r="R159" s="36"/>
      <c r="S159" s="36"/>
    </row>
    <row r="160" spans="5:19" s="61" customFormat="1" x14ac:dyDescent="0.2">
      <c r="E160" s="63"/>
      <c r="I160" s="64"/>
      <c r="J160" s="36"/>
      <c r="K160" s="36"/>
      <c r="L160" s="36"/>
      <c r="M160" s="36"/>
      <c r="N160" s="36"/>
      <c r="O160" s="36"/>
      <c r="P160" s="36"/>
      <c r="Q160" s="36"/>
      <c r="R160" s="36"/>
      <c r="S160" s="36"/>
    </row>
    <row r="161" spans="5:19" s="61" customFormat="1" x14ac:dyDescent="0.2">
      <c r="E161" s="63"/>
      <c r="I161" s="64"/>
      <c r="J161" s="36"/>
      <c r="K161" s="36"/>
      <c r="L161" s="36"/>
      <c r="M161" s="36"/>
      <c r="N161" s="36"/>
      <c r="O161" s="36"/>
      <c r="P161" s="36"/>
      <c r="Q161" s="36"/>
      <c r="R161" s="36"/>
      <c r="S161" s="36"/>
    </row>
    <row r="162" spans="5:19" s="61" customFormat="1" x14ac:dyDescent="0.2">
      <c r="E162" s="63"/>
      <c r="I162" s="64"/>
      <c r="J162" s="36"/>
      <c r="K162" s="36"/>
      <c r="L162" s="36"/>
      <c r="M162" s="36"/>
      <c r="N162" s="36"/>
      <c r="O162" s="36"/>
      <c r="P162" s="36"/>
      <c r="Q162" s="36"/>
      <c r="R162" s="36"/>
      <c r="S162" s="36"/>
    </row>
    <row r="163" spans="5:19" s="61" customFormat="1" x14ac:dyDescent="0.2">
      <c r="E163" s="63"/>
      <c r="I163" s="64"/>
      <c r="J163" s="36"/>
      <c r="K163" s="36"/>
      <c r="L163" s="36"/>
      <c r="M163" s="36"/>
      <c r="N163" s="36"/>
      <c r="O163" s="36"/>
      <c r="P163" s="36"/>
      <c r="Q163" s="36"/>
      <c r="R163" s="36"/>
      <c r="S163" s="36"/>
    </row>
    <row r="164" spans="5:19" s="61" customFormat="1" x14ac:dyDescent="0.2">
      <c r="E164" s="63"/>
      <c r="I164" s="64"/>
      <c r="J164" s="36"/>
      <c r="K164" s="36"/>
      <c r="L164" s="36"/>
      <c r="M164" s="36"/>
      <c r="N164" s="36"/>
      <c r="O164" s="36"/>
      <c r="P164" s="36"/>
      <c r="Q164" s="36"/>
      <c r="R164" s="36"/>
      <c r="S164" s="36"/>
    </row>
    <row r="165" spans="5:19" s="61" customFormat="1" x14ac:dyDescent="0.2">
      <c r="E165" s="63"/>
      <c r="I165" s="64"/>
      <c r="J165" s="36"/>
      <c r="K165" s="36"/>
      <c r="L165" s="36"/>
      <c r="M165" s="36"/>
      <c r="N165" s="36"/>
      <c r="O165" s="36"/>
      <c r="P165" s="36"/>
      <c r="Q165" s="36"/>
      <c r="R165" s="36"/>
      <c r="S165" s="36"/>
    </row>
    <row r="166" spans="5:19" s="61" customFormat="1" x14ac:dyDescent="0.2">
      <c r="E166" s="63"/>
      <c r="I166" s="64"/>
      <c r="J166" s="36"/>
      <c r="K166" s="36"/>
      <c r="L166" s="36"/>
      <c r="M166" s="36"/>
      <c r="N166" s="36"/>
      <c r="O166" s="36"/>
      <c r="P166" s="36"/>
      <c r="Q166" s="36"/>
      <c r="R166" s="36"/>
      <c r="S166" s="36"/>
    </row>
    <row r="167" spans="5:19" s="61" customFormat="1" x14ac:dyDescent="0.2">
      <c r="E167" s="63"/>
      <c r="I167" s="64"/>
      <c r="J167" s="36"/>
      <c r="K167" s="36"/>
      <c r="L167" s="36"/>
      <c r="M167" s="36"/>
      <c r="N167" s="36"/>
      <c r="O167" s="36"/>
      <c r="P167" s="36"/>
      <c r="Q167" s="36"/>
      <c r="R167" s="36"/>
      <c r="S167" s="36"/>
    </row>
    <row r="168" spans="5:19" s="61" customFormat="1" x14ac:dyDescent="0.2">
      <c r="E168" s="63"/>
      <c r="I168" s="64"/>
      <c r="J168" s="36"/>
      <c r="K168" s="36"/>
      <c r="L168" s="36"/>
      <c r="M168" s="36"/>
      <c r="N168" s="36"/>
      <c r="O168" s="36"/>
      <c r="P168" s="36"/>
      <c r="Q168" s="36"/>
      <c r="R168" s="36"/>
      <c r="S168" s="36"/>
    </row>
    <row r="169" spans="5:19" s="61" customFormat="1" x14ac:dyDescent="0.2">
      <c r="E169" s="63"/>
      <c r="I169" s="64"/>
      <c r="J169" s="36"/>
      <c r="K169" s="36"/>
      <c r="L169" s="36"/>
      <c r="M169" s="36"/>
      <c r="N169" s="36"/>
      <c r="O169" s="36"/>
      <c r="P169" s="36"/>
      <c r="Q169" s="36"/>
      <c r="R169" s="36"/>
      <c r="S169" s="36"/>
    </row>
    <row r="170" spans="5:19" s="61" customFormat="1" x14ac:dyDescent="0.2">
      <c r="E170" s="63"/>
      <c r="I170" s="64"/>
      <c r="J170" s="36"/>
      <c r="K170" s="36"/>
      <c r="L170" s="36"/>
      <c r="M170" s="36"/>
      <c r="N170" s="36"/>
      <c r="O170" s="36"/>
      <c r="P170" s="36"/>
      <c r="Q170" s="36"/>
      <c r="R170" s="36"/>
      <c r="S170" s="36"/>
    </row>
    <row r="171" spans="5:19" s="61" customFormat="1" x14ac:dyDescent="0.2">
      <c r="E171" s="63"/>
      <c r="I171" s="64"/>
      <c r="J171" s="36"/>
      <c r="K171" s="36"/>
      <c r="L171" s="36"/>
      <c r="M171" s="36"/>
      <c r="N171" s="36"/>
      <c r="O171" s="36"/>
      <c r="P171" s="36"/>
      <c r="Q171" s="36"/>
      <c r="R171" s="36"/>
      <c r="S171" s="36"/>
    </row>
    <row r="172" spans="5:19" s="61" customFormat="1" x14ac:dyDescent="0.2">
      <c r="E172" s="63"/>
      <c r="I172" s="64"/>
      <c r="J172" s="36"/>
      <c r="K172" s="36"/>
      <c r="L172" s="36"/>
      <c r="M172" s="36"/>
      <c r="N172" s="36"/>
      <c r="O172" s="36"/>
      <c r="P172" s="36"/>
      <c r="Q172" s="36"/>
      <c r="R172" s="36"/>
      <c r="S172" s="36"/>
    </row>
    <row r="173" spans="5:19" s="61" customFormat="1" x14ac:dyDescent="0.2">
      <c r="E173" s="63"/>
      <c r="I173" s="64"/>
      <c r="J173" s="36"/>
      <c r="K173" s="36"/>
      <c r="L173" s="36"/>
      <c r="M173" s="36"/>
      <c r="N173" s="36"/>
      <c r="O173" s="36"/>
      <c r="P173" s="36"/>
      <c r="Q173" s="36"/>
      <c r="R173" s="36"/>
      <c r="S173" s="36"/>
    </row>
    <row r="174" spans="5:19" s="61" customFormat="1" x14ac:dyDescent="0.2">
      <c r="E174" s="63"/>
      <c r="I174" s="64"/>
      <c r="J174" s="36"/>
      <c r="K174" s="36"/>
      <c r="L174" s="36"/>
      <c r="M174" s="36"/>
      <c r="N174" s="36"/>
      <c r="O174" s="36"/>
      <c r="P174" s="36"/>
      <c r="Q174" s="36"/>
      <c r="R174" s="36"/>
      <c r="S174" s="36"/>
    </row>
    <row r="175" spans="5:19" s="61" customFormat="1" x14ac:dyDescent="0.2">
      <c r="E175" s="63"/>
      <c r="I175" s="64"/>
      <c r="J175" s="36"/>
      <c r="K175" s="36"/>
      <c r="L175" s="36"/>
      <c r="M175" s="36"/>
      <c r="N175" s="36"/>
      <c r="O175" s="36"/>
      <c r="P175" s="36"/>
      <c r="Q175" s="36"/>
      <c r="R175" s="36"/>
      <c r="S175" s="36"/>
    </row>
    <row r="176" spans="5:19" s="61" customFormat="1" x14ac:dyDescent="0.2">
      <c r="E176" s="63"/>
      <c r="I176" s="64"/>
      <c r="J176" s="36"/>
      <c r="K176" s="36"/>
      <c r="L176" s="36"/>
      <c r="M176" s="36"/>
      <c r="N176" s="36"/>
      <c r="O176" s="36"/>
      <c r="P176" s="36"/>
      <c r="Q176" s="36"/>
      <c r="R176" s="36"/>
      <c r="S176" s="36"/>
    </row>
    <row r="177" spans="5:19" s="61" customFormat="1" x14ac:dyDescent="0.2">
      <c r="E177" s="63"/>
      <c r="I177" s="64"/>
      <c r="J177" s="36"/>
      <c r="K177" s="36"/>
      <c r="L177" s="36"/>
      <c r="M177" s="36"/>
      <c r="N177" s="36"/>
      <c r="O177" s="36"/>
      <c r="P177" s="36"/>
      <c r="Q177" s="36"/>
      <c r="R177" s="36"/>
      <c r="S177" s="36"/>
    </row>
    <row r="178" spans="5:19" s="61" customFormat="1" x14ac:dyDescent="0.2">
      <c r="E178" s="63"/>
      <c r="I178" s="64"/>
      <c r="J178" s="36"/>
      <c r="K178" s="36"/>
      <c r="L178" s="36"/>
      <c r="M178" s="36"/>
      <c r="N178" s="36"/>
      <c r="O178" s="36"/>
      <c r="P178" s="36"/>
      <c r="Q178" s="36"/>
      <c r="R178" s="36"/>
      <c r="S178" s="36"/>
    </row>
    <row r="179" spans="5:19" s="61" customFormat="1" x14ac:dyDescent="0.2">
      <c r="E179" s="63"/>
      <c r="I179" s="64"/>
      <c r="J179" s="36"/>
      <c r="K179" s="36"/>
      <c r="L179" s="36"/>
      <c r="M179" s="36"/>
      <c r="N179" s="36"/>
      <c r="O179" s="36"/>
      <c r="P179" s="36"/>
      <c r="Q179" s="36"/>
      <c r="R179" s="36"/>
      <c r="S179" s="36"/>
    </row>
    <row r="180" spans="5:19" s="61" customFormat="1" x14ac:dyDescent="0.2">
      <c r="E180" s="63"/>
      <c r="I180" s="64"/>
      <c r="J180" s="36"/>
      <c r="K180" s="36"/>
      <c r="L180" s="36"/>
      <c r="M180" s="36"/>
      <c r="N180" s="36"/>
      <c r="O180" s="36"/>
      <c r="P180" s="36"/>
      <c r="Q180" s="36"/>
      <c r="R180" s="36"/>
      <c r="S180" s="36"/>
    </row>
    <row r="181" spans="5:19" s="61" customFormat="1" x14ac:dyDescent="0.2">
      <c r="E181" s="63"/>
      <c r="I181" s="64"/>
      <c r="J181" s="36"/>
      <c r="K181" s="36"/>
      <c r="L181" s="36"/>
      <c r="M181" s="36"/>
      <c r="N181" s="36"/>
      <c r="O181" s="36"/>
      <c r="P181" s="36"/>
      <c r="Q181" s="36"/>
      <c r="R181" s="36"/>
      <c r="S181" s="36"/>
    </row>
    <row r="182" spans="5:19" s="61" customFormat="1" x14ac:dyDescent="0.2">
      <c r="E182" s="63"/>
      <c r="I182" s="64"/>
      <c r="J182" s="36"/>
      <c r="K182" s="36"/>
      <c r="L182" s="36"/>
      <c r="M182" s="36"/>
      <c r="N182" s="36"/>
      <c r="O182" s="36"/>
      <c r="P182" s="36"/>
      <c r="Q182" s="36"/>
      <c r="R182" s="36"/>
      <c r="S182" s="36"/>
    </row>
    <row r="183" spans="5:19" s="61" customFormat="1" x14ac:dyDescent="0.2">
      <c r="E183" s="63"/>
      <c r="I183" s="64"/>
      <c r="J183" s="36"/>
      <c r="K183" s="36"/>
      <c r="L183" s="36"/>
      <c r="M183" s="36"/>
      <c r="N183" s="36"/>
      <c r="O183" s="36"/>
      <c r="P183" s="36"/>
      <c r="Q183" s="36"/>
      <c r="R183" s="36"/>
      <c r="S183" s="36"/>
    </row>
    <row r="184" spans="5:19" s="61" customFormat="1" x14ac:dyDescent="0.2">
      <c r="E184" s="63"/>
      <c r="I184" s="64"/>
      <c r="J184" s="36"/>
      <c r="K184" s="36"/>
      <c r="L184" s="36"/>
      <c r="M184" s="36"/>
      <c r="N184" s="36"/>
      <c r="O184" s="36"/>
      <c r="P184" s="36"/>
      <c r="Q184" s="36"/>
      <c r="R184" s="36"/>
      <c r="S184" s="36"/>
    </row>
    <row r="185" spans="5:19" s="61" customFormat="1" x14ac:dyDescent="0.2">
      <c r="E185" s="63"/>
      <c r="I185" s="64"/>
      <c r="J185" s="36"/>
      <c r="K185" s="36"/>
      <c r="L185" s="36"/>
      <c r="M185" s="36"/>
      <c r="N185" s="36"/>
      <c r="O185" s="36"/>
      <c r="P185" s="36"/>
      <c r="Q185" s="36"/>
      <c r="R185" s="36"/>
      <c r="S185" s="36"/>
    </row>
    <row r="186" spans="5:19" s="61" customFormat="1" x14ac:dyDescent="0.2">
      <c r="E186" s="63"/>
      <c r="I186" s="64"/>
      <c r="J186" s="36"/>
      <c r="K186" s="36"/>
      <c r="L186" s="36"/>
      <c r="M186" s="36"/>
      <c r="N186" s="36"/>
      <c r="O186" s="36"/>
      <c r="P186" s="36"/>
      <c r="Q186" s="36"/>
      <c r="R186" s="36"/>
      <c r="S186" s="36"/>
    </row>
    <row r="187" spans="5:19" s="61" customFormat="1" x14ac:dyDescent="0.2">
      <c r="E187" s="63"/>
      <c r="I187" s="64"/>
      <c r="J187" s="36"/>
      <c r="K187" s="36"/>
      <c r="L187" s="36"/>
      <c r="M187" s="36"/>
      <c r="N187" s="36"/>
      <c r="O187" s="36"/>
      <c r="P187" s="36"/>
      <c r="Q187" s="36"/>
      <c r="R187" s="36"/>
      <c r="S187" s="36"/>
    </row>
    <row r="188" spans="5:19" s="61" customFormat="1" x14ac:dyDescent="0.2">
      <c r="E188" s="63"/>
      <c r="I188" s="64"/>
      <c r="J188" s="36"/>
      <c r="K188" s="36"/>
      <c r="L188" s="36"/>
      <c r="M188" s="36"/>
      <c r="N188" s="36"/>
      <c r="O188" s="36"/>
      <c r="P188" s="36"/>
      <c r="Q188" s="36"/>
      <c r="R188" s="36"/>
      <c r="S188" s="36"/>
    </row>
    <row r="189" spans="5:19" s="61" customFormat="1" x14ac:dyDescent="0.2">
      <c r="E189" s="63"/>
      <c r="I189" s="64"/>
      <c r="J189" s="36"/>
      <c r="K189" s="36"/>
      <c r="L189" s="36"/>
      <c r="M189" s="36"/>
      <c r="N189" s="36"/>
      <c r="O189" s="36"/>
      <c r="P189" s="36"/>
      <c r="Q189" s="36"/>
      <c r="R189" s="36"/>
      <c r="S189" s="36"/>
    </row>
    <row r="190" spans="5:19" s="61" customFormat="1" x14ac:dyDescent="0.2">
      <c r="E190" s="63"/>
      <c r="I190" s="64"/>
      <c r="J190" s="36"/>
      <c r="K190" s="36"/>
      <c r="L190" s="36"/>
      <c r="M190" s="36"/>
      <c r="N190" s="36"/>
      <c r="O190" s="36"/>
      <c r="P190" s="36"/>
      <c r="Q190" s="36"/>
      <c r="R190" s="36"/>
      <c r="S190" s="36"/>
    </row>
    <row r="191" spans="5:19" s="61" customFormat="1" x14ac:dyDescent="0.2">
      <c r="E191" s="63"/>
      <c r="I191" s="64"/>
      <c r="J191" s="36"/>
      <c r="K191" s="36"/>
      <c r="L191" s="36"/>
      <c r="M191" s="36"/>
      <c r="N191" s="36"/>
      <c r="O191" s="36"/>
      <c r="P191" s="36"/>
      <c r="Q191" s="36"/>
      <c r="R191" s="36"/>
      <c r="S191" s="36"/>
    </row>
    <row r="192" spans="5:19" s="61" customFormat="1" x14ac:dyDescent="0.2">
      <c r="E192" s="63"/>
      <c r="I192" s="64"/>
      <c r="J192" s="36"/>
      <c r="K192" s="36"/>
      <c r="L192" s="36"/>
      <c r="M192" s="36"/>
      <c r="N192" s="36"/>
      <c r="O192" s="36"/>
      <c r="P192" s="36"/>
      <c r="Q192" s="36"/>
      <c r="R192" s="36"/>
      <c r="S192" s="36"/>
    </row>
    <row r="193" spans="5:19" s="61" customFormat="1" x14ac:dyDescent="0.2">
      <c r="E193" s="63"/>
      <c r="I193" s="64"/>
      <c r="J193" s="36"/>
      <c r="K193" s="36"/>
      <c r="L193" s="36"/>
      <c r="M193" s="36"/>
      <c r="N193" s="36"/>
      <c r="O193" s="36"/>
      <c r="P193" s="36"/>
      <c r="Q193" s="36"/>
      <c r="R193" s="36"/>
      <c r="S193" s="36"/>
    </row>
    <row r="194" spans="5:19" s="61" customFormat="1" x14ac:dyDescent="0.2">
      <c r="E194" s="63"/>
      <c r="I194" s="64"/>
      <c r="J194" s="36"/>
      <c r="K194" s="36"/>
      <c r="L194" s="36"/>
      <c r="M194" s="36"/>
      <c r="N194" s="36"/>
      <c r="O194" s="36"/>
      <c r="P194" s="36"/>
      <c r="Q194" s="36"/>
      <c r="R194" s="36"/>
      <c r="S194" s="36"/>
    </row>
    <row r="195" spans="5:19" s="61" customFormat="1" x14ac:dyDescent="0.2">
      <c r="E195" s="63"/>
      <c r="I195" s="64"/>
      <c r="J195" s="36"/>
      <c r="K195" s="36"/>
      <c r="L195" s="36"/>
      <c r="M195" s="36"/>
      <c r="N195" s="36"/>
      <c r="O195" s="36"/>
      <c r="P195" s="36"/>
      <c r="Q195" s="36"/>
      <c r="R195" s="36"/>
      <c r="S195" s="36"/>
    </row>
    <row r="196" spans="5:19" s="61" customFormat="1" x14ac:dyDescent="0.2">
      <c r="E196" s="63"/>
      <c r="I196" s="64"/>
      <c r="J196" s="36"/>
      <c r="K196" s="36"/>
      <c r="L196" s="36"/>
      <c r="M196" s="36"/>
      <c r="N196" s="36"/>
      <c r="O196" s="36"/>
      <c r="P196" s="36"/>
      <c r="Q196" s="36"/>
      <c r="R196" s="36"/>
      <c r="S196" s="36"/>
    </row>
    <row r="197" spans="5:19" s="61" customFormat="1" x14ac:dyDescent="0.2">
      <c r="E197" s="63"/>
      <c r="I197" s="64"/>
      <c r="J197" s="36"/>
      <c r="K197" s="36"/>
      <c r="L197" s="36"/>
      <c r="M197" s="36"/>
      <c r="N197" s="36"/>
      <c r="O197" s="36"/>
      <c r="P197" s="36"/>
      <c r="Q197" s="36"/>
      <c r="R197" s="36"/>
      <c r="S197" s="36"/>
    </row>
    <row r="198" spans="5:19" s="61" customFormat="1" x14ac:dyDescent="0.2">
      <c r="E198" s="63"/>
      <c r="I198" s="64"/>
      <c r="J198" s="36"/>
      <c r="K198" s="36"/>
      <c r="L198" s="36"/>
      <c r="M198" s="36"/>
      <c r="N198" s="36"/>
      <c r="O198" s="36"/>
      <c r="P198" s="36"/>
      <c r="Q198" s="36"/>
      <c r="R198" s="36"/>
      <c r="S198" s="36"/>
    </row>
    <row r="199" spans="5:19" s="61" customFormat="1" x14ac:dyDescent="0.2">
      <c r="E199" s="63"/>
      <c r="I199" s="64"/>
      <c r="J199" s="36"/>
      <c r="K199" s="36"/>
      <c r="L199" s="36"/>
      <c r="M199" s="36"/>
      <c r="N199" s="36"/>
      <c r="O199" s="36"/>
      <c r="P199" s="36"/>
      <c r="Q199" s="36"/>
      <c r="R199" s="36"/>
      <c r="S199" s="36"/>
    </row>
    <row r="200" spans="5:19" s="61" customFormat="1" x14ac:dyDescent="0.2">
      <c r="E200" s="63"/>
      <c r="I200" s="64"/>
      <c r="J200" s="36"/>
      <c r="K200" s="36"/>
      <c r="L200" s="36"/>
      <c r="M200" s="36"/>
      <c r="N200" s="36"/>
      <c r="O200" s="36"/>
      <c r="P200" s="36"/>
      <c r="Q200" s="36"/>
      <c r="R200" s="36"/>
      <c r="S200" s="36"/>
    </row>
    <row r="201" spans="5:19" s="61" customFormat="1" x14ac:dyDescent="0.2">
      <c r="E201" s="63"/>
      <c r="I201" s="64"/>
      <c r="J201" s="36"/>
      <c r="K201" s="36"/>
      <c r="L201" s="36"/>
      <c r="M201" s="36"/>
      <c r="N201" s="36"/>
      <c r="O201" s="36"/>
      <c r="P201" s="36"/>
      <c r="Q201" s="36"/>
      <c r="R201" s="36"/>
      <c r="S201" s="36"/>
    </row>
    <row r="202" spans="5:19" s="61" customFormat="1" x14ac:dyDescent="0.2">
      <c r="E202" s="63"/>
      <c r="I202" s="64"/>
      <c r="J202" s="36"/>
      <c r="K202" s="36"/>
      <c r="L202" s="36"/>
      <c r="M202" s="36"/>
      <c r="N202" s="36"/>
      <c r="O202" s="36"/>
      <c r="P202" s="36"/>
      <c r="Q202" s="36"/>
      <c r="R202" s="36"/>
      <c r="S202" s="36"/>
    </row>
    <row r="203" spans="5:19" s="61" customFormat="1" x14ac:dyDescent="0.2">
      <c r="E203" s="63"/>
      <c r="I203" s="64"/>
      <c r="J203" s="36"/>
      <c r="K203" s="36"/>
      <c r="L203" s="36"/>
      <c r="M203" s="36"/>
      <c r="N203" s="36"/>
      <c r="O203" s="36"/>
      <c r="P203" s="36"/>
      <c r="Q203" s="36"/>
      <c r="R203" s="36"/>
      <c r="S203" s="36"/>
    </row>
    <row r="204" spans="5:19" s="61" customFormat="1" x14ac:dyDescent="0.2">
      <c r="E204" s="63"/>
      <c r="I204" s="64"/>
      <c r="J204" s="36"/>
      <c r="K204" s="36"/>
      <c r="L204" s="36"/>
      <c r="M204" s="36"/>
      <c r="N204" s="36"/>
      <c r="O204" s="36"/>
      <c r="P204" s="36"/>
      <c r="Q204" s="36"/>
      <c r="R204" s="36"/>
      <c r="S204" s="36"/>
    </row>
    <row r="205" spans="5:19" s="61" customFormat="1" x14ac:dyDescent="0.2">
      <c r="E205" s="63"/>
      <c r="I205" s="64"/>
      <c r="J205" s="36"/>
      <c r="K205" s="36"/>
      <c r="L205" s="36"/>
      <c r="M205" s="36"/>
      <c r="N205" s="36"/>
      <c r="O205" s="36"/>
      <c r="P205" s="36"/>
      <c r="Q205" s="36"/>
      <c r="R205" s="36"/>
      <c r="S205" s="36"/>
    </row>
    <row r="206" spans="5:19" s="61" customFormat="1" x14ac:dyDescent="0.2">
      <c r="E206" s="63"/>
      <c r="I206" s="64"/>
      <c r="J206" s="36"/>
      <c r="K206" s="36"/>
      <c r="L206" s="36"/>
      <c r="M206" s="36"/>
      <c r="N206" s="36"/>
      <c r="O206" s="36"/>
      <c r="P206" s="36"/>
      <c r="Q206" s="36"/>
      <c r="R206" s="36"/>
      <c r="S206" s="36"/>
    </row>
    <row r="207" spans="5:19" s="61" customFormat="1" x14ac:dyDescent="0.2">
      <c r="E207" s="63"/>
      <c r="I207" s="64"/>
      <c r="J207" s="36"/>
      <c r="K207" s="36"/>
      <c r="L207" s="36"/>
      <c r="M207" s="36"/>
      <c r="N207" s="36"/>
      <c r="O207" s="36"/>
      <c r="P207" s="36"/>
      <c r="Q207" s="36"/>
      <c r="R207" s="36"/>
      <c r="S207" s="36"/>
    </row>
    <row r="208" spans="5:19" s="61" customFormat="1" x14ac:dyDescent="0.2">
      <c r="E208" s="63"/>
      <c r="I208" s="64"/>
      <c r="J208" s="36"/>
      <c r="K208" s="36"/>
      <c r="L208" s="36"/>
      <c r="M208" s="36"/>
      <c r="N208" s="36"/>
      <c r="O208" s="36"/>
      <c r="P208" s="36"/>
      <c r="Q208" s="36"/>
      <c r="R208" s="36"/>
      <c r="S208" s="36"/>
    </row>
    <row r="209" spans="5:19" s="61" customFormat="1" x14ac:dyDescent="0.2">
      <c r="E209" s="63"/>
      <c r="I209" s="64"/>
      <c r="J209" s="36"/>
      <c r="K209" s="36"/>
      <c r="L209" s="36"/>
      <c r="M209" s="36"/>
      <c r="N209" s="36"/>
      <c r="O209" s="36"/>
      <c r="P209" s="36"/>
      <c r="Q209" s="36"/>
      <c r="R209" s="36"/>
      <c r="S209" s="36"/>
    </row>
    <row r="210" spans="5:19" s="61" customFormat="1" x14ac:dyDescent="0.2">
      <c r="E210" s="63"/>
      <c r="I210" s="64"/>
      <c r="J210" s="36"/>
      <c r="K210" s="36"/>
      <c r="L210" s="36"/>
      <c r="M210" s="36"/>
      <c r="N210" s="36"/>
      <c r="O210" s="36"/>
      <c r="P210" s="36"/>
      <c r="Q210" s="36"/>
      <c r="R210" s="36"/>
      <c r="S210" s="36"/>
    </row>
    <row r="211" spans="5:19" s="61" customFormat="1" x14ac:dyDescent="0.2">
      <c r="E211" s="63"/>
      <c r="I211" s="64"/>
      <c r="J211" s="36"/>
      <c r="K211" s="36"/>
      <c r="L211" s="36"/>
      <c r="M211" s="36"/>
      <c r="N211" s="36"/>
      <c r="O211" s="36"/>
      <c r="P211" s="36"/>
      <c r="Q211" s="36"/>
      <c r="R211" s="36"/>
      <c r="S211" s="36"/>
    </row>
    <row r="212" spans="5:19" s="61" customFormat="1" x14ac:dyDescent="0.2">
      <c r="E212" s="63"/>
      <c r="I212" s="64"/>
      <c r="J212" s="36"/>
      <c r="K212" s="36"/>
      <c r="L212" s="36"/>
      <c r="M212" s="36"/>
      <c r="N212" s="36"/>
      <c r="O212" s="36"/>
      <c r="P212" s="36"/>
      <c r="Q212" s="36"/>
      <c r="R212" s="36"/>
      <c r="S212" s="36"/>
    </row>
    <row r="213" spans="5:19" s="61" customFormat="1" x14ac:dyDescent="0.2">
      <c r="E213" s="63"/>
      <c r="I213" s="64"/>
      <c r="J213" s="36"/>
      <c r="K213" s="36"/>
      <c r="L213" s="36"/>
      <c r="M213" s="36"/>
      <c r="N213" s="36"/>
      <c r="O213" s="36"/>
      <c r="P213" s="36"/>
      <c r="Q213" s="36"/>
      <c r="R213" s="36"/>
      <c r="S213" s="36"/>
    </row>
    <row r="214" spans="5:19" s="61" customFormat="1" x14ac:dyDescent="0.2">
      <c r="E214" s="63"/>
      <c r="I214" s="64"/>
      <c r="J214" s="36"/>
      <c r="K214" s="36"/>
      <c r="L214" s="36"/>
      <c r="M214" s="36"/>
      <c r="N214" s="36"/>
      <c r="O214" s="36"/>
      <c r="P214" s="36"/>
      <c r="Q214" s="36"/>
      <c r="R214" s="36"/>
      <c r="S214" s="36"/>
    </row>
    <row r="215" spans="5:19" s="61" customFormat="1" x14ac:dyDescent="0.2">
      <c r="E215" s="63"/>
      <c r="I215" s="64"/>
      <c r="J215" s="36"/>
      <c r="K215" s="36"/>
      <c r="L215" s="36"/>
      <c r="M215" s="36"/>
      <c r="N215" s="36"/>
      <c r="O215" s="36"/>
      <c r="P215" s="36"/>
      <c r="Q215" s="36"/>
      <c r="R215" s="36"/>
      <c r="S215" s="36"/>
    </row>
    <row r="216" spans="5:19" s="61" customFormat="1" x14ac:dyDescent="0.2">
      <c r="E216" s="63"/>
      <c r="I216" s="64"/>
      <c r="J216" s="36"/>
      <c r="K216" s="36"/>
      <c r="L216" s="36"/>
      <c r="M216" s="36"/>
      <c r="N216" s="36"/>
      <c r="O216" s="36"/>
      <c r="P216" s="36"/>
      <c r="Q216" s="36"/>
      <c r="R216" s="36"/>
      <c r="S216" s="36"/>
    </row>
    <row r="217" spans="5:19" s="61" customFormat="1" x14ac:dyDescent="0.2">
      <c r="E217" s="63"/>
      <c r="I217" s="64"/>
      <c r="J217" s="36"/>
      <c r="K217" s="36"/>
      <c r="L217" s="36"/>
      <c r="M217" s="36"/>
      <c r="N217" s="36"/>
      <c r="O217" s="36"/>
      <c r="P217" s="36"/>
      <c r="Q217" s="36"/>
      <c r="R217" s="36"/>
      <c r="S217" s="36"/>
    </row>
    <row r="218" spans="5:19" s="61" customFormat="1" x14ac:dyDescent="0.2">
      <c r="E218" s="63"/>
      <c r="I218" s="64"/>
      <c r="J218" s="36"/>
      <c r="K218" s="36"/>
      <c r="L218" s="36"/>
      <c r="M218" s="36"/>
      <c r="N218" s="36"/>
      <c r="O218" s="36"/>
      <c r="P218" s="36"/>
      <c r="Q218" s="36"/>
      <c r="R218" s="36"/>
      <c r="S218" s="36"/>
    </row>
    <row r="219" spans="5:19" s="61" customFormat="1" x14ac:dyDescent="0.2">
      <c r="E219" s="63"/>
      <c r="I219" s="64"/>
      <c r="J219" s="36"/>
      <c r="K219" s="36"/>
      <c r="L219" s="36"/>
      <c r="M219" s="36"/>
      <c r="N219" s="36"/>
      <c r="O219" s="36"/>
      <c r="P219" s="36"/>
      <c r="Q219" s="36"/>
      <c r="R219" s="36"/>
      <c r="S219" s="36"/>
    </row>
    <row r="220" spans="5:19" s="61" customFormat="1" x14ac:dyDescent="0.2">
      <c r="E220" s="63"/>
      <c r="I220" s="64"/>
      <c r="J220" s="36"/>
      <c r="K220" s="36"/>
      <c r="L220" s="36"/>
      <c r="M220" s="36"/>
      <c r="N220" s="36"/>
      <c r="O220" s="36"/>
      <c r="P220" s="36"/>
      <c r="Q220" s="36"/>
      <c r="R220" s="36"/>
      <c r="S220" s="36"/>
    </row>
    <row r="221" spans="5:19" s="61" customFormat="1" x14ac:dyDescent="0.2">
      <c r="E221" s="63"/>
      <c r="I221" s="64"/>
      <c r="J221" s="36"/>
      <c r="K221" s="36"/>
      <c r="L221" s="36"/>
      <c r="M221" s="36"/>
      <c r="N221" s="36"/>
      <c r="O221" s="36"/>
      <c r="P221" s="36"/>
      <c r="Q221" s="36"/>
      <c r="R221" s="36"/>
      <c r="S221" s="36"/>
    </row>
    <row r="222" spans="5:19" s="61" customFormat="1" x14ac:dyDescent="0.2">
      <c r="E222" s="63"/>
      <c r="I222" s="64"/>
      <c r="J222" s="36"/>
      <c r="K222" s="36"/>
      <c r="L222" s="36"/>
      <c r="M222" s="36"/>
      <c r="N222" s="36"/>
      <c r="O222" s="36"/>
      <c r="P222" s="36"/>
      <c r="Q222" s="36"/>
      <c r="R222" s="36"/>
      <c r="S222" s="36"/>
    </row>
    <row r="223" spans="5:19" s="61" customFormat="1" x14ac:dyDescent="0.2">
      <c r="E223" s="63"/>
      <c r="I223" s="64"/>
      <c r="J223" s="36"/>
      <c r="K223" s="36"/>
      <c r="L223" s="36"/>
      <c r="M223" s="36"/>
      <c r="N223" s="36"/>
      <c r="O223" s="36"/>
      <c r="P223" s="36"/>
      <c r="Q223" s="36"/>
      <c r="R223" s="36"/>
      <c r="S223" s="36"/>
    </row>
    <row r="224" spans="5:19" s="61" customFormat="1" x14ac:dyDescent="0.2">
      <c r="E224" s="63"/>
      <c r="I224" s="64"/>
      <c r="J224" s="36"/>
      <c r="K224" s="36"/>
      <c r="L224" s="36"/>
      <c r="M224" s="36"/>
      <c r="N224" s="36"/>
      <c r="O224" s="36"/>
      <c r="P224" s="36"/>
      <c r="Q224" s="36"/>
      <c r="R224" s="36"/>
      <c r="S224" s="36"/>
    </row>
    <row r="225" spans="5:19" s="61" customFormat="1" x14ac:dyDescent="0.2">
      <c r="E225" s="63"/>
      <c r="I225" s="64"/>
      <c r="J225" s="36"/>
      <c r="K225" s="36"/>
      <c r="L225" s="36"/>
      <c r="M225" s="36"/>
      <c r="N225" s="36"/>
      <c r="O225" s="36"/>
      <c r="P225" s="36"/>
      <c r="Q225" s="36"/>
      <c r="R225" s="36"/>
      <c r="S225" s="36"/>
    </row>
    <row r="226" spans="5:19" s="61" customFormat="1" x14ac:dyDescent="0.2">
      <c r="E226" s="63"/>
      <c r="I226" s="64"/>
      <c r="J226" s="36"/>
      <c r="K226" s="36"/>
      <c r="L226" s="36"/>
      <c r="M226" s="36"/>
      <c r="N226" s="36"/>
      <c r="O226" s="36"/>
      <c r="P226" s="36"/>
      <c r="Q226" s="36"/>
      <c r="R226" s="36"/>
      <c r="S226" s="36"/>
    </row>
    <row r="227" spans="5:19" s="61" customFormat="1" x14ac:dyDescent="0.2">
      <c r="E227" s="63"/>
      <c r="I227" s="64"/>
      <c r="J227" s="36"/>
      <c r="K227" s="36"/>
      <c r="L227" s="36"/>
      <c r="M227" s="36"/>
      <c r="N227" s="36"/>
      <c r="O227" s="36"/>
      <c r="P227" s="36"/>
      <c r="Q227" s="36"/>
      <c r="R227" s="36"/>
      <c r="S227" s="36"/>
    </row>
    <row r="228" spans="5:19" s="61" customFormat="1" x14ac:dyDescent="0.2">
      <c r="E228" s="63"/>
      <c r="I228" s="64"/>
      <c r="J228" s="36"/>
      <c r="K228" s="36"/>
      <c r="L228" s="36"/>
      <c r="M228" s="36"/>
      <c r="N228" s="36"/>
      <c r="O228" s="36"/>
      <c r="P228" s="36"/>
      <c r="Q228" s="36"/>
      <c r="R228" s="36"/>
      <c r="S228" s="36"/>
    </row>
    <row r="229" spans="5:19" s="61" customFormat="1" x14ac:dyDescent="0.2">
      <c r="E229" s="63"/>
      <c r="I229" s="64"/>
      <c r="J229" s="36"/>
      <c r="K229" s="36"/>
      <c r="L229" s="36"/>
      <c r="M229" s="36"/>
      <c r="N229" s="36"/>
      <c r="O229" s="36"/>
      <c r="P229" s="36"/>
      <c r="Q229" s="36"/>
      <c r="R229" s="36"/>
      <c r="S229" s="36"/>
    </row>
    <row r="230" spans="5:19" s="61" customFormat="1" x14ac:dyDescent="0.2">
      <c r="E230" s="63"/>
      <c r="I230" s="64"/>
      <c r="J230" s="36"/>
      <c r="K230" s="36"/>
      <c r="L230" s="36"/>
      <c r="M230" s="36"/>
      <c r="N230" s="36"/>
      <c r="O230" s="36"/>
      <c r="P230" s="36"/>
      <c r="Q230" s="36"/>
      <c r="R230" s="36"/>
      <c r="S230" s="36"/>
    </row>
    <row r="231" spans="5:19" s="61" customFormat="1" x14ac:dyDescent="0.2">
      <c r="E231" s="63"/>
      <c r="I231" s="64"/>
      <c r="J231" s="36"/>
      <c r="K231" s="36"/>
      <c r="L231" s="36"/>
      <c r="M231" s="36"/>
      <c r="N231" s="36"/>
      <c r="O231" s="36"/>
      <c r="P231" s="36"/>
      <c r="Q231" s="36"/>
      <c r="R231" s="36"/>
      <c r="S231" s="36"/>
    </row>
    <row r="232" spans="5:19" s="61" customFormat="1" x14ac:dyDescent="0.2">
      <c r="E232" s="63"/>
      <c r="I232" s="64"/>
      <c r="J232" s="36"/>
      <c r="K232" s="36"/>
      <c r="L232" s="36"/>
      <c r="M232" s="36"/>
      <c r="N232" s="36"/>
      <c r="O232" s="36"/>
      <c r="P232" s="36"/>
      <c r="Q232" s="36"/>
      <c r="R232" s="36"/>
      <c r="S232" s="36"/>
    </row>
    <row r="233" spans="5:19" s="61" customFormat="1" x14ac:dyDescent="0.2">
      <c r="E233" s="63"/>
      <c r="I233" s="64"/>
      <c r="J233" s="36"/>
      <c r="K233" s="36"/>
      <c r="L233" s="36"/>
      <c r="M233" s="36"/>
      <c r="N233" s="36"/>
      <c r="O233" s="36"/>
      <c r="P233" s="36"/>
      <c r="Q233" s="36"/>
      <c r="R233" s="36"/>
      <c r="S233" s="36"/>
    </row>
    <row r="234" spans="5:19" s="61" customFormat="1" x14ac:dyDescent="0.2">
      <c r="E234" s="63"/>
      <c r="I234" s="64"/>
      <c r="J234" s="36"/>
      <c r="K234" s="36"/>
      <c r="L234" s="36"/>
      <c r="M234" s="36"/>
      <c r="N234" s="36"/>
      <c r="O234" s="36"/>
      <c r="P234" s="36"/>
      <c r="Q234" s="36"/>
      <c r="R234" s="36"/>
      <c r="S234" s="36"/>
    </row>
    <row r="235" spans="5:19" s="61" customFormat="1" x14ac:dyDescent="0.2">
      <c r="E235" s="63"/>
      <c r="I235" s="64"/>
      <c r="J235" s="36"/>
      <c r="K235" s="36"/>
      <c r="L235" s="36"/>
      <c r="M235" s="36"/>
      <c r="N235" s="36"/>
      <c r="O235" s="36"/>
      <c r="P235" s="36"/>
      <c r="Q235" s="36"/>
      <c r="R235" s="36"/>
      <c r="S235" s="36"/>
    </row>
    <row r="236" spans="5:19" s="61" customFormat="1" x14ac:dyDescent="0.2">
      <c r="E236" s="63"/>
      <c r="I236" s="64"/>
      <c r="J236" s="36"/>
      <c r="K236" s="36"/>
      <c r="L236" s="36"/>
      <c r="M236" s="36"/>
      <c r="N236" s="36"/>
      <c r="O236" s="36"/>
      <c r="P236" s="36"/>
      <c r="Q236" s="36"/>
      <c r="R236" s="36"/>
      <c r="S236" s="36"/>
    </row>
    <row r="237" spans="5:19" s="61" customFormat="1" x14ac:dyDescent="0.2">
      <c r="E237" s="63"/>
      <c r="I237" s="64"/>
      <c r="J237" s="36"/>
      <c r="K237" s="36"/>
      <c r="L237" s="36"/>
      <c r="M237" s="36"/>
      <c r="N237" s="36"/>
      <c r="O237" s="36"/>
      <c r="P237" s="36"/>
      <c r="Q237" s="36"/>
      <c r="R237" s="36"/>
      <c r="S237" s="36"/>
    </row>
    <row r="238" spans="5:19" s="61" customFormat="1" x14ac:dyDescent="0.2">
      <c r="E238" s="63"/>
      <c r="I238" s="64"/>
      <c r="J238" s="36"/>
      <c r="K238" s="36"/>
      <c r="L238" s="36"/>
      <c r="M238" s="36"/>
      <c r="N238" s="36"/>
      <c r="O238" s="36"/>
      <c r="P238" s="36"/>
      <c r="Q238" s="36"/>
      <c r="R238" s="36"/>
      <c r="S238" s="36"/>
    </row>
    <row r="239" spans="5:19" s="61" customFormat="1" x14ac:dyDescent="0.2">
      <c r="E239" s="63"/>
      <c r="I239" s="64"/>
      <c r="J239" s="36"/>
      <c r="K239" s="36"/>
      <c r="L239" s="36"/>
      <c r="M239" s="36"/>
      <c r="N239" s="36"/>
      <c r="O239" s="36"/>
      <c r="P239" s="36"/>
      <c r="Q239" s="36"/>
      <c r="R239" s="36"/>
      <c r="S239" s="36"/>
    </row>
    <row r="240" spans="5:19" s="61" customFormat="1" x14ac:dyDescent="0.2">
      <c r="E240" s="63"/>
      <c r="I240" s="64"/>
      <c r="J240" s="36"/>
      <c r="K240" s="36"/>
      <c r="L240" s="36"/>
      <c r="M240" s="36"/>
      <c r="N240" s="36"/>
      <c r="O240" s="36"/>
      <c r="P240" s="36"/>
      <c r="Q240" s="36"/>
      <c r="R240" s="36"/>
      <c r="S240" s="36"/>
    </row>
    <row r="241" spans="5:19" s="61" customFormat="1" x14ac:dyDescent="0.2">
      <c r="E241" s="63"/>
      <c r="I241" s="64"/>
      <c r="J241" s="36"/>
      <c r="K241" s="36"/>
      <c r="L241" s="36"/>
      <c r="M241" s="36"/>
      <c r="N241" s="36"/>
      <c r="O241" s="36"/>
      <c r="P241" s="36"/>
      <c r="Q241" s="36"/>
      <c r="R241" s="36"/>
      <c r="S241" s="36"/>
    </row>
    <row r="242" spans="5:19" s="61" customFormat="1" x14ac:dyDescent="0.2">
      <c r="E242" s="63"/>
      <c r="I242" s="64"/>
      <c r="J242" s="36"/>
      <c r="K242" s="36"/>
      <c r="L242" s="36"/>
      <c r="M242" s="36"/>
      <c r="N242" s="36"/>
      <c r="O242" s="36"/>
      <c r="P242" s="36"/>
      <c r="Q242" s="36"/>
      <c r="R242" s="36"/>
      <c r="S242" s="36"/>
    </row>
    <row r="243" spans="5:19" s="61" customFormat="1" x14ac:dyDescent="0.2">
      <c r="E243" s="63"/>
      <c r="I243" s="64"/>
      <c r="J243" s="36"/>
      <c r="K243" s="36"/>
      <c r="L243" s="36"/>
      <c r="M243" s="36"/>
      <c r="N243" s="36"/>
      <c r="O243" s="36"/>
      <c r="P243" s="36"/>
      <c r="Q243" s="36"/>
      <c r="R243" s="36"/>
      <c r="S243" s="36"/>
    </row>
    <row r="244" spans="5:19" s="61" customFormat="1" x14ac:dyDescent="0.2">
      <c r="E244" s="63"/>
      <c r="I244" s="64"/>
      <c r="J244" s="36"/>
      <c r="K244" s="36"/>
      <c r="L244" s="36"/>
      <c r="M244" s="36"/>
      <c r="N244" s="36"/>
      <c r="O244" s="36"/>
      <c r="P244" s="36"/>
      <c r="Q244" s="36"/>
      <c r="R244" s="36"/>
      <c r="S244" s="36"/>
    </row>
    <row r="245" spans="5:19" s="61" customFormat="1" x14ac:dyDescent="0.2">
      <c r="E245" s="63"/>
      <c r="I245" s="64"/>
      <c r="J245" s="36"/>
      <c r="K245" s="36"/>
      <c r="L245" s="36"/>
      <c r="M245" s="36"/>
      <c r="N245" s="36"/>
      <c r="O245" s="36"/>
      <c r="P245" s="36"/>
      <c r="Q245" s="36"/>
      <c r="R245" s="36"/>
      <c r="S245" s="36"/>
    </row>
    <row r="246" spans="5:19" s="61" customFormat="1" x14ac:dyDescent="0.2">
      <c r="E246" s="63"/>
      <c r="I246" s="64"/>
      <c r="J246" s="36"/>
      <c r="K246" s="36"/>
      <c r="L246" s="36"/>
      <c r="M246" s="36"/>
      <c r="N246" s="36"/>
      <c r="O246" s="36"/>
      <c r="P246" s="36"/>
      <c r="Q246" s="36"/>
      <c r="R246" s="36"/>
      <c r="S246" s="36"/>
    </row>
    <row r="247" spans="5:19" s="61" customFormat="1" x14ac:dyDescent="0.2">
      <c r="E247" s="63"/>
      <c r="I247" s="64"/>
      <c r="J247" s="36"/>
      <c r="K247" s="36"/>
      <c r="L247" s="36"/>
      <c r="M247" s="36"/>
      <c r="N247" s="36"/>
      <c r="O247" s="36"/>
      <c r="P247" s="36"/>
      <c r="Q247" s="36"/>
      <c r="R247" s="36"/>
      <c r="S247" s="36"/>
    </row>
    <row r="248" spans="5:19" s="61" customFormat="1" x14ac:dyDescent="0.2">
      <c r="E248" s="63"/>
      <c r="I248" s="64"/>
      <c r="J248" s="36"/>
      <c r="K248" s="36"/>
      <c r="L248" s="36"/>
      <c r="M248" s="36"/>
      <c r="N248" s="36"/>
      <c r="O248" s="36"/>
      <c r="P248" s="36"/>
      <c r="Q248" s="36"/>
      <c r="R248" s="36"/>
      <c r="S248" s="36"/>
    </row>
    <row r="249" spans="5:19" s="61" customFormat="1" x14ac:dyDescent="0.2">
      <c r="E249" s="63"/>
      <c r="I249" s="64"/>
      <c r="J249" s="36"/>
      <c r="K249" s="36"/>
      <c r="L249" s="36"/>
      <c r="M249" s="36"/>
      <c r="N249" s="36"/>
      <c r="O249" s="36"/>
      <c r="P249" s="36"/>
      <c r="Q249" s="36"/>
      <c r="R249" s="36"/>
      <c r="S249" s="36"/>
    </row>
    <row r="250" spans="5:19" s="61" customFormat="1" x14ac:dyDescent="0.2">
      <c r="E250" s="63"/>
      <c r="I250" s="64"/>
      <c r="J250" s="36"/>
      <c r="K250" s="36"/>
      <c r="L250" s="36"/>
      <c r="M250" s="36"/>
      <c r="N250" s="36"/>
      <c r="O250" s="36"/>
      <c r="P250" s="36"/>
      <c r="Q250" s="36"/>
      <c r="R250" s="36"/>
      <c r="S250" s="36"/>
    </row>
    <row r="251" spans="5:19" s="61" customFormat="1" x14ac:dyDescent="0.2">
      <c r="E251" s="63"/>
      <c r="I251" s="64"/>
      <c r="J251" s="36"/>
      <c r="K251" s="36"/>
      <c r="L251" s="36"/>
      <c r="M251" s="36"/>
      <c r="N251" s="36"/>
      <c r="O251" s="36"/>
      <c r="P251" s="36"/>
      <c r="Q251" s="36"/>
      <c r="R251" s="36"/>
      <c r="S251" s="36"/>
    </row>
    <row r="252" spans="5:19" s="61" customFormat="1" x14ac:dyDescent="0.2">
      <c r="E252" s="63"/>
      <c r="I252" s="64"/>
      <c r="J252" s="36"/>
      <c r="K252" s="36"/>
      <c r="L252" s="36"/>
      <c r="M252" s="36"/>
      <c r="N252" s="36"/>
      <c r="O252" s="36"/>
      <c r="P252" s="36"/>
      <c r="Q252" s="36"/>
      <c r="R252" s="36"/>
      <c r="S252" s="36"/>
    </row>
    <row r="253" spans="5:19" s="61" customFormat="1" x14ac:dyDescent="0.2">
      <c r="E253" s="63"/>
      <c r="I253" s="64"/>
      <c r="J253" s="36"/>
      <c r="K253" s="36"/>
      <c r="L253" s="36"/>
      <c r="M253" s="36"/>
      <c r="N253" s="36"/>
      <c r="O253" s="36"/>
      <c r="P253" s="36"/>
      <c r="Q253" s="36"/>
      <c r="R253" s="36"/>
      <c r="S253" s="36"/>
    </row>
    <row r="254" spans="5:19" s="61" customFormat="1" x14ac:dyDescent="0.2">
      <c r="E254" s="63"/>
      <c r="I254" s="64"/>
      <c r="J254" s="36"/>
      <c r="K254" s="36"/>
      <c r="L254" s="36"/>
      <c r="M254" s="36"/>
      <c r="N254" s="36"/>
      <c r="O254" s="36"/>
      <c r="P254" s="36"/>
      <c r="Q254" s="36"/>
      <c r="R254" s="36"/>
      <c r="S254" s="36"/>
    </row>
    <row r="255" spans="5:19" s="61" customFormat="1" x14ac:dyDescent="0.2">
      <c r="E255" s="63"/>
      <c r="I255" s="64"/>
      <c r="J255" s="36"/>
      <c r="K255" s="36"/>
      <c r="L255" s="36"/>
      <c r="M255" s="36"/>
      <c r="N255" s="36"/>
      <c r="O255" s="36"/>
      <c r="P255" s="36"/>
      <c r="Q255" s="36"/>
      <c r="R255" s="36"/>
      <c r="S255" s="36"/>
    </row>
    <row r="256" spans="5:19" s="61" customFormat="1" x14ac:dyDescent="0.2">
      <c r="E256" s="63"/>
      <c r="I256" s="64"/>
      <c r="J256" s="36"/>
      <c r="K256" s="36"/>
      <c r="L256" s="36"/>
      <c r="M256" s="36"/>
      <c r="N256" s="36"/>
      <c r="O256" s="36"/>
      <c r="P256" s="36"/>
      <c r="Q256" s="36"/>
      <c r="R256" s="36"/>
      <c r="S256" s="36"/>
    </row>
    <row r="257" spans="5:19" s="61" customFormat="1" x14ac:dyDescent="0.2">
      <c r="E257" s="63"/>
      <c r="I257" s="64"/>
      <c r="J257" s="36"/>
      <c r="K257" s="36"/>
      <c r="L257" s="36"/>
      <c r="M257" s="36"/>
      <c r="N257" s="36"/>
      <c r="O257" s="36"/>
      <c r="P257" s="36"/>
      <c r="Q257" s="36"/>
      <c r="R257" s="36"/>
      <c r="S257" s="36"/>
    </row>
    <row r="258" spans="5:19" s="61" customFormat="1" x14ac:dyDescent="0.2">
      <c r="E258" s="63"/>
      <c r="I258" s="64"/>
      <c r="J258" s="36"/>
      <c r="K258" s="36"/>
      <c r="L258" s="36"/>
      <c r="M258" s="36"/>
      <c r="N258" s="36"/>
      <c r="O258" s="36"/>
      <c r="P258" s="36"/>
      <c r="Q258" s="36"/>
      <c r="R258" s="36"/>
      <c r="S258" s="36"/>
    </row>
    <row r="259" spans="5:19" s="61" customFormat="1" x14ac:dyDescent="0.2">
      <c r="E259" s="63"/>
      <c r="I259" s="64"/>
      <c r="J259" s="36"/>
      <c r="K259" s="36"/>
      <c r="L259" s="36"/>
      <c r="M259" s="36"/>
      <c r="N259" s="36"/>
      <c r="O259" s="36"/>
      <c r="P259" s="36"/>
      <c r="Q259" s="36"/>
      <c r="R259" s="36"/>
      <c r="S259" s="36"/>
    </row>
    <row r="260" spans="5:19" s="61" customFormat="1" x14ac:dyDescent="0.2">
      <c r="E260" s="63"/>
      <c r="I260" s="64"/>
      <c r="J260" s="36"/>
      <c r="K260" s="36"/>
      <c r="L260" s="36"/>
      <c r="M260" s="36"/>
      <c r="N260" s="36"/>
      <c r="O260" s="36"/>
      <c r="P260" s="36"/>
      <c r="Q260" s="36"/>
      <c r="R260" s="36"/>
      <c r="S260" s="36"/>
    </row>
    <row r="261" spans="5:19" s="61" customFormat="1" x14ac:dyDescent="0.2">
      <c r="E261" s="63"/>
      <c r="I261" s="64"/>
      <c r="J261" s="36"/>
      <c r="K261" s="36"/>
      <c r="L261" s="36"/>
      <c r="M261" s="36"/>
      <c r="N261" s="36"/>
      <c r="O261" s="36"/>
      <c r="P261" s="36"/>
      <c r="Q261" s="36"/>
      <c r="R261" s="36"/>
      <c r="S261" s="36"/>
    </row>
    <row r="262" spans="5:19" s="61" customFormat="1" x14ac:dyDescent="0.2">
      <c r="E262" s="63"/>
      <c r="I262" s="64"/>
      <c r="J262" s="36"/>
      <c r="K262" s="36"/>
      <c r="L262" s="36"/>
      <c r="M262" s="36"/>
      <c r="N262" s="36"/>
      <c r="O262" s="36"/>
      <c r="P262" s="36"/>
      <c r="Q262" s="36"/>
      <c r="R262" s="36"/>
      <c r="S262" s="36"/>
    </row>
    <row r="263" spans="5:19" s="61" customFormat="1" x14ac:dyDescent="0.2">
      <c r="E263" s="63"/>
      <c r="I263" s="64"/>
      <c r="J263" s="36"/>
      <c r="K263" s="36"/>
      <c r="L263" s="36"/>
      <c r="M263" s="36"/>
      <c r="N263" s="36"/>
      <c r="O263" s="36"/>
      <c r="P263" s="36"/>
      <c r="Q263" s="36"/>
      <c r="R263" s="36"/>
      <c r="S263" s="36"/>
    </row>
    <row r="264" spans="5:19" s="61" customFormat="1" x14ac:dyDescent="0.2">
      <c r="E264" s="63"/>
      <c r="I264" s="64"/>
      <c r="J264" s="36"/>
      <c r="K264" s="36"/>
      <c r="L264" s="36"/>
      <c r="M264" s="36"/>
      <c r="N264" s="36"/>
      <c r="O264" s="36"/>
      <c r="P264" s="36"/>
      <c r="Q264" s="36"/>
      <c r="R264" s="36"/>
      <c r="S264" s="36"/>
    </row>
    <row r="265" spans="5:19" s="61" customFormat="1" x14ac:dyDescent="0.2">
      <c r="E265" s="63"/>
      <c r="I265" s="64"/>
      <c r="J265" s="36"/>
      <c r="K265" s="36"/>
      <c r="L265" s="36"/>
      <c r="M265" s="36"/>
      <c r="N265" s="36"/>
      <c r="O265" s="36"/>
      <c r="P265" s="36"/>
      <c r="Q265" s="36"/>
      <c r="R265" s="36"/>
      <c r="S265" s="36"/>
    </row>
    <row r="266" spans="5:19" s="61" customFormat="1" x14ac:dyDescent="0.2">
      <c r="E266" s="63"/>
      <c r="I266" s="64"/>
      <c r="J266" s="36"/>
      <c r="K266" s="36"/>
      <c r="L266" s="36"/>
      <c r="M266" s="36"/>
      <c r="N266" s="36"/>
      <c r="O266" s="36"/>
      <c r="P266" s="36"/>
      <c r="Q266" s="36"/>
      <c r="R266" s="36"/>
      <c r="S266" s="36"/>
    </row>
    <row r="267" spans="5:19" s="61" customFormat="1" x14ac:dyDescent="0.2">
      <c r="E267" s="63"/>
      <c r="I267" s="64"/>
      <c r="J267" s="36"/>
      <c r="K267" s="36"/>
      <c r="L267" s="36"/>
      <c r="M267" s="36"/>
      <c r="N267" s="36"/>
      <c r="O267" s="36"/>
      <c r="P267" s="36"/>
      <c r="Q267" s="36"/>
      <c r="R267" s="36"/>
      <c r="S267" s="36"/>
    </row>
    <row r="268" spans="5:19" s="61" customFormat="1" x14ac:dyDescent="0.2">
      <c r="E268" s="63"/>
      <c r="I268" s="64"/>
      <c r="J268" s="36"/>
      <c r="K268" s="36"/>
      <c r="L268" s="36"/>
      <c r="M268" s="36"/>
      <c r="N268" s="36"/>
      <c r="O268" s="36"/>
      <c r="P268" s="36"/>
      <c r="Q268" s="36"/>
      <c r="R268" s="36"/>
      <c r="S268" s="36"/>
    </row>
    <row r="269" spans="5:19" s="61" customFormat="1" x14ac:dyDescent="0.2">
      <c r="E269" s="63"/>
      <c r="I269" s="64"/>
      <c r="J269" s="36"/>
      <c r="K269" s="36"/>
      <c r="L269" s="36"/>
      <c r="M269" s="36"/>
      <c r="N269" s="36"/>
      <c r="O269" s="36"/>
      <c r="P269" s="36"/>
      <c r="Q269" s="36"/>
      <c r="R269" s="36"/>
      <c r="S269" s="36"/>
    </row>
    <row r="270" spans="5:19" s="61" customFormat="1" x14ac:dyDescent="0.2">
      <c r="E270" s="63"/>
      <c r="I270" s="64"/>
      <c r="J270" s="36"/>
      <c r="K270" s="36"/>
      <c r="L270" s="36"/>
      <c r="M270" s="36"/>
      <c r="N270" s="36"/>
      <c r="O270" s="36"/>
      <c r="P270" s="36"/>
      <c r="Q270" s="36"/>
      <c r="R270" s="36"/>
      <c r="S270" s="36"/>
    </row>
    <row r="271" spans="5:19" s="61" customFormat="1" x14ac:dyDescent="0.2">
      <c r="E271" s="63"/>
      <c r="I271" s="64"/>
      <c r="J271" s="36"/>
      <c r="K271" s="36"/>
      <c r="L271" s="36"/>
      <c r="M271" s="36"/>
      <c r="N271" s="36"/>
      <c r="O271" s="36"/>
      <c r="P271" s="36"/>
      <c r="Q271" s="36"/>
      <c r="R271" s="36"/>
      <c r="S271" s="36"/>
    </row>
    <row r="272" spans="5:19" s="61" customFormat="1" x14ac:dyDescent="0.2">
      <c r="E272" s="63"/>
      <c r="I272" s="64"/>
      <c r="J272" s="36"/>
      <c r="K272" s="36"/>
      <c r="L272" s="36"/>
      <c r="M272" s="36"/>
      <c r="N272" s="36"/>
      <c r="O272" s="36"/>
      <c r="P272" s="36"/>
      <c r="Q272" s="36"/>
      <c r="R272" s="36"/>
      <c r="S272" s="36"/>
    </row>
    <row r="273" spans="5:19" s="61" customFormat="1" x14ac:dyDescent="0.2">
      <c r="E273" s="63"/>
      <c r="I273" s="64"/>
      <c r="J273" s="36"/>
      <c r="K273" s="36"/>
      <c r="L273" s="36"/>
      <c r="M273" s="36"/>
      <c r="N273" s="36"/>
      <c r="O273" s="36"/>
      <c r="P273" s="36"/>
      <c r="Q273" s="36"/>
      <c r="R273" s="36"/>
      <c r="S273" s="36"/>
    </row>
    <row r="274" spans="5:19" s="61" customFormat="1" x14ac:dyDescent="0.2">
      <c r="E274" s="63"/>
      <c r="I274" s="64"/>
      <c r="J274" s="36"/>
      <c r="K274" s="36"/>
      <c r="L274" s="36"/>
      <c r="M274" s="36"/>
      <c r="N274" s="36"/>
      <c r="O274" s="36"/>
      <c r="P274" s="36"/>
      <c r="Q274" s="36"/>
      <c r="R274" s="36"/>
      <c r="S274" s="36"/>
    </row>
    <row r="275" spans="5:19" s="61" customFormat="1" x14ac:dyDescent="0.2">
      <c r="E275" s="63"/>
      <c r="I275" s="64"/>
      <c r="J275" s="36"/>
      <c r="K275" s="36"/>
      <c r="L275" s="36"/>
      <c r="M275" s="36"/>
      <c r="N275" s="36"/>
      <c r="O275" s="36"/>
      <c r="P275" s="36"/>
      <c r="Q275" s="36"/>
      <c r="R275" s="36"/>
      <c r="S275" s="36"/>
    </row>
    <row r="276" spans="5:19" s="61" customFormat="1" x14ac:dyDescent="0.2">
      <c r="E276" s="63"/>
      <c r="I276" s="64"/>
      <c r="J276" s="36"/>
      <c r="K276" s="36"/>
      <c r="L276" s="36"/>
      <c r="M276" s="36"/>
      <c r="N276" s="36"/>
      <c r="O276" s="36"/>
      <c r="P276" s="36"/>
      <c r="Q276" s="36"/>
      <c r="R276" s="36"/>
      <c r="S276" s="36"/>
    </row>
    <row r="277" spans="5:19" s="61" customFormat="1" x14ac:dyDescent="0.2">
      <c r="E277" s="63"/>
      <c r="I277" s="64"/>
      <c r="J277" s="36"/>
      <c r="K277" s="36"/>
      <c r="L277" s="36"/>
      <c r="M277" s="36"/>
      <c r="N277" s="36"/>
      <c r="O277" s="36"/>
      <c r="P277" s="36"/>
      <c r="Q277" s="36"/>
      <c r="R277" s="36"/>
      <c r="S277" s="36"/>
    </row>
    <row r="278" spans="5:19" s="61" customFormat="1" x14ac:dyDescent="0.2">
      <c r="E278" s="63"/>
      <c r="I278" s="64"/>
      <c r="J278" s="36"/>
      <c r="K278" s="36"/>
      <c r="L278" s="36"/>
      <c r="M278" s="36"/>
      <c r="N278" s="36"/>
      <c r="O278" s="36"/>
      <c r="P278" s="36"/>
      <c r="Q278" s="36"/>
      <c r="R278" s="36"/>
      <c r="S278" s="36"/>
    </row>
    <row r="279" spans="5:19" s="61" customFormat="1" x14ac:dyDescent="0.2">
      <c r="E279" s="63"/>
      <c r="I279" s="64"/>
      <c r="J279" s="36"/>
      <c r="K279" s="36"/>
      <c r="L279" s="36"/>
      <c r="M279" s="36"/>
      <c r="N279" s="36"/>
      <c r="O279" s="36"/>
      <c r="P279" s="36"/>
      <c r="Q279" s="36"/>
      <c r="R279" s="36"/>
      <c r="S279" s="36"/>
    </row>
    <row r="280" spans="5:19" s="61" customFormat="1" x14ac:dyDescent="0.2">
      <c r="E280" s="63"/>
      <c r="I280" s="64"/>
      <c r="J280" s="36"/>
      <c r="K280" s="36"/>
      <c r="L280" s="36"/>
      <c r="M280" s="36"/>
      <c r="N280" s="36"/>
      <c r="O280" s="36"/>
      <c r="P280" s="36"/>
      <c r="Q280" s="36"/>
      <c r="R280" s="36"/>
      <c r="S280" s="36"/>
    </row>
    <row r="281" spans="5:19" s="61" customFormat="1" x14ac:dyDescent="0.2">
      <c r="E281" s="63"/>
      <c r="I281" s="64"/>
      <c r="J281" s="36"/>
      <c r="K281" s="36"/>
      <c r="L281" s="36"/>
      <c r="M281" s="36"/>
      <c r="N281" s="36"/>
      <c r="O281" s="36"/>
      <c r="P281" s="36"/>
      <c r="Q281" s="36"/>
      <c r="R281" s="36"/>
      <c r="S281" s="36"/>
    </row>
    <row r="282" spans="5:19" s="61" customFormat="1" x14ac:dyDescent="0.2">
      <c r="E282" s="63"/>
      <c r="I282" s="64"/>
      <c r="J282" s="36"/>
      <c r="K282" s="36"/>
      <c r="L282" s="36"/>
      <c r="M282" s="36"/>
      <c r="N282" s="36"/>
      <c r="O282" s="36"/>
      <c r="P282" s="36"/>
      <c r="Q282" s="36"/>
      <c r="R282" s="36"/>
      <c r="S282" s="36"/>
    </row>
    <row r="283" spans="5:19" s="61" customFormat="1" x14ac:dyDescent="0.2">
      <c r="E283" s="63"/>
      <c r="I283" s="64"/>
      <c r="J283" s="36"/>
      <c r="K283" s="36"/>
      <c r="L283" s="36"/>
      <c r="M283" s="36"/>
      <c r="N283" s="36"/>
      <c r="O283" s="36"/>
      <c r="P283" s="36"/>
      <c r="Q283" s="36"/>
      <c r="R283" s="36"/>
      <c r="S283" s="36"/>
    </row>
    <row r="284" spans="5:19" s="61" customFormat="1" x14ac:dyDescent="0.2">
      <c r="E284" s="63"/>
      <c r="I284" s="64"/>
      <c r="J284" s="36"/>
      <c r="K284" s="36"/>
      <c r="L284" s="36"/>
      <c r="M284" s="36"/>
      <c r="N284" s="36"/>
      <c r="O284" s="36"/>
      <c r="P284" s="36"/>
      <c r="Q284" s="36"/>
      <c r="R284" s="36"/>
      <c r="S284" s="36"/>
    </row>
    <row r="285" spans="5:19" s="61" customFormat="1" x14ac:dyDescent="0.2">
      <c r="E285" s="63"/>
      <c r="I285" s="64"/>
      <c r="J285" s="36"/>
      <c r="K285" s="36"/>
      <c r="L285" s="36"/>
      <c r="M285" s="36"/>
      <c r="N285" s="36"/>
      <c r="O285" s="36"/>
      <c r="P285" s="36"/>
      <c r="Q285" s="36"/>
      <c r="R285" s="36"/>
      <c r="S285" s="36"/>
    </row>
    <row r="286" spans="5:19" s="61" customFormat="1" x14ac:dyDescent="0.2">
      <c r="E286" s="63"/>
      <c r="I286" s="64"/>
      <c r="J286" s="36"/>
      <c r="K286" s="36"/>
      <c r="L286" s="36"/>
      <c r="M286" s="36"/>
      <c r="N286" s="36"/>
      <c r="O286" s="36"/>
      <c r="P286" s="36"/>
      <c r="Q286" s="36"/>
      <c r="R286" s="36"/>
      <c r="S286" s="36"/>
    </row>
    <row r="287" spans="5:19" s="61" customFormat="1" x14ac:dyDescent="0.2">
      <c r="E287" s="63"/>
      <c r="I287" s="64"/>
      <c r="J287" s="36"/>
      <c r="K287" s="36"/>
      <c r="L287" s="36"/>
      <c r="M287" s="36"/>
      <c r="N287" s="36"/>
      <c r="O287" s="36"/>
      <c r="P287" s="36"/>
      <c r="Q287" s="36"/>
      <c r="R287" s="36"/>
      <c r="S287" s="36"/>
    </row>
    <row r="288" spans="5:19" s="61" customFormat="1" x14ac:dyDescent="0.2">
      <c r="E288" s="63"/>
      <c r="I288" s="64"/>
      <c r="J288" s="36"/>
      <c r="K288" s="36"/>
      <c r="L288" s="36"/>
      <c r="M288" s="36"/>
      <c r="N288" s="36"/>
      <c r="O288" s="36"/>
      <c r="P288" s="36"/>
      <c r="Q288" s="36"/>
      <c r="R288" s="36"/>
      <c r="S288" s="36"/>
    </row>
    <row r="289" spans="5:19" s="61" customFormat="1" x14ac:dyDescent="0.2">
      <c r="E289" s="63"/>
      <c r="I289" s="64"/>
      <c r="J289" s="36"/>
      <c r="K289" s="36"/>
      <c r="L289" s="36"/>
      <c r="M289" s="36"/>
      <c r="N289" s="36"/>
      <c r="O289" s="36"/>
      <c r="P289" s="36"/>
      <c r="Q289" s="36"/>
      <c r="R289" s="36"/>
      <c r="S289" s="36"/>
    </row>
    <row r="290" spans="5:19" s="61" customFormat="1" x14ac:dyDescent="0.2">
      <c r="E290" s="63"/>
      <c r="I290" s="64"/>
      <c r="J290" s="36"/>
      <c r="K290" s="36"/>
      <c r="L290" s="36"/>
      <c r="M290" s="36"/>
      <c r="N290" s="36"/>
      <c r="O290" s="36"/>
      <c r="P290" s="36"/>
      <c r="Q290" s="36"/>
      <c r="R290" s="36"/>
      <c r="S290" s="36"/>
    </row>
    <row r="291" spans="5:19" s="61" customFormat="1" x14ac:dyDescent="0.2">
      <c r="E291" s="63"/>
      <c r="I291" s="64"/>
      <c r="J291" s="36"/>
      <c r="K291" s="36"/>
      <c r="L291" s="36"/>
      <c r="M291" s="36"/>
      <c r="N291" s="36"/>
      <c r="O291" s="36"/>
      <c r="P291" s="36"/>
      <c r="Q291" s="36"/>
      <c r="R291" s="36"/>
      <c r="S291" s="36"/>
    </row>
    <row r="292" spans="5:19" s="61" customFormat="1" x14ac:dyDescent="0.2">
      <c r="E292" s="63"/>
      <c r="I292" s="64"/>
      <c r="J292" s="36"/>
      <c r="K292" s="36"/>
      <c r="L292" s="36"/>
      <c r="M292" s="36"/>
      <c r="N292" s="36"/>
      <c r="O292" s="36"/>
      <c r="P292" s="36"/>
      <c r="Q292" s="36"/>
      <c r="R292" s="36"/>
      <c r="S292" s="36"/>
    </row>
    <row r="293" spans="5:19" s="61" customFormat="1" x14ac:dyDescent="0.2">
      <c r="E293" s="63"/>
      <c r="I293" s="64"/>
      <c r="J293" s="36"/>
      <c r="K293" s="36"/>
      <c r="L293" s="36"/>
      <c r="M293" s="36"/>
      <c r="N293" s="36"/>
      <c r="O293" s="36"/>
      <c r="P293" s="36"/>
      <c r="Q293" s="36"/>
      <c r="R293" s="36"/>
      <c r="S293" s="36"/>
    </row>
    <row r="294" spans="5:19" s="61" customFormat="1" x14ac:dyDescent="0.2">
      <c r="E294" s="63"/>
      <c r="I294" s="64"/>
      <c r="J294" s="36"/>
      <c r="K294" s="36"/>
      <c r="L294" s="36"/>
      <c r="M294" s="36"/>
      <c r="N294" s="36"/>
      <c r="O294" s="36"/>
      <c r="P294" s="36"/>
      <c r="Q294" s="36"/>
      <c r="R294" s="36"/>
      <c r="S294" s="36"/>
    </row>
    <row r="295" spans="5:19" s="61" customFormat="1" x14ac:dyDescent="0.2">
      <c r="E295" s="63"/>
      <c r="I295" s="64"/>
      <c r="J295" s="36"/>
      <c r="K295" s="36"/>
      <c r="L295" s="36"/>
      <c r="M295" s="36"/>
      <c r="N295" s="36"/>
      <c r="O295" s="36"/>
      <c r="P295" s="36"/>
      <c r="Q295" s="36"/>
      <c r="R295" s="36"/>
      <c r="S295" s="36"/>
    </row>
    <row r="296" spans="5:19" s="61" customFormat="1" x14ac:dyDescent="0.2">
      <c r="E296" s="63"/>
      <c r="I296" s="64"/>
      <c r="J296" s="36"/>
      <c r="K296" s="36"/>
      <c r="L296" s="36"/>
      <c r="M296" s="36"/>
      <c r="N296" s="36"/>
      <c r="O296" s="36"/>
      <c r="P296" s="36"/>
      <c r="Q296" s="36"/>
      <c r="R296" s="36"/>
      <c r="S296" s="36"/>
    </row>
    <row r="297" spans="5:19" s="61" customFormat="1" x14ac:dyDescent="0.2">
      <c r="E297" s="63"/>
      <c r="I297" s="64"/>
      <c r="J297" s="36"/>
      <c r="K297" s="36"/>
      <c r="L297" s="36"/>
      <c r="M297" s="36"/>
      <c r="N297" s="36"/>
      <c r="O297" s="36"/>
      <c r="P297" s="36"/>
      <c r="Q297" s="36"/>
      <c r="R297" s="36"/>
      <c r="S297" s="36"/>
    </row>
    <row r="298" spans="5:19" s="61" customFormat="1" x14ac:dyDescent="0.2">
      <c r="E298" s="63"/>
      <c r="I298" s="64"/>
      <c r="J298" s="36"/>
      <c r="K298" s="36"/>
      <c r="L298" s="36"/>
      <c r="M298" s="36"/>
      <c r="N298" s="36"/>
      <c r="O298" s="36"/>
      <c r="P298" s="36"/>
      <c r="Q298" s="36"/>
      <c r="R298" s="36"/>
      <c r="S298" s="36"/>
    </row>
    <row r="299" spans="5:19" s="61" customFormat="1" x14ac:dyDescent="0.2">
      <c r="E299" s="63"/>
      <c r="I299" s="64"/>
      <c r="J299" s="36"/>
      <c r="K299" s="36"/>
      <c r="L299" s="36"/>
      <c r="M299" s="36"/>
      <c r="N299" s="36"/>
      <c r="O299" s="36"/>
      <c r="P299" s="36"/>
      <c r="Q299" s="36"/>
      <c r="R299" s="36"/>
      <c r="S299" s="36"/>
    </row>
    <row r="300" spans="5:19" s="61" customFormat="1" x14ac:dyDescent="0.2">
      <c r="E300" s="63"/>
      <c r="I300" s="64"/>
      <c r="J300" s="36"/>
      <c r="K300" s="36"/>
      <c r="L300" s="36"/>
      <c r="M300" s="36"/>
      <c r="N300" s="36"/>
      <c r="O300" s="36"/>
      <c r="P300" s="36"/>
      <c r="Q300" s="36"/>
      <c r="R300" s="36"/>
      <c r="S300" s="36"/>
    </row>
    <row r="301" spans="5:19" s="61" customFormat="1" x14ac:dyDescent="0.2">
      <c r="E301" s="63"/>
      <c r="I301" s="64"/>
      <c r="J301" s="36"/>
      <c r="K301" s="36"/>
      <c r="L301" s="36"/>
      <c r="M301" s="36"/>
      <c r="N301" s="36"/>
      <c r="O301" s="36"/>
      <c r="P301" s="36"/>
      <c r="Q301" s="36"/>
      <c r="R301" s="36"/>
      <c r="S301" s="36"/>
    </row>
    <row r="302" spans="5:19" s="61" customFormat="1" x14ac:dyDescent="0.2">
      <c r="E302" s="63"/>
      <c r="I302" s="64"/>
      <c r="J302" s="36"/>
      <c r="K302" s="36"/>
      <c r="L302" s="36"/>
      <c r="M302" s="36"/>
      <c r="N302" s="36"/>
      <c r="O302" s="36"/>
      <c r="P302" s="36"/>
      <c r="Q302" s="36"/>
      <c r="R302" s="36"/>
      <c r="S302" s="36"/>
    </row>
    <row r="303" spans="5:19" s="61" customFormat="1" x14ac:dyDescent="0.2">
      <c r="E303" s="63"/>
      <c r="I303" s="64"/>
      <c r="J303" s="36"/>
      <c r="K303" s="36"/>
      <c r="L303" s="36"/>
      <c r="M303" s="36"/>
      <c r="N303" s="36"/>
      <c r="O303" s="36"/>
      <c r="P303" s="36"/>
      <c r="Q303" s="36"/>
      <c r="R303" s="36"/>
      <c r="S303" s="36"/>
    </row>
    <row r="304" spans="5:19" s="61" customFormat="1" x14ac:dyDescent="0.2">
      <c r="E304" s="63"/>
      <c r="I304" s="64"/>
      <c r="J304" s="36"/>
      <c r="K304" s="36"/>
      <c r="L304" s="36"/>
      <c r="M304" s="36"/>
      <c r="N304" s="36"/>
      <c r="O304" s="36"/>
      <c r="P304" s="36"/>
      <c r="Q304" s="36"/>
      <c r="R304" s="36"/>
      <c r="S304" s="36"/>
    </row>
    <row r="305" spans="5:19" s="61" customFormat="1" x14ac:dyDescent="0.2">
      <c r="E305" s="63"/>
      <c r="I305" s="64"/>
      <c r="J305" s="36"/>
      <c r="K305" s="36"/>
      <c r="L305" s="36"/>
      <c r="M305" s="36"/>
      <c r="N305" s="36"/>
      <c r="O305" s="36"/>
      <c r="P305" s="36"/>
      <c r="Q305" s="36"/>
      <c r="R305" s="36"/>
      <c r="S305" s="36"/>
    </row>
    <row r="306" spans="5:19" s="61" customFormat="1" x14ac:dyDescent="0.2">
      <c r="E306" s="63"/>
      <c r="I306" s="64"/>
      <c r="J306" s="36"/>
      <c r="K306" s="36"/>
      <c r="L306" s="36"/>
      <c r="M306" s="36"/>
      <c r="N306" s="36"/>
      <c r="O306" s="36"/>
      <c r="P306" s="36"/>
      <c r="Q306" s="36"/>
      <c r="R306" s="36"/>
      <c r="S306" s="36"/>
    </row>
    <row r="307" spans="5:19" s="61" customFormat="1" x14ac:dyDescent="0.2">
      <c r="E307" s="63"/>
      <c r="I307" s="64"/>
      <c r="J307" s="36"/>
      <c r="K307" s="36"/>
      <c r="L307" s="36"/>
      <c r="M307" s="36"/>
      <c r="N307" s="36"/>
      <c r="O307" s="36"/>
      <c r="P307" s="36"/>
      <c r="Q307" s="36"/>
      <c r="R307" s="36"/>
      <c r="S307" s="36"/>
    </row>
    <row r="308" spans="5:19" s="61" customFormat="1" x14ac:dyDescent="0.2">
      <c r="E308" s="63"/>
      <c r="I308" s="64"/>
      <c r="J308" s="36"/>
      <c r="K308" s="36"/>
      <c r="L308" s="36"/>
      <c r="M308" s="36"/>
      <c r="N308" s="36"/>
      <c r="O308" s="36"/>
      <c r="P308" s="36"/>
      <c r="Q308" s="36"/>
      <c r="R308" s="36"/>
      <c r="S308" s="36"/>
    </row>
    <row r="309" spans="5:19" s="61" customFormat="1" x14ac:dyDescent="0.2">
      <c r="E309" s="63"/>
      <c r="I309" s="64"/>
      <c r="J309" s="36"/>
      <c r="K309" s="36"/>
      <c r="L309" s="36"/>
      <c r="M309" s="36"/>
      <c r="N309" s="36"/>
      <c r="O309" s="36"/>
      <c r="P309" s="36"/>
      <c r="Q309" s="36"/>
      <c r="R309" s="36"/>
      <c r="S309" s="36"/>
    </row>
    <row r="310" spans="5:19" s="61" customFormat="1" x14ac:dyDescent="0.2">
      <c r="E310" s="63"/>
      <c r="I310" s="64"/>
      <c r="J310" s="36"/>
      <c r="K310" s="36"/>
      <c r="L310" s="36"/>
      <c r="M310" s="36"/>
      <c r="N310" s="36"/>
      <c r="O310" s="36"/>
      <c r="P310" s="36"/>
      <c r="Q310" s="36"/>
      <c r="R310" s="36"/>
      <c r="S310" s="36"/>
    </row>
    <row r="311" spans="5:19" s="61" customFormat="1" x14ac:dyDescent="0.2">
      <c r="E311" s="63"/>
      <c r="I311" s="64"/>
      <c r="J311" s="36"/>
      <c r="K311" s="36"/>
      <c r="L311" s="36"/>
      <c r="M311" s="36"/>
      <c r="N311" s="36"/>
      <c r="O311" s="36"/>
      <c r="P311" s="36"/>
      <c r="Q311" s="36"/>
      <c r="R311" s="36"/>
      <c r="S311" s="36"/>
    </row>
    <row r="312" spans="5:19" s="61" customFormat="1" x14ac:dyDescent="0.2">
      <c r="E312" s="63"/>
      <c r="I312" s="64"/>
      <c r="J312" s="36"/>
      <c r="K312" s="36"/>
      <c r="L312" s="36"/>
      <c r="M312" s="36"/>
      <c r="N312" s="36"/>
      <c r="O312" s="36"/>
      <c r="P312" s="36"/>
      <c r="Q312" s="36"/>
      <c r="R312" s="36"/>
      <c r="S312" s="36"/>
    </row>
    <row r="313" spans="5:19" s="61" customFormat="1" x14ac:dyDescent="0.2">
      <c r="E313" s="63"/>
      <c r="I313" s="64"/>
      <c r="J313" s="36"/>
      <c r="K313" s="36"/>
      <c r="L313" s="36"/>
      <c r="M313" s="36"/>
      <c r="N313" s="36"/>
      <c r="O313" s="36"/>
      <c r="P313" s="36"/>
      <c r="Q313" s="36"/>
      <c r="R313" s="36"/>
      <c r="S313" s="36"/>
    </row>
    <row r="314" spans="5:19" s="61" customFormat="1" x14ac:dyDescent="0.2">
      <c r="E314" s="63"/>
      <c r="I314" s="64"/>
      <c r="J314" s="36"/>
      <c r="K314" s="36"/>
      <c r="L314" s="36"/>
      <c r="M314" s="36"/>
      <c r="N314" s="36"/>
      <c r="O314" s="36"/>
      <c r="P314" s="36"/>
      <c r="Q314" s="36"/>
      <c r="R314" s="36"/>
      <c r="S314" s="36"/>
    </row>
    <row r="315" spans="5:19" s="61" customFormat="1" x14ac:dyDescent="0.2">
      <c r="E315" s="63"/>
      <c r="I315" s="64"/>
      <c r="J315" s="36"/>
      <c r="K315" s="36"/>
      <c r="L315" s="36"/>
      <c r="M315" s="36"/>
      <c r="N315" s="36"/>
      <c r="O315" s="36"/>
      <c r="P315" s="36"/>
      <c r="Q315" s="36"/>
      <c r="R315" s="36"/>
      <c r="S315" s="36"/>
    </row>
    <row r="316" spans="5:19" s="61" customFormat="1" x14ac:dyDescent="0.2">
      <c r="E316" s="63"/>
      <c r="I316" s="64"/>
      <c r="J316" s="36"/>
      <c r="K316" s="36"/>
      <c r="L316" s="36"/>
      <c r="M316" s="36"/>
      <c r="N316" s="36"/>
      <c r="O316" s="36"/>
      <c r="P316" s="36"/>
      <c r="Q316" s="36"/>
      <c r="R316" s="36"/>
      <c r="S316" s="36"/>
    </row>
    <row r="317" spans="5:19" s="61" customFormat="1" x14ac:dyDescent="0.2">
      <c r="E317" s="63"/>
      <c r="I317" s="64"/>
      <c r="J317" s="36"/>
      <c r="K317" s="36"/>
      <c r="L317" s="36"/>
      <c r="M317" s="36"/>
      <c r="N317" s="36"/>
      <c r="O317" s="36"/>
      <c r="P317" s="36"/>
      <c r="Q317" s="36"/>
      <c r="R317" s="36"/>
      <c r="S317" s="36"/>
    </row>
    <row r="318" spans="5:19" s="61" customFormat="1" x14ac:dyDescent="0.2">
      <c r="E318" s="63"/>
      <c r="I318" s="64"/>
      <c r="J318" s="36"/>
      <c r="K318" s="36"/>
      <c r="L318" s="36"/>
      <c r="M318" s="36"/>
      <c r="N318" s="36"/>
      <c r="O318" s="36"/>
      <c r="P318" s="36"/>
      <c r="Q318" s="36"/>
      <c r="R318" s="36"/>
      <c r="S318" s="36"/>
    </row>
    <row r="319" spans="5:19" s="61" customFormat="1" x14ac:dyDescent="0.2">
      <c r="E319" s="63"/>
      <c r="I319" s="64"/>
      <c r="J319" s="36"/>
      <c r="K319" s="36"/>
      <c r="L319" s="36"/>
      <c r="M319" s="36"/>
      <c r="N319" s="36"/>
      <c r="O319" s="36"/>
      <c r="P319" s="36"/>
      <c r="Q319" s="36"/>
      <c r="R319" s="36"/>
      <c r="S319" s="36"/>
    </row>
  </sheetData>
  <sheetProtection formatCells="0" formatColumns="0" formatRows="0" insertColumns="0" insertRows="0" deleteRows="0"/>
  <mergeCells count="122">
    <mergeCell ref="A4:A6"/>
    <mergeCell ref="B4:I4"/>
    <mergeCell ref="B6:I6"/>
    <mergeCell ref="G7:G9"/>
    <mergeCell ref="R7:R8"/>
    <mergeCell ref="S7:S8"/>
    <mergeCell ref="B1:H1"/>
    <mergeCell ref="B2:E2"/>
    <mergeCell ref="F2:G2"/>
    <mergeCell ref="H2:I2"/>
    <mergeCell ref="B3:E3"/>
    <mergeCell ref="F3:G3"/>
    <mergeCell ref="H3:I3"/>
    <mergeCell ref="A77:D77"/>
    <mergeCell ref="F77:I77"/>
    <mergeCell ref="A78:D78"/>
    <mergeCell ref="F78:I78"/>
    <mergeCell ref="O7:O8"/>
    <mergeCell ref="P7:P8"/>
    <mergeCell ref="Q7:Q8"/>
    <mergeCell ref="C85:E85"/>
    <mergeCell ref="F85:G85"/>
    <mergeCell ref="A75:G75"/>
    <mergeCell ref="H7:H9"/>
    <mergeCell ref="I7:I9"/>
    <mergeCell ref="K7:K8"/>
    <mergeCell ref="L7:L8"/>
    <mergeCell ref="M7:M8"/>
    <mergeCell ref="N7:N8"/>
    <mergeCell ref="A76:D76"/>
    <mergeCell ref="F76:I76"/>
    <mergeCell ref="A7:A9"/>
    <mergeCell ref="B7:B9"/>
    <mergeCell ref="C7:C9"/>
    <mergeCell ref="D7:D9"/>
    <mergeCell ref="E7:E9"/>
    <mergeCell ref="F7:F9"/>
    <mergeCell ref="C86:E86"/>
    <mergeCell ref="F86:G86"/>
    <mergeCell ref="C87:E87"/>
    <mergeCell ref="F87:G87"/>
    <mergeCell ref="A79:D79"/>
    <mergeCell ref="F79:I79"/>
    <mergeCell ref="A82:G82"/>
    <mergeCell ref="C83:E83"/>
    <mergeCell ref="F83:G83"/>
    <mergeCell ref="C84:E84"/>
    <mergeCell ref="F84:G84"/>
    <mergeCell ref="A91:B91"/>
    <mergeCell ref="C91:E91"/>
    <mergeCell ref="F91:G91"/>
    <mergeCell ref="A92:B92"/>
    <mergeCell ref="C92:E92"/>
    <mergeCell ref="F92:G92"/>
    <mergeCell ref="C88:E88"/>
    <mergeCell ref="F88:G88"/>
    <mergeCell ref="C89:E89"/>
    <mergeCell ref="F89:G89"/>
    <mergeCell ref="C90:E90"/>
    <mergeCell ref="F90:G90"/>
    <mergeCell ref="A97:B97"/>
    <mergeCell ref="C97:E97"/>
    <mergeCell ref="F97:G97"/>
    <mergeCell ref="A98:B98"/>
    <mergeCell ref="C98:E98"/>
    <mergeCell ref="F98:G98"/>
    <mergeCell ref="A94:G94"/>
    <mergeCell ref="A95:B95"/>
    <mergeCell ref="C95:E95"/>
    <mergeCell ref="F95:G95"/>
    <mergeCell ref="A96:B96"/>
    <mergeCell ref="C96:E96"/>
    <mergeCell ref="F96:G96"/>
    <mergeCell ref="A102:G102"/>
    <mergeCell ref="A103:B103"/>
    <mergeCell ref="C103:E103"/>
    <mergeCell ref="F103:G103"/>
    <mergeCell ref="A104:B104"/>
    <mergeCell ref="C104:E104"/>
    <mergeCell ref="F104:G104"/>
    <mergeCell ref="A99:B99"/>
    <mergeCell ref="C99:E99"/>
    <mergeCell ref="F99:G99"/>
    <mergeCell ref="A100:B100"/>
    <mergeCell ref="C100:E100"/>
    <mergeCell ref="F100:G100"/>
    <mergeCell ref="A107:E107"/>
    <mergeCell ref="F107:G107"/>
    <mergeCell ref="A109:G109"/>
    <mergeCell ref="A110:E110"/>
    <mergeCell ref="F110:G110"/>
    <mergeCell ref="A111:E111"/>
    <mergeCell ref="F111:G111"/>
    <mergeCell ref="A105:B105"/>
    <mergeCell ref="C105:E105"/>
    <mergeCell ref="F105:G105"/>
    <mergeCell ref="A106:B106"/>
    <mergeCell ref="C106:E106"/>
    <mergeCell ref="F106:G106"/>
    <mergeCell ref="A116:G116"/>
    <mergeCell ref="A117:E117"/>
    <mergeCell ref="F117:G117"/>
    <mergeCell ref="A119:E119"/>
    <mergeCell ref="F119:G119"/>
    <mergeCell ref="A120:E120"/>
    <mergeCell ref="F120:G120"/>
    <mergeCell ref="A112:E112"/>
    <mergeCell ref="F112:G112"/>
    <mergeCell ref="A113:E113"/>
    <mergeCell ref="F113:G113"/>
    <mergeCell ref="A114:E114"/>
    <mergeCell ref="F114:G114"/>
    <mergeCell ref="A127:E127"/>
    <mergeCell ref="A128:E128"/>
    <mergeCell ref="A129:E129"/>
    <mergeCell ref="A130:E130"/>
    <mergeCell ref="A121:E121"/>
    <mergeCell ref="F121:G121"/>
    <mergeCell ref="A122:G122"/>
    <mergeCell ref="A124:G124"/>
    <mergeCell ref="A125:E125"/>
    <mergeCell ref="A126:E126"/>
  </mergeCells>
  <conditionalFormatting sqref="U8">
    <cfRule type="containsText" dxfId="114" priority="69" operator="containsText" text="erro!">
      <formula>NOT(ISERROR(SEARCH("erro!",U8)))</formula>
    </cfRule>
  </conditionalFormatting>
  <conditionalFormatting sqref="K10:R10 I10 I19 K19:R19 I14:I17 K14:R17 I33 K33:R33">
    <cfRule type="containsText" dxfId="113" priority="68" operator="containsText" text="erro!">
      <formula>NOT(ISERROR(SEARCH("erro!",I10)))</formula>
    </cfRule>
  </conditionalFormatting>
  <conditionalFormatting sqref="B10 B19:B21 B14:B17 B25:B38 B40:B64">
    <cfRule type="containsText" dxfId="112" priority="67" operator="containsText" text="Feriado">
      <formula>NOT(ISERROR(SEARCH("Feriado",B10)))</formula>
    </cfRule>
  </conditionalFormatting>
  <conditionalFormatting sqref="K34:R35 I34:I35">
    <cfRule type="containsText" dxfId="111" priority="66" operator="containsText" text="erro!">
      <formula>NOT(ISERROR(SEARCH("erro!",I34)))</formula>
    </cfRule>
  </conditionalFormatting>
  <conditionalFormatting sqref="K18:R18 I18">
    <cfRule type="containsText" dxfId="110" priority="65" operator="containsText" text="erro!">
      <formula>NOT(ISERROR(SEARCH("erro!",I18)))</formula>
    </cfRule>
  </conditionalFormatting>
  <conditionalFormatting sqref="B18">
    <cfRule type="containsText" dxfId="109" priority="64" operator="containsText" text="Feriado">
      <formula>NOT(ISERROR(SEARCH("Feriado",B18)))</formula>
    </cfRule>
  </conditionalFormatting>
  <conditionalFormatting sqref="I20 K20:R20">
    <cfRule type="containsText" dxfId="108" priority="63" operator="containsText" text="erro!">
      <formula>NOT(ISERROR(SEARCH("erro!",I20)))</formula>
    </cfRule>
  </conditionalFormatting>
  <conditionalFormatting sqref="I21 K21:R21">
    <cfRule type="containsText" dxfId="107" priority="62" operator="containsText" text="erro!">
      <formula>NOT(ISERROR(SEARCH("erro!",I21)))</formula>
    </cfRule>
  </conditionalFormatting>
  <conditionalFormatting sqref="I22 K22:R22">
    <cfRule type="containsText" dxfId="106" priority="61" operator="containsText" text="erro!">
      <formula>NOT(ISERROR(SEARCH("erro!",I22)))</formula>
    </cfRule>
  </conditionalFormatting>
  <conditionalFormatting sqref="B22:B24">
    <cfRule type="containsText" dxfId="105" priority="60" operator="containsText" text="Feriado">
      <formula>NOT(ISERROR(SEARCH("Feriado",B22)))</formula>
    </cfRule>
  </conditionalFormatting>
  <conditionalFormatting sqref="I23 K23:R23">
    <cfRule type="containsText" dxfId="104" priority="59" operator="containsText" text="erro!">
      <formula>NOT(ISERROR(SEARCH("erro!",I23)))</formula>
    </cfRule>
  </conditionalFormatting>
  <conditionalFormatting sqref="I24 K24:R24">
    <cfRule type="containsText" dxfId="103" priority="58" operator="containsText" text="erro!">
      <formula>NOT(ISERROR(SEARCH("erro!",I24)))</formula>
    </cfRule>
  </conditionalFormatting>
  <conditionalFormatting sqref="I25 K25:R25">
    <cfRule type="containsText" dxfId="102" priority="57" operator="containsText" text="erro!">
      <formula>NOT(ISERROR(SEARCH("erro!",I25)))</formula>
    </cfRule>
  </conditionalFormatting>
  <conditionalFormatting sqref="I26 K26:R26">
    <cfRule type="containsText" dxfId="101" priority="56" operator="containsText" text="erro!">
      <formula>NOT(ISERROR(SEARCH("erro!",I26)))</formula>
    </cfRule>
  </conditionalFormatting>
  <conditionalFormatting sqref="I27 K27:R27">
    <cfRule type="containsText" dxfId="100" priority="55" operator="containsText" text="erro!">
      <formula>NOT(ISERROR(SEARCH("erro!",I27)))</formula>
    </cfRule>
  </conditionalFormatting>
  <conditionalFormatting sqref="I28 K28:R28">
    <cfRule type="containsText" dxfId="99" priority="54" operator="containsText" text="erro!">
      <formula>NOT(ISERROR(SEARCH("erro!",I28)))</formula>
    </cfRule>
  </conditionalFormatting>
  <conditionalFormatting sqref="I29 K29:R29">
    <cfRule type="containsText" dxfId="98" priority="53" operator="containsText" text="erro!">
      <formula>NOT(ISERROR(SEARCH("erro!",I29)))</formula>
    </cfRule>
  </conditionalFormatting>
  <conditionalFormatting sqref="I30 K30:R30">
    <cfRule type="containsText" dxfId="97" priority="52" operator="containsText" text="erro!">
      <formula>NOT(ISERROR(SEARCH("erro!",I30)))</formula>
    </cfRule>
  </conditionalFormatting>
  <conditionalFormatting sqref="I31 K31:R31">
    <cfRule type="containsText" dxfId="96" priority="51" operator="containsText" text="erro!">
      <formula>NOT(ISERROR(SEARCH("erro!",I31)))</formula>
    </cfRule>
  </conditionalFormatting>
  <conditionalFormatting sqref="I32 K32:R32">
    <cfRule type="containsText" dxfId="95" priority="50" operator="containsText" text="erro!">
      <formula>NOT(ISERROR(SEARCH("erro!",I32)))</formula>
    </cfRule>
  </conditionalFormatting>
  <conditionalFormatting sqref="I36 K36:R36">
    <cfRule type="containsText" dxfId="94" priority="48" operator="containsText" text="erro!">
      <formula>NOT(ISERROR(SEARCH("erro!",I36)))</formula>
    </cfRule>
  </conditionalFormatting>
  <conditionalFormatting sqref="I37 K37:R37">
    <cfRule type="containsText" dxfId="93" priority="47" operator="containsText" text="erro!">
      <formula>NOT(ISERROR(SEARCH("erro!",I37)))</formula>
    </cfRule>
  </conditionalFormatting>
  <conditionalFormatting sqref="I38 K38:R38">
    <cfRule type="containsText" dxfId="92" priority="46" operator="containsText" text="erro!">
      <formula>NOT(ISERROR(SEARCH("erro!",I38)))</formula>
    </cfRule>
  </conditionalFormatting>
  <conditionalFormatting sqref="I39 K39:R39">
    <cfRule type="containsText" dxfId="91" priority="45" operator="containsText" text="erro!">
      <formula>NOT(ISERROR(SEARCH("erro!",I39)))</formula>
    </cfRule>
  </conditionalFormatting>
  <conditionalFormatting sqref="I40 K40:R40">
    <cfRule type="containsText" dxfId="90" priority="44" operator="containsText" text="erro!">
      <formula>NOT(ISERROR(SEARCH("erro!",I40)))</formula>
    </cfRule>
  </conditionalFormatting>
  <conditionalFormatting sqref="I42 K42:R42">
    <cfRule type="containsText" dxfId="89" priority="42" operator="containsText" text="erro!">
      <formula>NOT(ISERROR(SEARCH("erro!",I42)))</formula>
    </cfRule>
  </conditionalFormatting>
  <conditionalFormatting sqref="I43 K43:R43">
    <cfRule type="containsText" dxfId="88" priority="41" operator="containsText" text="erro!">
      <formula>NOT(ISERROR(SEARCH("erro!",I43)))</formula>
    </cfRule>
  </conditionalFormatting>
  <conditionalFormatting sqref="I41 K41:R41">
    <cfRule type="containsText" dxfId="87" priority="43" operator="containsText" text="erro!">
      <formula>NOT(ISERROR(SEARCH("erro!",I41)))</formula>
    </cfRule>
  </conditionalFormatting>
  <conditionalFormatting sqref="I48 K48:R48">
    <cfRule type="containsText" dxfId="86" priority="36" operator="containsText" text="erro!">
      <formula>NOT(ISERROR(SEARCH("erro!",I48)))</formula>
    </cfRule>
  </conditionalFormatting>
  <conditionalFormatting sqref="I49 K49:R49">
    <cfRule type="containsText" dxfId="85" priority="35" operator="containsText" text="erro!">
      <formula>NOT(ISERROR(SEARCH("erro!",I49)))</formula>
    </cfRule>
  </conditionalFormatting>
  <conditionalFormatting sqref="I45 K45:R45">
    <cfRule type="containsText" dxfId="84" priority="39" operator="containsText" text="erro!">
      <formula>NOT(ISERROR(SEARCH("erro!",I45)))</formula>
    </cfRule>
  </conditionalFormatting>
  <conditionalFormatting sqref="I46 K46:R46">
    <cfRule type="containsText" dxfId="83" priority="38" operator="containsText" text="erro!">
      <formula>NOT(ISERROR(SEARCH("erro!",I46)))</formula>
    </cfRule>
  </conditionalFormatting>
  <conditionalFormatting sqref="I44 K44:R44">
    <cfRule type="containsText" dxfId="82" priority="40" operator="containsText" text="erro!">
      <formula>NOT(ISERROR(SEARCH("erro!",I44)))</formula>
    </cfRule>
  </conditionalFormatting>
  <conditionalFormatting sqref="I60 K60:R60">
    <cfRule type="containsText" dxfId="81" priority="30" operator="containsText" text="erro!">
      <formula>NOT(ISERROR(SEARCH("erro!",I60)))</formula>
    </cfRule>
  </conditionalFormatting>
  <conditionalFormatting sqref="I61 K61:R61">
    <cfRule type="containsText" dxfId="80" priority="29" operator="containsText" text="erro!">
      <formula>NOT(ISERROR(SEARCH("erro!",I61)))</formula>
    </cfRule>
  </conditionalFormatting>
  <conditionalFormatting sqref="I47 K47:R47">
    <cfRule type="containsText" dxfId="79" priority="37" operator="containsText" text="erro!">
      <formula>NOT(ISERROR(SEARCH("erro!",I47)))</formula>
    </cfRule>
  </conditionalFormatting>
  <conditionalFormatting sqref="I56 K56:R56">
    <cfRule type="containsText" dxfId="78" priority="33" operator="containsText" text="erro!">
      <formula>NOT(ISERROR(SEARCH("erro!",I56)))</formula>
    </cfRule>
  </conditionalFormatting>
  <conditionalFormatting sqref="I57 K57:R57">
    <cfRule type="containsText" dxfId="77" priority="32" operator="containsText" text="erro!">
      <formula>NOT(ISERROR(SEARCH("erro!",I57)))</formula>
    </cfRule>
  </conditionalFormatting>
  <conditionalFormatting sqref="I55 K55:R55">
    <cfRule type="containsText" dxfId="76" priority="34" operator="containsText" text="erro!">
      <formula>NOT(ISERROR(SEARCH("erro!",I55)))</formula>
    </cfRule>
  </conditionalFormatting>
  <conditionalFormatting sqref="I58 K58:R58">
    <cfRule type="containsText" dxfId="75" priority="31" operator="containsText" text="erro!">
      <formula>NOT(ISERROR(SEARCH("erro!",I58)))</formula>
    </cfRule>
  </conditionalFormatting>
  <conditionalFormatting sqref="I62 K62:R62">
    <cfRule type="containsText" dxfId="74" priority="28" operator="containsText" text="erro!">
      <formula>NOT(ISERROR(SEARCH("erro!",I62)))</formula>
    </cfRule>
  </conditionalFormatting>
  <conditionalFormatting sqref="I64 K64:R64">
    <cfRule type="containsText" dxfId="73" priority="26" operator="containsText" text="erro!">
      <formula>NOT(ISERROR(SEARCH("erro!",I64)))</formula>
    </cfRule>
  </conditionalFormatting>
  <conditionalFormatting sqref="I63 K63:R63">
    <cfRule type="containsText" dxfId="72" priority="27" operator="containsText" text="erro!">
      <formula>NOT(ISERROR(SEARCH("erro!",I63)))</formula>
    </cfRule>
  </conditionalFormatting>
  <conditionalFormatting sqref="K52:R53 I52:I53">
    <cfRule type="containsText" dxfId="71" priority="24" operator="containsText" text="erro!">
      <formula>NOT(ISERROR(SEARCH("erro!",I52)))</formula>
    </cfRule>
  </conditionalFormatting>
  <conditionalFormatting sqref="I50 K50:R50">
    <cfRule type="containsText" dxfId="70" priority="23" operator="containsText" text="erro!">
      <formula>NOT(ISERROR(SEARCH("erro!",I50)))</formula>
    </cfRule>
  </conditionalFormatting>
  <conditionalFormatting sqref="I51 K51:R51">
    <cfRule type="containsText" dxfId="69" priority="22" operator="containsText" text="erro!">
      <formula>NOT(ISERROR(SEARCH("erro!",I51)))</formula>
    </cfRule>
  </conditionalFormatting>
  <conditionalFormatting sqref="K54:R54 I54">
    <cfRule type="containsText" dxfId="68" priority="21" operator="containsText" text="erro!">
      <formula>NOT(ISERROR(SEARCH("erro!",I54)))</formula>
    </cfRule>
  </conditionalFormatting>
  <conditionalFormatting sqref="I59 K59:R59">
    <cfRule type="containsText" dxfId="67" priority="19" operator="containsText" text="erro!">
      <formula>NOT(ISERROR(SEARCH("erro!",I59)))</formula>
    </cfRule>
  </conditionalFormatting>
  <conditionalFormatting sqref="I11:I13 K11:R13">
    <cfRule type="containsText" dxfId="66" priority="18" operator="containsText" text="erro!">
      <formula>NOT(ISERROR(SEARCH("erro!",I11)))</formula>
    </cfRule>
  </conditionalFormatting>
  <conditionalFormatting sqref="B11:B13">
    <cfRule type="containsText" dxfId="65" priority="17" operator="containsText" text="Feriado">
      <formula>NOT(ISERROR(SEARCH("Feriado",B11)))</formula>
    </cfRule>
  </conditionalFormatting>
  <conditionalFormatting sqref="I69 K69:R69">
    <cfRule type="containsText" dxfId="64" priority="16" operator="containsText" text="erro!">
      <formula>NOT(ISERROR(SEARCH("erro!",I69)))</formula>
    </cfRule>
  </conditionalFormatting>
  <conditionalFormatting sqref="B65:B67 B69">
    <cfRule type="containsText" dxfId="63" priority="15" operator="containsText" text="Feriado">
      <formula>NOT(ISERROR(SEARCH("Feriado",B65)))</formula>
    </cfRule>
  </conditionalFormatting>
  <conditionalFormatting sqref="I66 K66:R66">
    <cfRule type="containsText" dxfId="62" priority="14" operator="containsText" text="erro!">
      <formula>NOT(ISERROR(SEARCH("erro!",I66)))</formula>
    </cfRule>
  </conditionalFormatting>
  <conditionalFormatting sqref="I65 K65:R65">
    <cfRule type="containsText" dxfId="61" priority="13" operator="containsText" text="erro!">
      <formula>NOT(ISERROR(SEARCH("erro!",I65)))</formula>
    </cfRule>
  </conditionalFormatting>
  <conditionalFormatting sqref="I70 K70:R70">
    <cfRule type="containsText" dxfId="60" priority="12" operator="containsText" text="erro!">
      <formula>NOT(ISERROR(SEARCH("erro!",I70)))</formula>
    </cfRule>
  </conditionalFormatting>
  <conditionalFormatting sqref="B70:B71 B73:B74">
    <cfRule type="containsText" dxfId="59" priority="11" operator="containsText" text="Feriado">
      <formula>NOT(ISERROR(SEARCH("Feriado",B70)))</formula>
    </cfRule>
  </conditionalFormatting>
  <conditionalFormatting sqref="I74 K74:R74">
    <cfRule type="containsText" dxfId="58" priority="10" operator="containsText" text="erro!">
      <formula>NOT(ISERROR(SEARCH("erro!",I74)))</formula>
    </cfRule>
  </conditionalFormatting>
  <conditionalFormatting sqref="I73 K73:R73">
    <cfRule type="containsText" dxfId="57" priority="9" operator="containsText" text="erro!">
      <formula>NOT(ISERROR(SEARCH("erro!",I73)))</formula>
    </cfRule>
  </conditionalFormatting>
  <conditionalFormatting sqref="I71 K71:R71">
    <cfRule type="containsText" dxfId="56" priority="8" operator="containsText" text="erro!">
      <formula>NOT(ISERROR(SEARCH("erro!",I71)))</formula>
    </cfRule>
  </conditionalFormatting>
  <conditionalFormatting sqref="I67 K67:R67">
    <cfRule type="containsText" dxfId="55" priority="6" operator="containsText" text="erro!">
      <formula>NOT(ISERROR(SEARCH("erro!",I67)))</formula>
    </cfRule>
  </conditionalFormatting>
  <conditionalFormatting sqref="B68">
    <cfRule type="containsText" dxfId="54" priority="5" operator="containsText" text="Feriado">
      <formula>NOT(ISERROR(SEARCH("Feriado",B68)))</formula>
    </cfRule>
  </conditionalFormatting>
  <conditionalFormatting sqref="I68 K68:R68">
    <cfRule type="containsText" dxfId="53" priority="4" operator="containsText" text="erro!">
      <formula>NOT(ISERROR(SEARCH("erro!",I68)))</formula>
    </cfRule>
  </conditionalFormatting>
  <conditionalFormatting sqref="B72">
    <cfRule type="containsText" dxfId="52" priority="3" operator="containsText" text="Feriado">
      <formula>NOT(ISERROR(SEARCH("Feriado",B72)))</formula>
    </cfRule>
  </conditionalFormatting>
  <conditionalFormatting sqref="I72 K72:R72">
    <cfRule type="containsText" dxfId="51" priority="2" operator="containsText" text="erro!">
      <formula>NOT(ISERROR(SEARCH("erro!",I72)))</formula>
    </cfRule>
  </conditionalFormatting>
  <conditionalFormatting sqref="B39">
    <cfRule type="containsText" dxfId="50" priority="1" operator="containsText" text="Feriado">
      <formula>NOT(ISERROR(SEARCH("Feriado",B39)))</formula>
    </cfRule>
  </conditionalFormatting>
  <printOptions horizontalCentered="1" verticalCentered="1"/>
  <pageMargins left="0.19685039370078741" right="0.19685039370078741" top="0.78740157480314965" bottom="0.78740157480314965" header="0.19685039370078741" footer="0.19685039370078741"/>
  <pageSetup paperSize="9" scale="90" fitToHeight="21" orientation="portrait" horizontalDpi="4294967292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10</vt:i4>
      </vt:variant>
    </vt:vector>
  </HeadingPairs>
  <TitlesOfParts>
    <vt:vector size="20" baseType="lpstr">
      <vt:lpstr>Mod</vt:lpstr>
      <vt:lpstr>Out2012</vt:lpstr>
      <vt:lpstr>Nov2012</vt:lpstr>
      <vt:lpstr>Dez2012</vt:lpstr>
      <vt:lpstr>Jan2013</vt:lpstr>
      <vt:lpstr>Fev2013</vt:lpstr>
      <vt:lpstr>Mar2013</vt:lpstr>
      <vt:lpstr>Abr2013</vt:lpstr>
      <vt:lpstr>Mai2013</vt:lpstr>
      <vt:lpstr>mar2014</vt:lpstr>
      <vt:lpstr>'Abr2013'!Area_de_impressao</vt:lpstr>
      <vt:lpstr>'Dez2012'!Area_de_impressao</vt:lpstr>
      <vt:lpstr>'Fev2013'!Area_de_impressao</vt:lpstr>
      <vt:lpstr>'Jan2013'!Area_de_impressao</vt:lpstr>
      <vt:lpstr>'Mai2013'!Area_de_impressao</vt:lpstr>
      <vt:lpstr>'Mar2013'!Area_de_impressao</vt:lpstr>
      <vt:lpstr>'mar2014'!Area_de_impressao</vt:lpstr>
      <vt:lpstr>Mod!Area_de_impressao</vt:lpstr>
      <vt:lpstr>'Nov2012'!Area_de_impressao</vt:lpstr>
      <vt:lpstr>'Out2012'!Area_de_impressao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Ângela Prates</dc:creator>
  <cp:lastModifiedBy>Microsoft Office User</cp:lastModifiedBy>
  <cp:lastPrinted>2012-08-27T12:55:56Z</cp:lastPrinted>
  <dcterms:created xsi:type="dcterms:W3CDTF">2011-01-18T11:26:47Z</dcterms:created>
  <dcterms:modified xsi:type="dcterms:W3CDTF">2021-08-16T14:16:46Z</dcterms:modified>
</cp:coreProperties>
</file>