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marcus/Apps/Bexx/Docs/Negocio/"/>
    </mc:Choice>
  </mc:AlternateContent>
  <xr:revisionPtr revIDLastSave="0" documentId="8_{A96198FB-2C88-7E46-A5CD-4CE4EC8DAC03}" xr6:coauthVersionLast="47" xr6:coauthVersionMax="47" xr10:uidLastSave="{00000000-0000-0000-0000-000000000000}"/>
  <bookViews>
    <workbookView xWindow="4080" yWindow="8360" windowWidth="20740" windowHeight="11160" activeTab="3" xr2:uid="{6342F35C-CCC6-42BA-B6C7-03193564C3D0}"/>
  </bookViews>
  <sheets>
    <sheet name="Modelo de Negócio" sheetId="2" r:id="rId1"/>
    <sheet name="Monetização " sheetId="5" r:id="rId2"/>
    <sheet name="Macro Fluxo Bexx" sheetId="3" r:id="rId3"/>
    <sheet name="Jornada de Gateway " sheetId="4" r:id="rId4"/>
    <sheet name="Jornada"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7" i="6" l="1"/>
  <c r="AI7" i="6" s="1"/>
  <c r="AE16" i="6"/>
  <c r="K16" i="6"/>
  <c r="N16" i="6" s="1"/>
  <c r="K15" i="6"/>
  <c r="N15" i="6" s="1"/>
  <c r="N14" i="6"/>
  <c r="L14" i="6"/>
  <c r="K14" i="6"/>
  <c r="L13" i="6"/>
  <c r="K13" i="6"/>
  <c r="N13" i="6" s="1"/>
  <c r="K12" i="6"/>
  <c r="L12" i="6" s="1"/>
  <c r="G12" i="6"/>
  <c r="D12" i="6"/>
  <c r="N11" i="6"/>
  <c r="L11" i="6"/>
  <c r="K11" i="6"/>
  <c r="G11" i="6"/>
  <c r="D11" i="6"/>
  <c r="N10" i="6"/>
  <c r="L10" i="6"/>
  <c r="K10" i="6"/>
  <c r="G10" i="6"/>
  <c r="D10" i="6"/>
  <c r="AI9" i="6"/>
  <c r="AH9" i="6"/>
  <c r="AH10" i="6" s="1"/>
  <c r="AG9" i="6"/>
  <c r="AF9" i="6"/>
  <c r="AE9" i="6"/>
  <c r="AD9" i="6"/>
  <c r="K9" i="6"/>
  <c r="N9" i="6" s="1"/>
  <c r="J9" i="6"/>
  <c r="J17" i="6" s="1"/>
  <c r="G9" i="6"/>
  <c r="D9" i="6"/>
  <c r="N8" i="6"/>
  <c r="L8" i="6"/>
  <c r="K8" i="6"/>
  <c r="G8" i="6"/>
  <c r="D8" i="6"/>
  <c r="N7" i="6"/>
  <c r="L7" i="6"/>
  <c r="K7" i="6"/>
  <c r="E7" i="6"/>
  <c r="N6" i="6"/>
  <c r="L6" i="6"/>
  <c r="K6" i="6"/>
  <c r="L5" i="6"/>
  <c r="K5" i="6"/>
  <c r="N5" i="6" s="1"/>
  <c r="AI10" i="6" l="1"/>
  <c r="T9" i="6"/>
  <c r="U9" i="6" s="1"/>
  <c r="V9" i="6" s="1"/>
  <c r="W9" i="6" s="1"/>
  <c r="T10" i="6"/>
  <c r="U10" i="6" s="1"/>
  <c r="V10" i="6" s="1"/>
  <c r="W10" i="6" s="1"/>
  <c r="T7" i="6"/>
  <c r="U7" i="6" s="1"/>
  <c r="V7" i="6" s="1"/>
  <c r="W7" i="6" s="1"/>
  <c r="T6" i="6"/>
  <c r="U6" i="6" s="1"/>
  <c r="V6" i="6" s="1"/>
  <c r="W6" i="6" s="1"/>
  <c r="AG10" i="6"/>
  <c r="T8" i="6"/>
  <c r="U8" i="6" s="1"/>
  <c r="V8" i="6" s="1"/>
  <c r="W8" i="6" s="1"/>
  <c r="T5" i="6"/>
  <c r="U5" i="6" s="1"/>
  <c r="V5" i="6" s="1"/>
  <c r="W5" i="6" s="1"/>
  <c r="AF10" i="6"/>
  <c r="AD10" i="6"/>
  <c r="AE10" i="6"/>
  <c r="AI12" i="6"/>
  <c r="N12" i="6"/>
  <c r="N17" i="6" s="1"/>
  <c r="AD7" i="6"/>
  <c r="AD12" i="6" s="1"/>
  <c r="L16" i="6"/>
  <c r="AF7" i="6"/>
  <c r="AF12" i="6" s="1"/>
  <c r="AE7" i="6"/>
  <c r="AE12" i="6" s="1"/>
  <c r="AG7" i="6"/>
  <c r="L9" i="6"/>
  <c r="M5" i="6" s="1"/>
  <c r="AH7" i="6"/>
  <c r="AH12" i="6" s="1"/>
  <c r="L15" i="6"/>
  <c r="K17" i="6"/>
  <c r="L17" i="6" s="1"/>
  <c r="AG12"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Diego Goncalves Rodrigues</author>
  </authors>
  <commentList>
    <comment ref="E5" authorId="0" shapeId="0" xr:uid="{E7CC2667-2617-4F6E-AEA7-674BAC181197}">
      <text>
        <r>
          <rPr>
            <b/>
            <sz val="9"/>
            <color indexed="81"/>
            <rFont val="Segoe UI"/>
            <family val="2"/>
          </rPr>
          <t>Api nativas com o ERP</t>
        </r>
      </text>
    </comment>
    <comment ref="F5" authorId="0" shapeId="0" xr:uid="{A964434D-4A66-48F5-99DF-25FDA75ECA3E}">
      <text>
        <r>
          <rPr>
            <b/>
            <sz val="9"/>
            <color indexed="81"/>
            <rFont val="Segoe UI"/>
            <family val="2"/>
          </rPr>
          <t xml:space="preserve">malha preventiva - inteligência logística </t>
        </r>
      </text>
    </comment>
    <comment ref="G5" authorId="0" shapeId="0" xr:uid="{A7D259C3-0E4A-4C99-8C92-6D6055B7D71E}">
      <text>
        <r>
          <rPr>
            <b/>
            <sz val="9"/>
            <color indexed="81"/>
            <rFont val="Segoe UI"/>
            <family val="2"/>
          </rPr>
          <t>Móudlo de inteligênica de mercado
Gestão de resultados (para quem vende, de que forma, melhor roteirização)</t>
        </r>
      </text>
    </comment>
  </commentList>
</comments>
</file>

<file path=xl/sharedStrings.xml><?xml version="1.0" encoding="utf-8"?>
<sst xmlns="http://schemas.openxmlformats.org/spreadsheetml/2006/main" count="248" uniqueCount="191">
  <si>
    <t>Bexx</t>
  </si>
  <si>
    <t xml:space="preserve">Indústria </t>
  </si>
  <si>
    <t xml:space="preserve">Pacote de Oferta </t>
  </si>
  <si>
    <t xml:space="preserve">Transportadora Cliente com Tabela de Frete </t>
  </si>
  <si>
    <t xml:space="preserve">Transportadora Cliente sem  Tabela de Frete </t>
  </si>
  <si>
    <t xml:space="preserve">Transportadora Nossa </t>
  </si>
  <si>
    <t xml:space="preserve">Pré Requisitos </t>
  </si>
  <si>
    <t>* Avaliação das estrelas</t>
  </si>
  <si>
    <t>quando não contratado o NS</t>
  </si>
  <si>
    <t>MVP</t>
  </si>
  <si>
    <t>2. Bexx com NS</t>
  </si>
  <si>
    <t>3. Bexx com Operação financeira</t>
  </si>
  <si>
    <t>1.  Bexx sem NS</t>
  </si>
  <si>
    <t xml:space="preserve">Receitas </t>
  </si>
  <si>
    <t>Taxa de Sucess Fee</t>
  </si>
  <si>
    <t>Taxa de administração da Transportadora</t>
  </si>
  <si>
    <t>Taxa de administração da Indústria</t>
  </si>
  <si>
    <t>Setup</t>
  </si>
  <si>
    <t>Indústria</t>
  </si>
  <si>
    <t xml:space="preserve">Persona </t>
  </si>
  <si>
    <t xml:space="preserve">Etapa </t>
  </si>
  <si>
    <t>Inbound</t>
  </si>
  <si>
    <t xml:space="preserve">Define a forma de pagamento </t>
  </si>
  <si>
    <t>Boleto</t>
  </si>
  <si>
    <t>Pix</t>
  </si>
  <si>
    <t xml:space="preserve">Cartão </t>
  </si>
  <si>
    <t xml:space="preserve">Transportadora </t>
  </si>
  <si>
    <t>Define a forma de recebimento</t>
  </si>
  <si>
    <t>Formato</t>
  </si>
  <si>
    <t xml:space="preserve">Sem análise de crédito/ risco indústria </t>
  </si>
  <si>
    <t xml:space="preserve">Sem risco transportadora / risco indústria  ( cartão ) </t>
  </si>
  <si>
    <t>Com risco (boleto e pix)</t>
  </si>
  <si>
    <t>Com análise de crédito / risco Bexx</t>
  </si>
  <si>
    <t>Sem risco (boleto e pix)</t>
  </si>
  <si>
    <t>Pré-condição</t>
  </si>
  <si>
    <t xml:space="preserve">Prazo Extendido </t>
  </si>
  <si>
    <t xml:space="preserve">Taxa de operação financeira </t>
  </si>
  <si>
    <t xml:space="preserve">Taxa administração nível de serviço </t>
  </si>
  <si>
    <t xml:space="preserve">Taxa antecipação de recebíveis </t>
  </si>
  <si>
    <t>Sobre o delta aplicaremos uma taxa do volume mensal de transporte</t>
  </si>
  <si>
    <t>Taxa administração da Transportadora</t>
  </si>
  <si>
    <t>Essa taxa pode variar pelo volume, condições e principalmente se a operação é com risco, cartão, sem risco</t>
  </si>
  <si>
    <t xml:space="preserve"> </t>
  </si>
  <si>
    <t xml:space="preserve">De aordo com o pacote  escolhido e quantidade de usuários </t>
  </si>
  <si>
    <t>Cobramos somente no 1o ano e quando a indústria  utilizar nossa base e a base dela de transportadoras</t>
  </si>
  <si>
    <t>Será o delta de economia entre a tabela de frete simulado do cliente com a nossa economia real de frete</t>
  </si>
  <si>
    <t xml:space="preserve">Todo volume que será realizado de frete pela transportadora, iremos cobrar uma taxa de x% </t>
  </si>
  <si>
    <t xml:space="preserve">Taxa administração da indústria </t>
  </si>
  <si>
    <t>Taxa que podemos cobrar da indústria seja no 2o ano em diante, quando a mesma passou pelo modelo do sucess fee</t>
  </si>
  <si>
    <t>ou quando ela irá usar somente nossa base e já iremos cobrar essa taxa no início da operação</t>
  </si>
  <si>
    <t>Valor cobrado quando necessário realizar alguma integração</t>
  </si>
  <si>
    <t>Taxa de operação financeira</t>
  </si>
  <si>
    <t>Transportadora</t>
  </si>
  <si>
    <t xml:space="preserve">Indústria ou transportadora </t>
  </si>
  <si>
    <t>Taxa que iremos cobrar da indústria que tiver o crédito aprovado pela Bexx</t>
  </si>
  <si>
    <t>e utilizado quando o prazo de pagamento a transportadora não é suficiente</t>
  </si>
  <si>
    <t>Taxa administração nível de serviço</t>
  </si>
  <si>
    <t>Taxa que será cobrado quando o módulo de nível de serviço</t>
  </si>
  <si>
    <t>for adquirido pela indústria e irá variar de acordo com o % atingimento</t>
  </si>
  <si>
    <t>Taxa de antecipação de recebíveis</t>
  </si>
  <si>
    <t>Realizado quando a transportadora quer antecipar algum recebível</t>
  </si>
  <si>
    <t>Torre de Transporte</t>
  </si>
  <si>
    <t xml:space="preserve">Mês </t>
  </si>
  <si>
    <t xml:space="preserve">Base de Frete </t>
  </si>
  <si>
    <t>Frete Bexx</t>
  </si>
  <si>
    <t>Delta Economia</t>
  </si>
  <si>
    <t>Economia</t>
  </si>
  <si>
    <t xml:space="preserve">Sucess Fee Média </t>
  </si>
  <si>
    <t>1o Ano</t>
  </si>
  <si>
    <t>Base</t>
  </si>
  <si>
    <t xml:space="preserve">Sucess Fee 1o ano </t>
  </si>
  <si>
    <t xml:space="preserve">% Cobrança 2o ano em diante </t>
  </si>
  <si>
    <t>PGT Mês</t>
  </si>
  <si>
    <t>NOVO CUSTO CLIENTE</t>
  </si>
  <si>
    <t>D</t>
  </si>
  <si>
    <t>D %</t>
  </si>
  <si>
    <t xml:space="preserve">Ferramentas </t>
  </si>
  <si>
    <t>Api/ Integrações</t>
  </si>
  <si>
    <t>Serviços (Base de Transportadoras)</t>
  </si>
  <si>
    <t>BI como inteligência de negócios</t>
  </si>
  <si>
    <t>0 - 5%</t>
  </si>
  <si>
    <t>Efeito de reajuste (desconsiderar)</t>
  </si>
  <si>
    <t>5,01% a 10%</t>
  </si>
  <si>
    <t>Preço (tabela de frete) para não impactar na economia</t>
  </si>
  <si>
    <t>% Economia</t>
  </si>
  <si>
    <t>Setup ( Onboarding)</t>
  </si>
  <si>
    <t>TABELA DE FRETE SEM MARGEM</t>
  </si>
  <si>
    <t>10,1% a 15%</t>
  </si>
  <si>
    <t>Tabela de preço tem que ser sempre atualizada (tem que estar no contrato)</t>
  </si>
  <si>
    <t>R$ Econo.</t>
  </si>
  <si>
    <t>Mensalidade</t>
  </si>
  <si>
    <t>5 usuários</t>
  </si>
  <si>
    <t>15,01% a 20%</t>
  </si>
  <si>
    <t xml:space="preserve">Delta (por CTE) </t>
  </si>
  <si>
    <t>6 - 10 usuários</t>
  </si>
  <si>
    <t>20,01% a 25%</t>
  </si>
  <si>
    <t xml:space="preserve">Taxa </t>
  </si>
  <si>
    <t>11 a 15 usuários</t>
  </si>
  <si>
    <t>Acima de 25%</t>
  </si>
  <si>
    <t>Receita Bexx</t>
  </si>
  <si>
    <t>16 a 20 usuários</t>
  </si>
  <si>
    <t>Sobre o Volume total de Transporte</t>
  </si>
  <si>
    <t>acima de 20 usuários</t>
  </si>
  <si>
    <t>Acima de 50%</t>
  </si>
  <si>
    <t>Ranking das Transportadoras</t>
  </si>
  <si>
    <t>Sucess Fee (Cliente)</t>
  </si>
  <si>
    <t xml:space="preserve">20% 1o ano </t>
  </si>
  <si>
    <t>% Faturamento Transportado</t>
  </si>
  <si>
    <t>Variável de Acordo com o Sucesso do 1o ano</t>
  </si>
  <si>
    <t xml:space="preserve">Cutomização de Dash </t>
  </si>
  <si>
    <t>R$ 150/ hora desenvolvimento</t>
  </si>
  <si>
    <t>Valor da Transportadora</t>
  </si>
  <si>
    <t xml:space="preserve">Base de Transporte </t>
  </si>
  <si>
    <t xml:space="preserve">Diferencial Competitivo </t>
  </si>
  <si>
    <t xml:space="preserve">Torre de Controle Transporte </t>
  </si>
  <si>
    <t>INTELIGÊNCIA DE MERCADO</t>
  </si>
  <si>
    <t xml:space="preserve">O que ele busca </t>
  </si>
  <si>
    <t xml:space="preserve">Dores </t>
  </si>
  <si>
    <t xml:space="preserve">Sem particuldade de carga </t>
  </si>
  <si>
    <t xml:space="preserve">1. Tipo da transportadora </t>
  </si>
  <si>
    <r>
      <t xml:space="preserve">1. Dificuldade em encontrar as melhores transportadoras (prospecção)
2. Homologação das transportadoras 
3. Tipos de transportadoras
4. Padronização das transportadoras e tabela de fretes 
5. Particularidades de entregas   (fracionado, fechado, b2b,b2c) 
</t>
    </r>
    <r>
      <rPr>
        <sz val="8"/>
        <color rgb="FFFF0000"/>
        <rFont val="Calibri"/>
        <family val="2"/>
        <scheme val="minor"/>
      </rPr>
      <t xml:space="preserve">6. Dificuldade de gerenciamento de risco </t>
    </r>
  </si>
  <si>
    <t xml:space="preserve">1. Não conseguir otimizar gestão de contratação 
2. Custo do frete 
3. Custo das particularidades de cada evento. dificuldade de gestão de resultado por cada entrega 
4. Contratação de forma que não garante nível de servico  
5. Dificuldade de gerenciar, ocorre concentração em mãos de poucos transportadores 
</t>
  </si>
  <si>
    <t xml:space="preserve">1. Dificuldade de controlar as entregas em diferentes transportadoras
2. Gerir prazos com tabelas diferentes
3. Dificuldade em acompanhar as  agendas 
4. Gestão de informação com fontes diferentes de cada transportador 
5. Controle de gestão de ocorrências 
6. Gestão de comprovantes de entrega, baixa de entrega.
7. Gestão de particularidades de cada entrega </t>
  </si>
  <si>
    <t xml:space="preserve">1. Dificuldade em controle da contratação x execução do transporte 
2. Não realizar a validação do ciclo do faturamento 
3. Dificuldade em validar prazos de pagamentos do faturamento 
4. Dificuldade em gerir os custos e gestão das tarifas da contratação x execução (desvios)
5. Gerenciar os custos na sua totalidade na camada de tarifa do frete  como taxa de reentrega, tde,trt, pernoite, diária
</t>
  </si>
  <si>
    <t>2. Nível de Serviço</t>
  </si>
  <si>
    <t xml:space="preserve">3. Custo </t>
  </si>
  <si>
    <t xml:space="preserve">Homologação da Transportadora </t>
  </si>
  <si>
    <t xml:space="preserve">Pechincha a melhor Transportadora </t>
  </si>
  <si>
    <t xml:space="preserve">Controle da entrega </t>
  </si>
  <si>
    <t>Conferência da entrega</t>
  </si>
  <si>
    <t>Inbound/ Outbound</t>
  </si>
  <si>
    <t xml:space="preserve">Soluções 1a Etapa da  Torre </t>
  </si>
  <si>
    <t xml:space="preserve">Soluções 2a Etapa da  Torre </t>
  </si>
  <si>
    <t xml:space="preserve">Soluções 3a Etapa da  Torre </t>
  </si>
  <si>
    <t xml:space="preserve">Soluções 4a Etapa da  Torre </t>
  </si>
  <si>
    <t>1. Base de Transportadoras homologadas e cadastradas com perfis diferentes</t>
  </si>
  <si>
    <t>1. Otimização nível de serviço e custo para cada entrega e região</t>
  </si>
  <si>
    <t>1. Centralização da gestão de transportadoras  e prazos diferentes</t>
  </si>
  <si>
    <t>1. Gestão do custo orçado x realizado</t>
  </si>
  <si>
    <t>2. Inteligência malha logística estruturada, pontos de transbordo, pontos de last mile (desenho operacional)</t>
  </si>
  <si>
    <t>2. Acompanhamento das entregas em tempo real independente da transportadora</t>
  </si>
  <si>
    <t xml:space="preserve">2. Validação de toda etapa do faturamento tais </t>
  </si>
  <si>
    <t>3. Particularidades/ homologação/cadastro</t>
  </si>
  <si>
    <t>3. Integrações de EDI/ Apis de integrações com as transportadoras</t>
  </si>
  <si>
    <t>como prazo, ciclo e desvios</t>
  </si>
  <si>
    <t xml:space="preserve">4. Insiginia ou a Gerenciadora de risco do cliente </t>
  </si>
  <si>
    <t>4. Integração com ERPs</t>
  </si>
  <si>
    <t xml:space="preserve">3. Gerenciar e apontar os custos da </t>
  </si>
  <si>
    <t xml:space="preserve">5. Solução de gestão de kpis, pipeline das entregas </t>
  </si>
  <si>
    <t>camada de tarifa do frete</t>
  </si>
  <si>
    <t xml:space="preserve">6. Gestão e efetivação de agendas </t>
  </si>
  <si>
    <t xml:space="preserve">7. Controle e gestão operacional de previões, capacidade de cada </t>
  </si>
  <si>
    <t>transportador</t>
  </si>
  <si>
    <t>8. Rastreamento da entrega para o cliente final (cliente do nosso cliente)</t>
  </si>
  <si>
    <t xml:space="preserve">PORTAL DO CLIENTE </t>
  </si>
  <si>
    <t>Ferramentas</t>
  </si>
  <si>
    <t>1. Gfretes</t>
  </si>
  <si>
    <t>1. Pechinchador</t>
  </si>
  <si>
    <t xml:space="preserve">1. New Tracking </t>
  </si>
  <si>
    <t xml:space="preserve">1. Gfretes </t>
  </si>
  <si>
    <t>2. Ambiente de Cadastro</t>
  </si>
  <si>
    <t>2. Faturamento</t>
  </si>
  <si>
    <t xml:space="preserve">2. Last Mile </t>
  </si>
  <si>
    <t>3. Pechinchador</t>
  </si>
  <si>
    <t xml:space="preserve">3. Robotização de agenda </t>
  </si>
  <si>
    <t>Torre de Controle Armazém</t>
  </si>
  <si>
    <t xml:space="preserve">1. Integridade  e segurança do produto </t>
  </si>
  <si>
    <t>1. Avarias  da armazegem 
2 . Dificuldade de controlar validade dos produtos
3. Falta de definição dos processos de armazém e execução d
4. Gestão de gente (absenteísmo, turnover, contratação)
5. Gestão de armazanegam por demanda  
6. Custo de armazém</t>
  </si>
  <si>
    <t xml:space="preserve">2. Assertividade da movimentação </t>
  </si>
  <si>
    <t xml:space="preserve">3. Controle e gerenciamento da produção/ jornada </t>
  </si>
  <si>
    <t>Soluções Etapa de Hospedagem</t>
  </si>
  <si>
    <t>1. Serviço de Gestão de Gente  para armazém</t>
  </si>
  <si>
    <t>2. Consultoria de processos e gestão</t>
  </si>
  <si>
    <t xml:space="preserve">3. Controle e realização de inventário </t>
  </si>
  <si>
    <t xml:space="preserve">1. Monitor, dasbhoard de informações das movimentações de armazém </t>
  </si>
  <si>
    <t>(saas)</t>
  </si>
  <si>
    <t xml:space="preserve">2. Warehouse on demand (plataforma) </t>
  </si>
  <si>
    <t>3.Pechinchador que pode simular os melhores cenários de custo do armázem (otimização e dimensionamento)</t>
  </si>
  <si>
    <t>MARKETPLACE DE TRANSPORTE</t>
  </si>
  <si>
    <t>SAAS</t>
  </si>
  <si>
    <t>prazo de pagamento</t>
  </si>
  <si>
    <t xml:space="preserve">semanal </t>
  </si>
  <si>
    <t xml:space="preserve">forma de faturamento </t>
  </si>
  <si>
    <t>quinzenal</t>
  </si>
  <si>
    <t xml:space="preserve">diário </t>
  </si>
  <si>
    <t>dias</t>
  </si>
  <si>
    <t xml:space="preserve">dias </t>
  </si>
  <si>
    <t>INBOUND ( PERGUNTA QUAL MODALIDADE )</t>
  </si>
  <si>
    <t>EX: BOLETO</t>
  </si>
  <si>
    <t xml:space="preserve">NO CORTE/FECHAMENTO A INDÚSTRIA PODE ALTERA A REGRA </t>
  </si>
  <si>
    <t>fecha as operações, fatura e depois realiza o split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</si>
</sst>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R$&quot;\ * #,##0.00_-;\-&quot;R$&quot;\ * #,##0.00_-;_-&quot;R$&quot;\ * &quot;-&quot;??_-;_-@_-"/>
    <numFmt numFmtId="164" formatCode="_-&quot;R$&quot;\ * #,##0_-;\-&quot;R$&quot;\ * #,##0_-;_-&quot;R$&quot;\ * &quot;-&quot;??_-;_-@_-"/>
    <numFmt numFmtId="165" formatCode="0.0000%"/>
    <numFmt numFmtId="166" formatCode="0.0%"/>
    <numFmt numFmtId="167" formatCode="_-&quot;R$&quot;\ * #,##0.0_-;\-&quot;R$&quot;\ * #,##0.0_-;_-&quot;R$&quot;\ * &quot;-&quot;?_-;_-@_-"/>
  </numFmts>
  <fonts count="14" x14ac:knownFonts="1">
    <font>
      <sz val="11"/>
      <color theme="1"/>
      <name val="Calibri"/>
      <family val="2"/>
      <scheme val="minor"/>
    </font>
    <font>
      <b/>
      <sz val="26"/>
      <color theme="1"/>
      <name val="Calibri"/>
      <family val="2"/>
      <scheme val="minor"/>
    </font>
    <font>
      <sz val="20"/>
      <color theme="1"/>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
      <b/>
      <sz val="11"/>
      <color theme="1"/>
      <name val="Symbol"/>
      <family val="1"/>
      <charset val="2"/>
    </font>
    <font>
      <sz val="18"/>
      <color theme="1"/>
      <name val="Calibri"/>
      <family val="2"/>
      <scheme val="minor"/>
    </font>
    <font>
      <b/>
      <sz val="16"/>
      <color theme="1"/>
      <name val="Calibri"/>
      <family val="2"/>
      <scheme val="minor"/>
    </font>
    <font>
      <sz val="24"/>
      <color theme="1"/>
      <name val="Calibri"/>
      <family val="2"/>
      <scheme val="minor"/>
    </font>
    <font>
      <sz val="8"/>
      <color theme="1"/>
      <name val="Calibri"/>
      <family val="2"/>
      <scheme val="minor"/>
    </font>
    <font>
      <sz val="8"/>
      <color rgb="FFFF0000"/>
      <name val="Calibri"/>
      <family val="2"/>
      <scheme val="minor"/>
    </font>
    <font>
      <sz val="12"/>
      <color theme="0"/>
      <name val="Calibri"/>
      <family val="2"/>
      <scheme val="minor"/>
    </font>
    <font>
      <b/>
      <sz val="9"/>
      <color indexed="81"/>
      <name val="Segoe UI"/>
      <family val="2"/>
    </font>
  </fonts>
  <fills count="10">
    <fill>
      <patternFill patternType="none"/>
    </fill>
    <fill>
      <patternFill patternType="gray125"/>
    </fill>
    <fill>
      <patternFill patternType="solid">
        <fgColor theme="7" tint="0.39997558519241921"/>
        <bgColor indexed="64"/>
      </patternFill>
    </fill>
    <fill>
      <patternFill patternType="solid">
        <fgColor rgb="FFFFFF0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6" tint="0.59999389629810485"/>
        <bgColor indexed="64"/>
      </patternFill>
    </fill>
  </fills>
  <borders count="16">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157">
    <xf numFmtId="0" fontId="0" fillId="0" borderId="0" xfId="0"/>
    <xf numFmtId="0" fontId="0" fillId="0" borderId="1" xfId="0" applyBorder="1"/>
    <xf numFmtId="0" fontId="0" fillId="0" borderId="2" xfId="0" applyBorder="1"/>
    <xf numFmtId="0" fontId="0" fillId="0" borderId="4" xfId="0" applyBorder="1"/>
    <xf numFmtId="0" fontId="0" fillId="0" borderId="5" xfId="0" applyBorder="1"/>
    <xf numFmtId="0" fontId="0" fillId="0" borderId="7" xfId="0" applyBorder="1"/>
    <xf numFmtId="0" fontId="0" fillId="0" borderId="6" xfId="0" applyBorder="1"/>
    <xf numFmtId="0" fontId="0" fillId="0" borderId="0" xfId="0" applyBorder="1"/>
    <xf numFmtId="0" fontId="0" fillId="0" borderId="10" xfId="0" applyBorder="1" applyAlignment="1">
      <alignment horizontal="center" vertical="center" wrapText="1"/>
    </xf>
    <xf numFmtId="0" fontId="2" fillId="0" borderId="0" xfId="0" applyFont="1"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0" fontId="0" fillId="0" borderId="10" xfId="0" applyBorder="1"/>
    <xf numFmtId="0" fontId="0" fillId="0" borderId="9" xfId="0" applyBorder="1"/>
    <xf numFmtId="0" fontId="0" fillId="0" borderId="8" xfId="0" applyBorder="1"/>
    <xf numFmtId="0" fontId="0" fillId="0" borderId="5" xfId="0" applyBorder="1" applyAlignment="1"/>
    <xf numFmtId="0" fontId="0" fillId="0" borderId="0" xfId="0" applyBorder="1" applyAlignment="1"/>
    <xf numFmtId="0" fontId="0" fillId="0" borderId="3" xfId="0" applyBorder="1"/>
    <xf numFmtId="0" fontId="2" fillId="0" borderId="1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9" xfId="0" applyFont="1" applyBorder="1" applyAlignment="1">
      <alignment horizontal="center" vertical="center" wrapText="1"/>
    </xf>
    <xf numFmtId="0" fontId="0" fillId="0" borderId="4" xfId="0" applyBorder="1" applyAlignment="1">
      <alignment horizontal="center"/>
    </xf>
    <xf numFmtId="0" fontId="0" fillId="0" borderId="5" xfId="0" applyBorder="1" applyAlignment="1">
      <alignment horizontal="center"/>
    </xf>
    <xf numFmtId="0" fontId="0" fillId="0" borderId="0" xfId="0" applyAlignment="1">
      <alignment horizontal="center"/>
    </xf>
    <xf numFmtId="0" fontId="2" fillId="0" borderId="5" xfId="0" applyFont="1" applyBorder="1" applyAlignment="1">
      <alignment vertical="center" wrapText="1"/>
    </xf>
    <xf numFmtId="0" fontId="2" fillId="0" borderId="3" xfId="0" applyFont="1" applyBorder="1" applyAlignment="1">
      <alignment vertical="center" wrapText="1"/>
    </xf>
    <xf numFmtId="9" fontId="0" fillId="0" borderId="0" xfId="0" applyNumberFormat="1" applyAlignment="1">
      <alignment horizontal="center"/>
    </xf>
    <xf numFmtId="9" fontId="0" fillId="0" borderId="1" xfId="0" applyNumberFormat="1" applyBorder="1" applyAlignment="1">
      <alignment horizontal="center"/>
    </xf>
    <xf numFmtId="0" fontId="4" fillId="0" borderId="0" xfId="0" applyFont="1"/>
    <xf numFmtId="0" fontId="4" fillId="4" borderId="8" xfId="0" applyFont="1" applyFill="1" applyBorder="1" applyAlignment="1">
      <alignment horizontal="center"/>
    </xf>
    <xf numFmtId="0" fontId="4" fillId="4" borderId="7" xfId="0" applyFont="1" applyFill="1" applyBorder="1" applyAlignment="1">
      <alignment horizontal="center"/>
    </xf>
    <xf numFmtId="0" fontId="4" fillId="4" borderId="6" xfId="0" applyFont="1" applyFill="1" applyBorder="1" applyAlignment="1">
      <alignment horizontal="center"/>
    </xf>
    <xf numFmtId="0" fontId="4" fillId="4" borderId="0" xfId="0" applyFont="1" applyFill="1" applyAlignment="1">
      <alignment horizontal="center"/>
    </xf>
    <xf numFmtId="0" fontId="6" fillId="4" borderId="0" xfId="0" applyFont="1" applyFill="1" applyAlignment="1">
      <alignment horizontal="center"/>
    </xf>
    <xf numFmtId="0" fontId="0" fillId="2" borderId="12" xfId="0" applyFill="1" applyBorder="1"/>
    <xf numFmtId="0" fontId="0" fillId="2" borderId="13" xfId="0" applyFill="1" applyBorder="1" applyAlignment="1">
      <alignment horizontal="center"/>
    </xf>
    <xf numFmtId="0" fontId="0" fillId="2" borderId="13" xfId="0" applyFill="1" applyBorder="1"/>
    <xf numFmtId="0" fontId="4" fillId="0" borderId="5" xfId="0" applyFont="1" applyBorder="1" applyAlignment="1">
      <alignment horizontal="center"/>
    </xf>
    <xf numFmtId="164" fontId="0" fillId="0" borderId="0" xfId="1" applyNumberFormat="1" applyFont="1" applyBorder="1"/>
    <xf numFmtId="44" fontId="0" fillId="0" borderId="0" xfId="1" applyFont="1" applyBorder="1"/>
    <xf numFmtId="9" fontId="0" fillId="0" borderId="0" xfId="2" applyFont="1" applyBorder="1" applyAlignment="1">
      <alignment horizontal="center"/>
    </xf>
    <xf numFmtId="44" fontId="7" fillId="2" borderId="6" xfId="1" applyFont="1" applyFill="1" applyBorder="1" applyAlignment="1">
      <alignment horizontal="center" vertical="center" wrapText="1"/>
    </xf>
    <xf numFmtId="0" fontId="0" fillId="0" borderId="11" xfId="0" applyBorder="1" applyAlignment="1">
      <alignment horizontal="center"/>
    </xf>
    <xf numFmtId="166" fontId="0" fillId="0" borderId="4" xfId="0" applyNumberFormat="1" applyBorder="1" applyAlignment="1">
      <alignment horizontal="center"/>
    </xf>
    <xf numFmtId="164" fontId="0" fillId="0" borderId="0" xfId="0" applyNumberFormat="1"/>
    <xf numFmtId="166" fontId="0" fillId="0" borderId="0" xfId="2" applyNumberFormat="1" applyFont="1"/>
    <xf numFmtId="0" fontId="0" fillId="0" borderId="13" xfId="0" applyBorder="1"/>
    <xf numFmtId="44" fontId="7" fillId="2" borderId="4" xfId="1" applyFont="1" applyFill="1" applyBorder="1" applyAlignment="1">
      <alignment horizontal="center" vertical="center" wrapText="1"/>
    </xf>
    <xf numFmtId="0" fontId="0" fillId="0" borderId="10" xfId="0" applyBorder="1" applyAlignment="1">
      <alignment horizontal="center"/>
    </xf>
    <xf numFmtId="9" fontId="0" fillId="0" borderId="0" xfId="0" applyNumberFormat="1"/>
    <xf numFmtId="44" fontId="0" fillId="0" borderId="8" xfId="1" applyFont="1" applyBorder="1" applyAlignment="1"/>
    <xf numFmtId="44" fontId="0" fillId="0" borderId="7" xfId="1" applyFont="1" applyBorder="1" applyAlignment="1"/>
    <xf numFmtId="44" fontId="0" fillId="0" borderId="6" xfId="1" applyFont="1" applyBorder="1" applyAlignment="1"/>
    <xf numFmtId="44" fontId="0" fillId="0" borderId="11" xfId="1" applyFont="1" applyBorder="1"/>
    <xf numFmtId="164" fontId="0" fillId="0" borderId="0" xfId="0" applyNumberFormat="1" applyAlignment="1">
      <alignment horizontal="center"/>
    </xf>
    <xf numFmtId="164" fontId="0" fillId="0" borderId="4" xfId="1" applyNumberFormat="1" applyFont="1" applyBorder="1" applyAlignment="1">
      <alignment horizontal="center"/>
    </xf>
    <xf numFmtId="164" fontId="0" fillId="0" borderId="5" xfId="1" applyNumberFormat="1" applyFont="1" applyBorder="1" applyAlignment="1">
      <alignment horizontal="center"/>
    </xf>
    <xf numFmtId="0" fontId="4" fillId="2" borderId="10" xfId="0" applyFont="1" applyFill="1" applyBorder="1" applyAlignment="1">
      <alignment horizontal="center"/>
    </xf>
    <xf numFmtId="166" fontId="4" fillId="2" borderId="4" xfId="0" applyNumberFormat="1" applyFont="1" applyFill="1" applyBorder="1" applyAlignment="1">
      <alignment horizontal="center"/>
    </xf>
    <xf numFmtId="44" fontId="0" fillId="0" borderId="0" xfId="0" applyNumberFormat="1"/>
    <xf numFmtId="166" fontId="0" fillId="0" borderId="0" xfId="0" applyNumberFormat="1"/>
    <xf numFmtId="0" fontId="0" fillId="0" borderId="9" xfId="0" applyBorder="1" applyAlignment="1">
      <alignment horizontal="center"/>
    </xf>
    <xf numFmtId="166" fontId="0" fillId="0" borderId="1" xfId="0" applyNumberFormat="1" applyBorder="1" applyAlignment="1">
      <alignment horizontal="center"/>
    </xf>
    <xf numFmtId="167" fontId="0" fillId="0" borderId="0" xfId="0" applyNumberFormat="1"/>
    <xf numFmtId="9" fontId="0" fillId="0" borderId="15" xfId="0" applyNumberFormat="1" applyBorder="1"/>
    <xf numFmtId="9" fontId="0" fillId="0" borderId="5" xfId="0" applyNumberFormat="1" applyBorder="1" applyAlignment="1">
      <alignment horizontal="center"/>
    </xf>
    <xf numFmtId="9" fontId="0" fillId="0" borderId="4" xfId="0" applyNumberFormat="1" applyBorder="1" applyAlignment="1">
      <alignment horizontal="center"/>
    </xf>
    <xf numFmtId="9" fontId="0" fillId="0" borderId="10" xfId="0" applyNumberFormat="1" applyBorder="1" applyAlignment="1">
      <alignment horizontal="center"/>
    </xf>
    <xf numFmtId="9" fontId="0" fillId="0" borderId="3" xfId="0" applyNumberFormat="1" applyBorder="1" applyAlignment="1">
      <alignment horizontal="center"/>
    </xf>
    <xf numFmtId="9" fontId="0" fillId="0" borderId="2" xfId="0" applyNumberFormat="1" applyBorder="1" applyAlignment="1">
      <alignment horizontal="center"/>
    </xf>
    <xf numFmtId="9" fontId="0" fillId="0" borderId="9" xfId="0" applyNumberFormat="1" applyBorder="1" applyAlignment="1">
      <alignment horizontal="center"/>
    </xf>
    <xf numFmtId="0" fontId="0" fillId="0" borderId="13" xfId="0" applyBorder="1" applyAlignment="1">
      <alignment horizontal="center"/>
    </xf>
    <xf numFmtId="0" fontId="0" fillId="0" borderId="14" xfId="0" applyBorder="1"/>
    <xf numFmtId="164" fontId="0" fillId="0" borderId="14" xfId="0" applyNumberFormat="1" applyBorder="1"/>
    <xf numFmtId="44" fontId="0" fillId="0" borderId="14" xfId="1" applyFont="1" applyBorder="1"/>
    <xf numFmtId="0" fontId="0" fillId="0" borderId="12" xfId="0" applyBorder="1"/>
    <xf numFmtId="44" fontId="0" fillId="0" borderId="0" xfId="1" applyFont="1"/>
    <xf numFmtId="0" fontId="0" fillId="0" borderId="3" xfId="0" applyBorder="1" applyAlignment="1">
      <alignment horizontal="center"/>
    </xf>
    <xf numFmtId="164" fontId="0" fillId="0" borderId="2" xfId="0" applyNumberFormat="1" applyBorder="1"/>
    <xf numFmtId="9" fontId="0" fillId="0" borderId="2" xfId="1" applyNumberFormat="1" applyFont="1" applyBorder="1" applyAlignment="1">
      <alignment horizontal="center"/>
    </xf>
    <xf numFmtId="0" fontId="4" fillId="0" borderId="3" xfId="0" applyFont="1" applyBorder="1" applyAlignment="1">
      <alignment horizontal="center"/>
    </xf>
    <xf numFmtId="164" fontId="0" fillId="0" borderId="2" xfId="1" applyNumberFormat="1" applyFont="1" applyBorder="1"/>
    <xf numFmtId="44" fontId="0" fillId="0" borderId="2" xfId="0" applyNumberFormat="1" applyBorder="1"/>
    <xf numFmtId="9" fontId="0" fillId="0" borderId="2" xfId="2" applyFont="1" applyBorder="1" applyAlignment="1">
      <alignment horizontal="center"/>
    </xf>
    <xf numFmtId="44" fontId="7" fillId="2" borderId="1" xfId="1" applyFont="1" applyFill="1" applyBorder="1" applyAlignment="1">
      <alignment horizontal="center" vertical="center" wrapText="1"/>
    </xf>
    <xf numFmtId="0" fontId="0" fillId="5" borderId="0" xfId="0" applyFill="1"/>
    <xf numFmtId="0" fontId="0" fillId="2" borderId="0" xfId="0" applyFill="1" applyAlignment="1">
      <alignment horizontal="center"/>
    </xf>
    <xf numFmtId="0" fontId="10" fillId="0" borderId="11" xfId="0" applyFont="1" applyBorder="1"/>
    <xf numFmtId="0" fontId="10" fillId="0" borderId="8" xfId="0" applyFont="1" applyBorder="1"/>
    <xf numFmtId="0" fontId="10" fillId="0" borderId="0" xfId="0" applyFont="1" applyAlignment="1">
      <alignment horizontal="left" vertical="center" wrapText="1"/>
    </xf>
    <xf numFmtId="0" fontId="10" fillId="0" borderId="10" xfId="0" applyFont="1" applyBorder="1"/>
    <xf numFmtId="0" fontId="10" fillId="0" borderId="5" xfId="0" applyFont="1" applyBorder="1"/>
    <xf numFmtId="0" fontId="10" fillId="0" borderId="9" xfId="0" applyFont="1" applyBorder="1"/>
    <xf numFmtId="0" fontId="10" fillId="0" borderId="3" xfId="0" applyFont="1" applyBorder="1"/>
    <xf numFmtId="0" fontId="0" fillId="5" borderId="0" xfId="0" applyFill="1" applyAlignment="1">
      <alignment horizontal="center"/>
    </xf>
    <xf numFmtId="0" fontId="10" fillId="0" borderId="0" xfId="0" applyFont="1"/>
    <xf numFmtId="0" fontId="11" fillId="0" borderId="0" xfId="0" applyFont="1"/>
    <xf numFmtId="0" fontId="12" fillId="2" borderId="0" xfId="0" applyFont="1" applyFill="1" applyAlignment="1">
      <alignment horizontal="center"/>
    </xf>
    <xf numFmtId="0" fontId="10" fillId="9" borderId="0" xfId="0" applyFont="1" applyFill="1"/>
    <xf numFmtId="0" fontId="10" fillId="4" borderId="0" xfId="0" applyFont="1" applyFill="1"/>
    <xf numFmtId="0" fontId="0" fillId="4" borderId="0" xfId="0" applyFill="1"/>
    <xf numFmtId="0" fontId="0" fillId="0" borderId="0" xfId="0" applyBorder="1" applyAlignment="1">
      <alignment horizontal="center"/>
    </xf>
    <xf numFmtId="0" fontId="2" fillId="0" borderId="8" xfId="0" applyFont="1" applyBorder="1" applyAlignment="1">
      <alignment horizontal="center" vertical="center" wrapText="1"/>
    </xf>
    <xf numFmtId="0" fontId="2" fillId="0" borderId="7" xfId="0" applyFont="1" applyBorder="1" applyAlignment="1">
      <alignment horizontal="center" vertical="center" wrapText="1"/>
    </xf>
    <xf numFmtId="0" fontId="1" fillId="2" borderId="8" xfId="0" applyFont="1" applyFill="1" applyBorder="1" applyAlignment="1">
      <alignment horizontal="center"/>
    </xf>
    <xf numFmtId="0" fontId="1" fillId="2" borderId="7" xfId="0" applyFont="1" applyFill="1" applyBorder="1" applyAlignment="1">
      <alignment horizontal="center"/>
    </xf>
    <xf numFmtId="0" fontId="1" fillId="2" borderId="6" xfId="0" applyFont="1" applyFill="1" applyBorder="1" applyAlignment="1">
      <alignment horizontal="center"/>
    </xf>
    <xf numFmtId="0" fontId="0" fillId="3" borderId="5" xfId="0" applyFill="1" applyBorder="1" applyAlignment="1">
      <alignment horizontal="center"/>
    </xf>
    <xf numFmtId="0" fontId="0" fillId="3" borderId="0" xfId="0" applyFill="1" applyBorder="1" applyAlignment="1">
      <alignment horizontal="center"/>
    </xf>
    <xf numFmtId="0" fontId="0" fillId="3" borderId="4" xfId="0" applyFill="1" applyBorder="1" applyAlignment="1">
      <alignment horizontal="center"/>
    </xf>
    <xf numFmtId="0" fontId="2" fillId="0" borderId="3" xfId="0" applyFont="1" applyBorder="1" applyAlignment="1">
      <alignment horizontal="center"/>
    </xf>
    <xf numFmtId="0" fontId="2" fillId="0" borderId="2" xfId="0" applyFont="1" applyBorder="1" applyAlignment="1">
      <alignment horizontal="center"/>
    </xf>
    <xf numFmtId="0" fontId="2" fillId="0" borderId="1" xfId="0" applyFont="1" applyBorder="1" applyAlignment="1">
      <alignment horizontal="center"/>
    </xf>
    <xf numFmtId="0" fontId="2" fillId="0" borderId="1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9" xfId="0" applyFont="1" applyBorder="1" applyAlignment="1">
      <alignment horizontal="center" vertical="center" wrapText="1"/>
    </xf>
    <xf numFmtId="0" fontId="0" fillId="0" borderId="5" xfId="0" applyBorder="1" applyAlignment="1">
      <alignment horizontal="center"/>
    </xf>
    <xf numFmtId="0" fontId="0" fillId="0" borderId="0"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2" borderId="0" xfId="0" applyFill="1" applyAlignment="1">
      <alignment horizontal="center"/>
    </xf>
    <xf numFmtId="0" fontId="0" fillId="3" borderId="0" xfId="0" applyFill="1" applyAlignment="1">
      <alignment horizontal="center"/>
    </xf>
    <xf numFmtId="0" fontId="5" fillId="6" borderId="0" xfId="0" applyFont="1" applyFill="1" applyAlignment="1">
      <alignment horizontal="center"/>
    </xf>
    <xf numFmtId="0" fontId="10" fillId="0" borderId="8" xfId="0" applyFont="1" applyBorder="1" applyAlignment="1">
      <alignment horizontal="left" vertical="center" wrapText="1"/>
    </xf>
    <xf numFmtId="0" fontId="10" fillId="0" borderId="6" xfId="0" applyFont="1" applyBorder="1" applyAlignment="1">
      <alignment horizontal="left" vertical="center" wrapText="1"/>
    </xf>
    <xf numFmtId="0" fontId="10" fillId="0" borderId="5"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0" fillId="0" borderId="1" xfId="0" applyFont="1" applyBorder="1" applyAlignment="1">
      <alignment horizontal="left" vertical="center" wrapText="1"/>
    </xf>
    <xf numFmtId="0" fontId="0" fillId="5" borderId="7" xfId="0" applyFill="1" applyBorder="1" applyAlignment="1">
      <alignment horizontal="center"/>
    </xf>
    <xf numFmtId="0" fontId="0" fillId="0" borderId="11" xfId="0" applyBorder="1" applyAlignment="1">
      <alignment horizontal="center" vertical="center" textRotation="90" wrapText="1"/>
    </xf>
    <xf numFmtId="0" fontId="0" fillId="0" borderId="10" xfId="0" applyBorder="1" applyAlignment="1">
      <alignment horizontal="center" vertical="center" textRotation="90" wrapText="1"/>
    </xf>
    <xf numFmtId="0" fontId="0" fillId="0" borderId="9" xfId="0" applyBorder="1" applyAlignment="1">
      <alignment horizontal="center" vertical="center" textRotation="90" wrapText="1"/>
    </xf>
    <xf numFmtId="0" fontId="10" fillId="0" borderId="7" xfId="0" applyFont="1" applyBorder="1" applyAlignment="1">
      <alignment horizontal="left" vertical="center" wrapText="1"/>
    </xf>
    <xf numFmtId="0" fontId="10" fillId="0" borderId="0" xfId="0" applyFont="1" applyAlignment="1">
      <alignment horizontal="left" vertical="center" wrapText="1"/>
    </xf>
    <xf numFmtId="0" fontId="10" fillId="0" borderId="2" xfId="0" applyFont="1" applyBorder="1" applyAlignment="1">
      <alignment horizontal="left" vertical="center" wrapText="1"/>
    </xf>
    <xf numFmtId="0" fontId="9" fillId="7" borderId="8" xfId="0" applyFont="1" applyFill="1" applyBorder="1" applyAlignment="1">
      <alignment horizontal="center" vertical="center" textRotation="90" wrapText="1"/>
    </xf>
    <xf numFmtId="0" fontId="9" fillId="7" borderId="6" xfId="0" applyFont="1" applyFill="1" applyBorder="1" applyAlignment="1">
      <alignment horizontal="center" vertical="center" textRotation="90" wrapText="1"/>
    </xf>
    <xf numFmtId="0" fontId="9" fillId="7" borderId="5" xfId="0" applyFont="1" applyFill="1" applyBorder="1" applyAlignment="1">
      <alignment horizontal="center" vertical="center" textRotation="90" wrapText="1"/>
    </xf>
    <xf numFmtId="0" fontId="9" fillId="7" borderId="4" xfId="0" applyFont="1" applyFill="1" applyBorder="1" applyAlignment="1">
      <alignment horizontal="center" vertical="center" textRotation="90" wrapText="1"/>
    </xf>
    <xf numFmtId="0" fontId="9" fillId="7" borderId="3" xfId="0" applyFont="1" applyFill="1" applyBorder="1" applyAlignment="1">
      <alignment horizontal="center" vertical="center" textRotation="90" wrapText="1"/>
    </xf>
    <xf numFmtId="0" fontId="9" fillId="7" borderId="1" xfId="0" applyFont="1" applyFill="1" applyBorder="1" applyAlignment="1">
      <alignment horizontal="center" vertical="center" textRotation="90" wrapText="1"/>
    </xf>
    <xf numFmtId="0" fontId="12" fillId="8" borderId="0" xfId="0" applyFont="1" applyFill="1" applyAlignment="1">
      <alignment horizontal="center"/>
    </xf>
    <xf numFmtId="0" fontId="0" fillId="5" borderId="0" xfId="0" applyFill="1" applyAlignment="1">
      <alignment horizontal="center"/>
    </xf>
    <xf numFmtId="0" fontId="5" fillId="3" borderId="13" xfId="0" applyFont="1" applyFill="1" applyBorder="1" applyAlignment="1">
      <alignment horizontal="center"/>
    </xf>
    <xf numFmtId="0" fontId="5" fillId="3" borderId="14" xfId="0" applyFont="1" applyFill="1" applyBorder="1" applyAlignment="1">
      <alignment horizontal="center"/>
    </xf>
    <xf numFmtId="0" fontId="5" fillId="3" borderId="15" xfId="0" applyFont="1"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165" fontId="7" fillId="2" borderId="11" xfId="1" applyNumberFormat="1" applyFont="1" applyFill="1" applyBorder="1" applyAlignment="1">
      <alignment horizontal="center" vertical="center" wrapText="1"/>
    </xf>
    <xf numFmtId="165" fontId="7" fillId="2" borderId="10" xfId="1" applyNumberFormat="1" applyFont="1" applyFill="1" applyBorder="1" applyAlignment="1">
      <alignment horizontal="center" vertical="center" wrapText="1"/>
    </xf>
    <xf numFmtId="165" fontId="7" fillId="2" borderId="9" xfId="1" applyNumberFormat="1" applyFont="1" applyFill="1" applyBorder="1" applyAlignment="1">
      <alignment horizontal="center" vertical="center" wrapText="1"/>
    </xf>
    <xf numFmtId="0" fontId="0" fillId="0" borderId="11" xfId="0" applyBorder="1" applyAlignment="1">
      <alignment horizontal="center"/>
    </xf>
    <xf numFmtId="0" fontId="0" fillId="0" borderId="10" xfId="0" applyBorder="1" applyAlignment="1">
      <alignment horizontal="center"/>
    </xf>
    <xf numFmtId="0" fontId="8" fillId="3" borderId="0" xfId="0" applyFont="1" applyFill="1" applyAlignment="1">
      <alignment horizontal="center"/>
    </xf>
    <xf numFmtId="164" fontId="8" fillId="3" borderId="0" xfId="0" applyNumberFormat="1" applyFont="1" applyFill="1" applyAlignment="1">
      <alignment horizontal="center"/>
    </xf>
  </cellXfs>
  <cellStyles count="3">
    <cellStyle name="Moeda" xfId="1" builtinId="4"/>
    <cellStyle name="Normal" xfId="0" builtinId="0"/>
    <cellStyle name="Porcentagem"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Relação</a:t>
            </a:r>
            <a:r>
              <a:rPr lang="pt-BR" baseline="0"/>
              <a:t> Econômica</a:t>
            </a:r>
            <a:endParaRPr lang="pt-BR"/>
          </a:p>
        </c:rich>
      </c:tx>
      <c:layout>
        <c:manualLayout>
          <c:xMode val="edge"/>
          <c:yMode val="edge"/>
          <c:x val="0.39312379946920045"/>
          <c:y val="2.5276457103165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Jornada!$AC$7</c:f>
              <c:strCache>
                <c:ptCount val="1"/>
                <c:pt idx="0">
                  <c:v>R$ Econo.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Jornada!$AD$6:$AI$6</c:f>
              <c:numCache>
                <c:formatCode>0%</c:formatCode>
                <c:ptCount val="6"/>
                <c:pt idx="0">
                  <c:v>0.05</c:v>
                </c:pt>
                <c:pt idx="1">
                  <c:v>0.1</c:v>
                </c:pt>
                <c:pt idx="2">
                  <c:v>0.15</c:v>
                </c:pt>
                <c:pt idx="3">
                  <c:v>0.2</c:v>
                </c:pt>
                <c:pt idx="4">
                  <c:v>0.25</c:v>
                </c:pt>
                <c:pt idx="5">
                  <c:v>0.3</c:v>
                </c:pt>
              </c:numCache>
            </c:numRef>
          </c:cat>
          <c:val>
            <c:numRef>
              <c:f>Jornada!$AD$7:$AI$7</c:f>
              <c:numCache>
                <c:formatCode>_-"R$"\ * #,##0_-;\-"R$"\ * #,##0_-;_-"R$"\ * "-"??_-;_-@_-</c:formatCode>
                <c:ptCount val="6"/>
                <c:pt idx="0">
                  <c:v>25166.666666666668</c:v>
                </c:pt>
                <c:pt idx="1">
                  <c:v>50333.333333333336</c:v>
                </c:pt>
                <c:pt idx="2">
                  <c:v>75500</c:v>
                </c:pt>
                <c:pt idx="3">
                  <c:v>100666.66666666667</c:v>
                </c:pt>
                <c:pt idx="4">
                  <c:v>125833.33333333333</c:v>
                </c:pt>
                <c:pt idx="5">
                  <c:v>151000</c:v>
                </c:pt>
              </c:numCache>
            </c:numRef>
          </c:val>
          <c:smooth val="0"/>
          <c:extLst>
            <c:ext xmlns:c16="http://schemas.microsoft.com/office/drawing/2014/chart" uri="{C3380CC4-5D6E-409C-BE32-E72D297353CC}">
              <c16:uniqueId val="{00000000-1B7A-4AD4-BF47-42F1BA349FCE}"/>
            </c:ext>
          </c:extLst>
        </c:ser>
        <c:ser>
          <c:idx val="2"/>
          <c:order val="2"/>
          <c:tx>
            <c:strRef>
              <c:f>Jornada!$AC$9</c:f>
              <c:strCache>
                <c:ptCount val="1"/>
                <c:pt idx="0">
                  <c:v>Taxa </c:v>
                </c:pt>
              </c:strCache>
            </c:strRef>
          </c:tx>
          <c:spPr>
            <a:ln w="28575" cap="rnd">
              <a:solidFill>
                <a:schemeClr val="accent3"/>
              </a:solidFill>
              <a:round/>
            </a:ln>
            <a:effectLst/>
          </c:spPr>
          <c:marker>
            <c:symbol val="none"/>
          </c:marker>
          <c:cat>
            <c:numRef>
              <c:f>Jornada!$AD$6:$AI$6</c:f>
              <c:numCache>
                <c:formatCode>0%</c:formatCode>
                <c:ptCount val="6"/>
                <c:pt idx="0">
                  <c:v>0.05</c:v>
                </c:pt>
                <c:pt idx="1">
                  <c:v>0.1</c:v>
                </c:pt>
                <c:pt idx="2">
                  <c:v>0.15</c:v>
                </c:pt>
                <c:pt idx="3">
                  <c:v>0.2</c:v>
                </c:pt>
                <c:pt idx="4">
                  <c:v>0.25</c:v>
                </c:pt>
                <c:pt idx="5">
                  <c:v>0.3</c:v>
                </c:pt>
              </c:numCache>
            </c:numRef>
          </c:cat>
          <c:val>
            <c:numRef>
              <c:f>Jornada!$AD$9:$AI$9</c:f>
              <c:numCache>
                <c:formatCode>0.0%</c:formatCode>
                <c:ptCount val="6"/>
                <c:pt idx="0">
                  <c:v>0</c:v>
                </c:pt>
                <c:pt idx="1">
                  <c:v>1.4999999999999999E-2</c:v>
                </c:pt>
                <c:pt idx="2">
                  <c:v>0.04</c:v>
                </c:pt>
                <c:pt idx="3">
                  <c:v>0.05</c:v>
                </c:pt>
                <c:pt idx="4">
                  <c:v>0.06</c:v>
                </c:pt>
                <c:pt idx="5">
                  <c:v>7.0000000000000007E-2</c:v>
                </c:pt>
              </c:numCache>
            </c:numRef>
          </c:val>
          <c:smooth val="0"/>
          <c:extLst>
            <c:ext xmlns:c16="http://schemas.microsoft.com/office/drawing/2014/chart" uri="{C3380CC4-5D6E-409C-BE32-E72D297353CC}">
              <c16:uniqueId val="{00000001-1B7A-4AD4-BF47-42F1BA349FCE}"/>
            </c:ext>
          </c:extLst>
        </c:ser>
        <c:ser>
          <c:idx val="3"/>
          <c:order val="3"/>
          <c:tx>
            <c:strRef>
              <c:f>Jornada!$AC$10</c:f>
              <c:strCache>
                <c:ptCount val="1"/>
                <c:pt idx="0">
                  <c:v>Receita Bexx</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Jornada!$AD$6:$AI$6</c:f>
              <c:numCache>
                <c:formatCode>0%</c:formatCode>
                <c:ptCount val="6"/>
                <c:pt idx="0">
                  <c:v>0.05</c:v>
                </c:pt>
                <c:pt idx="1">
                  <c:v>0.1</c:v>
                </c:pt>
                <c:pt idx="2">
                  <c:v>0.15</c:v>
                </c:pt>
                <c:pt idx="3">
                  <c:v>0.2</c:v>
                </c:pt>
                <c:pt idx="4">
                  <c:v>0.25</c:v>
                </c:pt>
                <c:pt idx="5">
                  <c:v>0.3</c:v>
                </c:pt>
              </c:numCache>
            </c:numRef>
          </c:cat>
          <c:val>
            <c:numRef>
              <c:f>Jornada!$AD$10:$AI$10</c:f>
              <c:numCache>
                <c:formatCode>_-"R$"\ * #,##0.0_-;\-"R$"\ * #,##0.0_-;_-"R$"\ * "-"?_-;_-@_-</c:formatCode>
                <c:ptCount val="6"/>
                <c:pt idx="0">
                  <c:v>0</c:v>
                </c:pt>
                <c:pt idx="1">
                  <c:v>6331.2499999999991</c:v>
                </c:pt>
                <c:pt idx="2">
                  <c:v>16883.333333333332</c:v>
                </c:pt>
                <c:pt idx="3">
                  <c:v>21104.166666666668</c:v>
                </c:pt>
                <c:pt idx="4">
                  <c:v>25324.999999999996</c:v>
                </c:pt>
                <c:pt idx="5">
                  <c:v>29545.833333333336</c:v>
                </c:pt>
              </c:numCache>
            </c:numRef>
          </c:val>
          <c:smooth val="0"/>
          <c:extLst>
            <c:ext xmlns:c16="http://schemas.microsoft.com/office/drawing/2014/chart" uri="{C3380CC4-5D6E-409C-BE32-E72D297353CC}">
              <c16:uniqueId val="{00000002-1B7A-4AD4-BF47-42F1BA349FCE}"/>
            </c:ext>
          </c:extLst>
        </c:ser>
        <c:ser>
          <c:idx val="5"/>
          <c:order val="5"/>
          <c:tx>
            <c:strRef>
              <c:f>Jornada!$AC$12</c:f>
              <c:strCache>
                <c:ptCount val="1"/>
                <c:pt idx="0">
                  <c:v>D</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Jornada!$AD$6:$AI$6</c:f>
              <c:numCache>
                <c:formatCode>0%</c:formatCode>
                <c:ptCount val="6"/>
                <c:pt idx="0">
                  <c:v>0.05</c:v>
                </c:pt>
                <c:pt idx="1">
                  <c:v>0.1</c:v>
                </c:pt>
                <c:pt idx="2">
                  <c:v>0.15</c:v>
                </c:pt>
                <c:pt idx="3">
                  <c:v>0.2</c:v>
                </c:pt>
                <c:pt idx="4">
                  <c:v>0.25</c:v>
                </c:pt>
                <c:pt idx="5">
                  <c:v>0.3</c:v>
                </c:pt>
              </c:numCache>
            </c:numRef>
          </c:cat>
          <c:val>
            <c:numRef>
              <c:f>Jornada!$AD$12:$AI$12</c:f>
              <c:numCache>
                <c:formatCode>_-"R$"\ * #,##0.0_-;\-"R$"\ * #,##0.0_-;_-"R$"\ * "-"?_-;_-@_-</c:formatCode>
                <c:ptCount val="6"/>
                <c:pt idx="0">
                  <c:v>25166.666666666668</c:v>
                </c:pt>
                <c:pt idx="1">
                  <c:v>44002.083333333336</c:v>
                </c:pt>
                <c:pt idx="2">
                  <c:v>58616.666666666672</c:v>
                </c:pt>
                <c:pt idx="3">
                  <c:v>79562.5</c:v>
                </c:pt>
                <c:pt idx="4">
                  <c:v>100508.33333333333</c:v>
                </c:pt>
                <c:pt idx="5">
                  <c:v>121454.16666666666</c:v>
                </c:pt>
              </c:numCache>
            </c:numRef>
          </c:val>
          <c:smooth val="0"/>
          <c:extLst>
            <c:ext xmlns:c16="http://schemas.microsoft.com/office/drawing/2014/chart" uri="{C3380CC4-5D6E-409C-BE32-E72D297353CC}">
              <c16:uniqueId val="{00000003-1B7A-4AD4-BF47-42F1BA349FCE}"/>
            </c:ext>
          </c:extLst>
        </c:ser>
        <c:dLbls>
          <c:showLegendKey val="0"/>
          <c:showVal val="0"/>
          <c:showCatName val="0"/>
          <c:showSerName val="0"/>
          <c:showPercent val="0"/>
          <c:showBubbleSize val="0"/>
        </c:dLbls>
        <c:smooth val="0"/>
        <c:axId val="934608832"/>
        <c:axId val="934609248"/>
        <c:extLst>
          <c:ext xmlns:c15="http://schemas.microsoft.com/office/drawing/2012/chart" uri="{02D57815-91ED-43cb-92C2-25804820EDAC}">
            <c15:filteredLineSeries>
              <c15:ser>
                <c:idx val="1"/>
                <c:order val="1"/>
                <c:tx>
                  <c:strRef>
                    <c:extLst>
                      <c:ext uri="{02D57815-91ED-43cb-92C2-25804820EDAC}">
                        <c15:formulaRef>
                          <c15:sqref>Jornada!$AC$8</c15:sqref>
                        </c15:formulaRef>
                      </c:ext>
                    </c:extLst>
                    <c:strCache>
                      <c:ptCount val="1"/>
                    </c:strCache>
                  </c:strRef>
                </c:tx>
                <c:spPr>
                  <a:ln w="28575" cap="rnd">
                    <a:solidFill>
                      <a:schemeClr val="accent2"/>
                    </a:solidFill>
                    <a:round/>
                  </a:ln>
                  <a:effectLst/>
                </c:spPr>
                <c:marker>
                  <c:symbol val="none"/>
                </c:marker>
                <c:cat>
                  <c:numRef>
                    <c:extLst>
                      <c:ext uri="{02D57815-91ED-43cb-92C2-25804820EDAC}">
                        <c15:formulaRef>
                          <c15:sqref>Jornada!$AD$6:$AI$6</c15:sqref>
                        </c15:formulaRef>
                      </c:ext>
                    </c:extLst>
                    <c:numCache>
                      <c:formatCode>0%</c:formatCode>
                      <c:ptCount val="6"/>
                      <c:pt idx="0">
                        <c:v>0.05</c:v>
                      </c:pt>
                      <c:pt idx="1">
                        <c:v>0.1</c:v>
                      </c:pt>
                      <c:pt idx="2">
                        <c:v>0.15</c:v>
                      </c:pt>
                      <c:pt idx="3">
                        <c:v>0.2</c:v>
                      </c:pt>
                      <c:pt idx="4">
                        <c:v>0.25</c:v>
                      </c:pt>
                      <c:pt idx="5">
                        <c:v>0.3</c:v>
                      </c:pt>
                    </c:numCache>
                  </c:numRef>
                </c:cat>
                <c:val>
                  <c:numRef>
                    <c:extLst>
                      <c:ext uri="{02D57815-91ED-43cb-92C2-25804820EDAC}">
                        <c15:formulaRef>
                          <c15:sqref>Jornada!$AD$8:$AI$8</c15:sqref>
                        </c15:formulaRef>
                      </c:ext>
                    </c:extLst>
                    <c:numCache>
                      <c:formatCode>General</c:formatCode>
                      <c:ptCount val="6"/>
                    </c:numCache>
                  </c:numRef>
                </c:val>
                <c:smooth val="0"/>
                <c:extLst>
                  <c:ext xmlns:c16="http://schemas.microsoft.com/office/drawing/2014/chart" uri="{C3380CC4-5D6E-409C-BE32-E72D297353CC}">
                    <c16:uniqueId val="{00000004-1B7A-4AD4-BF47-42F1BA349FCE}"/>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Jornada!$AC$11</c15:sqref>
                        </c15:formulaRef>
                      </c:ext>
                    </c:extLst>
                    <c:strCache>
                      <c:ptCount val="1"/>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Jornada!$AD$6:$AI$6</c15:sqref>
                        </c15:formulaRef>
                      </c:ext>
                    </c:extLst>
                    <c:numCache>
                      <c:formatCode>0%</c:formatCode>
                      <c:ptCount val="6"/>
                      <c:pt idx="0">
                        <c:v>0.05</c:v>
                      </c:pt>
                      <c:pt idx="1">
                        <c:v>0.1</c:v>
                      </c:pt>
                      <c:pt idx="2">
                        <c:v>0.15</c:v>
                      </c:pt>
                      <c:pt idx="3">
                        <c:v>0.2</c:v>
                      </c:pt>
                      <c:pt idx="4">
                        <c:v>0.25</c:v>
                      </c:pt>
                      <c:pt idx="5">
                        <c:v>0.3</c:v>
                      </c:pt>
                    </c:numCache>
                  </c:numRef>
                </c:cat>
                <c:val>
                  <c:numRef>
                    <c:extLst xmlns:c15="http://schemas.microsoft.com/office/drawing/2012/chart">
                      <c:ext xmlns:c15="http://schemas.microsoft.com/office/drawing/2012/chart" uri="{02D57815-91ED-43cb-92C2-25804820EDAC}">
                        <c15:formulaRef>
                          <c15:sqref>Jornada!$AD$11:$AI$11</c15:sqref>
                        </c15:formulaRef>
                      </c:ext>
                    </c:extLst>
                    <c:numCache>
                      <c:formatCode>General</c:formatCode>
                      <c:ptCount val="6"/>
                    </c:numCache>
                  </c:numRef>
                </c:val>
                <c:smooth val="0"/>
                <c:extLst xmlns:c15="http://schemas.microsoft.com/office/drawing/2012/chart">
                  <c:ext xmlns:c16="http://schemas.microsoft.com/office/drawing/2014/chart" uri="{C3380CC4-5D6E-409C-BE32-E72D297353CC}">
                    <c16:uniqueId val="{00000005-1B7A-4AD4-BF47-42F1BA349FCE}"/>
                  </c:ext>
                </c:extLst>
              </c15:ser>
            </c15:filteredLineSeries>
          </c:ext>
        </c:extLst>
      </c:lineChart>
      <c:catAx>
        <c:axId val="934608832"/>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34609248"/>
        <c:crosses val="autoZero"/>
        <c:auto val="1"/>
        <c:lblAlgn val="ctr"/>
        <c:lblOffset val="100"/>
        <c:noMultiLvlLbl val="0"/>
      </c:catAx>
      <c:valAx>
        <c:axId val="934609248"/>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 #,##0_-;\-&quot;R$&quot;\ * #,##0_-;_-&quot;R$&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34608832"/>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129381</xdr:colOff>
      <xdr:row>18</xdr:row>
      <xdr:rowOff>118268</xdr:rowOff>
    </xdr:from>
    <xdr:to>
      <xdr:col>1</xdr:col>
      <xdr:colOff>950911</xdr:colOff>
      <xdr:row>21</xdr:row>
      <xdr:rowOff>171679</xdr:rowOff>
    </xdr:to>
    <xdr:pic>
      <xdr:nvPicPr>
        <xdr:cNvPr id="46" name="Gráfico 7">
          <a:extLst>
            <a:ext uri="{FF2B5EF4-FFF2-40B4-BE49-F238E27FC236}">
              <a16:creationId xmlns:a16="http://schemas.microsoft.com/office/drawing/2014/main" id="{E69A29A3-251F-43C5-89F6-CFADB137297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94506" y="4563268"/>
          <a:ext cx="821530" cy="624911"/>
        </a:xfrm>
        <a:prstGeom prst="rect">
          <a:avLst/>
        </a:prstGeom>
      </xdr:spPr>
    </xdr:pic>
    <xdr:clientData/>
  </xdr:twoCellAnchor>
  <xdr:twoCellAnchor editAs="oneCell">
    <xdr:from>
      <xdr:col>5</xdr:col>
      <xdr:colOff>876413</xdr:colOff>
      <xdr:row>21</xdr:row>
      <xdr:rowOff>60038</xdr:rowOff>
    </xdr:from>
    <xdr:to>
      <xdr:col>6</xdr:col>
      <xdr:colOff>205694</xdr:colOff>
      <xdr:row>22</xdr:row>
      <xdr:rowOff>367007</xdr:rowOff>
    </xdr:to>
    <xdr:pic>
      <xdr:nvPicPr>
        <xdr:cNvPr id="53" name="Gráfico 4">
          <a:extLst>
            <a:ext uri="{FF2B5EF4-FFF2-40B4-BE49-F238E27FC236}">
              <a16:creationId xmlns:a16="http://schemas.microsoft.com/office/drawing/2014/main" id="{7E1C166F-10A6-4584-B647-E7B9AC212A9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781913" y="5092413"/>
          <a:ext cx="758031" cy="767344"/>
        </a:xfrm>
        <a:prstGeom prst="rect">
          <a:avLst/>
        </a:prstGeom>
      </xdr:spPr>
    </xdr:pic>
    <xdr:clientData/>
  </xdr:twoCellAnchor>
  <xdr:twoCellAnchor>
    <xdr:from>
      <xdr:col>3</xdr:col>
      <xdr:colOff>150813</xdr:colOff>
      <xdr:row>4</xdr:row>
      <xdr:rowOff>130969</xdr:rowOff>
    </xdr:from>
    <xdr:to>
      <xdr:col>3</xdr:col>
      <xdr:colOff>1547811</xdr:colOff>
      <xdr:row>10</xdr:row>
      <xdr:rowOff>57149</xdr:rowOff>
    </xdr:to>
    <xdr:sp macro="" textlink="">
      <xdr:nvSpPr>
        <xdr:cNvPr id="34" name="Retângulo: Cantos Arredondados 33">
          <a:extLst>
            <a:ext uri="{FF2B5EF4-FFF2-40B4-BE49-F238E27FC236}">
              <a16:creationId xmlns:a16="http://schemas.microsoft.com/office/drawing/2014/main" id="{18754B22-7C1D-46ED-800B-29ED8C132CE1}"/>
            </a:ext>
          </a:extLst>
        </xdr:cNvPr>
        <xdr:cNvSpPr/>
      </xdr:nvSpPr>
      <xdr:spPr>
        <a:xfrm>
          <a:off x="1686719" y="1464469"/>
          <a:ext cx="1396998" cy="1140618"/>
        </a:xfrm>
        <a:prstGeom prst="roundRect">
          <a:avLst>
            <a:gd name="adj" fmla="val 7149"/>
          </a:avLst>
        </a:prstGeom>
        <a:solidFill>
          <a:schemeClr val="bg1"/>
        </a:solidFill>
        <a:ln>
          <a:solidFill>
            <a:schemeClr val="bg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br>
            <a:rPr lang="en-US" sz="1100" b="1" baseline="0">
              <a:solidFill>
                <a:schemeClr val="tx1"/>
              </a:solidFill>
            </a:rPr>
          </a:br>
          <a:r>
            <a:rPr lang="en-US" sz="1200" b="1" baseline="0">
              <a:solidFill>
                <a:schemeClr val="tx1"/>
              </a:solidFill>
            </a:rPr>
            <a:t>Gestão Logística</a:t>
          </a:r>
        </a:p>
        <a:p>
          <a:pPr algn="ctr"/>
          <a:r>
            <a:rPr lang="en-US" sz="1200" b="1" baseline="0">
              <a:solidFill>
                <a:schemeClr val="tx1"/>
              </a:solidFill>
            </a:rPr>
            <a:t>Basic </a:t>
          </a:r>
        </a:p>
        <a:p>
          <a:pPr algn="ctr"/>
          <a:r>
            <a:rPr lang="en-US" sz="1100" baseline="0">
              <a:solidFill>
                <a:schemeClr val="tx1"/>
              </a:solidFill>
            </a:rPr>
            <a:t>1. Sem operação financeira</a:t>
          </a:r>
        </a:p>
        <a:p>
          <a:pPr algn="ctr"/>
          <a:r>
            <a:rPr lang="en-US" sz="1100" baseline="0">
              <a:solidFill>
                <a:schemeClr val="tx1"/>
              </a:solidFill>
            </a:rPr>
            <a:t>2. Sem Gestão NS </a:t>
          </a:r>
        </a:p>
      </xdr:txBody>
    </xdr:sp>
    <xdr:clientData/>
  </xdr:twoCellAnchor>
  <xdr:twoCellAnchor>
    <xdr:from>
      <xdr:col>3</xdr:col>
      <xdr:colOff>142764</xdr:colOff>
      <xdr:row>13</xdr:row>
      <xdr:rowOff>87200</xdr:rowOff>
    </xdr:from>
    <xdr:to>
      <xdr:col>3</xdr:col>
      <xdr:colOff>1539762</xdr:colOff>
      <xdr:row>18</xdr:row>
      <xdr:rowOff>50799</xdr:rowOff>
    </xdr:to>
    <xdr:sp macro="" textlink="">
      <xdr:nvSpPr>
        <xdr:cNvPr id="35" name="Retângulo: Cantos Arredondados 34">
          <a:extLst>
            <a:ext uri="{FF2B5EF4-FFF2-40B4-BE49-F238E27FC236}">
              <a16:creationId xmlns:a16="http://schemas.microsoft.com/office/drawing/2014/main" id="{4255544A-2F8D-437F-BCA7-1018BC1BEDDC}"/>
            </a:ext>
          </a:extLst>
        </xdr:cNvPr>
        <xdr:cNvSpPr/>
      </xdr:nvSpPr>
      <xdr:spPr>
        <a:xfrm>
          <a:off x="3476514" y="3162414"/>
          <a:ext cx="1396998" cy="1147421"/>
        </a:xfrm>
        <a:prstGeom prst="roundRect">
          <a:avLst>
            <a:gd name="adj" fmla="val 7149"/>
          </a:avLst>
        </a:prstGeom>
        <a:solidFill>
          <a:schemeClr val="bg1"/>
        </a:solidFill>
        <a:ln>
          <a:solidFill>
            <a:schemeClr val="bg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br>
            <a:rPr lang="en-US" sz="1100" b="1" baseline="0">
              <a:solidFill>
                <a:schemeClr val="tx1"/>
              </a:solidFill>
            </a:rPr>
          </a:br>
          <a:r>
            <a:rPr lang="en-US" sz="1100" b="1" baseline="0">
              <a:solidFill>
                <a:schemeClr val="tx1"/>
              </a:solidFill>
            </a:rPr>
            <a:t>Gestão Logística</a:t>
          </a:r>
        </a:p>
        <a:p>
          <a:pPr algn="ctr"/>
          <a:r>
            <a:rPr lang="en-US" sz="1100" b="1" baseline="0">
              <a:solidFill>
                <a:schemeClr val="tx1"/>
              </a:solidFill>
            </a:rPr>
            <a:t>Plus</a:t>
          </a:r>
        </a:p>
        <a:p>
          <a:pPr algn="ctr"/>
          <a:r>
            <a:rPr lang="en-US" sz="1100" b="1" baseline="0">
              <a:solidFill>
                <a:schemeClr val="tx1"/>
              </a:solidFill>
            </a:rPr>
            <a:t>1. </a:t>
          </a:r>
          <a:r>
            <a:rPr lang="en-US" sz="1100" b="0" baseline="0">
              <a:solidFill>
                <a:schemeClr val="tx1"/>
              </a:solidFill>
            </a:rPr>
            <a:t>Com operação financeira</a:t>
          </a:r>
        </a:p>
        <a:p>
          <a:pPr algn="ctr"/>
          <a:r>
            <a:rPr lang="en-US" sz="1100" b="0" baseline="0">
              <a:solidFill>
                <a:schemeClr val="tx1"/>
              </a:solidFill>
            </a:rPr>
            <a:t>2. Sem Gestão NS</a:t>
          </a:r>
        </a:p>
        <a:p>
          <a:pPr algn="ctr"/>
          <a:endParaRPr lang="en-US" sz="1100" baseline="0">
            <a:solidFill>
              <a:schemeClr val="tx1"/>
            </a:solidFill>
          </a:endParaRPr>
        </a:p>
      </xdr:txBody>
    </xdr:sp>
    <xdr:clientData/>
  </xdr:twoCellAnchor>
  <xdr:twoCellAnchor>
    <xdr:from>
      <xdr:col>3</xdr:col>
      <xdr:colOff>107043</xdr:colOff>
      <xdr:row>19</xdr:row>
      <xdr:rowOff>119515</xdr:rowOff>
    </xdr:from>
    <xdr:to>
      <xdr:col>3</xdr:col>
      <xdr:colOff>1493836</xdr:colOff>
      <xdr:row>23</xdr:row>
      <xdr:rowOff>21882</xdr:rowOff>
    </xdr:to>
    <xdr:sp macro="" textlink="">
      <xdr:nvSpPr>
        <xdr:cNvPr id="48" name="Retângulo: Cantos Arredondados 47">
          <a:extLst>
            <a:ext uri="{FF2B5EF4-FFF2-40B4-BE49-F238E27FC236}">
              <a16:creationId xmlns:a16="http://schemas.microsoft.com/office/drawing/2014/main" id="{32CC8C70-BAA1-493D-AE04-0447BC202E23}"/>
            </a:ext>
          </a:extLst>
        </xdr:cNvPr>
        <xdr:cNvSpPr/>
      </xdr:nvSpPr>
      <xdr:spPr>
        <a:xfrm>
          <a:off x="1631043" y="4755015"/>
          <a:ext cx="1386793" cy="1156492"/>
        </a:xfrm>
        <a:prstGeom prst="roundRect">
          <a:avLst>
            <a:gd name="adj" fmla="val 7149"/>
          </a:avLst>
        </a:prstGeom>
        <a:solidFill>
          <a:schemeClr val="bg1"/>
        </a:solidFill>
        <a:ln>
          <a:solidFill>
            <a:schemeClr val="bg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br>
            <a:rPr lang="en-US" sz="1100" b="1" baseline="0">
              <a:solidFill>
                <a:schemeClr val="tx1"/>
              </a:solidFill>
            </a:rPr>
          </a:br>
          <a:r>
            <a:rPr lang="en-US" sz="1100" b="1" baseline="0">
              <a:solidFill>
                <a:schemeClr val="tx1"/>
              </a:solidFill>
            </a:rPr>
            <a:t>Gestão Logística</a:t>
          </a:r>
        </a:p>
        <a:p>
          <a:pPr algn="ctr"/>
          <a:r>
            <a:rPr lang="en-US" sz="1100" b="1" baseline="0">
              <a:solidFill>
                <a:schemeClr val="tx1"/>
              </a:solidFill>
            </a:rPr>
            <a:t>Platinum </a:t>
          </a:r>
        </a:p>
        <a:p>
          <a:pPr algn="ctr"/>
          <a:r>
            <a:rPr lang="en-US" sz="1100" b="1" baseline="0">
              <a:solidFill>
                <a:schemeClr val="tx1"/>
              </a:solidFill>
            </a:rPr>
            <a:t>1. </a:t>
          </a:r>
          <a:r>
            <a:rPr lang="en-US" sz="1100" b="0" baseline="0">
              <a:solidFill>
                <a:schemeClr val="tx1"/>
              </a:solidFill>
            </a:rPr>
            <a:t>Sem operação financeira</a:t>
          </a:r>
        </a:p>
        <a:p>
          <a:pPr algn="ctr"/>
          <a:r>
            <a:rPr lang="en-US" sz="1100" b="0" baseline="0">
              <a:solidFill>
                <a:schemeClr val="tx1"/>
              </a:solidFill>
            </a:rPr>
            <a:t>2. Com Gestão NS</a:t>
          </a:r>
        </a:p>
        <a:p>
          <a:pPr algn="ctr"/>
          <a:endParaRPr lang="en-US" sz="1100" baseline="0">
            <a:solidFill>
              <a:schemeClr val="tx1"/>
            </a:solidFill>
          </a:endParaRPr>
        </a:p>
      </xdr:txBody>
    </xdr:sp>
    <xdr:clientData/>
  </xdr:twoCellAnchor>
  <xdr:twoCellAnchor>
    <xdr:from>
      <xdr:col>3</xdr:col>
      <xdr:colOff>46831</xdr:colOff>
      <xdr:row>24</xdr:row>
      <xdr:rowOff>23019</xdr:rowOff>
    </xdr:from>
    <xdr:to>
      <xdr:col>3</xdr:col>
      <xdr:colOff>1435892</xdr:colOff>
      <xdr:row>29</xdr:row>
      <xdr:rowOff>147636</xdr:rowOff>
    </xdr:to>
    <xdr:sp macro="" textlink="">
      <xdr:nvSpPr>
        <xdr:cNvPr id="49" name="Retângulo: Cantos Arredondados 48">
          <a:extLst>
            <a:ext uri="{FF2B5EF4-FFF2-40B4-BE49-F238E27FC236}">
              <a16:creationId xmlns:a16="http://schemas.microsoft.com/office/drawing/2014/main" id="{3759C2ED-D44B-4942-BD74-3B4877377347}"/>
            </a:ext>
          </a:extLst>
        </xdr:cNvPr>
        <xdr:cNvSpPr/>
      </xdr:nvSpPr>
      <xdr:spPr>
        <a:xfrm>
          <a:off x="3380581" y="5896769"/>
          <a:ext cx="1389061" cy="1140617"/>
        </a:xfrm>
        <a:prstGeom prst="roundRect">
          <a:avLst>
            <a:gd name="adj" fmla="val 7149"/>
          </a:avLst>
        </a:prstGeom>
        <a:solidFill>
          <a:schemeClr val="bg1"/>
        </a:solidFill>
        <a:ln>
          <a:solidFill>
            <a:schemeClr val="bg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br>
            <a:rPr lang="en-US" sz="1100" b="1" baseline="0">
              <a:solidFill>
                <a:schemeClr val="tx1"/>
              </a:solidFill>
            </a:rPr>
          </a:br>
          <a:r>
            <a:rPr lang="en-US" sz="1100" b="1" baseline="0">
              <a:solidFill>
                <a:schemeClr val="tx1"/>
              </a:solidFill>
            </a:rPr>
            <a:t>Gestão Logística</a:t>
          </a:r>
        </a:p>
        <a:p>
          <a:pPr algn="ctr"/>
          <a:r>
            <a:rPr lang="en-US" sz="1100" b="1" baseline="0">
              <a:solidFill>
                <a:schemeClr val="tx1"/>
              </a:solidFill>
            </a:rPr>
            <a:t>Premium </a:t>
          </a:r>
        </a:p>
        <a:p>
          <a:pPr algn="ctr"/>
          <a:r>
            <a:rPr lang="en-US" sz="1100" b="1" baseline="0">
              <a:solidFill>
                <a:schemeClr val="tx1"/>
              </a:solidFill>
            </a:rPr>
            <a:t>1. </a:t>
          </a:r>
          <a:r>
            <a:rPr lang="en-US" sz="1100" b="0" baseline="0">
              <a:solidFill>
                <a:schemeClr val="tx1"/>
              </a:solidFill>
            </a:rPr>
            <a:t>Com  operação financeira</a:t>
          </a:r>
        </a:p>
        <a:p>
          <a:pPr algn="ctr"/>
          <a:r>
            <a:rPr lang="en-US" sz="1100" b="0" baseline="0">
              <a:solidFill>
                <a:schemeClr val="tx1"/>
              </a:solidFill>
            </a:rPr>
            <a:t>2. Com Gestão NS</a:t>
          </a:r>
        </a:p>
        <a:p>
          <a:pPr algn="ctr"/>
          <a:endParaRPr lang="en-US" sz="1100" baseline="0">
            <a:solidFill>
              <a:schemeClr val="tx1"/>
            </a:solidFill>
          </a:endParaRPr>
        </a:p>
      </xdr:txBody>
    </xdr:sp>
    <xdr:clientData/>
  </xdr:twoCellAnchor>
  <xdr:twoCellAnchor editAs="oneCell">
    <xdr:from>
      <xdr:col>5</xdr:col>
      <xdr:colOff>869156</xdr:colOff>
      <xdr:row>4</xdr:row>
      <xdr:rowOff>112653</xdr:rowOff>
    </xdr:from>
    <xdr:to>
      <xdr:col>6</xdr:col>
      <xdr:colOff>198437</xdr:colOff>
      <xdr:row>8</xdr:row>
      <xdr:rowOff>25015</xdr:rowOff>
    </xdr:to>
    <xdr:pic>
      <xdr:nvPicPr>
        <xdr:cNvPr id="50" name="Gráfico 4">
          <a:extLst>
            <a:ext uri="{FF2B5EF4-FFF2-40B4-BE49-F238E27FC236}">
              <a16:creationId xmlns:a16="http://schemas.microsoft.com/office/drawing/2014/main" id="{E31E43BA-9BB5-4052-873F-214370700C6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964906" y="1604903"/>
          <a:ext cx="758031" cy="753737"/>
        </a:xfrm>
        <a:prstGeom prst="rect">
          <a:avLst/>
        </a:prstGeom>
      </xdr:spPr>
    </xdr:pic>
    <xdr:clientData/>
  </xdr:twoCellAnchor>
  <xdr:twoCellAnchor editAs="oneCell">
    <xdr:from>
      <xdr:col>5</xdr:col>
      <xdr:colOff>923131</xdr:colOff>
      <xdr:row>13</xdr:row>
      <xdr:rowOff>300772</xdr:rowOff>
    </xdr:from>
    <xdr:to>
      <xdr:col>6</xdr:col>
      <xdr:colOff>252412</xdr:colOff>
      <xdr:row>17</xdr:row>
      <xdr:rowOff>89308</xdr:rowOff>
    </xdr:to>
    <xdr:pic>
      <xdr:nvPicPr>
        <xdr:cNvPr id="59" name="Gráfico 4">
          <a:extLst>
            <a:ext uri="{FF2B5EF4-FFF2-40B4-BE49-F238E27FC236}">
              <a16:creationId xmlns:a16="http://schemas.microsoft.com/office/drawing/2014/main" id="{E9D64348-86F8-4E57-AD12-24C3C918133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018881" y="3555147"/>
          <a:ext cx="758031" cy="772786"/>
        </a:xfrm>
        <a:prstGeom prst="rect">
          <a:avLst/>
        </a:prstGeom>
      </xdr:spPr>
    </xdr:pic>
    <xdr:clientData/>
  </xdr:twoCellAnchor>
  <xdr:twoCellAnchor>
    <xdr:from>
      <xdr:col>2</xdr:col>
      <xdr:colOff>95250</xdr:colOff>
      <xdr:row>11</xdr:row>
      <xdr:rowOff>15875</xdr:rowOff>
    </xdr:from>
    <xdr:to>
      <xdr:col>2</xdr:col>
      <xdr:colOff>1635125</xdr:colOff>
      <xdr:row>22</xdr:row>
      <xdr:rowOff>242094</xdr:rowOff>
    </xdr:to>
    <xdr:sp macro="" textlink="">
      <xdr:nvSpPr>
        <xdr:cNvPr id="61" name="Retângulo: Cantos Arredondados 60">
          <a:extLst>
            <a:ext uri="{FF2B5EF4-FFF2-40B4-BE49-F238E27FC236}">
              <a16:creationId xmlns:a16="http://schemas.microsoft.com/office/drawing/2014/main" id="{3A2F6019-4A26-49E3-A110-084B8982432A}"/>
            </a:ext>
          </a:extLst>
        </xdr:cNvPr>
        <xdr:cNvSpPr/>
      </xdr:nvSpPr>
      <xdr:spPr>
        <a:xfrm>
          <a:off x="1619250" y="2921000"/>
          <a:ext cx="1539875" cy="2813844"/>
        </a:xfrm>
        <a:prstGeom prst="roundRect">
          <a:avLst>
            <a:gd name="adj" fmla="val 7149"/>
          </a:avLst>
        </a:prstGeom>
        <a:solidFill>
          <a:schemeClr val="bg1"/>
        </a:solidFill>
        <a:ln>
          <a:solidFill>
            <a:schemeClr val="bg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aseline="0">
              <a:solidFill>
                <a:schemeClr val="tx1"/>
              </a:solidFill>
            </a:rPr>
            <a:t>Transportadora base própria </a:t>
          </a:r>
        </a:p>
        <a:p>
          <a:pPr algn="ctr"/>
          <a:endParaRPr lang="en-US" sz="1100" baseline="0">
            <a:solidFill>
              <a:schemeClr val="tx1"/>
            </a:solidFill>
          </a:endParaRPr>
        </a:p>
        <a:p>
          <a:pPr algn="ctr"/>
          <a:endParaRPr lang="en-US" sz="1100" baseline="0">
            <a:solidFill>
              <a:schemeClr val="tx1"/>
            </a:solidFill>
          </a:endParaRPr>
        </a:p>
        <a:p>
          <a:pPr algn="ctr"/>
          <a:r>
            <a:rPr lang="en-US" sz="1100" baseline="0">
              <a:solidFill>
                <a:schemeClr val="tx1"/>
              </a:solidFill>
            </a:rPr>
            <a:t>Prazo Médio Pagamento </a:t>
          </a:r>
        </a:p>
        <a:p>
          <a:pPr algn="ctr"/>
          <a:endParaRPr lang="en-US" sz="1100" baseline="0">
            <a:solidFill>
              <a:schemeClr val="tx1"/>
            </a:solidFill>
          </a:endParaRPr>
        </a:p>
        <a:p>
          <a:pPr algn="ctr"/>
          <a:r>
            <a:rPr lang="en-US" sz="1100" baseline="0">
              <a:solidFill>
                <a:schemeClr val="tx1"/>
              </a:solidFill>
            </a:rPr>
            <a:t>Prazo de Entrega</a:t>
          </a:r>
        </a:p>
        <a:p>
          <a:pPr algn="ctr"/>
          <a:r>
            <a:rPr lang="en-US" sz="1100" baseline="0">
              <a:solidFill>
                <a:schemeClr val="tx1"/>
              </a:solidFill>
            </a:rPr>
            <a:t>(Tabela Origem e Destino a priori) </a:t>
          </a:r>
        </a:p>
        <a:p>
          <a:pPr algn="ctr"/>
          <a:endParaRPr lang="en-US" sz="1100" baseline="0">
            <a:solidFill>
              <a:schemeClr val="tx1"/>
            </a:solidFill>
          </a:endParaRPr>
        </a:p>
        <a:p>
          <a:pPr algn="ctr"/>
          <a:endParaRPr lang="en-US" sz="1100" baseline="0">
            <a:solidFill>
              <a:schemeClr val="tx1"/>
            </a:solidFill>
          </a:endParaRPr>
        </a:p>
        <a:p>
          <a:pPr algn="ctr"/>
          <a:r>
            <a:rPr lang="en-US" sz="1100" baseline="0">
              <a:solidFill>
                <a:schemeClr val="tx1"/>
              </a:solidFill>
            </a:rPr>
            <a:t>Nível de Serviço </a:t>
          </a:r>
        </a:p>
        <a:p>
          <a:pPr algn="ctr"/>
          <a:endParaRPr lang="en-US" sz="1100" baseline="0">
            <a:solidFill>
              <a:schemeClr val="tx1"/>
            </a:solidFill>
          </a:endParaRPr>
        </a:p>
        <a:p>
          <a:pPr algn="ctr"/>
          <a:endParaRPr lang="en-US" sz="1100" baseline="0">
            <a:solidFill>
              <a:schemeClr val="tx1"/>
            </a:solidFill>
          </a:endParaRPr>
        </a:p>
        <a:p>
          <a:pPr algn="ctr"/>
          <a:r>
            <a:rPr lang="en-US" sz="1100" baseline="0">
              <a:solidFill>
                <a:schemeClr val="tx1"/>
              </a:solidFill>
            </a:rPr>
            <a:t>Malha Logística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542925</xdr:colOff>
      <xdr:row>0</xdr:row>
      <xdr:rowOff>180975</xdr:rowOff>
    </xdr:from>
    <xdr:to>
      <xdr:col>3</xdr:col>
      <xdr:colOff>323850</xdr:colOff>
      <xdr:row>15</xdr:row>
      <xdr:rowOff>135052</xdr:rowOff>
    </xdr:to>
    <xdr:sp macro="" textlink="">
      <xdr:nvSpPr>
        <xdr:cNvPr id="2" name="Retângulo: Cantos Arredondados 1">
          <a:extLst>
            <a:ext uri="{FF2B5EF4-FFF2-40B4-BE49-F238E27FC236}">
              <a16:creationId xmlns:a16="http://schemas.microsoft.com/office/drawing/2014/main" id="{B68F4DEA-90A7-492B-B0E2-3A73CBC37CAB}"/>
            </a:ext>
          </a:extLst>
        </xdr:cNvPr>
        <xdr:cNvSpPr/>
      </xdr:nvSpPr>
      <xdr:spPr>
        <a:xfrm>
          <a:off x="542925" y="180975"/>
          <a:ext cx="1609725" cy="2811577"/>
        </a:xfrm>
        <a:prstGeom prst="roundRect">
          <a:avLst>
            <a:gd name="adj" fmla="val 7149"/>
          </a:avLst>
        </a:prstGeom>
        <a:solidFill>
          <a:schemeClr val="bg1"/>
        </a:solidFill>
        <a:ln>
          <a:solidFill>
            <a:schemeClr val="bg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aseline="0">
              <a:solidFill>
                <a:srgbClr val="FF0000"/>
              </a:solidFill>
            </a:rPr>
            <a:t>INBOUND DA INDÚSTIA</a:t>
          </a:r>
        </a:p>
        <a:p>
          <a:pPr algn="ctr"/>
          <a:r>
            <a:rPr lang="en-US" sz="1100" baseline="0">
              <a:solidFill>
                <a:schemeClr val="tx1"/>
              </a:solidFill>
            </a:rPr>
            <a:t>. Requisitos</a:t>
          </a:r>
        </a:p>
        <a:p>
          <a:pPr algn="ctr"/>
          <a:r>
            <a:rPr lang="en-US" sz="1100" baseline="0">
              <a:solidFill>
                <a:schemeClr val="tx1"/>
              </a:solidFill>
            </a:rPr>
            <a:t>Condições</a:t>
          </a:r>
        </a:p>
        <a:p>
          <a:pPr algn="ctr"/>
          <a:r>
            <a:rPr lang="en-US" sz="1100" baseline="0">
              <a:solidFill>
                <a:schemeClr val="tx1"/>
              </a:solidFill>
            </a:rPr>
            <a:t>Malha </a:t>
          </a:r>
        </a:p>
        <a:p>
          <a:pPr algn="ctr"/>
          <a:r>
            <a:rPr lang="en-US" sz="1100" baseline="0">
              <a:solidFill>
                <a:schemeClr val="tx1"/>
              </a:solidFill>
            </a:rPr>
            <a:t>Checklist</a:t>
          </a:r>
        </a:p>
        <a:p>
          <a:pPr algn="ctr"/>
          <a:r>
            <a:rPr lang="en-US" sz="1100" baseline="0">
              <a:solidFill>
                <a:schemeClr val="tx1"/>
              </a:solidFill>
            </a:rPr>
            <a:t>Modelo de integrações</a:t>
          </a:r>
        </a:p>
        <a:p>
          <a:pPr algn="ctr"/>
          <a:r>
            <a:rPr lang="en-US" sz="1100" baseline="0">
              <a:solidFill>
                <a:schemeClr val="tx1"/>
              </a:solidFill>
            </a:rPr>
            <a:t>Sucess fee</a:t>
          </a:r>
        </a:p>
        <a:p>
          <a:pPr algn="ctr"/>
          <a:r>
            <a:rPr lang="en-US" sz="1100" baseline="0">
              <a:solidFill>
                <a:schemeClr val="tx1"/>
              </a:solidFill>
            </a:rPr>
            <a:t>Gestão nivel de Serviço</a:t>
          </a:r>
        </a:p>
        <a:p>
          <a:pPr algn="ctr"/>
          <a:r>
            <a:rPr lang="en-US" sz="1100" baseline="0">
              <a:solidFill>
                <a:schemeClr val="tx1"/>
              </a:solidFill>
            </a:rPr>
            <a:t>X-dock e armazem</a:t>
          </a:r>
        </a:p>
      </xdr:txBody>
    </xdr:sp>
    <xdr:clientData/>
  </xdr:twoCellAnchor>
  <xdr:twoCellAnchor>
    <xdr:from>
      <xdr:col>3</xdr:col>
      <xdr:colOff>590550</xdr:colOff>
      <xdr:row>1</xdr:row>
      <xdr:rowOff>19050</xdr:rowOff>
    </xdr:from>
    <xdr:to>
      <xdr:col>7</xdr:col>
      <xdr:colOff>9525</xdr:colOff>
      <xdr:row>15</xdr:row>
      <xdr:rowOff>163627</xdr:rowOff>
    </xdr:to>
    <xdr:sp macro="" textlink="">
      <xdr:nvSpPr>
        <xdr:cNvPr id="3" name="Retângulo: Cantos Arredondados 2">
          <a:extLst>
            <a:ext uri="{FF2B5EF4-FFF2-40B4-BE49-F238E27FC236}">
              <a16:creationId xmlns:a16="http://schemas.microsoft.com/office/drawing/2014/main" id="{EAC4CD7E-0C9C-468A-A104-AA2ACC190DB4}"/>
            </a:ext>
          </a:extLst>
        </xdr:cNvPr>
        <xdr:cNvSpPr/>
      </xdr:nvSpPr>
      <xdr:spPr>
        <a:xfrm>
          <a:off x="2419350" y="209550"/>
          <a:ext cx="1857375" cy="2811577"/>
        </a:xfrm>
        <a:prstGeom prst="roundRect">
          <a:avLst>
            <a:gd name="adj" fmla="val 7149"/>
          </a:avLst>
        </a:prstGeom>
        <a:solidFill>
          <a:schemeClr val="bg1"/>
        </a:solidFill>
        <a:ln>
          <a:solidFill>
            <a:schemeClr val="bg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aseline="0">
              <a:solidFill>
                <a:srgbClr val="FF0000"/>
              </a:solidFill>
            </a:rPr>
            <a:t>ONBOARDING DA INDÚSTRIA</a:t>
          </a:r>
        </a:p>
        <a:p>
          <a:pPr algn="ctr"/>
          <a:r>
            <a:rPr lang="en-US" sz="1100" baseline="0">
              <a:solidFill>
                <a:schemeClr val="tx1"/>
              </a:solidFill>
            </a:rPr>
            <a:t>Portal Bexx</a:t>
          </a:r>
        </a:p>
        <a:p>
          <a:pPr algn="ctr"/>
          <a:r>
            <a:rPr lang="en-US" sz="1100" baseline="0">
              <a:solidFill>
                <a:schemeClr val="tx1"/>
              </a:solidFill>
            </a:rPr>
            <a:t>App Bexx</a:t>
          </a:r>
        </a:p>
        <a:p>
          <a:pPr algn="ctr"/>
          <a:r>
            <a:rPr lang="en-US" sz="1100" baseline="0">
              <a:solidFill>
                <a:schemeClr val="tx1"/>
              </a:solidFill>
            </a:rPr>
            <a:t>App Last Mile</a:t>
          </a:r>
        </a:p>
        <a:p>
          <a:pPr algn="ctr"/>
          <a:endParaRPr lang="en-US" sz="1100" baseline="0">
            <a:solidFill>
              <a:schemeClr val="tx1"/>
            </a:solidFill>
          </a:endParaRPr>
        </a:p>
        <a:p>
          <a:pPr algn="ctr"/>
          <a:r>
            <a:rPr lang="en-US" sz="1100" baseline="0">
              <a:solidFill>
                <a:schemeClr val="tx1"/>
              </a:solidFill>
            </a:rPr>
            <a:t>Validação do termo de adesão</a:t>
          </a:r>
        </a:p>
        <a:p>
          <a:pPr algn="ctr"/>
          <a:endParaRPr lang="en-US" sz="1100" baseline="0">
            <a:solidFill>
              <a:schemeClr val="tx1"/>
            </a:solidFill>
          </a:endParaRPr>
        </a:p>
        <a:p>
          <a:pPr algn="ctr"/>
          <a:r>
            <a:rPr lang="en-US" sz="1100" baseline="0">
              <a:solidFill>
                <a:schemeClr val="tx1"/>
              </a:solidFill>
            </a:rPr>
            <a:t>Operação financeira e análise </a:t>
          </a:r>
        </a:p>
      </xdr:txBody>
    </xdr:sp>
    <xdr:clientData/>
  </xdr:twoCellAnchor>
  <xdr:twoCellAnchor>
    <xdr:from>
      <xdr:col>7</xdr:col>
      <xdr:colOff>247650</xdr:colOff>
      <xdr:row>1</xdr:row>
      <xdr:rowOff>57150</xdr:rowOff>
    </xdr:from>
    <xdr:to>
      <xdr:col>9</xdr:col>
      <xdr:colOff>568325</xdr:colOff>
      <xdr:row>15</xdr:row>
      <xdr:rowOff>123825</xdr:rowOff>
    </xdr:to>
    <xdr:sp macro="" textlink="">
      <xdr:nvSpPr>
        <xdr:cNvPr id="4" name="Retângulo: Cantos Arredondados 3">
          <a:extLst>
            <a:ext uri="{FF2B5EF4-FFF2-40B4-BE49-F238E27FC236}">
              <a16:creationId xmlns:a16="http://schemas.microsoft.com/office/drawing/2014/main" id="{54FB3932-BF5F-4E91-9B9A-F5A15E8629E6}"/>
            </a:ext>
          </a:extLst>
        </xdr:cNvPr>
        <xdr:cNvSpPr/>
      </xdr:nvSpPr>
      <xdr:spPr>
        <a:xfrm>
          <a:off x="4514850" y="247650"/>
          <a:ext cx="1539875" cy="2733675"/>
        </a:xfrm>
        <a:prstGeom prst="roundRect">
          <a:avLst>
            <a:gd name="adj" fmla="val 7149"/>
          </a:avLst>
        </a:prstGeom>
        <a:solidFill>
          <a:schemeClr val="bg1"/>
        </a:solidFill>
        <a:ln>
          <a:solidFill>
            <a:schemeClr val="bg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aseline="0">
              <a:solidFill>
                <a:srgbClr val="FF0000"/>
              </a:solidFill>
            </a:rPr>
            <a:t>INÍCIO </a:t>
          </a:r>
        </a:p>
        <a:p>
          <a:pPr algn="ctr"/>
          <a:endParaRPr lang="en-US" sz="1100" baseline="0">
            <a:solidFill>
              <a:schemeClr val="tx1"/>
            </a:solidFill>
          </a:endParaRPr>
        </a:p>
        <a:p>
          <a:pPr algn="ctr"/>
          <a:r>
            <a:rPr lang="en-US" sz="1100" baseline="0">
              <a:solidFill>
                <a:schemeClr val="tx1"/>
              </a:solidFill>
            </a:rPr>
            <a:t>NF DE VENDA </a:t>
          </a:r>
        </a:p>
        <a:p>
          <a:pPr algn="ctr"/>
          <a:r>
            <a:rPr lang="en-US" sz="1100" baseline="0">
              <a:solidFill>
                <a:schemeClr val="tx1"/>
              </a:solidFill>
            </a:rPr>
            <a:t>PEDIDO DE VENDA </a:t>
          </a:r>
        </a:p>
        <a:p>
          <a:pPr algn="ctr"/>
          <a:r>
            <a:rPr lang="en-US" sz="1100" baseline="0">
              <a:solidFill>
                <a:schemeClr val="tx1"/>
              </a:solidFill>
            </a:rPr>
            <a:t> VENDA DIGITADO</a:t>
          </a:r>
        </a:p>
        <a:p>
          <a:pPr algn="ctr"/>
          <a:endParaRPr lang="en-US" sz="1100" baseline="0">
            <a:solidFill>
              <a:schemeClr val="tx1"/>
            </a:solidFill>
          </a:endParaRPr>
        </a:p>
        <a:p>
          <a:pPr algn="ctr"/>
          <a:r>
            <a:rPr lang="en-US" sz="1100" baseline="0">
              <a:solidFill>
                <a:schemeClr val="tx1"/>
              </a:solidFill>
            </a:rPr>
            <a:t>XMLS OU EXCEL</a:t>
          </a:r>
        </a:p>
        <a:p>
          <a:pPr algn="ctr"/>
          <a:endParaRPr lang="en-US" sz="1100" baseline="0">
            <a:solidFill>
              <a:schemeClr val="tx1"/>
            </a:solidFill>
          </a:endParaRPr>
        </a:p>
        <a:p>
          <a:pPr algn="ctr"/>
          <a:r>
            <a:rPr lang="en-US" sz="1100" baseline="0">
              <a:solidFill>
                <a:schemeClr val="tx1"/>
              </a:solidFill>
            </a:rPr>
            <a:t>com Filtros já pre-estabelecidos)</a:t>
          </a:r>
        </a:p>
      </xdr:txBody>
    </xdr:sp>
    <xdr:clientData/>
  </xdr:twoCellAnchor>
  <xdr:twoCellAnchor>
    <xdr:from>
      <xdr:col>10</xdr:col>
      <xdr:colOff>190500</xdr:colOff>
      <xdr:row>1</xdr:row>
      <xdr:rowOff>66676</xdr:rowOff>
    </xdr:from>
    <xdr:to>
      <xdr:col>12</xdr:col>
      <xdr:colOff>511175</xdr:colOff>
      <xdr:row>15</xdr:row>
      <xdr:rowOff>123826</xdr:rowOff>
    </xdr:to>
    <xdr:sp macro="" textlink="">
      <xdr:nvSpPr>
        <xdr:cNvPr id="5" name="Retângulo: Cantos Arredondados 4">
          <a:extLst>
            <a:ext uri="{FF2B5EF4-FFF2-40B4-BE49-F238E27FC236}">
              <a16:creationId xmlns:a16="http://schemas.microsoft.com/office/drawing/2014/main" id="{65140CFA-0E30-4D61-A25F-03B1AFE3B02F}"/>
            </a:ext>
          </a:extLst>
        </xdr:cNvPr>
        <xdr:cNvSpPr/>
      </xdr:nvSpPr>
      <xdr:spPr>
        <a:xfrm>
          <a:off x="6286500" y="257176"/>
          <a:ext cx="1539875" cy="2724150"/>
        </a:xfrm>
        <a:prstGeom prst="roundRect">
          <a:avLst>
            <a:gd name="adj" fmla="val 7149"/>
          </a:avLst>
        </a:prstGeom>
        <a:solidFill>
          <a:schemeClr val="bg1"/>
        </a:solidFill>
        <a:ln>
          <a:solidFill>
            <a:schemeClr val="bg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aseline="0">
              <a:solidFill>
                <a:srgbClr val="FF0000"/>
              </a:solidFill>
            </a:rPr>
            <a:t>REGRA DE NEGÓCIO</a:t>
          </a:r>
        </a:p>
        <a:p>
          <a:pPr algn="ctr"/>
          <a:endParaRPr lang="en-US" sz="1100" baseline="0">
            <a:solidFill>
              <a:srgbClr val="FF0000"/>
            </a:solidFill>
          </a:endParaRPr>
        </a:p>
        <a:p>
          <a:pPr algn="ctr"/>
          <a:r>
            <a:rPr lang="en-US" sz="1100" baseline="0">
              <a:solidFill>
                <a:schemeClr val="tx1"/>
              </a:solidFill>
            </a:rPr>
            <a:t>PRAZO DE PGTO</a:t>
          </a:r>
        </a:p>
        <a:p>
          <a:pPr algn="ctr"/>
          <a:r>
            <a:rPr lang="en-US" sz="1100" baseline="0">
              <a:solidFill>
                <a:schemeClr val="tx1"/>
              </a:solidFill>
            </a:rPr>
            <a:t>PRAZO DE ENTREGA</a:t>
          </a:r>
        </a:p>
        <a:p>
          <a:pPr algn="ctr"/>
          <a:r>
            <a:rPr lang="en-US" sz="1100" baseline="0">
              <a:solidFill>
                <a:schemeClr val="tx1"/>
              </a:solidFill>
            </a:rPr>
            <a:t>VALOR TOTAL</a:t>
          </a:r>
        </a:p>
        <a:p>
          <a:pPr algn="ctr"/>
          <a:r>
            <a:rPr lang="en-US" sz="1100" baseline="0">
              <a:solidFill>
                <a:schemeClr val="tx1"/>
              </a:solidFill>
            </a:rPr>
            <a:t>AVALIAÇÃO DA TRANSPORTADORA</a:t>
          </a:r>
        </a:p>
        <a:p>
          <a:pPr algn="ctr"/>
          <a:r>
            <a:rPr lang="en-US" sz="1100" baseline="0">
              <a:solidFill>
                <a:schemeClr val="tx1"/>
              </a:solidFill>
            </a:rPr>
            <a:t>NOME DA TRANSPORTADORA SE É NOSSA OU NÃO</a:t>
          </a:r>
        </a:p>
        <a:p>
          <a:pPr algn="ctr"/>
          <a:r>
            <a:rPr lang="en-US" sz="1100" baseline="0">
              <a:solidFill>
                <a:schemeClr val="tx1"/>
              </a:solidFill>
            </a:rPr>
            <a:t>ACEITA PRAZO OU NÃO ACEITA PRAZO</a:t>
          </a:r>
        </a:p>
        <a:p>
          <a:pPr algn="ctr"/>
          <a:r>
            <a:rPr lang="en-US" sz="1100" baseline="0">
              <a:solidFill>
                <a:schemeClr val="tx1"/>
              </a:solidFill>
            </a:rPr>
            <a:t>COLOCAR MELHOR SUGESTÃO</a:t>
          </a:r>
        </a:p>
        <a:p>
          <a:pPr algn="ctr"/>
          <a:endParaRPr lang="en-US" sz="1100" baseline="0">
            <a:solidFill>
              <a:schemeClr val="tx1"/>
            </a:solidFill>
          </a:endParaRPr>
        </a:p>
      </xdr:txBody>
    </xdr:sp>
    <xdr:clientData/>
  </xdr:twoCellAnchor>
  <xdr:twoCellAnchor>
    <xdr:from>
      <xdr:col>13</xdr:col>
      <xdr:colOff>85725</xdr:colOff>
      <xdr:row>1</xdr:row>
      <xdr:rowOff>38101</xdr:rowOff>
    </xdr:from>
    <xdr:to>
      <xdr:col>15</xdr:col>
      <xdr:colOff>406400</xdr:colOff>
      <xdr:row>7</xdr:row>
      <xdr:rowOff>171451</xdr:rowOff>
    </xdr:to>
    <xdr:sp macro="" textlink="">
      <xdr:nvSpPr>
        <xdr:cNvPr id="6" name="Retângulo: Cantos Arredondados 5">
          <a:extLst>
            <a:ext uri="{FF2B5EF4-FFF2-40B4-BE49-F238E27FC236}">
              <a16:creationId xmlns:a16="http://schemas.microsoft.com/office/drawing/2014/main" id="{BE8E2E90-70FC-4610-A57A-7932CE05B312}"/>
            </a:ext>
          </a:extLst>
        </xdr:cNvPr>
        <xdr:cNvSpPr/>
      </xdr:nvSpPr>
      <xdr:spPr>
        <a:xfrm>
          <a:off x="8010525" y="228601"/>
          <a:ext cx="1539875" cy="1276350"/>
        </a:xfrm>
        <a:prstGeom prst="roundRect">
          <a:avLst>
            <a:gd name="adj" fmla="val 7149"/>
          </a:avLst>
        </a:prstGeom>
        <a:solidFill>
          <a:schemeClr val="bg1"/>
        </a:solidFill>
        <a:ln>
          <a:solidFill>
            <a:schemeClr val="bg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en-US" sz="1100" kern="1200" baseline="0">
              <a:solidFill>
                <a:srgbClr val="FF0000"/>
              </a:solidFill>
              <a:latin typeface="+mn-lt"/>
              <a:ea typeface="+mn-ea"/>
              <a:cs typeface="+mn-cs"/>
            </a:rPr>
            <a:t>SELEÇÃO DA TRANSPORTADORA </a:t>
          </a:r>
        </a:p>
        <a:p>
          <a:pPr algn="ctr"/>
          <a:endParaRPr lang="en-US" sz="1100" baseline="0">
            <a:solidFill>
              <a:schemeClr val="tx1"/>
            </a:solidFill>
          </a:endParaRPr>
        </a:p>
      </xdr:txBody>
    </xdr:sp>
    <xdr:clientData/>
  </xdr:twoCellAnchor>
  <xdr:twoCellAnchor>
    <xdr:from>
      <xdr:col>0</xdr:col>
      <xdr:colOff>542925</xdr:colOff>
      <xdr:row>19</xdr:row>
      <xdr:rowOff>28576</xdr:rowOff>
    </xdr:from>
    <xdr:to>
      <xdr:col>3</xdr:col>
      <xdr:colOff>254000</xdr:colOff>
      <xdr:row>25</xdr:row>
      <xdr:rowOff>161926</xdr:rowOff>
    </xdr:to>
    <xdr:sp macro="" textlink="">
      <xdr:nvSpPr>
        <xdr:cNvPr id="7" name="Retângulo: Cantos Arredondados 6">
          <a:extLst>
            <a:ext uri="{FF2B5EF4-FFF2-40B4-BE49-F238E27FC236}">
              <a16:creationId xmlns:a16="http://schemas.microsoft.com/office/drawing/2014/main" id="{5AC7428E-4C62-432B-BE3A-46C32F4D02CA}"/>
            </a:ext>
          </a:extLst>
        </xdr:cNvPr>
        <xdr:cNvSpPr/>
      </xdr:nvSpPr>
      <xdr:spPr>
        <a:xfrm>
          <a:off x="542925" y="3267076"/>
          <a:ext cx="1539875" cy="1276350"/>
        </a:xfrm>
        <a:prstGeom prst="roundRect">
          <a:avLst>
            <a:gd name="adj" fmla="val 7149"/>
          </a:avLst>
        </a:prstGeom>
        <a:solidFill>
          <a:schemeClr val="bg1"/>
        </a:solidFill>
        <a:ln>
          <a:solidFill>
            <a:schemeClr val="bg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aseline="0">
              <a:solidFill>
                <a:schemeClr val="tx1"/>
              </a:solidFill>
            </a:rPr>
            <a:t>ORDEM DE COLETA</a:t>
          </a:r>
        </a:p>
        <a:p>
          <a:pPr algn="ctr"/>
          <a:r>
            <a:rPr lang="en-US" sz="1100" baseline="0">
              <a:solidFill>
                <a:schemeClr val="tx1"/>
              </a:solidFill>
            </a:rPr>
            <a:t>EMISSÃO DO CTE  </a:t>
          </a:r>
        </a:p>
        <a:p>
          <a:pPr algn="ctr"/>
          <a:endParaRPr lang="en-US" sz="1100" baseline="0">
            <a:solidFill>
              <a:schemeClr val="tx1"/>
            </a:solidFill>
          </a:endParaRPr>
        </a:p>
      </xdr:txBody>
    </xdr:sp>
    <xdr:clientData/>
  </xdr:twoCellAnchor>
  <xdr:twoCellAnchor>
    <xdr:from>
      <xdr:col>3</xdr:col>
      <xdr:colOff>542925</xdr:colOff>
      <xdr:row>19</xdr:row>
      <xdr:rowOff>57151</xdr:rowOff>
    </xdr:from>
    <xdr:to>
      <xdr:col>6</xdr:col>
      <xdr:colOff>254000</xdr:colOff>
      <xdr:row>26</xdr:row>
      <xdr:rowOff>1</xdr:rowOff>
    </xdr:to>
    <xdr:sp macro="" textlink="">
      <xdr:nvSpPr>
        <xdr:cNvPr id="8" name="Retângulo: Cantos Arredondados 7">
          <a:extLst>
            <a:ext uri="{FF2B5EF4-FFF2-40B4-BE49-F238E27FC236}">
              <a16:creationId xmlns:a16="http://schemas.microsoft.com/office/drawing/2014/main" id="{F1886541-FC4E-4843-9012-023EFFE9B756}"/>
            </a:ext>
          </a:extLst>
        </xdr:cNvPr>
        <xdr:cNvSpPr/>
      </xdr:nvSpPr>
      <xdr:spPr>
        <a:xfrm>
          <a:off x="2371725" y="3295651"/>
          <a:ext cx="1539875" cy="1276350"/>
        </a:xfrm>
        <a:prstGeom prst="roundRect">
          <a:avLst>
            <a:gd name="adj" fmla="val 7149"/>
          </a:avLst>
        </a:prstGeom>
        <a:solidFill>
          <a:schemeClr val="bg1"/>
        </a:solidFill>
        <a:ln>
          <a:solidFill>
            <a:schemeClr val="bg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aseline="0">
              <a:solidFill>
                <a:schemeClr val="tx1"/>
              </a:solidFill>
            </a:rPr>
            <a:t>AGENDA DA MERCADORIA  </a:t>
          </a:r>
        </a:p>
        <a:p>
          <a:pPr algn="ctr"/>
          <a:endParaRPr lang="en-US" sz="1100" baseline="0">
            <a:solidFill>
              <a:schemeClr val="tx1"/>
            </a:solidFill>
          </a:endParaRPr>
        </a:p>
      </xdr:txBody>
    </xdr:sp>
    <xdr:clientData/>
  </xdr:twoCellAnchor>
  <xdr:twoCellAnchor>
    <xdr:from>
      <xdr:col>6</xdr:col>
      <xdr:colOff>542925</xdr:colOff>
      <xdr:row>19</xdr:row>
      <xdr:rowOff>57151</xdr:rowOff>
    </xdr:from>
    <xdr:to>
      <xdr:col>9</xdr:col>
      <xdr:colOff>254000</xdr:colOff>
      <xdr:row>26</xdr:row>
      <xdr:rowOff>1</xdr:rowOff>
    </xdr:to>
    <xdr:sp macro="" textlink="">
      <xdr:nvSpPr>
        <xdr:cNvPr id="9" name="Retângulo: Cantos Arredondados 8">
          <a:extLst>
            <a:ext uri="{FF2B5EF4-FFF2-40B4-BE49-F238E27FC236}">
              <a16:creationId xmlns:a16="http://schemas.microsoft.com/office/drawing/2014/main" id="{A4C46D60-558C-485E-8753-27800974267E}"/>
            </a:ext>
          </a:extLst>
        </xdr:cNvPr>
        <xdr:cNvSpPr/>
      </xdr:nvSpPr>
      <xdr:spPr>
        <a:xfrm>
          <a:off x="4200525" y="3295651"/>
          <a:ext cx="1539875" cy="1276350"/>
        </a:xfrm>
        <a:prstGeom prst="roundRect">
          <a:avLst>
            <a:gd name="adj" fmla="val 7149"/>
          </a:avLst>
        </a:prstGeom>
        <a:solidFill>
          <a:schemeClr val="bg1"/>
        </a:solidFill>
        <a:ln>
          <a:solidFill>
            <a:schemeClr val="bg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aseline="0">
              <a:solidFill>
                <a:schemeClr val="tx1"/>
              </a:solidFill>
            </a:rPr>
            <a:t>GESTÃO DA ENTREGA E TRACKING </a:t>
          </a:r>
        </a:p>
        <a:p>
          <a:pPr algn="ctr"/>
          <a:endParaRPr lang="en-US" sz="1100" baseline="0">
            <a:solidFill>
              <a:schemeClr val="tx1"/>
            </a:solidFill>
          </a:endParaRPr>
        </a:p>
      </xdr:txBody>
    </xdr:sp>
    <xdr:clientData/>
  </xdr:twoCellAnchor>
  <xdr:twoCellAnchor>
    <xdr:from>
      <xdr:col>9</xdr:col>
      <xdr:colOff>523875</xdr:colOff>
      <xdr:row>19</xdr:row>
      <xdr:rowOff>28576</xdr:rowOff>
    </xdr:from>
    <xdr:to>
      <xdr:col>12</xdr:col>
      <xdr:colOff>234950</xdr:colOff>
      <xdr:row>25</xdr:row>
      <xdr:rowOff>161926</xdr:rowOff>
    </xdr:to>
    <xdr:sp macro="" textlink="">
      <xdr:nvSpPr>
        <xdr:cNvPr id="10" name="Retângulo: Cantos Arredondados 9">
          <a:extLst>
            <a:ext uri="{FF2B5EF4-FFF2-40B4-BE49-F238E27FC236}">
              <a16:creationId xmlns:a16="http://schemas.microsoft.com/office/drawing/2014/main" id="{AD86E42F-224C-40C8-A39C-3EEB83D246CC}"/>
            </a:ext>
          </a:extLst>
        </xdr:cNvPr>
        <xdr:cNvSpPr/>
      </xdr:nvSpPr>
      <xdr:spPr>
        <a:xfrm>
          <a:off x="6010275" y="3267076"/>
          <a:ext cx="1539875" cy="1276350"/>
        </a:xfrm>
        <a:prstGeom prst="roundRect">
          <a:avLst>
            <a:gd name="adj" fmla="val 7149"/>
          </a:avLst>
        </a:prstGeom>
        <a:solidFill>
          <a:schemeClr val="bg1"/>
        </a:solidFill>
        <a:ln>
          <a:solidFill>
            <a:schemeClr val="bg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aseline="0">
              <a:solidFill>
                <a:schemeClr val="tx1"/>
              </a:solidFill>
            </a:rPr>
            <a:t>LAST MILE</a:t>
          </a:r>
        </a:p>
        <a:p>
          <a:pPr algn="ctr"/>
          <a:r>
            <a:rPr lang="en-US" sz="1100" baseline="0">
              <a:solidFill>
                <a:schemeClr val="tx1"/>
              </a:solidFill>
            </a:rPr>
            <a:t>QUANDO O MOTORISTA E TRANSPORTADORA QUISER UTILIZAR </a:t>
          </a:r>
        </a:p>
        <a:p>
          <a:pPr algn="ctr"/>
          <a:endParaRPr lang="en-US" sz="1100" baseline="0">
            <a:solidFill>
              <a:schemeClr val="tx1"/>
            </a:solidFill>
          </a:endParaRPr>
        </a:p>
      </xdr:txBody>
    </xdr:sp>
    <xdr:clientData/>
  </xdr:twoCellAnchor>
  <xdr:twoCellAnchor>
    <xdr:from>
      <xdr:col>12</xdr:col>
      <xdr:colOff>457200</xdr:colOff>
      <xdr:row>19</xdr:row>
      <xdr:rowOff>1</xdr:rowOff>
    </xdr:from>
    <xdr:to>
      <xdr:col>15</xdr:col>
      <xdr:colOff>168275</xdr:colOff>
      <xdr:row>25</xdr:row>
      <xdr:rowOff>133351</xdr:rowOff>
    </xdr:to>
    <xdr:sp macro="" textlink="">
      <xdr:nvSpPr>
        <xdr:cNvPr id="11" name="Retângulo: Cantos Arredondados 10">
          <a:extLst>
            <a:ext uri="{FF2B5EF4-FFF2-40B4-BE49-F238E27FC236}">
              <a16:creationId xmlns:a16="http://schemas.microsoft.com/office/drawing/2014/main" id="{1D28DD4B-72C0-4316-8F6E-9E888D06EBA9}"/>
            </a:ext>
          </a:extLst>
        </xdr:cNvPr>
        <xdr:cNvSpPr/>
      </xdr:nvSpPr>
      <xdr:spPr>
        <a:xfrm>
          <a:off x="7772400" y="3238501"/>
          <a:ext cx="1539875" cy="1276350"/>
        </a:xfrm>
        <a:prstGeom prst="roundRect">
          <a:avLst>
            <a:gd name="adj" fmla="val 7149"/>
          </a:avLst>
        </a:prstGeom>
        <a:solidFill>
          <a:schemeClr val="bg1"/>
        </a:solidFill>
        <a:ln>
          <a:solidFill>
            <a:schemeClr val="bg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aseline="0">
              <a:solidFill>
                <a:schemeClr val="tx1"/>
              </a:solidFill>
            </a:rPr>
            <a:t>GFRETES</a:t>
          </a:r>
        </a:p>
        <a:p>
          <a:pPr algn="ctr"/>
          <a:r>
            <a:rPr lang="en-US" sz="1100" baseline="0">
              <a:solidFill>
                <a:schemeClr val="tx1"/>
              </a:solidFill>
            </a:rPr>
            <a:t>CONCILIAÇÃO </a:t>
          </a:r>
        </a:p>
        <a:p>
          <a:pPr algn="ctr"/>
          <a:endParaRPr lang="en-US" sz="1100" baseline="0">
            <a:solidFill>
              <a:schemeClr val="tx1"/>
            </a:solidFill>
          </a:endParaRPr>
        </a:p>
      </xdr:txBody>
    </xdr:sp>
    <xdr:clientData/>
  </xdr:twoCellAnchor>
  <xdr:twoCellAnchor>
    <xdr:from>
      <xdr:col>15</xdr:col>
      <xdr:colOff>447675</xdr:colOff>
      <xdr:row>18</xdr:row>
      <xdr:rowOff>152401</xdr:rowOff>
    </xdr:from>
    <xdr:to>
      <xdr:col>18</xdr:col>
      <xdr:colOff>158750</xdr:colOff>
      <xdr:row>25</xdr:row>
      <xdr:rowOff>95251</xdr:rowOff>
    </xdr:to>
    <xdr:sp macro="" textlink="">
      <xdr:nvSpPr>
        <xdr:cNvPr id="12" name="Retângulo: Cantos Arredondados 11">
          <a:extLst>
            <a:ext uri="{FF2B5EF4-FFF2-40B4-BE49-F238E27FC236}">
              <a16:creationId xmlns:a16="http://schemas.microsoft.com/office/drawing/2014/main" id="{821CFDFF-B9C0-480A-90BD-697AEDE2DFCD}"/>
            </a:ext>
          </a:extLst>
        </xdr:cNvPr>
        <xdr:cNvSpPr/>
      </xdr:nvSpPr>
      <xdr:spPr>
        <a:xfrm>
          <a:off x="9591675" y="3200401"/>
          <a:ext cx="1539875" cy="1276350"/>
        </a:xfrm>
        <a:prstGeom prst="roundRect">
          <a:avLst>
            <a:gd name="adj" fmla="val 7149"/>
          </a:avLst>
        </a:prstGeom>
        <a:solidFill>
          <a:schemeClr val="bg1"/>
        </a:solidFill>
        <a:ln>
          <a:solidFill>
            <a:schemeClr val="bg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aseline="0">
              <a:solidFill>
                <a:schemeClr val="tx1"/>
              </a:solidFill>
            </a:rPr>
            <a:t>INTELIGENCIA DE NEGOCIOS </a:t>
          </a:r>
        </a:p>
        <a:p>
          <a:pPr algn="ctr"/>
          <a:endParaRPr lang="en-US" sz="1100" baseline="0">
            <a:solidFill>
              <a:schemeClr val="tx1"/>
            </a:solidFill>
          </a:endParaRPr>
        </a:p>
      </xdr:txBody>
    </xdr:sp>
    <xdr:clientData/>
  </xdr:twoCellAnchor>
  <xdr:twoCellAnchor>
    <xdr:from>
      <xdr:col>13</xdr:col>
      <xdr:colOff>114300</xdr:colOff>
      <xdr:row>9</xdr:row>
      <xdr:rowOff>1</xdr:rowOff>
    </xdr:from>
    <xdr:to>
      <xdr:col>15</xdr:col>
      <xdr:colOff>434975</xdr:colOff>
      <xdr:row>15</xdr:row>
      <xdr:rowOff>133351</xdr:rowOff>
    </xdr:to>
    <xdr:sp macro="" textlink="">
      <xdr:nvSpPr>
        <xdr:cNvPr id="13" name="Retângulo: Cantos Arredondados 12">
          <a:extLst>
            <a:ext uri="{FF2B5EF4-FFF2-40B4-BE49-F238E27FC236}">
              <a16:creationId xmlns:a16="http://schemas.microsoft.com/office/drawing/2014/main" id="{A44EDB5B-90C4-42C1-8580-F41AAAA3C077}"/>
            </a:ext>
          </a:extLst>
        </xdr:cNvPr>
        <xdr:cNvSpPr/>
      </xdr:nvSpPr>
      <xdr:spPr>
        <a:xfrm>
          <a:off x="8039100" y="1714501"/>
          <a:ext cx="1539875" cy="1276350"/>
        </a:xfrm>
        <a:prstGeom prst="roundRect">
          <a:avLst>
            <a:gd name="adj" fmla="val 7149"/>
          </a:avLst>
        </a:prstGeom>
        <a:solidFill>
          <a:schemeClr val="bg1"/>
        </a:solidFill>
        <a:ln>
          <a:solidFill>
            <a:schemeClr val="bg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100" kern="1200" baseline="0">
            <a:solidFill>
              <a:srgbClr val="FF0000"/>
            </a:solidFill>
            <a:latin typeface="+mn-lt"/>
            <a:ea typeface="+mn-ea"/>
            <a:cs typeface="+mn-cs"/>
          </a:endParaRPr>
        </a:p>
        <a:p>
          <a:pPr marL="0" indent="0" algn="ctr" defTabSz="914400" rtl="0" eaLnBrk="1" latinLnBrk="0" hangingPunct="1"/>
          <a:r>
            <a:rPr lang="en-US" sz="1100" kern="1200" baseline="0">
              <a:solidFill>
                <a:srgbClr val="FF0000"/>
              </a:solidFill>
              <a:latin typeface="+mn-lt"/>
              <a:ea typeface="+mn-ea"/>
              <a:cs typeface="+mn-cs"/>
            </a:rPr>
            <a:t>ESCOLHA DA </a:t>
          </a:r>
        </a:p>
        <a:p>
          <a:pPr marL="0" indent="0" algn="ctr" defTabSz="914400" rtl="0" eaLnBrk="1" latinLnBrk="0" hangingPunct="1"/>
          <a:r>
            <a:rPr lang="en-US" sz="1100" kern="1200" baseline="0">
              <a:solidFill>
                <a:srgbClr val="FF0000"/>
              </a:solidFill>
              <a:latin typeface="+mn-lt"/>
              <a:ea typeface="+mn-ea"/>
              <a:cs typeface="+mn-cs"/>
            </a:rPr>
            <a:t>TRANSPORTADORA</a:t>
          </a:r>
        </a:p>
        <a:p>
          <a:pPr marL="0" indent="0" algn="ctr" defTabSz="914400" rtl="0" eaLnBrk="1" latinLnBrk="0" hangingPunct="1"/>
          <a:r>
            <a:rPr lang="en-US" sz="1100" kern="1200" baseline="0">
              <a:solidFill>
                <a:srgbClr val="FF0000"/>
              </a:solidFill>
              <a:latin typeface="+mn-lt"/>
              <a:ea typeface="+mn-ea"/>
              <a:cs typeface="+mn-cs"/>
            </a:rPr>
            <a:t>PELA INDÚSTRIA </a:t>
          </a:r>
        </a:p>
        <a:p>
          <a:pPr marL="0" indent="0" algn="ctr" defTabSz="914400" rtl="0" eaLnBrk="1" latinLnBrk="0" hangingPunct="1"/>
          <a:endParaRPr lang="en-US" sz="1100" kern="1200" baseline="0">
            <a:solidFill>
              <a:srgbClr val="FF0000"/>
            </a:solidFill>
            <a:latin typeface="+mn-lt"/>
            <a:ea typeface="+mn-ea"/>
            <a:cs typeface="+mn-cs"/>
          </a:endParaRPr>
        </a:p>
        <a:p>
          <a:pPr marL="0" indent="0" algn="ctr" defTabSz="914400" rtl="0" eaLnBrk="1" latinLnBrk="0" hangingPunct="1"/>
          <a:r>
            <a:rPr lang="en-US" sz="1100" kern="1200" baseline="0">
              <a:solidFill>
                <a:srgbClr val="FF0000"/>
              </a:solidFill>
              <a:latin typeface="+mn-lt"/>
              <a:ea typeface="+mn-ea"/>
              <a:cs typeface="+mn-cs"/>
            </a:rPr>
            <a:t>ACEITE</a:t>
          </a:r>
        </a:p>
        <a:p>
          <a:pPr marL="0" indent="0" algn="ctr" defTabSz="914400" rtl="0" eaLnBrk="1" latinLnBrk="0" hangingPunct="1"/>
          <a:r>
            <a:rPr lang="en-US" sz="1100" kern="1200" baseline="0">
              <a:solidFill>
                <a:srgbClr val="FF0000"/>
              </a:solidFill>
              <a:latin typeface="+mn-lt"/>
              <a:ea typeface="+mn-ea"/>
              <a:cs typeface="+mn-cs"/>
            </a:rPr>
            <a:t>DA TRANSPORTADORA</a:t>
          </a:r>
        </a:p>
        <a:p>
          <a:pPr marL="0" indent="0" algn="ctr" defTabSz="914400" rtl="0" eaLnBrk="1" latinLnBrk="0" hangingPunct="1"/>
          <a:endParaRPr lang="en-US" sz="1100" kern="1200" baseline="0">
            <a:solidFill>
              <a:srgbClr val="FF0000"/>
            </a:solidFill>
            <a:latin typeface="+mn-lt"/>
            <a:ea typeface="+mn-ea"/>
            <a:cs typeface="+mn-cs"/>
          </a:endParaRPr>
        </a:p>
        <a:p>
          <a:pPr algn="ctr"/>
          <a:endParaRPr lang="en-US" sz="1100" baseline="0">
            <a:solidFill>
              <a:schemeClr val="tx1"/>
            </a:solidFill>
          </a:endParaRPr>
        </a:p>
      </xdr:txBody>
    </xdr:sp>
    <xdr:clientData/>
  </xdr:twoCellAnchor>
  <xdr:twoCellAnchor editAs="oneCell">
    <xdr:from>
      <xdr:col>2</xdr:col>
      <xdr:colOff>238125</xdr:colOff>
      <xdr:row>27</xdr:row>
      <xdr:rowOff>47625</xdr:rowOff>
    </xdr:from>
    <xdr:to>
      <xdr:col>14</xdr:col>
      <xdr:colOff>581025</xdr:colOff>
      <xdr:row>47</xdr:row>
      <xdr:rowOff>28575</xdr:rowOff>
    </xdr:to>
    <xdr:pic>
      <xdr:nvPicPr>
        <xdr:cNvPr id="14" name="Imagem 13">
          <a:extLst>
            <a:ext uri="{FF2B5EF4-FFF2-40B4-BE49-F238E27FC236}">
              <a16:creationId xmlns:a16="http://schemas.microsoft.com/office/drawing/2014/main" id="{975A824C-5330-4E51-9BA3-E16EC1B039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7325" y="5191125"/>
          <a:ext cx="7658100" cy="3790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26</xdr:col>
      <xdr:colOff>295275</xdr:colOff>
      <xdr:row>16</xdr:row>
      <xdr:rowOff>185736</xdr:rowOff>
    </xdr:from>
    <xdr:to>
      <xdr:col>35</xdr:col>
      <xdr:colOff>457200</xdr:colOff>
      <xdr:row>29</xdr:row>
      <xdr:rowOff>66675</xdr:rowOff>
    </xdr:to>
    <xdr:graphicFrame macro="">
      <xdr:nvGraphicFramePr>
        <xdr:cNvPr id="2" name="Gráfico 1">
          <a:extLst>
            <a:ext uri="{FF2B5EF4-FFF2-40B4-BE49-F238E27FC236}">
              <a16:creationId xmlns:a16="http://schemas.microsoft.com/office/drawing/2014/main" id="{CAAE3AC5-CAD7-4D17-9909-6E36F8EF6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A50E5-B84A-44A0-AD6E-A18420D078B3}">
  <dimension ref="B1:U58"/>
  <sheetViews>
    <sheetView showGridLines="0" topLeftCell="A33" zoomScale="70" zoomScaleNormal="70" workbookViewId="0">
      <selection activeCell="U54" sqref="U54"/>
    </sheetView>
  </sheetViews>
  <sheetFormatPr baseColWidth="10" defaultColWidth="8.83203125" defaultRowHeight="15" x14ac:dyDescent="0.2"/>
  <cols>
    <col min="1" max="1" width="5.5" customWidth="1"/>
    <col min="2" max="2" width="17.5" customWidth="1"/>
    <col min="3" max="3" width="27.1640625" customWidth="1"/>
    <col min="4" max="4" width="29.5" bestFit="1" customWidth="1"/>
    <col min="6" max="6" width="21.5" customWidth="1"/>
  </cols>
  <sheetData>
    <row r="1" spans="2:18" ht="34" x14ac:dyDescent="0.4">
      <c r="B1" s="104" t="s">
        <v>0</v>
      </c>
      <c r="C1" s="105"/>
      <c r="D1" s="105"/>
      <c r="E1" s="105"/>
      <c r="F1" s="105"/>
      <c r="G1" s="105"/>
      <c r="H1" s="105"/>
      <c r="I1" s="106"/>
    </row>
    <row r="2" spans="2:18" ht="39.75" customHeight="1" thickBot="1" x14ac:dyDescent="0.35">
      <c r="B2" s="110" t="s">
        <v>2</v>
      </c>
      <c r="C2" s="111"/>
      <c r="D2" s="111"/>
      <c r="E2" s="111"/>
      <c r="F2" s="111"/>
      <c r="G2" s="111"/>
      <c r="H2" s="111"/>
      <c r="I2" s="112"/>
    </row>
    <row r="3" spans="2:18" ht="14.5" customHeight="1" x14ac:dyDescent="0.2">
      <c r="B3" s="113" t="s">
        <v>1</v>
      </c>
      <c r="C3" s="113" t="s">
        <v>6</v>
      </c>
      <c r="D3" s="10"/>
      <c r="E3" s="14"/>
      <c r="F3" s="5"/>
      <c r="G3" s="5"/>
      <c r="H3" s="5"/>
      <c r="I3" s="6"/>
    </row>
    <row r="4" spans="2:18" ht="15" customHeight="1" x14ac:dyDescent="0.2">
      <c r="B4" s="114"/>
      <c r="C4" s="114"/>
      <c r="D4" s="11"/>
      <c r="E4" s="4"/>
      <c r="F4" s="7"/>
      <c r="G4" s="7"/>
      <c r="H4" s="7"/>
      <c r="I4" s="3"/>
    </row>
    <row r="5" spans="2:18" ht="15" customHeight="1" thickBot="1" x14ac:dyDescent="0.25">
      <c r="B5" s="114"/>
      <c r="C5" s="114"/>
      <c r="D5" s="11"/>
      <c r="E5" s="4"/>
      <c r="F5" s="7"/>
      <c r="G5" s="7"/>
      <c r="H5" s="7"/>
      <c r="I5" s="3"/>
    </row>
    <row r="6" spans="2:18" ht="15" customHeight="1" thickBot="1" x14ac:dyDescent="0.25">
      <c r="B6" s="114"/>
      <c r="C6" s="115"/>
      <c r="D6" s="11"/>
      <c r="E6" s="4"/>
      <c r="F6" s="7"/>
      <c r="G6" s="7"/>
      <c r="H6" s="7"/>
      <c r="I6" s="3"/>
      <c r="K6" s="14"/>
      <c r="L6" s="5"/>
      <c r="M6" s="5"/>
      <c r="N6" s="5"/>
      <c r="O6" s="5"/>
      <c r="P6" s="5"/>
      <c r="Q6" s="5"/>
      <c r="R6" s="6"/>
    </row>
    <row r="7" spans="2:18" ht="15" customHeight="1" x14ac:dyDescent="0.2">
      <c r="B7" s="114"/>
      <c r="C7" s="18"/>
      <c r="D7" s="8"/>
      <c r="E7" s="4"/>
      <c r="F7" s="7"/>
      <c r="G7" s="7"/>
      <c r="H7" s="7"/>
      <c r="I7" s="3"/>
      <c r="K7" s="107" t="s">
        <v>9</v>
      </c>
      <c r="L7" s="108"/>
      <c r="M7" s="108"/>
      <c r="N7" s="108"/>
      <c r="O7" s="108"/>
      <c r="P7" s="108"/>
      <c r="Q7" s="108"/>
      <c r="R7" s="109"/>
    </row>
    <row r="8" spans="2:18" ht="21" customHeight="1" x14ac:dyDescent="0.2">
      <c r="B8" s="114"/>
      <c r="C8" s="19"/>
      <c r="D8" s="11"/>
      <c r="E8" s="15"/>
      <c r="F8" s="16"/>
      <c r="G8" s="7"/>
      <c r="H8" s="7"/>
      <c r="I8" s="3"/>
      <c r="K8" s="4"/>
      <c r="L8" s="7"/>
      <c r="M8" s="7"/>
      <c r="N8" s="7"/>
      <c r="O8" s="7"/>
      <c r="P8" s="7"/>
      <c r="Q8" s="7"/>
      <c r="R8" s="3"/>
    </row>
    <row r="9" spans="2:18" ht="15" customHeight="1" x14ac:dyDescent="0.2">
      <c r="B9" s="114"/>
      <c r="C9" s="19"/>
      <c r="D9" s="11"/>
      <c r="E9" s="4"/>
      <c r="F9" s="7"/>
      <c r="G9" s="7"/>
      <c r="H9" s="7"/>
      <c r="I9" s="3"/>
      <c r="K9" s="4" t="s">
        <v>12</v>
      </c>
      <c r="L9" s="7"/>
      <c r="M9" s="7"/>
      <c r="N9" s="7"/>
      <c r="O9" s="7"/>
      <c r="P9" s="7"/>
      <c r="Q9" s="7"/>
      <c r="R9" s="3"/>
    </row>
    <row r="10" spans="2:18" ht="15" customHeight="1" x14ac:dyDescent="0.2">
      <c r="B10" s="114"/>
      <c r="C10" s="19"/>
      <c r="D10" s="11"/>
      <c r="E10" s="116" t="s">
        <v>3</v>
      </c>
      <c r="F10" s="117"/>
      <c r="G10" s="117"/>
      <c r="H10" s="117"/>
      <c r="I10" s="118"/>
      <c r="K10" s="4" t="s">
        <v>10</v>
      </c>
      <c r="L10" s="7"/>
      <c r="M10" s="7"/>
      <c r="N10" s="7"/>
      <c r="O10" s="7"/>
      <c r="P10" s="7"/>
      <c r="Q10" s="7"/>
      <c r="R10" s="3"/>
    </row>
    <row r="11" spans="2:18" ht="14.5" customHeight="1" thickBot="1" x14ac:dyDescent="0.25">
      <c r="B11" s="114"/>
      <c r="C11" s="19"/>
      <c r="D11" s="11"/>
      <c r="E11" s="4"/>
      <c r="F11" s="7"/>
      <c r="G11" s="7"/>
      <c r="H11" s="7"/>
      <c r="I11" s="3"/>
      <c r="K11" s="17" t="s">
        <v>11</v>
      </c>
      <c r="L11" s="2"/>
      <c r="M11" s="2"/>
      <c r="N11" s="2"/>
      <c r="O11" s="2"/>
      <c r="P11" s="2"/>
      <c r="Q11" s="2"/>
      <c r="R11" s="1"/>
    </row>
    <row r="12" spans="2:18" ht="14.5" customHeight="1" x14ac:dyDescent="0.2">
      <c r="B12" s="114"/>
      <c r="C12" s="19"/>
      <c r="D12" s="11" t="s">
        <v>7</v>
      </c>
      <c r="E12" s="4"/>
      <c r="F12" s="7"/>
      <c r="G12" s="7"/>
      <c r="H12" s="7"/>
      <c r="I12" s="3"/>
    </row>
    <row r="13" spans="2:18" ht="15" customHeight="1" x14ac:dyDescent="0.2">
      <c r="B13" s="114"/>
      <c r="C13" s="19"/>
      <c r="D13" s="11" t="s">
        <v>8</v>
      </c>
      <c r="E13" s="4"/>
      <c r="F13" s="7"/>
      <c r="G13" s="7"/>
      <c r="H13" s="7"/>
      <c r="I13" s="3"/>
    </row>
    <row r="14" spans="2:18" ht="32.5" customHeight="1" x14ac:dyDescent="0.2">
      <c r="B14" s="114"/>
      <c r="C14" s="19"/>
      <c r="D14" s="11"/>
      <c r="E14" s="15"/>
      <c r="F14" s="7"/>
      <c r="G14" s="7"/>
      <c r="H14" s="7"/>
      <c r="I14" s="3"/>
    </row>
    <row r="15" spans="2:18" ht="15" customHeight="1" x14ac:dyDescent="0.2">
      <c r="B15" s="114"/>
      <c r="C15" s="19"/>
      <c r="D15" s="11"/>
      <c r="E15" s="4"/>
      <c r="F15" s="7"/>
      <c r="G15" s="7"/>
      <c r="H15" s="7"/>
      <c r="I15" s="3"/>
    </row>
    <row r="16" spans="2:18" ht="15" customHeight="1" x14ac:dyDescent="0.2">
      <c r="B16" s="114"/>
      <c r="C16" s="19"/>
      <c r="D16" s="11"/>
      <c r="E16" s="4"/>
      <c r="F16" s="7"/>
      <c r="G16" s="7"/>
      <c r="H16" s="7"/>
      <c r="I16" s="3"/>
    </row>
    <row r="17" spans="2:9" ht="15" customHeight="1" x14ac:dyDescent="0.2">
      <c r="B17" s="114"/>
      <c r="C17" s="19"/>
      <c r="D17" s="11"/>
      <c r="E17" s="4"/>
      <c r="F17" s="7"/>
      <c r="G17" s="7"/>
      <c r="H17" s="7"/>
      <c r="I17" s="3"/>
    </row>
    <row r="18" spans="2:9" ht="16.25" customHeight="1" x14ac:dyDescent="0.2">
      <c r="B18" s="114"/>
      <c r="C18" s="19"/>
      <c r="D18" s="11"/>
      <c r="E18" s="4"/>
      <c r="F18" s="7"/>
      <c r="G18" s="7"/>
      <c r="H18" s="7"/>
      <c r="I18" s="3"/>
    </row>
    <row r="19" spans="2:9" ht="15" customHeight="1" x14ac:dyDescent="0.2">
      <c r="B19" s="114"/>
      <c r="C19" s="19"/>
      <c r="D19" s="11"/>
      <c r="E19" s="116" t="s">
        <v>4</v>
      </c>
      <c r="F19" s="117"/>
      <c r="G19" s="117"/>
      <c r="H19" s="117"/>
      <c r="I19" s="118"/>
    </row>
    <row r="20" spans="2:9" ht="15" customHeight="1" x14ac:dyDescent="0.2">
      <c r="B20" s="114"/>
      <c r="C20" s="19"/>
      <c r="D20" s="11"/>
      <c r="E20" s="15"/>
      <c r="F20" s="7"/>
      <c r="G20" s="7"/>
      <c r="H20" s="7"/>
      <c r="I20" s="3"/>
    </row>
    <row r="21" spans="2:9" ht="15" customHeight="1" x14ac:dyDescent="0.2">
      <c r="B21" s="114"/>
      <c r="C21" s="19"/>
      <c r="D21" s="11"/>
      <c r="E21" s="4"/>
      <c r="F21" s="7"/>
      <c r="G21" s="7"/>
      <c r="H21" s="7"/>
      <c r="I21" s="3"/>
    </row>
    <row r="22" spans="2:9" ht="36.75" customHeight="1" x14ac:dyDescent="0.2">
      <c r="B22" s="114"/>
      <c r="C22" s="19"/>
      <c r="D22" s="11"/>
      <c r="E22" s="4"/>
      <c r="F22" s="7"/>
      <c r="G22" s="7"/>
      <c r="H22" s="7"/>
      <c r="I22" s="3"/>
    </row>
    <row r="23" spans="2:9" ht="32.25" customHeight="1" x14ac:dyDescent="0.2">
      <c r="B23" s="114"/>
      <c r="C23" s="19"/>
      <c r="D23" s="11"/>
      <c r="E23" s="4"/>
      <c r="F23" s="7"/>
      <c r="G23" s="7"/>
      <c r="H23" s="7"/>
      <c r="I23" s="3"/>
    </row>
    <row r="24" spans="2:9" ht="14.5" customHeight="1" x14ac:dyDescent="0.2">
      <c r="B24" s="114"/>
      <c r="C24" s="19"/>
      <c r="D24" s="11"/>
      <c r="E24" s="4"/>
      <c r="F24" s="7"/>
      <c r="G24" s="7"/>
      <c r="H24" s="7"/>
      <c r="I24" s="3"/>
    </row>
    <row r="25" spans="2:9" ht="14.5" customHeight="1" x14ac:dyDescent="0.2">
      <c r="B25" s="114"/>
      <c r="C25" s="19"/>
      <c r="D25" s="11"/>
      <c r="E25" s="116" t="s">
        <v>5</v>
      </c>
      <c r="F25" s="117"/>
      <c r="G25" s="117"/>
      <c r="H25" s="117"/>
      <c r="I25" s="118"/>
    </row>
    <row r="26" spans="2:9" ht="14.5" customHeight="1" x14ac:dyDescent="0.2">
      <c r="B26" s="114"/>
      <c r="C26" s="19"/>
      <c r="D26" s="11"/>
      <c r="E26" s="4"/>
      <c r="F26" s="7"/>
      <c r="G26" s="7"/>
      <c r="H26" s="7"/>
      <c r="I26" s="3"/>
    </row>
    <row r="27" spans="2:9" ht="15" customHeight="1" x14ac:dyDescent="0.2">
      <c r="B27" s="114"/>
      <c r="C27" s="19"/>
      <c r="D27" s="11"/>
      <c r="E27" s="4"/>
      <c r="F27" s="7"/>
      <c r="G27" s="7"/>
      <c r="H27" s="7"/>
      <c r="I27" s="3"/>
    </row>
    <row r="28" spans="2:9" ht="15" customHeight="1" x14ac:dyDescent="0.2">
      <c r="B28" s="114"/>
      <c r="C28" s="19"/>
      <c r="D28" s="12"/>
      <c r="E28" s="4"/>
      <c r="F28" s="7"/>
      <c r="G28" s="7"/>
      <c r="H28" s="7"/>
      <c r="I28" s="3"/>
    </row>
    <row r="29" spans="2:9" ht="23" customHeight="1" x14ac:dyDescent="0.2">
      <c r="B29" s="114"/>
      <c r="C29" s="19"/>
      <c r="D29" s="12"/>
      <c r="E29" s="4"/>
      <c r="F29" s="7"/>
      <c r="G29" s="7"/>
      <c r="H29" s="7"/>
      <c r="I29" s="3"/>
    </row>
    <row r="30" spans="2:9" ht="21" customHeight="1" thickBot="1" x14ac:dyDescent="0.25">
      <c r="B30" s="115"/>
      <c r="C30" s="20"/>
      <c r="D30" s="13"/>
      <c r="E30" s="17"/>
      <c r="F30" s="2"/>
      <c r="G30" s="2"/>
      <c r="H30" s="2"/>
      <c r="I30" s="1"/>
    </row>
    <row r="31" spans="2:9" ht="21" customHeight="1" thickBot="1" x14ac:dyDescent="0.25">
      <c r="B31" s="9"/>
      <c r="C31" s="9"/>
    </row>
    <row r="32" spans="2:9" ht="26" x14ac:dyDescent="0.2">
      <c r="B32" s="9"/>
      <c r="C32" s="102" t="s">
        <v>13</v>
      </c>
      <c r="D32" s="103"/>
      <c r="E32" s="103"/>
      <c r="F32" s="103"/>
      <c r="G32" s="6"/>
    </row>
    <row r="33" spans="2:18" ht="15" customHeight="1" x14ac:dyDescent="0.2">
      <c r="B33" s="9"/>
      <c r="C33" s="24"/>
      <c r="D33" s="7"/>
      <c r="E33" s="7"/>
      <c r="F33" s="7"/>
      <c r="G33" s="3"/>
    </row>
    <row r="34" spans="2:18" ht="23.25" customHeight="1" x14ac:dyDescent="0.2">
      <c r="B34" s="9"/>
      <c r="C34" s="24">
        <v>1</v>
      </c>
      <c r="D34" s="7" t="s">
        <v>179</v>
      </c>
      <c r="E34" s="7"/>
      <c r="F34" s="7"/>
      <c r="G34" s="3"/>
    </row>
    <row r="35" spans="2:18" ht="23.25" customHeight="1" x14ac:dyDescent="0.2">
      <c r="B35" s="9"/>
      <c r="C35" s="24">
        <v>2</v>
      </c>
      <c r="D35" s="7" t="s">
        <v>14</v>
      </c>
      <c r="E35" s="7"/>
      <c r="F35" s="7"/>
      <c r="G35" s="3"/>
    </row>
    <row r="36" spans="2:18" ht="23.25" customHeight="1" x14ac:dyDescent="0.2">
      <c r="B36" s="9"/>
      <c r="C36" s="24">
        <v>3</v>
      </c>
      <c r="D36" s="7" t="s">
        <v>15</v>
      </c>
      <c r="E36" s="7"/>
      <c r="F36" s="7"/>
      <c r="G36" s="3"/>
    </row>
    <row r="37" spans="2:18" ht="23.25" customHeight="1" x14ac:dyDescent="0.2">
      <c r="B37" s="9"/>
      <c r="C37" s="24">
        <v>4</v>
      </c>
      <c r="D37" s="7" t="s">
        <v>16</v>
      </c>
      <c r="E37" s="7"/>
      <c r="F37" s="7"/>
      <c r="G37" s="3"/>
    </row>
    <row r="38" spans="2:18" ht="23.25" customHeight="1" x14ac:dyDescent="0.2">
      <c r="B38" s="9"/>
      <c r="C38" s="24">
        <v>5</v>
      </c>
      <c r="D38" s="7" t="s">
        <v>17</v>
      </c>
      <c r="E38" s="7"/>
      <c r="F38" s="7"/>
      <c r="G38" s="3"/>
    </row>
    <row r="39" spans="2:18" ht="23.25" customHeight="1" x14ac:dyDescent="0.2">
      <c r="B39" s="9"/>
      <c r="C39" s="24">
        <v>6</v>
      </c>
      <c r="D39" s="7" t="s">
        <v>36</v>
      </c>
      <c r="E39" s="7"/>
      <c r="F39" s="7"/>
      <c r="G39" s="3"/>
    </row>
    <row r="40" spans="2:18" ht="23.25" customHeight="1" x14ac:dyDescent="0.2">
      <c r="B40" s="9"/>
      <c r="C40" s="24">
        <v>7</v>
      </c>
      <c r="D40" s="7" t="s">
        <v>37</v>
      </c>
      <c r="E40" s="7"/>
      <c r="F40" s="7"/>
      <c r="G40" s="3"/>
    </row>
    <row r="41" spans="2:18" ht="23.25" customHeight="1" thickBot="1" x14ac:dyDescent="0.25">
      <c r="B41" s="9"/>
      <c r="C41" s="25">
        <v>8</v>
      </c>
      <c r="D41" s="2" t="s">
        <v>38</v>
      </c>
      <c r="E41" s="2"/>
      <c r="F41" s="2"/>
      <c r="G41" s="1"/>
    </row>
    <row r="42" spans="2:18" ht="15" customHeight="1" x14ac:dyDescent="0.2">
      <c r="B42" s="9"/>
      <c r="C42" s="9"/>
    </row>
    <row r="43" spans="2:18" ht="15" customHeight="1" x14ac:dyDescent="0.2">
      <c r="B43" s="9"/>
      <c r="C43" s="9"/>
    </row>
    <row r="44" spans="2:18" ht="15" customHeight="1" x14ac:dyDescent="0.2">
      <c r="B44" t="s">
        <v>18</v>
      </c>
      <c r="C44" s="28">
        <v>1</v>
      </c>
      <c r="D44" s="28" t="s">
        <v>179</v>
      </c>
      <c r="N44" t="s">
        <v>53</v>
      </c>
      <c r="Q44" s="28">
        <v>5</v>
      </c>
      <c r="R44" s="28" t="s">
        <v>17</v>
      </c>
    </row>
    <row r="45" spans="2:18" ht="15" customHeight="1" x14ac:dyDescent="0.2">
      <c r="B45" s="9"/>
      <c r="C45" s="9"/>
      <c r="D45" t="s">
        <v>43</v>
      </c>
      <c r="R45" t="s">
        <v>50</v>
      </c>
    </row>
    <row r="47" spans="2:18" x14ac:dyDescent="0.2">
      <c r="B47" t="s">
        <v>18</v>
      </c>
      <c r="C47" s="28">
        <v>2</v>
      </c>
      <c r="D47" s="28" t="s">
        <v>14</v>
      </c>
      <c r="N47" t="s">
        <v>18</v>
      </c>
      <c r="Q47" s="28">
        <v>6</v>
      </c>
      <c r="R47" s="28" t="s">
        <v>51</v>
      </c>
    </row>
    <row r="48" spans="2:18" x14ac:dyDescent="0.2">
      <c r="D48" t="s">
        <v>44</v>
      </c>
      <c r="R48" t="s">
        <v>54</v>
      </c>
    </row>
    <row r="49" spans="2:21" x14ac:dyDescent="0.2">
      <c r="D49" t="s">
        <v>45</v>
      </c>
      <c r="R49" t="s">
        <v>55</v>
      </c>
    </row>
    <row r="50" spans="2:21" x14ac:dyDescent="0.2">
      <c r="D50" t="s">
        <v>39</v>
      </c>
    </row>
    <row r="51" spans="2:21" x14ac:dyDescent="0.2">
      <c r="N51" t="s">
        <v>18</v>
      </c>
      <c r="Q51" s="28">
        <v>7</v>
      </c>
      <c r="R51" s="28" t="s">
        <v>56</v>
      </c>
      <c r="S51" s="28"/>
    </row>
    <row r="52" spans="2:21" x14ac:dyDescent="0.2">
      <c r="B52" t="s">
        <v>52</v>
      </c>
      <c r="C52" s="28">
        <v>3</v>
      </c>
      <c r="D52" s="28" t="s">
        <v>40</v>
      </c>
      <c r="R52" t="s">
        <v>57</v>
      </c>
    </row>
    <row r="53" spans="2:21" x14ac:dyDescent="0.2">
      <c r="D53" t="s">
        <v>46</v>
      </c>
      <c r="R53" t="s">
        <v>58</v>
      </c>
    </row>
    <row r="54" spans="2:21" x14ac:dyDescent="0.2">
      <c r="D54" t="s">
        <v>41</v>
      </c>
      <c r="R54" s="49"/>
      <c r="S54" s="49"/>
      <c r="T54" s="49"/>
      <c r="U54" s="49"/>
    </row>
    <row r="55" spans="2:21" x14ac:dyDescent="0.2">
      <c r="D55" t="s">
        <v>42</v>
      </c>
    </row>
    <row r="56" spans="2:21" x14ac:dyDescent="0.2">
      <c r="B56" t="s">
        <v>1</v>
      </c>
      <c r="C56" s="28">
        <v>4</v>
      </c>
      <c r="D56" s="28" t="s">
        <v>47</v>
      </c>
      <c r="N56" t="s">
        <v>52</v>
      </c>
      <c r="Q56" s="28">
        <v>8</v>
      </c>
      <c r="R56" s="28" t="s">
        <v>59</v>
      </c>
      <c r="S56" s="28"/>
    </row>
    <row r="57" spans="2:21" x14ac:dyDescent="0.2">
      <c r="D57" t="s">
        <v>48</v>
      </c>
      <c r="R57" t="s">
        <v>60</v>
      </c>
    </row>
    <row r="58" spans="2:21" x14ac:dyDescent="0.2">
      <c r="D58" t="s">
        <v>49</v>
      </c>
    </row>
  </sheetData>
  <mergeCells count="9">
    <mergeCell ref="C32:F32"/>
    <mergeCell ref="B1:I1"/>
    <mergeCell ref="K7:R7"/>
    <mergeCell ref="B2:I2"/>
    <mergeCell ref="B3:B30"/>
    <mergeCell ref="E10:I10"/>
    <mergeCell ref="E19:I19"/>
    <mergeCell ref="E25:I25"/>
    <mergeCell ref="C3:C6"/>
  </mergeCells>
  <pageMargins left="0.511811024" right="0.511811024" top="0.78740157499999996" bottom="0.78740157499999996" header="0.31496062000000002" footer="0.31496062000000002"/>
  <pageSetup paperSize="9"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5794F-B6E5-4431-BE95-8EFEE94CD93E}">
  <dimension ref="A1"/>
  <sheetViews>
    <sheetView workbookViewId="0">
      <selection activeCell="F13" sqref="F13"/>
    </sheetView>
  </sheetViews>
  <sheetFormatPr baseColWidth="10" defaultColWidth="8.83203125" defaultRowHeight="15" x14ac:dyDescent="0.2"/>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638E3-51C0-47FE-8375-6EE18818EC94}">
  <dimension ref="B17:S19"/>
  <sheetViews>
    <sheetView showGridLines="0" topLeftCell="A29" workbookViewId="0">
      <selection activeCell="S8" sqref="S8"/>
    </sheetView>
  </sheetViews>
  <sheetFormatPr baseColWidth="10" defaultColWidth="8.83203125" defaultRowHeight="15" x14ac:dyDescent="0.2"/>
  <sheetData>
    <row r="17" spans="2:19" x14ac:dyDescent="0.2">
      <c r="B17" s="119"/>
      <c r="C17" s="119"/>
      <c r="D17" s="119"/>
      <c r="E17" s="119"/>
      <c r="F17" s="119"/>
      <c r="G17" s="119"/>
      <c r="H17" s="119"/>
      <c r="I17" s="119"/>
      <c r="J17" s="119"/>
      <c r="K17" s="119"/>
      <c r="L17" s="119"/>
      <c r="M17" s="119"/>
      <c r="N17" s="119"/>
      <c r="O17" s="119"/>
      <c r="P17" s="119"/>
      <c r="Q17" s="119"/>
      <c r="R17" s="119"/>
      <c r="S17" s="119"/>
    </row>
    <row r="18" spans="2:19" x14ac:dyDescent="0.2">
      <c r="B18" s="119"/>
      <c r="C18" s="119"/>
      <c r="D18" s="119"/>
      <c r="E18" s="119"/>
      <c r="F18" s="119"/>
      <c r="G18" s="119"/>
      <c r="H18" s="119"/>
      <c r="I18" s="119"/>
      <c r="J18" s="119"/>
      <c r="K18" s="119"/>
      <c r="L18" s="119"/>
      <c r="M18" s="119"/>
      <c r="N18" s="119"/>
      <c r="O18" s="119"/>
      <c r="P18" s="119"/>
      <c r="Q18" s="119"/>
      <c r="R18" s="119"/>
      <c r="S18" s="119"/>
    </row>
    <row r="19" spans="2:19" x14ac:dyDescent="0.2">
      <c r="B19" s="119"/>
      <c r="C19" s="119"/>
      <c r="D19" s="119"/>
      <c r="E19" s="119"/>
      <c r="F19" s="119"/>
      <c r="G19" s="119"/>
      <c r="H19" s="119"/>
      <c r="I19" s="119"/>
      <c r="J19" s="119"/>
      <c r="K19" s="119"/>
      <c r="L19" s="119"/>
      <c r="M19" s="119"/>
      <c r="N19" s="119"/>
      <c r="O19" s="119"/>
      <c r="P19" s="119"/>
      <c r="Q19" s="119"/>
      <c r="R19" s="119"/>
      <c r="S19" s="119"/>
    </row>
  </sheetData>
  <mergeCells count="1">
    <mergeCell ref="B17:S19"/>
  </mergeCells>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DF44-79D7-4E08-BD8C-35F406FAD83E}">
  <dimension ref="B2:J32"/>
  <sheetViews>
    <sheetView showGridLines="0" tabSelected="1" topLeftCell="A22" zoomScale="80" zoomScaleNormal="80" workbookViewId="0">
      <selection activeCell="F29" sqref="F29"/>
    </sheetView>
  </sheetViews>
  <sheetFormatPr baseColWidth="10" defaultColWidth="8.83203125" defaultRowHeight="15" x14ac:dyDescent="0.2"/>
  <cols>
    <col min="1" max="1" width="5.1640625" customWidth="1"/>
    <col min="2" max="2" width="32.6640625" bestFit="1" customWidth="1"/>
    <col min="3" max="3" width="39.33203125" customWidth="1"/>
    <col min="4" max="4" width="49.5" customWidth="1"/>
    <col min="5" max="5" width="32.6640625" bestFit="1" customWidth="1"/>
    <col min="6" max="6" width="34.83203125" customWidth="1"/>
    <col min="7" max="7" width="23.6640625" customWidth="1"/>
    <col min="8" max="8" width="32.6640625" bestFit="1" customWidth="1"/>
    <col min="9" max="9" width="37.33203125" bestFit="1" customWidth="1"/>
    <col min="10" max="10" width="25.1640625" bestFit="1" customWidth="1"/>
  </cols>
  <sheetData>
    <row r="2" spans="2:10" ht="16" thickBot="1" x14ac:dyDescent="0.25"/>
    <row r="3" spans="2:10" x14ac:dyDescent="0.2">
      <c r="B3" s="14" t="s">
        <v>28</v>
      </c>
      <c r="C3" s="5" t="s">
        <v>29</v>
      </c>
      <c r="D3" s="6"/>
      <c r="E3" s="14" t="s">
        <v>28</v>
      </c>
      <c r="F3" s="5" t="s">
        <v>32</v>
      </c>
      <c r="G3" s="6"/>
      <c r="H3" s="14" t="s">
        <v>28</v>
      </c>
      <c r="I3" s="5" t="s">
        <v>32</v>
      </c>
      <c r="J3" s="6"/>
    </row>
    <row r="4" spans="2:10" x14ac:dyDescent="0.2">
      <c r="B4" s="4" t="s">
        <v>19</v>
      </c>
      <c r="C4" s="7" t="s">
        <v>18</v>
      </c>
      <c r="D4" s="21"/>
      <c r="E4" s="4" t="s">
        <v>19</v>
      </c>
      <c r="F4" s="7" t="s">
        <v>18</v>
      </c>
      <c r="G4" s="21"/>
      <c r="H4" s="4" t="s">
        <v>19</v>
      </c>
      <c r="I4" s="7" t="s">
        <v>18</v>
      </c>
      <c r="J4" s="21"/>
    </row>
    <row r="5" spans="2:10" x14ac:dyDescent="0.2">
      <c r="B5" s="4" t="s">
        <v>20</v>
      </c>
      <c r="C5" s="7"/>
      <c r="D5" s="3" t="s">
        <v>21</v>
      </c>
      <c r="E5" s="4" t="s">
        <v>20</v>
      </c>
      <c r="F5" s="7"/>
      <c r="G5" s="3" t="s">
        <v>21</v>
      </c>
      <c r="H5" s="4" t="s">
        <v>20</v>
      </c>
      <c r="I5" s="7"/>
      <c r="J5" s="3" t="s">
        <v>21</v>
      </c>
    </row>
    <row r="6" spans="2:10" x14ac:dyDescent="0.2">
      <c r="B6" s="4" t="s">
        <v>22</v>
      </c>
      <c r="C6" s="7"/>
      <c r="D6" s="3" t="s">
        <v>23</v>
      </c>
      <c r="E6" s="4" t="s">
        <v>22</v>
      </c>
      <c r="F6" s="7"/>
      <c r="G6" s="3" t="s">
        <v>23</v>
      </c>
      <c r="H6" s="4" t="s">
        <v>22</v>
      </c>
      <c r="I6" s="7"/>
      <c r="J6" s="3" t="s">
        <v>23</v>
      </c>
    </row>
    <row r="7" spans="2:10" x14ac:dyDescent="0.2">
      <c r="B7" s="4"/>
      <c r="C7" s="7"/>
      <c r="D7" s="3" t="s">
        <v>24</v>
      </c>
      <c r="E7" s="4"/>
      <c r="F7" s="7"/>
      <c r="G7" s="3" t="s">
        <v>24</v>
      </c>
      <c r="H7" s="4"/>
      <c r="I7" s="7"/>
      <c r="J7" s="3" t="s">
        <v>24</v>
      </c>
    </row>
    <row r="8" spans="2:10" ht="16" thickBot="1" x14ac:dyDescent="0.25">
      <c r="B8" s="17"/>
      <c r="C8" s="2"/>
      <c r="D8" s="1" t="s">
        <v>25</v>
      </c>
      <c r="E8" s="17"/>
      <c r="F8" s="2"/>
      <c r="G8" s="1"/>
      <c r="H8" s="17" t="s">
        <v>34</v>
      </c>
      <c r="I8" s="2"/>
      <c r="J8" s="1" t="s">
        <v>35</v>
      </c>
    </row>
    <row r="9" spans="2:10" x14ac:dyDescent="0.2">
      <c r="B9" s="14"/>
      <c r="C9" s="5"/>
      <c r="D9" s="6"/>
      <c r="E9" s="14"/>
      <c r="F9" s="5"/>
      <c r="G9" s="6"/>
      <c r="H9" s="14"/>
      <c r="I9" s="5"/>
      <c r="J9" s="6"/>
    </row>
    <row r="10" spans="2:10" x14ac:dyDescent="0.2">
      <c r="B10" s="4"/>
      <c r="C10" s="7"/>
      <c r="D10" s="3"/>
      <c r="E10" s="4"/>
      <c r="F10" s="7"/>
      <c r="G10" s="3"/>
      <c r="H10" s="4"/>
      <c r="I10" s="7"/>
      <c r="J10" s="3"/>
    </row>
    <row r="11" spans="2:10" x14ac:dyDescent="0.2">
      <c r="B11" s="4" t="s">
        <v>19</v>
      </c>
      <c r="C11" s="7" t="s">
        <v>26</v>
      </c>
      <c r="D11" s="21"/>
      <c r="E11" s="4" t="s">
        <v>19</v>
      </c>
      <c r="F11" s="7" t="s">
        <v>26</v>
      </c>
      <c r="G11" s="21"/>
      <c r="H11" s="4" t="s">
        <v>19</v>
      </c>
      <c r="I11" s="7" t="s">
        <v>26</v>
      </c>
      <c r="J11" s="21"/>
    </row>
    <row r="12" spans="2:10" x14ac:dyDescent="0.2">
      <c r="B12" s="4" t="s">
        <v>20</v>
      </c>
      <c r="C12" s="7"/>
      <c r="D12" s="3" t="s">
        <v>21</v>
      </c>
      <c r="E12" s="4" t="s">
        <v>20</v>
      </c>
      <c r="F12" s="7"/>
      <c r="G12" s="3" t="s">
        <v>21</v>
      </c>
      <c r="H12" s="4" t="s">
        <v>20</v>
      </c>
      <c r="I12" s="7"/>
      <c r="J12" s="3" t="s">
        <v>21</v>
      </c>
    </row>
    <row r="13" spans="2:10" x14ac:dyDescent="0.2">
      <c r="B13" s="4" t="s">
        <v>27</v>
      </c>
      <c r="C13" s="7"/>
      <c r="D13" s="3" t="s">
        <v>31</v>
      </c>
      <c r="E13" s="4" t="s">
        <v>27</v>
      </c>
      <c r="F13" s="7"/>
      <c r="G13" s="3" t="s">
        <v>33</v>
      </c>
      <c r="H13" s="4" t="s">
        <v>27</v>
      </c>
      <c r="I13" s="7"/>
      <c r="J13" s="3" t="s">
        <v>33</v>
      </c>
    </row>
    <row r="14" spans="2:10" ht="16" thickBot="1" x14ac:dyDescent="0.25">
      <c r="B14" s="17"/>
      <c r="C14" s="2"/>
      <c r="D14" s="27">
        <v>0.05</v>
      </c>
      <c r="E14" s="17"/>
      <c r="F14" s="2"/>
      <c r="G14" s="27">
        <v>0.08</v>
      </c>
      <c r="H14" s="17"/>
      <c r="I14" s="2"/>
      <c r="J14" s="27">
        <v>0.08</v>
      </c>
    </row>
    <row r="15" spans="2:10" x14ac:dyDescent="0.2">
      <c r="B15" s="4"/>
      <c r="C15" s="7"/>
      <c r="D15" s="3"/>
      <c r="E15" s="4"/>
      <c r="F15" s="7"/>
      <c r="G15" s="3"/>
      <c r="H15" s="4"/>
      <c r="I15" s="7"/>
      <c r="J15" s="3"/>
    </row>
    <row r="16" spans="2:10" x14ac:dyDescent="0.2">
      <c r="B16" s="4"/>
      <c r="C16" s="7"/>
      <c r="D16" s="3"/>
      <c r="E16" s="4"/>
      <c r="F16" s="7"/>
      <c r="G16" s="3"/>
      <c r="H16" s="4"/>
      <c r="I16" s="7"/>
      <c r="J16" s="3"/>
    </row>
    <row r="17" spans="2:10" x14ac:dyDescent="0.2">
      <c r="B17" s="4"/>
      <c r="C17" s="7"/>
      <c r="D17" s="3"/>
      <c r="E17" s="4"/>
      <c r="F17" s="7"/>
      <c r="G17" s="3"/>
      <c r="H17" s="4"/>
      <c r="I17" s="7"/>
      <c r="J17" s="3"/>
    </row>
    <row r="18" spans="2:10" x14ac:dyDescent="0.2">
      <c r="B18" s="4" t="s">
        <v>19</v>
      </c>
      <c r="C18" s="7" t="s">
        <v>26</v>
      </c>
      <c r="D18" s="21"/>
      <c r="E18" s="4"/>
      <c r="F18" s="7"/>
      <c r="G18" s="21"/>
      <c r="H18" s="4"/>
      <c r="I18" s="7"/>
      <c r="J18" s="21"/>
    </row>
    <row r="19" spans="2:10" x14ac:dyDescent="0.2">
      <c r="B19" s="4" t="s">
        <v>20</v>
      </c>
      <c r="C19" s="7"/>
      <c r="D19" s="3" t="s">
        <v>21</v>
      </c>
      <c r="E19" s="4"/>
      <c r="F19" s="7"/>
      <c r="G19" s="3"/>
      <c r="H19" s="4"/>
      <c r="I19" s="7"/>
      <c r="J19" s="3"/>
    </row>
    <row r="20" spans="2:10" ht="16" thickBot="1" x14ac:dyDescent="0.25">
      <c r="B20" s="17" t="s">
        <v>27</v>
      </c>
      <c r="C20" s="2"/>
      <c r="D20" s="1" t="s">
        <v>30</v>
      </c>
      <c r="E20" s="17"/>
      <c r="F20" s="2"/>
      <c r="G20" s="1"/>
      <c r="H20" s="17"/>
      <c r="I20" s="2"/>
      <c r="J20" s="1"/>
    </row>
    <row r="21" spans="2:10" x14ac:dyDescent="0.2">
      <c r="D21" s="26">
        <v>0.08</v>
      </c>
    </row>
    <row r="23" spans="2:10" ht="16" thickBot="1" x14ac:dyDescent="0.25"/>
    <row r="24" spans="2:10" x14ac:dyDescent="0.2">
      <c r="B24" s="14"/>
      <c r="C24" s="5"/>
      <c r="D24" s="5" t="s">
        <v>187</v>
      </c>
      <c r="E24" s="5" t="s">
        <v>188</v>
      </c>
      <c r="F24" s="5"/>
      <c r="G24" s="6"/>
    </row>
    <row r="25" spans="2:10" x14ac:dyDescent="0.2">
      <c r="B25" s="4"/>
      <c r="C25" s="7"/>
      <c r="D25" s="7"/>
      <c r="E25" s="7" t="s">
        <v>189</v>
      </c>
      <c r="F25" s="7"/>
      <c r="G25" s="3"/>
    </row>
    <row r="26" spans="2:10" x14ac:dyDescent="0.2">
      <c r="B26" s="4" t="s">
        <v>182</v>
      </c>
      <c r="C26" s="7" t="s">
        <v>180</v>
      </c>
      <c r="D26" s="7"/>
      <c r="E26" s="7"/>
      <c r="F26" s="7"/>
      <c r="G26" s="3"/>
    </row>
    <row r="27" spans="2:10" x14ac:dyDescent="0.2">
      <c r="B27" s="4"/>
      <c r="C27" s="7"/>
      <c r="D27" s="7"/>
      <c r="E27" s="7"/>
      <c r="F27" s="7"/>
      <c r="G27" s="3"/>
    </row>
    <row r="28" spans="2:10" x14ac:dyDescent="0.2">
      <c r="B28" s="4"/>
      <c r="C28" s="7"/>
      <c r="D28" s="7"/>
      <c r="E28" s="7"/>
      <c r="F28" s="7"/>
      <c r="G28" s="3"/>
    </row>
    <row r="29" spans="2:10" x14ac:dyDescent="0.2">
      <c r="B29" s="4" t="s">
        <v>181</v>
      </c>
      <c r="C29" s="101">
        <v>40</v>
      </c>
      <c r="D29" s="101" t="s">
        <v>185</v>
      </c>
      <c r="E29" s="7" t="s">
        <v>190</v>
      </c>
      <c r="F29" s="7"/>
      <c r="G29" s="3"/>
    </row>
    <row r="30" spans="2:10" x14ac:dyDescent="0.2">
      <c r="B30" s="4" t="s">
        <v>183</v>
      </c>
      <c r="C30" s="101">
        <v>45</v>
      </c>
      <c r="D30" s="101" t="s">
        <v>186</v>
      </c>
      <c r="E30" s="7"/>
      <c r="F30" s="7"/>
      <c r="G30" s="3"/>
    </row>
    <row r="31" spans="2:10" x14ac:dyDescent="0.2">
      <c r="B31" s="4" t="s">
        <v>184</v>
      </c>
      <c r="C31" s="101">
        <v>30</v>
      </c>
      <c r="D31" s="101" t="s">
        <v>186</v>
      </c>
      <c r="E31" s="7"/>
      <c r="F31" s="7"/>
      <c r="G31" s="3"/>
    </row>
    <row r="32" spans="2:10" ht="16" thickBot="1" x14ac:dyDescent="0.25">
      <c r="B32" s="17"/>
      <c r="C32" s="2"/>
      <c r="D32" s="2"/>
      <c r="E32" s="2"/>
      <c r="F32" s="2"/>
      <c r="G32" s="1"/>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3EEB4-E258-4942-9B8A-CDDC685047A9}">
  <dimension ref="A2:AI74"/>
  <sheetViews>
    <sheetView showGridLines="0" topLeftCell="P1" zoomScaleNormal="100" workbookViewId="0">
      <selection activeCell="Y14" sqref="Y14"/>
    </sheetView>
  </sheetViews>
  <sheetFormatPr baseColWidth="10" defaultColWidth="8.83203125" defaultRowHeight="15" x14ac:dyDescent="0.2"/>
  <cols>
    <col min="1" max="1" width="47" customWidth="1"/>
    <col min="2" max="2" width="36.83203125" customWidth="1"/>
    <col min="3" max="3" width="36.83203125" hidden="1" customWidth="1"/>
    <col min="4" max="4" width="12.1640625" bestFit="1" customWidth="1"/>
    <col min="5" max="5" width="15.6640625" bestFit="1" customWidth="1"/>
    <col min="6" max="6" width="40.83203125" bestFit="1" customWidth="1"/>
    <col min="7" max="7" width="30.5" bestFit="1" customWidth="1"/>
    <col min="8" max="8" width="12.33203125" customWidth="1"/>
    <col min="9" max="9" width="13.5" bestFit="1" customWidth="1"/>
    <col min="10" max="10" width="17.83203125" bestFit="1" customWidth="1"/>
    <col min="11" max="11" width="14.33203125" bestFit="1" customWidth="1"/>
    <col min="12" max="12" width="14.5" customWidth="1"/>
    <col min="13" max="13" width="18.5" bestFit="1" customWidth="1"/>
    <col min="14" max="14" width="22.1640625" bestFit="1" customWidth="1"/>
    <col min="15" max="17" width="5.83203125" customWidth="1"/>
    <col min="18" max="18" width="22.5" bestFit="1" customWidth="1"/>
    <col min="19" max="19" width="33.83203125" bestFit="1" customWidth="1"/>
    <col min="20" max="21" width="21.83203125" hidden="1" customWidth="1"/>
    <col min="22" max="23" width="13.6640625" hidden="1" customWidth="1"/>
    <col min="24" max="24" width="9.1640625" customWidth="1"/>
    <col min="25" max="25" width="69.33203125" bestFit="1" customWidth="1"/>
    <col min="29" max="29" width="11.5" bestFit="1" customWidth="1"/>
    <col min="30" max="33" width="12.1640625" bestFit="1" customWidth="1"/>
    <col min="34" max="35" width="13.33203125" bestFit="1" customWidth="1"/>
  </cols>
  <sheetData>
    <row r="2" spans="1:35" ht="16" thickBot="1" x14ac:dyDescent="0.25"/>
    <row r="3" spans="1:35" ht="20" thickBot="1" x14ac:dyDescent="0.3">
      <c r="B3" s="144" t="s">
        <v>61</v>
      </c>
      <c r="C3" s="145"/>
      <c r="D3" s="145"/>
      <c r="E3" s="145"/>
      <c r="F3" s="145"/>
      <c r="G3" s="146"/>
    </row>
    <row r="4" spans="1:35" ht="16" thickBot="1" x14ac:dyDescent="0.25">
      <c r="H4" s="29" t="s">
        <v>62</v>
      </c>
      <c r="I4" s="30" t="s">
        <v>63</v>
      </c>
      <c r="J4" s="30" t="s">
        <v>64</v>
      </c>
      <c r="K4" s="30" t="s">
        <v>65</v>
      </c>
      <c r="L4" s="30" t="s">
        <v>66</v>
      </c>
      <c r="M4" s="31" t="s">
        <v>67</v>
      </c>
      <c r="N4" s="32" t="s">
        <v>68</v>
      </c>
      <c r="O4" s="32" t="s">
        <v>69</v>
      </c>
      <c r="R4" s="29" t="s">
        <v>70</v>
      </c>
      <c r="S4" s="31" t="s">
        <v>71</v>
      </c>
      <c r="T4" s="32" t="s">
        <v>72</v>
      </c>
      <c r="U4" s="32" t="s">
        <v>73</v>
      </c>
      <c r="V4" s="33" t="s">
        <v>74</v>
      </c>
      <c r="W4" s="33" t="s">
        <v>75</v>
      </c>
    </row>
    <row r="5" spans="1:35" ht="25" thickBot="1" x14ac:dyDescent="0.25">
      <c r="A5" s="14"/>
      <c r="B5" s="147" t="s">
        <v>76</v>
      </c>
      <c r="C5" s="148"/>
      <c r="D5" s="149"/>
      <c r="E5" s="34" t="s">
        <v>77</v>
      </c>
      <c r="F5" s="35" t="s">
        <v>78</v>
      </c>
      <c r="G5" s="36" t="s">
        <v>79</v>
      </c>
      <c r="H5" s="37">
        <v>1</v>
      </c>
      <c r="I5" s="38">
        <v>500000</v>
      </c>
      <c r="J5" s="39">
        <v>480000</v>
      </c>
      <c r="K5" s="38">
        <f>I5-J5</f>
        <v>20000</v>
      </c>
      <c r="L5" s="40">
        <f>K5/I5</f>
        <v>0.04</v>
      </c>
      <c r="M5" s="150">
        <f>AVERAGE(L5:L16)</f>
        <v>0.16041221357259092</v>
      </c>
      <c r="N5" s="41">
        <f>K5*20%</f>
        <v>4000</v>
      </c>
      <c r="R5" s="42" t="s">
        <v>80</v>
      </c>
      <c r="S5" s="43">
        <v>0</v>
      </c>
      <c r="T5" s="44">
        <f>S5*$J$17</f>
        <v>0</v>
      </c>
      <c r="U5" s="44">
        <f>T5+$J$17</f>
        <v>422083.33333333331</v>
      </c>
      <c r="V5" s="44">
        <f>U5-$I$17</f>
        <v>-81250</v>
      </c>
      <c r="W5" s="45">
        <f>V5*-1/$I$17</f>
        <v>0.16142384105960267</v>
      </c>
      <c r="Y5" t="s">
        <v>81</v>
      </c>
      <c r="AD5" s="119"/>
      <c r="AE5" s="119"/>
      <c r="AF5" s="119"/>
      <c r="AG5" s="119"/>
      <c r="AH5" s="119"/>
      <c r="AI5" s="119"/>
    </row>
    <row r="6" spans="1:35" ht="25" thickBot="1" x14ac:dyDescent="0.25">
      <c r="A6" s="4"/>
      <c r="B6" s="4"/>
      <c r="D6" s="3"/>
      <c r="E6" s="12"/>
      <c r="F6" s="4"/>
      <c r="G6" s="46"/>
      <c r="H6" s="37">
        <v>2</v>
      </c>
      <c r="I6" s="38">
        <v>500000</v>
      </c>
      <c r="J6" s="39">
        <v>460000</v>
      </c>
      <c r="K6" s="38">
        <f t="shared" ref="K6:K16" si="0">I6-J6</f>
        <v>40000</v>
      </c>
      <c r="L6" s="40">
        <f t="shared" ref="L6:L16" si="1">K6/I6</f>
        <v>0.08</v>
      </c>
      <c r="M6" s="151"/>
      <c r="N6" s="47">
        <f t="shared" ref="N6:N16" si="2">K6*20%</f>
        <v>8000</v>
      </c>
      <c r="R6" s="48" t="s">
        <v>82</v>
      </c>
      <c r="S6" s="43">
        <v>1.4999999999999999E-2</v>
      </c>
      <c r="T6" s="44">
        <f t="shared" ref="T6:T10" si="3">S6*$J$17</f>
        <v>6331.2499999999991</v>
      </c>
      <c r="U6" s="44">
        <f t="shared" ref="U6:U10" si="4">T6+$J$17</f>
        <v>428414.58333333331</v>
      </c>
      <c r="V6" s="44">
        <f t="shared" ref="V6:V10" si="5">U6-$I$17</f>
        <v>-74918.75</v>
      </c>
      <c r="W6" s="45">
        <f t="shared" ref="W6:W10" si="6">V6*-1/$I$17</f>
        <v>0.1488451986754967</v>
      </c>
      <c r="Y6" t="s">
        <v>83</v>
      </c>
      <c r="AC6" t="s">
        <v>84</v>
      </c>
      <c r="AD6" s="49">
        <v>0.05</v>
      </c>
      <c r="AE6" s="49">
        <v>0.1</v>
      </c>
      <c r="AF6" s="49">
        <v>0.15</v>
      </c>
      <c r="AG6" s="49">
        <v>0.2</v>
      </c>
      <c r="AH6" s="49">
        <v>0.25</v>
      </c>
      <c r="AI6" s="49">
        <v>0.3</v>
      </c>
    </row>
    <row r="7" spans="1:35" ht="24" x14ac:dyDescent="0.2">
      <c r="A7" s="14" t="s">
        <v>85</v>
      </c>
      <c r="B7" s="50">
        <v>0</v>
      </c>
      <c r="C7" s="51"/>
      <c r="D7" s="52"/>
      <c r="E7" s="53">
        <f>70*100</f>
        <v>7000</v>
      </c>
      <c r="F7" s="153" t="s">
        <v>86</v>
      </c>
      <c r="G7" s="14"/>
      <c r="H7" s="37">
        <v>3</v>
      </c>
      <c r="I7" s="38">
        <v>550000</v>
      </c>
      <c r="J7" s="39">
        <v>450000</v>
      </c>
      <c r="K7" s="38">
        <f t="shared" si="0"/>
        <v>100000</v>
      </c>
      <c r="L7" s="40">
        <f t="shared" si="1"/>
        <v>0.18181818181818182</v>
      </c>
      <c r="M7" s="151"/>
      <c r="N7" s="47">
        <f t="shared" si="2"/>
        <v>20000</v>
      </c>
      <c r="R7" s="48" t="s">
        <v>87</v>
      </c>
      <c r="S7" s="43">
        <v>0.04</v>
      </c>
      <c r="T7" s="44">
        <f t="shared" si="3"/>
        <v>16883.333333333332</v>
      </c>
      <c r="U7" s="44">
        <f t="shared" si="4"/>
        <v>438966.66666666663</v>
      </c>
      <c r="V7" s="44">
        <f t="shared" si="5"/>
        <v>-64366.666666666686</v>
      </c>
      <c r="W7" s="45">
        <f t="shared" si="6"/>
        <v>0.12788079470198679</v>
      </c>
      <c r="Y7" t="s">
        <v>88</v>
      </c>
      <c r="AC7" t="s">
        <v>89</v>
      </c>
      <c r="AD7" s="44">
        <f>AD6*$I$17</f>
        <v>25166.666666666668</v>
      </c>
      <c r="AE7" s="44">
        <f t="shared" ref="AE7:AI7" si="7">AE6*$I$17</f>
        <v>50333.333333333336</v>
      </c>
      <c r="AF7" s="44">
        <f t="shared" si="7"/>
        <v>75500</v>
      </c>
      <c r="AG7" s="44">
        <f t="shared" si="7"/>
        <v>100666.66666666667</v>
      </c>
      <c r="AH7" s="44">
        <f t="shared" si="7"/>
        <v>125833.33333333333</v>
      </c>
      <c r="AI7" s="44">
        <f t="shared" si="7"/>
        <v>151000</v>
      </c>
    </row>
    <row r="8" spans="1:35" ht="24" x14ac:dyDescent="0.2">
      <c r="A8" s="4" t="s">
        <v>90</v>
      </c>
      <c r="B8" s="22" t="s">
        <v>91</v>
      </c>
      <c r="C8" s="54">
        <v>250</v>
      </c>
      <c r="D8" s="55">
        <f>C8*5</f>
        <v>1250</v>
      </c>
      <c r="E8" s="12"/>
      <c r="F8" s="154"/>
      <c r="G8" s="56">
        <f>150*5</f>
        <v>750</v>
      </c>
      <c r="H8" s="37">
        <v>4</v>
      </c>
      <c r="I8" s="38">
        <v>500000</v>
      </c>
      <c r="J8" s="39">
        <v>430000</v>
      </c>
      <c r="K8" s="38">
        <f t="shared" si="0"/>
        <v>70000</v>
      </c>
      <c r="L8" s="40">
        <f t="shared" si="1"/>
        <v>0.14000000000000001</v>
      </c>
      <c r="M8" s="151"/>
      <c r="N8" s="47">
        <f t="shared" si="2"/>
        <v>14000</v>
      </c>
      <c r="R8" s="57" t="s">
        <v>92</v>
      </c>
      <c r="S8" s="58">
        <v>0.05</v>
      </c>
      <c r="T8" s="44">
        <f t="shared" si="3"/>
        <v>21104.166666666668</v>
      </c>
      <c r="U8" s="44">
        <f t="shared" si="4"/>
        <v>443187.5</v>
      </c>
      <c r="V8" s="44">
        <f t="shared" si="5"/>
        <v>-60145.833333333314</v>
      </c>
      <c r="W8" s="45">
        <f t="shared" si="6"/>
        <v>0.11949503311258275</v>
      </c>
      <c r="Y8" t="s">
        <v>93</v>
      </c>
    </row>
    <row r="9" spans="1:35" ht="24" x14ac:dyDescent="0.2">
      <c r="A9" s="4"/>
      <c r="B9" s="22" t="s">
        <v>94</v>
      </c>
      <c r="C9" s="54">
        <v>230</v>
      </c>
      <c r="D9" s="55">
        <f>10*230</f>
        <v>2300</v>
      </c>
      <c r="E9" s="12"/>
      <c r="F9" s="154"/>
      <c r="G9" s="56">
        <f>140*10</f>
        <v>1400</v>
      </c>
      <c r="H9" s="37">
        <v>5</v>
      </c>
      <c r="I9" s="38">
        <v>520000</v>
      </c>
      <c r="J9" s="59">
        <f>J8</f>
        <v>430000</v>
      </c>
      <c r="K9" s="38">
        <f t="shared" si="0"/>
        <v>90000</v>
      </c>
      <c r="L9" s="40">
        <f t="shared" si="1"/>
        <v>0.17307692307692307</v>
      </c>
      <c r="M9" s="151"/>
      <c r="N9" s="47">
        <f t="shared" si="2"/>
        <v>18000</v>
      </c>
      <c r="R9" s="48" t="s">
        <v>95</v>
      </c>
      <c r="S9" s="43">
        <v>0.06</v>
      </c>
      <c r="T9" s="44">
        <f t="shared" si="3"/>
        <v>25324.999999999996</v>
      </c>
      <c r="U9" s="44">
        <f t="shared" si="4"/>
        <v>447408.33333333331</v>
      </c>
      <c r="V9" s="44">
        <f t="shared" si="5"/>
        <v>-55925</v>
      </c>
      <c r="W9" s="45">
        <f t="shared" si="6"/>
        <v>0.11110927152317882</v>
      </c>
      <c r="AC9" t="s">
        <v>96</v>
      </c>
      <c r="AD9" s="60">
        <f>S5</f>
        <v>0</v>
      </c>
      <c r="AE9" s="60">
        <f>S6</f>
        <v>1.4999999999999999E-2</v>
      </c>
      <c r="AF9" s="60">
        <f>S7</f>
        <v>0.04</v>
      </c>
      <c r="AG9" s="60">
        <f>S8</f>
        <v>0.05</v>
      </c>
      <c r="AH9" s="60">
        <f>S9</f>
        <v>0.06</v>
      </c>
      <c r="AI9" s="60">
        <f>S10</f>
        <v>7.0000000000000007E-2</v>
      </c>
    </row>
    <row r="10" spans="1:35" ht="25" thickBot="1" x14ac:dyDescent="0.25">
      <c r="A10" s="4"/>
      <c r="B10" s="22" t="s">
        <v>97</v>
      </c>
      <c r="C10" s="54">
        <v>210</v>
      </c>
      <c r="D10" s="55">
        <f>210*15</f>
        <v>3150</v>
      </c>
      <c r="E10" s="12"/>
      <c r="F10" s="154"/>
      <c r="G10" s="56">
        <f>130*15</f>
        <v>1950</v>
      </c>
      <c r="H10" s="37">
        <v>6</v>
      </c>
      <c r="I10" s="38">
        <v>500000</v>
      </c>
      <c r="J10" s="59">
        <v>410000</v>
      </c>
      <c r="K10" s="38">
        <f t="shared" si="0"/>
        <v>90000</v>
      </c>
      <c r="L10" s="40">
        <f t="shared" si="1"/>
        <v>0.18</v>
      </c>
      <c r="M10" s="151"/>
      <c r="N10" s="47">
        <f t="shared" si="2"/>
        <v>18000</v>
      </c>
      <c r="R10" s="61" t="s">
        <v>98</v>
      </c>
      <c r="S10" s="62">
        <v>7.0000000000000007E-2</v>
      </c>
      <c r="T10" s="44">
        <f t="shared" si="3"/>
        <v>29545.833333333336</v>
      </c>
      <c r="U10" s="44">
        <f t="shared" si="4"/>
        <v>451629.16666666663</v>
      </c>
      <c r="V10" s="44">
        <f t="shared" si="5"/>
        <v>-51704.166666666686</v>
      </c>
      <c r="W10" s="45">
        <f t="shared" si="6"/>
        <v>0.10272350993377488</v>
      </c>
      <c r="AC10" t="s">
        <v>99</v>
      </c>
      <c r="AD10" s="63">
        <f>AD9*$J$17</f>
        <v>0</v>
      </c>
      <c r="AE10" s="63">
        <f t="shared" ref="AE10:AI10" si="8">AE9*$J$17</f>
        <v>6331.2499999999991</v>
      </c>
      <c r="AF10" s="63">
        <f t="shared" si="8"/>
        <v>16883.333333333332</v>
      </c>
      <c r="AG10" s="63">
        <f t="shared" si="8"/>
        <v>21104.166666666668</v>
      </c>
      <c r="AH10" s="63">
        <f t="shared" si="8"/>
        <v>25324.999999999996</v>
      </c>
      <c r="AI10" s="63">
        <f t="shared" si="8"/>
        <v>29545.833333333336</v>
      </c>
    </row>
    <row r="11" spans="1:35" ht="25" thickBot="1" x14ac:dyDescent="0.25">
      <c r="A11" s="4"/>
      <c r="B11" s="22" t="s">
        <v>100</v>
      </c>
      <c r="C11" s="54">
        <v>190</v>
      </c>
      <c r="D11" s="55">
        <f>20*190</f>
        <v>3800</v>
      </c>
      <c r="E11" s="12"/>
      <c r="F11" s="154"/>
      <c r="G11" s="56">
        <f>120*20</f>
        <v>2400</v>
      </c>
      <c r="H11" s="37">
        <v>7</v>
      </c>
      <c r="I11" s="38">
        <v>500000</v>
      </c>
      <c r="J11" s="59">
        <v>410000</v>
      </c>
      <c r="K11" s="38">
        <f t="shared" si="0"/>
        <v>90000</v>
      </c>
      <c r="L11" s="40">
        <f t="shared" si="1"/>
        <v>0.18</v>
      </c>
      <c r="M11" s="151"/>
      <c r="N11" s="47">
        <f t="shared" si="2"/>
        <v>18000</v>
      </c>
      <c r="S11" s="32" t="s">
        <v>101</v>
      </c>
    </row>
    <row r="12" spans="1:35" ht="25" thickBot="1" x14ac:dyDescent="0.25">
      <c r="A12" s="4"/>
      <c r="B12" s="22" t="s">
        <v>102</v>
      </c>
      <c r="C12" s="54">
        <v>170</v>
      </c>
      <c r="D12" s="55">
        <f>25*170</f>
        <v>4250</v>
      </c>
      <c r="E12" s="12"/>
      <c r="F12" s="154"/>
      <c r="G12" s="56">
        <f>110*25</f>
        <v>2750</v>
      </c>
      <c r="H12" s="37">
        <v>8</v>
      </c>
      <c r="I12" s="38">
        <v>530000</v>
      </c>
      <c r="J12" s="59">
        <v>410000</v>
      </c>
      <c r="K12" s="38">
        <f t="shared" si="0"/>
        <v>120000</v>
      </c>
      <c r="L12" s="40">
        <f t="shared" si="1"/>
        <v>0.22641509433962265</v>
      </c>
      <c r="M12" s="151"/>
      <c r="N12" s="47">
        <f t="shared" si="2"/>
        <v>24000</v>
      </c>
      <c r="R12" s="46" t="s">
        <v>103</v>
      </c>
      <c r="S12" s="64">
        <v>0.1</v>
      </c>
      <c r="Y12" t="s">
        <v>104</v>
      </c>
      <c r="AC12" t="s">
        <v>74</v>
      </c>
      <c r="AD12" s="63">
        <f>AD7-AD10</f>
        <v>25166.666666666668</v>
      </c>
      <c r="AE12" s="63">
        <f t="shared" ref="AE12:AI12" si="9">AE7-AE10</f>
        <v>44002.083333333336</v>
      </c>
      <c r="AF12" s="63">
        <f t="shared" si="9"/>
        <v>58616.666666666672</v>
      </c>
      <c r="AG12" s="63">
        <f t="shared" si="9"/>
        <v>79562.5</v>
      </c>
      <c r="AH12" s="63">
        <f t="shared" si="9"/>
        <v>100508.33333333333</v>
      </c>
      <c r="AI12" s="63">
        <f t="shared" si="9"/>
        <v>121454.16666666666</v>
      </c>
    </row>
    <row r="13" spans="1:35" ht="24" x14ac:dyDescent="0.2">
      <c r="A13" s="4" t="s">
        <v>105</v>
      </c>
      <c r="B13" s="65"/>
      <c r="C13" s="26"/>
      <c r="D13" s="66"/>
      <c r="E13" s="12"/>
      <c r="F13" s="67" t="s">
        <v>106</v>
      </c>
      <c r="G13" s="4"/>
      <c r="H13" s="37">
        <v>9</v>
      </c>
      <c r="I13" s="38">
        <v>440000</v>
      </c>
      <c r="J13" s="59">
        <v>390000</v>
      </c>
      <c r="K13" s="38">
        <f t="shared" si="0"/>
        <v>50000</v>
      </c>
      <c r="L13" s="40">
        <f t="shared" si="1"/>
        <v>0.11363636363636363</v>
      </c>
      <c r="M13" s="151"/>
      <c r="N13" s="47">
        <f t="shared" si="2"/>
        <v>10000</v>
      </c>
      <c r="S13" s="59"/>
    </row>
    <row r="14" spans="1:35" ht="25" thickBot="1" x14ac:dyDescent="0.25">
      <c r="A14" s="17" t="s">
        <v>107</v>
      </c>
      <c r="B14" s="68"/>
      <c r="C14" s="69"/>
      <c r="D14" s="27"/>
      <c r="E14" s="13"/>
      <c r="F14" s="70" t="s">
        <v>108</v>
      </c>
      <c r="G14" s="17"/>
      <c r="H14" s="37">
        <v>10</v>
      </c>
      <c r="I14" s="38">
        <v>500000</v>
      </c>
      <c r="J14" s="59">
        <v>385000</v>
      </c>
      <c r="K14" s="38">
        <f t="shared" si="0"/>
        <v>115000</v>
      </c>
      <c r="L14" s="40">
        <f t="shared" si="1"/>
        <v>0.23</v>
      </c>
      <c r="M14" s="151"/>
      <c r="N14" s="47">
        <f>K14*20%</f>
        <v>23000</v>
      </c>
      <c r="R14" s="44"/>
    </row>
    <row r="15" spans="1:35" ht="25" thickBot="1" x14ac:dyDescent="0.25">
      <c r="A15" s="17" t="s">
        <v>109</v>
      </c>
      <c r="B15" s="71"/>
      <c r="C15" s="72"/>
      <c r="D15" s="73"/>
      <c r="E15" s="72"/>
      <c r="F15" s="74"/>
      <c r="G15" s="75" t="s">
        <v>110</v>
      </c>
      <c r="H15" s="37">
        <v>11</v>
      </c>
      <c r="I15" s="38">
        <v>500000</v>
      </c>
      <c r="J15" s="59">
        <v>400000</v>
      </c>
      <c r="K15" s="38">
        <f t="shared" si="0"/>
        <v>100000</v>
      </c>
      <c r="L15" s="40">
        <f t="shared" si="1"/>
        <v>0.2</v>
      </c>
      <c r="M15" s="151"/>
      <c r="N15" s="47">
        <f t="shared" si="2"/>
        <v>20000</v>
      </c>
      <c r="R15" s="44"/>
      <c r="S15" s="76"/>
    </row>
    <row r="16" spans="1:35" ht="25" thickBot="1" x14ac:dyDescent="0.3">
      <c r="A16" s="17" t="s">
        <v>111</v>
      </c>
      <c r="B16" s="77"/>
      <c r="C16" s="2"/>
      <c r="D16" s="78"/>
      <c r="E16" s="2"/>
      <c r="F16" s="79">
        <v>0.05</v>
      </c>
      <c r="G16" s="1"/>
      <c r="H16" s="80">
        <v>12</v>
      </c>
      <c r="I16" s="81">
        <v>500000</v>
      </c>
      <c r="J16" s="82">
        <v>410000</v>
      </c>
      <c r="K16" s="81">
        <f t="shared" si="0"/>
        <v>90000</v>
      </c>
      <c r="L16" s="83">
        <f t="shared" si="1"/>
        <v>0.18</v>
      </c>
      <c r="M16" s="152"/>
      <c r="N16" s="84">
        <f t="shared" si="2"/>
        <v>18000</v>
      </c>
      <c r="AB16" s="155" t="s">
        <v>112</v>
      </c>
      <c r="AC16" s="155"/>
      <c r="AD16" s="155"/>
      <c r="AE16" s="156">
        <f>I17</f>
        <v>503333.33333333331</v>
      </c>
      <c r="AF16" s="155"/>
    </row>
    <row r="17" spans="1:23" x14ac:dyDescent="0.2">
      <c r="B17" s="23"/>
      <c r="D17" s="44"/>
      <c r="F17" s="76"/>
      <c r="I17" s="44">
        <f>SUM(I5:I16)/12</f>
        <v>503333.33333333331</v>
      </c>
      <c r="J17" s="44">
        <f>SUM(J5:J16)/12</f>
        <v>422083.33333333331</v>
      </c>
      <c r="K17" s="44">
        <f>I17-J17</f>
        <v>81250</v>
      </c>
      <c r="L17" s="44">
        <f>K17*12</f>
        <v>975000</v>
      </c>
      <c r="N17" s="59">
        <f>SUM(N5:N16)</f>
        <v>195000</v>
      </c>
    </row>
    <row r="18" spans="1:23" x14ac:dyDescent="0.2">
      <c r="B18" s="23"/>
      <c r="D18" s="44"/>
      <c r="F18" s="76"/>
    </row>
    <row r="19" spans="1:23" ht="16" thickBot="1" x14ac:dyDescent="0.25">
      <c r="B19" s="23"/>
      <c r="D19" s="44"/>
      <c r="F19" s="76"/>
    </row>
    <row r="20" spans="1:23" ht="19" x14ac:dyDescent="0.25">
      <c r="B20" s="85" t="s">
        <v>113</v>
      </c>
      <c r="C20" s="85"/>
      <c r="D20" s="85"/>
      <c r="E20" s="122" t="s">
        <v>114</v>
      </c>
      <c r="F20" s="122"/>
      <c r="G20" s="122"/>
      <c r="H20" s="122"/>
      <c r="I20" s="122"/>
      <c r="J20" s="122"/>
      <c r="K20" s="122"/>
      <c r="L20" s="122"/>
      <c r="M20" s="122"/>
      <c r="N20" s="122"/>
      <c r="O20" s="122"/>
      <c r="P20" s="122"/>
      <c r="Q20" s="122"/>
      <c r="R20" s="122"/>
      <c r="S20" s="122"/>
      <c r="T20" s="122"/>
      <c r="U20" s="122"/>
      <c r="V20" s="136" t="s">
        <v>115</v>
      </c>
      <c r="W20" s="137"/>
    </row>
    <row r="21" spans="1:23" x14ac:dyDescent="0.2">
      <c r="V21" s="138"/>
      <c r="W21" s="139"/>
    </row>
    <row r="22" spans="1:23" x14ac:dyDescent="0.2">
      <c r="B22" s="86" t="s">
        <v>116</v>
      </c>
      <c r="C22" s="86"/>
      <c r="D22" s="86"/>
      <c r="E22" s="120" t="s">
        <v>117</v>
      </c>
      <c r="F22" s="120"/>
      <c r="H22" s="120" t="s">
        <v>117</v>
      </c>
      <c r="I22" s="120"/>
      <c r="J22" s="120"/>
      <c r="L22" s="120" t="s">
        <v>117</v>
      </c>
      <c r="M22" s="120"/>
      <c r="N22" s="120"/>
      <c r="O22" s="120"/>
      <c r="P22" s="86"/>
      <c r="Q22" s="86"/>
      <c r="S22" s="120" t="s">
        <v>117</v>
      </c>
      <c r="T22" s="120"/>
      <c r="U22" s="120"/>
      <c r="V22" s="138"/>
      <c r="W22" s="139"/>
    </row>
    <row r="23" spans="1:23" ht="16" thickBot="1" x14ac:dyDescent="0.25">
      <c r="V23" s="138"/>
      <c r="W23" s="139"/>
    </row>
    <row r="24" spans="1:23" ht="15" customHeight="1" x14ac:dyDescent="0.2">
      <c r="A24" s="130" t="s">
        <v>118</v>
      </c>
      <c r="B24" s="87" t="s">
        <v>119</v>
      </c>
      <c r="C24" s="88"/>
      <c r="D24" s="88"/>
      <c r="E24" s="123" t="s">
        <v>120</v>
      </c>
      <c r="F24" s="124"/>
      <c r="H24" s="123" t="s">
        <v>121</v>
      </c>
      <c r="I24" s="133"/>
      <c r="J24" s="124"/>
      <c r="L24" s="123" t="s">
        <v>122</v>
      </c>
      <c r="M24" s="133"/>
      <c r="N24" s="133"/>
      <c r="O24" s="124"/>
      <c r="P24" s="89"/>
      <c r="Q24" s="89"/>
      <c r="S24" s="123" t="s">
        <v>123</v>
      </c>
      <c r="T24" s="133"/>
      <c r="U24" s="133"/>
      <c r="V24" s="138"/>
      <c r="W24" s="139"/>
    </row>
    <row r="25" spans="1:23" x14ac:dyDescent="0.2">
      <c r="A25" s="131"/>
      <c r="B25" s="90"/>
      <c r="C25" s="91"/>
      <c r="D25" s="91"/>
      <c r="E25" s="125"/>
      <c r="F25" s="126"/>
      <c r="H25" s="125"/>
      <c r="I25" s="134"/>
      <c r="J25" s="126"/>
      <c r="L25" s="125"/>
      <c r="M25" s="134"/>
      <c r="N25" s="134"/>
      <c r="O25" s="126"/>
      <c r="P25" s="89"/>
      <c r="Q25" s="89"/>
      <c r="S25" s="125"/>
      <c r="T25" s="134"/>
      <c r="U25" s="134"/>
      <c r="V25" s="138"/>
      <c r="W25" s="139"/>
    </row>
    <row r="26" spans="1:23" x14ac:dyDescent="0.2">
      <c r="A26" s="131"/>
      <c r="B26" s="90"/>
      <c r="C26" s="91"/>
      <c r="D26" s="91"/>
      <c r="E26" s="125"/>
      <c r="F26" s="126"/>
      <c r="H26" s="125"/>
      <c r="I26" s="134"/>
      <c r="J26" s="126"/>
      <c r="L26" s="125"/>
      <c r="M26" s="134"/>
      <c r="N26" s="134"/>
      <c r="O26" s="126"/>
      <c r="P26" s="89"/>
      <c r="Q26" s="89"/>
      <c r="S26" s="125"/>
      <c r="T26" s="134"/>
      <c r="U26" s="134"/>
      <c r="V26" s="138"/>
      <c r="W26" s="139"/>
    </row>
    <row r="27" spans="1:23" x14ac:dyDescent="0.2">
      <c r="A27" s="131"/>
      <c r="B27" s="90" t="s">
        <v>124</v>
      </c>
      <c r="C27" s="91"/>
      <c r="D27" s="91"/>
      <c r="E27" s="125"/>
      <c r="F27" s="126"/>
      <c r="H27" s="125"/>
      <c r="I27" s="134"/>
      <c r="J27" s="126"/>
      <c r="L27" s="125"/>
      <c r="M27" s="134"/>
      <c r="N27" s="134"/>
      <c r="O27" s="126"/>
      <c r="P27" s="89"/>
      <c r="Q27" s="89"/>
      <c r="S27" s="125"/>
      <c r="T27" s="134"/>
      <c r="U27" s="134"/>
      <c r="V27" s="138"/>
      <c r="W27" s="139"/>
    </row>
    <row r="28" spans="1:23" ht="76.5" customHeight="1" thickBot="1" x14ac:dyDescent="0.25">
      <c r="A28" s="132"/>
      <c r="B28" s="92" t="s">
        <v>125</v>
      </c>
      <c r="C28" s="93"/>
      <c r="D28" s="93"/>
      <c r="E28" s="127"/>
      <c r="F28" s="128"/>
      <c r="H28" s="127"/>
      <c r="I28" s="135"/>
      <c r="J28" s="128"/>
      <c r="L28" s="127"/>
      <c r="M28" s="135"/>
      <c r="N28" s="135"/>
      <c r="O28" s="128"/>
      <c r="P28" s="89"/>
      <c r="Q28" s="89"/>
      <c r="S28" s="127"/>
      <c r="T28" s="135"/>
      <c r="U28" s="135"/>
      <c r="V28" s="138"/>
      <c r="W28" s="139"/>
    </row>
    <row r="29" spans="1:23" x14ac:dyDescent="0.2">
      <c r="B29" s="129" t="s">
        <v>126</v>
      </c>
      <c r="C29" s="129"/>
      <c r="D29" s="129"/>
      <c r="E29" s="129"/>
      <c r="F29" s="129"/>
      <c r="H29" s="143" t="s">
        <v>127</v>
      </c>
      <c r="I29" s="143"/>
      <c r="J29" s="143"/>
      <c r="L29" s="143" t="s">
        <v>128</v>
      </c>
      <c r="M29" s="143"/>
      <c r="N29" s="143"/>
      <c r="O29" s="143"/>
      <c r="P29" s="94"/>
      <c r="Q29" s="94"/>
      <c r="S29" s="143" t="s">
        <v>129</v>
      </c>
      <c r="T29" s="143"/>
      <c r="U29" s="143"/>
      <c r="V29" s="138"/>
      <c r="W29" s="139"/>
    </row>
    <row r="30" spans="1:23" ht="16" thickBot="1" x14ac:dyDescent="0.25">
      <c r="V30" s="138"/>
      <c r="W30" s="139"/>
    </row>
    <row r="31" spans="1:23" x14ac:dyDescent="0.2">
      <c r="A31" s="130" t="s">
        <v>130</v>
      </c>
      <c r="B31" s="120" t="s">
        <v>131</v>
      </c>
      <c r="C31" s="120"/>
      <c r="D31" s="120"/>
      <c r="E31" s="120"/>
      <c r="F31" s="120"/>
      <c r="H31" s="120" t="s">
        <v>132</v>
      </c>
      <c r="I31" s="120"/>
      <c r="J31" s="120"/>
      <c r="L31" s="120" t="s">
        <v>133</v>
      </c>
      <c r="M31" s="120"/>
      <c r="N31" s="120"/>
      <c r="O31" s="120"/>
      <c r="P31" s="86"/>
      <c r="Q31" s="86"/>
      <c r="S31" s="120" t="s">
        <v>134</v>
      </c>
      <c r="T31" s="120"/>
      <c r="U31" s="120"/>
      <c r="V31" s="138"/>
      <c r="W31" s="139"/>
    </row>
    <row r="32" spans="1:23" x14ac:dyDescent="0.2">
      <c r="A32" s="131"/>
      <c r="V32" s="138"/>
      <c r="W32" s="139"/>
    </row>
    <row r="33" spans="1:23" ht="15" customHeight="1" x14ac:dyDescent="0.2">
      <c r="A33" s="131"/>
      <c r="B33" s="95" t="s">
        <v>135</v>
      </c>
      <c r="C33" s="95"/>
      <c r="D33" s="95"/>
      <c r="E33" s="95"/>
      <c r="F33" s="95"/>
      <c r="G33" s="95"/>
      <c r="H33" s="95" t="s">
        <v>136</v>
      </c>
      <c r="L33" s="95" t="s">
        <v>137</v>
      </c>
      <c r="S33" s="95" t="s">
        <v>138</v>
      </c>
      <c r="V33" s="138"/>
      <c r="W33" s="139"/>
    </row>
    <row r="34" spans="1:23" x14ac:dyDescent="0.2">
      <c r="A34" s="131"/>
      <c r="B34" s="95" t="s">
        <v>139</v>
      </c>
      <c r="C34" s="95"/>
      <c r="D34" s="95"/>
      <c r="E34" s="95"/>
      <c r="F34" s="95"/>
      <c r="G34" s="95"/>
      <c r="H34" s="95"/>
      <c r="L34" s="95" t="s">
        <v>140</v>
      </c>
      <c r="S34" s="95" t="s">
        <v>141</v>
      </c>
      <c r="V34" s="138"/>
      <c r="W34" s="139"/>
    </row>
    <row r="35" spans="1:23" ht="16" thickBot="1" x14ac:dyDescent="0.25">
      <c r="A35" s="132"/>
      <c r="B35" s="95" t="s">
        <v>142</v>
      </c>
      <c r="C35" s="95"/>
      <c r="D35" s="95"/>
      <c r="L35" s="95" t="s">
        <v>143</v>
      </c>
      <c r="S35" s="95" t="s">
        <v>144</v>
      </c>
      <c r="V35" s="138"/>
      <c r="W35" s="139"/>
    </row>
    <row r="36" spans="1:23" x14ac:dyDescent="0.2">
      <c r="B36" s="96" t="s">
        <v>145</v>
      </c>
      <c r="C36" s="96"/>
      <c r="D36" s="96"/>
      <c r="L36" s="95" t="s">
        <v>146</v>
      </c>
      <c r="S36" s="95" t="s">
        <v>147</v>
      </c>
      <c r="V36" s="138"/>
      <c r="W36" s="139"/>
    </row>
    <row r="37" spans="1:23" x14ac:dyDescent="0.2">
      <c r="B37" s="96"/>
      <c r="C37" s="96"/>
      <c r="D37" s="96"/>
      <c r="L37" s="95" t="s">
        <v>148</v>
      </c>
      <c r="S37" s="95" t="s">
        <v>149</v>
      </c>
      <c r="V37" s="138"/>
      <c r="W37" s="139"/>
    </row>
    <row r="38" spans="1:23" x14ac:dyDescent="0.2">
      <c r="B38" s="96"/>
      <c r="C38" s="96"/>
      <c r="D38" s="96"/>
      <c r="L38" s="95" t="s">
        <v>150</v>
      </c>
      <c r="V38" s="138"/>
      <c r="W38" s="139"/>
    </row>
    <row r="39" spans="1:23" x14ac:dyDescent="0.2">
      <c r="B39" s="96"/>
      <c r="C39" s="96"/>
      <c r="D39" s="96"/>
      <c r="L39" s="95" t="s">
        <v>151</v>
      </c>
      <c r="V39" s="138"/>
      <c r="W39" s="139"/>
    </row>
    <row r="40" spans="1:23" x14ac:dyDescent="0.2">
      <c r="B40" s="96"/>
      <c r="C40" s="96"/>
      <c r="D40" s="96"/>
      <c r="L40" s="95" t="s">
        <v>152</v>
      </c>
      <c r="V40" s="138"/>
      <c r="W40" s="139"/>
    </row>
    <row r="41" spans="1:23" x14ac:dyDescent="0.2">
      <c r="B41" s="96"/>
      <c r="C41" s="96"/>
      <c r="D41" s="96"/>
      <c r="L41" s="95" t="s">
        <v>153</v>
      </c>
      <c r="V41" s="138"/>
      <c r="W41" s="139"/>
    </row>
    <row r="42" spans="1:23" ht="16" x14ac:dyDescent="0.2">
      <c r="B42" s="142" t="s">
        <v>154</v>
      </c>
      <c r="C42" s="142"/>
      <c r="D42" s="142"/>
      <c r="E42" s="142"/>
      <c r="F42" s="142"/>
      <c r="G42" s="142"/>
      <c r="H42" s="142"/>
      <c r="I42" s="142"/>
      <c r="J42" s="142"/>
      <c r="K42" s="142"/>
      <c r="L42" s="142"/>
      <c r="M42" s="142"/>
      <c r="N42" s="142"/>
      <c r="O42" s="142"/>
      <c r="P42" s="142"/>
      <c r="Q42" s="142"/>
      <c r="R42" s="142"/>
      <c r="S42" s="142"/>
      <c r="T42" s="142"/>
      <c r="U42" s="142"/>
      <c r="V42" s="138"/>
      <c r="W42" s="139"/>
    </row>
    <row r="43" spans="1:23" ht="16" x14ac:dyDescent="0.2">
      <c r="B43" s="97"/>
      <c r="C43" s="97"/>
      <c r="D43" s="97"/>
      <c r="E43" s="97"/>
      <c r="F43" s="97"/>
      <c r="G43" s="97"/>
      <c r="H43" s="97"/>
      <c r="I43" s="97"/>
      <c r="J43" s="97"/>
      <c r="K43" s="97"/>
      <c r="L43" s="97"/>
      <c r="M43" s="97"/>
      <c r="N43" s="97"/>
      <c r="O43" s="97"/>
      <c r="P43" s="97"/>
      <c r="Q43" s="97"/>
      <c r="R43" s="97"/>
      <c r="S43" s="97"/>
      <c r="T43" s="97"/>
      <c r="U43" s="97"/>
      <c r="V43" s="138"/>
      <c r="W43" s="139"/>
    </row>
    <row r="44" spans="1:23" x14ac:dyDescent="0.2">
      <c r="B44" s="120" t="s">
        <v>155</v>
      </c>
      <c r="C44" s="120"/>
      <c r="D44" s="120"/>
      <c r="E44" s="120"/>
      <c r="F44" s="120"/>
      <c r="H44" s="120" t="s">
        <v>155</v>
      </c>
      <c r="I44" s="120"/>
      <c r="J44" s="120"/>
      <c r="L44" s="120" t="s">
        <v>155</v>
      </c>
      <c r="M44" s="120"/>
      <c r="N44" s="120"/>
      <c r="O44" s="120"/>
      <c r="P44" s="86"/>
      <c r="Q44" s="86"/>
      <c r="S44" s="120" t="s">
        <v>155</v>
      </c>
      <c r="T44" s="120"/>
      <c r="U44" s="120"/>
      <c r="V44" s="138"/>
      <c r="W44" s="139"/>
    </row>
    <row r="45" spans="1:23" x14ac:dyDescent="0.2">
      <c r="V45" s="138"/>
      <c r="W45" s="139"/>
    </row>
    <row r="46" spans="1:23" x14ac:dyDescent="0.2">
      <c r="B46" s="95" t="s">
        <v>156</v>
      </c>
      <c r="C46" s="95"/>
      <c r="D46" s="95"/>
      <c r="H46" s="95" t="s">
        <v>157</v>
      </c>
      <c r="L46" s="95" t="s">
        <v>158</v>
      </c>
      <c r="S46" s="95" t="s">
        <v>159</v>
      </c>
      <c r="V46" s="138"/>
      <c r="W46" s="139"/>
    </row>
    <row r="47" spans="1:23" x14ac:dyDescent="0.2">
      <c r="B47" s="95" t="s">
        <v>160</v>
      </c>
      <c r="C47" s="95"/>
      <c r="D47" s="95"/>
      <c r="H47" s="98" t="s">
        <v>161</v>
      </c>
      <c r="L47" s="95" t="s">
        <v>162</v>
      </c>
      <c r="V47" s="138"/>
      <c r="W47" s="139"/>
    </row>
    <row r="48" spans="1:23" ht="16" thickBot="1" x14ac:dyDescent="0.25">
      <c r="B48" s="95" t="s">
        <v>163</v>
      </c>
      <c r="C48" s="95"/>
      <c r="D48" s="95"/>
      <c r="L48" s="98" t="s">
        <v>164</v>
      </c>
      <c r="V48" s="140"/>
      <c r="W48" s="141"/>
    </row>
    <row r="50" spans="2:21" x14ac:dyDescent="0.2">
      <c r="B50" s="119"/>
      <c r="C50" s="119"/>
      <c r="D50" s="119"/>
      <c r="E50" s="119"/>
      <c r="F50" s="119"/>
      <c r="G50" s="119"/>
      <c r="H50" s="119"/>
      <c r="I50" s="119"/>
      <c r="J50" s="119"/>
      <c r="K50" s="119"/>
      <c r="L50" s="119"/>
      <c r="M50" s="119"/>
      <c r="N50" s="119"/>
      <c r="O50" s="119"/>
      <c r="P50" s="119"/>
      <c r="Q50" s="119"/>
      <c r="R50" s="119"/>
      <c r="S50" s="119"/>
      <c r="T50" s="119"/>
      <c r="U50" s="119"/>
    </row>
    <row r="51" spans="2:21" ht="19" x14ac:dyDescent="0.25">
      <c r="B51" s="85" t="s">
        <v>113</v>
      </c>
      <c r="C51" s="85"/>
      <c r="D51" s="85"/>
      <c r="E51" s="122" t="s">
        <v>165</v>
      </c>
      <c r="F51" s="122"/>
      <c r="G51" s="122"/>
      <c r="H51" s="122"/>
      <c r="I51" s="122"/>
      <c r="J51" s="122"/>
      <c r="K51" s="122"/>
      <c r="L51" s="122"/>
      <c r="M51" s="122"/>
      <c r="N51" s="122"/>
      <c r="O51" s="122"/>
      <c r="P51" s="122"/>
      <c r="Q51" s="122"/>
      <c r="R51" s="122"/>
      <c r="S51" s="122"/>
      <c r="T51" s="122"/>
      <c r="U51" s="122"/>
    </row>
    <row r="52" spans="2:21" x14ac:dyDescent="0.2">
      <c r="B52" s="86" t="s">
        <v>116</v>
      </c>
      <c r="C52" s="86"/>
      <c r="D52" s="86"/>
      <c r="E52" s="120" t="s">
        <v>117</v>
      </c>
      <c r="F52" s="120"/>
    </row>
    <row r="53" spans="2:21" ht="16" thickBot="1" x14ac:dyDescent="0.25"/>
    <row r="54" spans="2:21" x14ac:dyDescent="0.2">
      <c r="B54" s="87" t="s">
        <v>166</v>
      </c>
      <c r="C54" s="88"/>
      <c r="D54" s="88"/>
      <c r="E54" s="123" t="s">
        <v>167</v>
      </c>
      <c r="F54" s="124"/>
    </row>
    <row r="55" spans="2:21" x14ac:dyDescent="0.2">
      <c r="B55" s="90"/>
      <c r="C55" s="91"/>
      <c r="D55" s="91"/>
      <c r="E55" s="125"/>
      <c r="F55" s="126"/>
    </row>
    <row r="56" spans="2:21" x14ac:dyDescent="0.2">
      <c r="B56" s="90" t="s">
        <v>168</v>
      </c>
      <c r="C56" s="91"/>
      <c r="D56" s="91"/>
      <c r="E56" s="125"/>
      <c r="F56" s="126"/>
    </row>
    <row r="57" spans="2:21" x14ac:dyDescent="0.2">
      <c r="B57" s="90"/>
      <c r="C57" s="91"/>
      <c r="D57" s="91"/>
      <c r="E57" s="125"/>
      <c r="F57" s="126"/>
    </row>
    <row r="58" spans="2:21" ht="30" customHeight="1" thickBot="1" x14ac:dyDescent="0.25">
      <c r="B58" s="92" t="s">
        <v>169</v>
      </c>
      <c r="C58" s="93"/>
      <c r="D58" s="93"/>
      <c r="E58" s="127"/>
      <c r="F58" s="128"/>
    </row>
    <row r="59" spans="2:21" x14ac:dyDescent="0.2">
      <c r="B59" s="129"/>
      <c r="C59" s="129"/>
      <c r="D59" s="129"/>
      <c r="E59" s="129"/>
      <c r="F59" s="129"/>
    </row>
    <row r="61" spans="2:21" x14ac:dyDescent="0.2">
      <c r="B61" s="120" t="s">
        <v>170</v>
      </c>
      <c r="C61" s="120"/>
      <c r="D61" s="120"/>
      <c r="E61" s="120"/>
      <c r="F61" s="120"/>
    </row>
    <row r="63" spans="2:21" x14ac:dyDescent="0.2">
      <c r="B63" s="95" t="s">
        <v>171</v>
      </c>
      <c r="C63" s="95"/>
      <c r="D63" s="95"/>
      <c r="E63" s="95"/>
      <c r="F63" s="95"/>
    </row>
    <row r="64" spans="2:21" x14ac:dyDescent="0.2">
      <c r="B64" s="95" t="s">
        <v>172</v>
      </c>
      <c r="C64" s="95"/>
      <c r="D64" s="95"/>
      <c r="E64" s="95"/>
      <c r="F64" s="95"/>
    </row>
    <row r="65" spans="2:19" x14ac:dyDescent="0.2">
      <c r="B65" s="95" t="s">
        <v>173</v>
      </c>
      <c r="C65" s="95"/>
      <c r="D65" s="95"/>
      <c r="E65" s="95"/>
      <c r="F65" s="95"/>
    </row>
    <row r="66" spans="2:19" x14ac:dyDescent="0.2">
      <c r="B66" s="95"/>
      <c r="C66" s="95"/>
      <c r="D66" s="95"/>
      <c r="E66" s="95"/>
      <c r="F66" s="95"/>
    </row>
    <row r="67" spans="2:19" x14ac:dyDescent="0.2">
      <c r="B67" s="120" t="s">
        <v>155</v>
      </c>
      <c r="C67" s="120"/>
      <c r="D67" s="120"/>
      <c r="E67" s="120"/>
      <c r="F67" s="120"/>
    </row>
    <row r="69" spans="2:19" x14ac:dyDescent="0.2">
      <c r="B69" s="99" t="s">
        <v>174</v>
      </c>
      <c r="C69" s="99"/>
      <c r="D69" s="99"/>
      <c r="G69" s="100" t="s">
        <v>175</v>
      </c>
    </row>
    <row r="70" spans="2:19" x14ac:dyDescent="0.2">
      <c r="B70" s="95" t="s">
        <v>176</v>
      </c>
      <c r="C70" s="95"/>
      <c r="D70" s="95"/>
    </row>
    <row r="71" spans="2:19" x14ac:dyDescent="0.2">
      <c r="B71" s="95" t="s">
        <v>177</v>
      </c>
      <c r="C71" s="95"/>
      <c r="D71" s="95"/>
    </row>
    <row r="74" spans="2:19" x14ac:dyDescent="0.2">
      <c r="B74" s="121" t="s">
        <v>178</v>
      </c>
      <c r="C74" s="121"/>
      <c r="D74" s="121"/>
      <c r="E74" s="121"/>
      <c r="F74" s="121"/>
      <c r="G74" s="121"/>
      <c r="H74" s="121"/>
      <c r="I74" s="121"/>
      <c r="J74" s="121"/>
      <c r="K74" s="121"/>
      <c r="L74" s="121"/>
      <c r="M74" s="121"/>
      <c r="N74" s="121"/>
      <c r="O74" s="121"/>
      <c r="P74" s="121"/>
      <c r="Q74" s="121"/>
      <c r="R74" s="121"/>
      <c r="S74" s="121"/>
    </row>
  </sheetData>
  <mergeCells count="40">
    <mergeCell ref="B3:G3"/>
    <mergeCell ref="B5:D5"/>
    <mergeCell ref="M5:M16"/>
    <mergeCell ref="AD5:AI5"/>
    <mergeCell ref="F7:F12"/>
    <mergeCell ref="AB16:AD16"/>
    <mergeCell ref="AE16:AF16"/>
    <mergeCell ref="E20:U20"/>
    <mergeCell ref="V20:W48"/>
    <mergeCell ref="E22:F22"/>
    <mergeCell ref="H22:J22"/>
    <mergeCell ref="L22:O22"/>
    <mergeCell ref="S22:U22"/>
    <mergeCell ref="B44:F44"/>
    <mergeCell ref="H44:J44"/>
    <mergeCell ref="L44:O44"/>
    <mergeCell ref="S44:U44"/>
    <mergeCell ref="B42:U42"/>
    <mergeCell ref="B29:F29"/>
    <mergeCell ref="H29:J29"/>
    <mergeCell ref="L29:O29"/>
    <mergeCell ref="S29:U29"/>
    <mergeCell ref="A24:A28"/>
    <mergeCell ref="E24:F28"/>
    <mergeCell ref="H24:J28"/>
    <mergeCell ref="L24:O28"/>
    <mergeCell ref="S24:U28"/>
    <mergeCell ref="A31:A35"/>
    <mergeCell ref="B31:F31"/>
    <mergeCell ref="H31:J31"/>
    <mergeCell ref="L31:O31"/>
    <mergeCell ref="S31:U31"/>
    <mergeCell ref="B67:F67"/>
    <mergeCell ref="B74:S74"/>
    <mergeCell ref="B50:U50"/>
    <mergeCell ref="E51:U51"/>
    <mergeCell ref="E52:F52"/>
    <mergeCell ref="E54:F58"/>
    <mergeCell ref="B59:F59"/>
    <mergeCell ref="B61:F61"/>
  </mergeCells>
  <pageMargins left="0.511811024" right="0.511811024" top="0.78740157499999996" bottom="0.78740157499999996" header="0.31496062000000002" footer="0.31496062000000002"/>
  <pageSetup paperSize="9" orientation="portrait"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5</vt:i4>
      </vt:variant>
    </vt:vector>
  </HeadingPairs>
  <TitlesOfParts>
    <vt:vector size="5" baseType="lpstr">
      <vt:lpstr>Modelo de Negócio</vt:lpstr>
      <vt:lpstr>Monetização </vt:lpstr>
      <vt:lpstr>Macro Fluxo Bexx</vt:lpstr>
      <vt:lpstr>Jornada de Gateway </vt:lpstr>
      <vt:lpstr>Jornada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Goncalves Rodrigues</dc:creator>
  <cp:lastModifiedBy>Microsoft Office User</cp:lastModifiedBy>
  <dcterms:created xsi:type="dcterms:W3CDTF">2021-07-07T13:54:45Z</dcterms:created>
  <dcterms:modified xsi:type="dcterms:W3CDTF">2021-08-02T17:16:24Z</dcterms:modified>
</cp:coreProperties>
</file>