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D:\Pioneer\Completed Projects\Trifit T1 Karachi\BOQ\"/>
    </mc:Choice>
  </mc:AlternateContent>
  <xr:revisionPtr revIDLastSave="0" documentId="13_ncr:1_{613224D8-27FE-4049-A018-E8EF3A4BDA5D}" xr6:coauthVersionLast="47" xr6:coauthVersionMax="47" xr10:uidLastSave="{00000000-0000-0000-0000-000000000000}"/>
  <bookViews>
    <workbookView xWindow="-120" yWindow="-120" windowWidth="29040" windowHeight="15840" tabRatio="602" xr2:uid="{00000000-000D-0000-FFFF-FFFF00000000}"/>
  </bookViews>
  <sheets>
    <sheet name="Summary" sheetId="55" r:id="rId1"/>
    <sheet name="HVAC" sheetId="54" r:id="rId2"/>
    <sheet name="Fire" sheetId="57" r:id="rId3"/>
    <sheet name="Finance" sheetId="59" r:id="rId4"/>
  </sheets>
  <externalReferences>
    <externalReference r:id="rId5"/>
  </externalReferences>
  <definedNames>
    <definedName name="_xlnm._FilterDatabase" localSheetId="2" hidden="1">Fire!#REF!</definedName>
    <definedName name="_xlnm._FilterDatabase" localSheetId="1" hidden="1">HVAC!$C$66:$J$73</definedName>
    <definedName name="dlist" localSheetId="2">#REF!</definedName>
    <definedName name="dlist" localSheetId="1">#REF!</definedName>
    <definedName name="dlist">#REF!</definedName>
    <definedName name="List">[1]Sheet4!$G$4:$G$10</definedName>
    <definedName name="Plumbing" localSheetId="2">#REF!</definedName>
    <definedName name="Plumbing">#REF!</definedName>
    <definedName name="_xlnm.Print_Area" localSheetId="2">Fire!$A$1:$J$37</definedName>
    <definedName name="_xlnm.Print_Area" localSheetId="1">HVAC!$A$1:$J$79</definedName>
    <definedName name="_xlnm.Print_Titles" localSheetId="2">Fire!$1:$10</definedName>
    <definedName name="_xlnm.Print_Titles" localSheetId="1">HVAC!$1:$10</definedName>
    <definedName name="TO" localSheetId="2">#REF!</definedName>
    <definedName name="TO" localSheetId="1">#REF!</definedName>
    <definedName name="TO">#REF!</definedName>
  </definedNames>
  <calcPr calcId="181029"/>
</workbook>
</file>

<file path=xl/calcChain.xml><?xml version="1.0" encoding="utf-8"?>
<calcChain xmlns="http://schemas.openxmlformats.org/spreadsheetml/2006/main">
  <c r="H35" i="59" l="1"/>
  <c r="H37" i="59"/>
  <c r="P51" i="59"/>
  <c r="H32" i="59"/>
  <c r="H30" i="59"/>
  <c r="H28" i="59"/>
  <c r="H27" i="59"/>
  <c r="H26" i="59"/>
  <c r="H24" i="59"/>
  <c r="B14" i="59"/>
  <c r="B13" i="59"/>
  <c r="C14" i="59"/>
  <c r="C16" i="59" s="1"/>
  <c r="C20" i="59" s="1"/>
  <c r="D14" i="59"/>
  <c r="C13" i="59"/>
  <c r="D13" i="59"/>
  <c r="D16" i="59" s="1"/>
  <c r="D20" i="59" s="1"/>
  <c r="E16" i="59"/>
  <c r="E20" i="59" s="1"/>
  <c r="I39" i="55"/>
  <c r="B11" i="59"/>
  <c r="F20" i="59"/>
  <c r="H39" i="55"/>
  <c r="H40" i="55"/>
  <c r="H18" i="55"/>
  <c r="B16" i="59" l="1"/>
  <c r="B20" i="59" s="1"/>
  <c r="E6" i="59"/>
  <c r="I13" i="55"/>
  <c r="I12" i="55"/>
  <c r="I11" i="55"/>
  <c r="H21" i="55" l="1"/>
  <c r="E8" i="59"/>
  <c r="H16" i="55"/>
  <c r="H13" i="55"/>
  <c r="I21" i="55" l="1"/>
  <c r="I22" i="55" s="1"/>
  <c r="H23" i="55"/>
  <c r="I36" i="57"/>
  <c r="G36" i="57"/>
  <c r="I35" i="57"/>
  <c r="G35" i="57"/>
  <c r="I34" i="57"/>
  <c r="G34" i="57"/>
  <c r="I33" i="57"/>
  <c r="G33" i="57"/>
  <c r="I32" i="57"/>
  <c r="G32" i="57"/>
  <c r="D32" i="57"/>
  <c r="I30" i="57"/>
  <c r="G30" i="57"/>
  <c r="D30" i="57"/>
  <c r="I28" i="57"/>
  <c r="G28" i="57"/>
  <c r="D28" i="57"/>
  <c r="I27" i="57"/>
  <c r="G27" i="57"/>
  <c r="D27" i="57"/>
  <c r="I25" i="57"/>
  <c r="G25" i="57"/>
  <c r="I24" i="57"/>
  <c r="G24" i="57"/>
  <c r="I23" i="57"/>
  <c r="G23" i="57"/>
  <c r="I22" i="57"/>
  <c r="G22" i="57"/>
  <c r="I21" i="57"/>
  <c r="G21" i="57"/>
  <c r="I19" i="57"/>
  <c r="G19" i="57"/>
  <c r="D19" i="57"/>
  <c r="I18" i="57"/>
  <c r="G18" i="57"/>
  <c r="D18" i="57"/>
  <c r="A17" i="57"/>
  <c r="A19" i="57" s="1"/>
  <c r="A20" i="57" s="1"/>
  <c r="I16" i="57"/>
  <c r="G16" i="57"/>
  <c r="D16" i="57"/>
  <c r="B16" i="57"/>
  <c r="I12" i="57"/>
  <c r="G12" i="57"/>
  <c r="J30" i="57" l="1"/>
  <c r="J22" i="57"/>
  <c r="J16" i="57"/>
  <c r="J33" i="57"/>
  <c r="J21" i="57"/>
  <c r="J27" i="57"/>
  <c r="J24" i="57"/>
  <c r="J28" i="57"/>
  <c r="J35" i="57"/>
  <c r="J23" i="57"/>
  <c r="J25" i="57"/>
  <c r="J32" i="57"/>
  <c r="J34" i="57"/>
  <c r="J36" i="57"/>
  <c r="J19" i="57"/>
  <c r="J18" i="57"/>
  <c r="B21" i="57"/>
  <c r="B22" i="57" s="1"/>
  <c r="B23" i="57" s="1"/>
  <c r="B24" i="57" s="1"/>
  <c r="B25" i="57" s="1"/>
  <c r="A26" i="57"/>
  <c r="B18" i="57"/>
  <c r="J12" i="57"/>
  <c r="J37" i="57" l="1"/>
  <c r="E14" i="55" s="1"/>
  <c r="A29" i="57"/>
  <c r="B27" i="57"/>
  <c r="B28" i="57" s="1"/>
  <c r="I76" i="54"/>
  <c r="G76" i="54"/>
  <c r="I75" i="54"/>
  <c r="G75" i="54"/>
  <c r="I74" i="54"/>
  <c r="G74" i="54"/>
  <c r="I73" i="54"/>
  <c r="G73" i="54"/>
  <c r="I72" i="54"/>
  <c r="G72" i="54"/>
  <c r="I71" i="54"/>
  <c r="G71" i="54"/>
  <c r="I69" i="54"/>
  <c r="G69" i="54"/>
  <c r="I68" i="54"/>
  <c r="G68" i="54"/>
  <c r="I66" i="54"/>
  <c r="G66" i="54"/>
  <c r="I65" i="54"/>
  <c r="G65" i="54"/>
  <c r="I64" i="54"/>
  <c r="G64" i="54"/>
  <c r="I63" i="54"/>
  <c r="G63" i="54"/>
  <c r="I62" i="54"/>
  <c r="G62" i="54"/>
  <c r="I61" i="54"/>
  <c r="G61" i="54"/>
  <c r="I60" i="54"/>
  <c r="G60" i="54"/>
  <c r="I59" i="54"/>
  <c r="G59" i="54"/>
  <c r="I58" i="54"/>
  <c r="G58" i="54"/>
  <c r="I56" i="54"/>
  <c r="G56" i="54"/>
  <c r="I54" i="54"/>
  <c r="G54" i="54"/>
  <c r="I53" i="54"/>
  <c r="G53" i="54"/>
  <c r="I52" i="54"/>
  <c r="G52" i="54"/>
  <c r="I51" i="54"/>
  <c r="G51" i="54"/>
  <c r="I50" i="54"/>
  <c r="G50" i="54"/>
  <c r="I48" i="54"/>
  <c r="G48" i="54"/>
  <c r="I47" i="54"/>
  <c r="G47" i="54"/>
  <c r="I46" i="54"/>
  <c r="G46" i="54"/>
  <c r="I45" i="54"/>
  <c r="G45" i="54"/>
  <c r="I44" i="54"/>
  <c r="G44" i="54"/>
  <c r="I43" i="54"/>
  <c r="G43" i="54"/>
  <c r="I41" i="54"/>
  <c r="G41" i="54"/>
  <c r="I40" i="54"/>
  <c r="G40" i="54"/>
  <c r="I39" i="54"/>
  <c r="G39" i="54"/>
  <c r="I36" i="54"/>
  <c r="G36" i="54"/>
  <c r="I35" i="54"/>
  <c r="G35" i="54"/>
  <c r="I34" i="54"/>
  <c r="G34" i="54"/>
  <c r="I33" i="54"/>
  <c r="G33" i="54"/>
  <c r="I32" i="54"/>
  <c r="G32" i="54"/>
  <c r="I31" i="54"/>
  <c r="G31" i="54"/>
  <c r="I30" i="54"/>
  <c r="G30" i="54"/>
  <c r="I29" i="54"/>
  <c r="G29" i="54"/>
  <c r="I28" i="54"/>
  <c r="G28" i="54"/>
  <c r="I27" i="54"/>
  <c r="G27" i="54"/>
  <c r="I24" i="54"/>
  <c r="G24" i="54"/>
  <c r="I23" i="54"/>
  <c r="G23" i="54"/>
  <c r="I22" i="54"/>
  <c r="G22" i="54"/>
  <c r="I21" i="54"/>
  <c r="G21" i="54"/>
  <c r="I20" i="54"/>
  <c r="G20" i="54"/>
  <c r="I19" i="54"/>
  <c r="G19" i="54"/>
  <c r="I18" i="54"/>
  <c r="G18" i="54"/>
  <c r="I17" i="54"/>
  <c r="G17" i="54"/>
  <c r="I15" i="54"/>
  <c r="G15" i="54"/>
  <c r="I14" i="54"/>
  <c r="G14" i="54"/>
  <c r="E67" i="54"/>
  <c r="G67" i="54" s="1"/>
  <c r="A16" i="54"/>
  <c r="A25" i="54" s="1"/>
  <c r="A36" i="54" s="1"/>
  <c r="B14" i="54"/>
  <c r="B15" i="54" s="1"/>
  <c r="J36" i="54" l="1"/>
  <c r="J40" i="54"/>
  <c r="J14" i="54"/>
  <c r="J35" i="54"/>
  <c r="J51" i="54"/>
  <c r="J59" i="54"/>
  <c r="J19" i="54"/>
  <c r="J73" i="54"/>
  <c r="J32" i="54"/>
  <c r="J69" i="54"/>
  <c r="J76" i="54"/>
  <c r="J61" i="54"/>
  <c r="I67" i="54"/>
  <c r="J67" i="54" s="1"/>
  <c r="J15" i="54"/>
  <c r="J22" i="54"/>
  <c r="J45" i="54"/>
  <c r="J47" i="54"/>
  <c r="J54" i="54"/>
  <c r="J60" i="54"/>
  <c r="J62" i="54"/>
  <c r="J66" i="54"/>
  <c r="J29" i="54"/>
  <c r="J63" i="54"/>
  <c r="B30" i="57"/>
  <c r="A31" i="57"/>
  <c r="J75" i="54"/>
  <c r="J74" i="54"/>
  <c r="J72" i="54"/>
  <c r="J71" i="54"/>
  <c r="J68" i="54"/>
  <c r="J65" i="54"/>
  <c r="J64" i="54"/>
  <c r="J58" i="54"/>
  <c r="J56" i="54"/>
  <c r="J50" i="54"/>
  <c r="J53" i="54"/>
  <c r="J52" i="54"/>
  <c r="J48" i="54"/>
  <c r="J46" i="54"/>
  <c r="J44" i="54"/>
  <c r="J43" i="54"/>
  <c r="J41" i="54"/>
  <c r="J39" i="54"/>
  <c r="J28" i="54"/>
  <c r="J34" i="54"/>
  <c r="J33" i="54"/>
  <c r="J31" i="54"/>
  <c r="J30" i="54"/>
  <c r="J27" i="54"/>
  <c r="J20" i="54"/>
  <c r="J24" i="54"/>
  <c r="J23" i="54"/>
  <c r="J21" i="54"/>
  <c r="J18" i="54"/>
  <c r="J17" i="54"/>
  <c r="B27" i="54"/>
  <c r="B28" i="54" s="1"/>
  <c r="B29" i="54" s="1"/>
  <c r="B30" i="54" s="1"/>
  <c r="B31" i="54" s="1"/>
  <c r="B32" i="54" s="1"/>
  <c r="B33" i="54" s="1"/>
  <c r="B34" i="54" s="1"/>
  <c r="B35" i="54" s="1"/>
  <c r="A37" i="54"/>
  <c r="I79" i="54"/>
  <c r="B17" i="54"/>
  <c r="B18" i="54" s="1"/>
  <c r="B19" i="54" s="1"/>
  <c r="B20" i="54" s="1"/>
  <c r="B21" i="54" s="1"/>
  <c r="B22" i="54" s="1"/>
  <c r="B23" i="54" s="1"/>
  <c r="B24" i="54" s="1"/>
  <c r="J77" i="54" l="1"/>
  <c r="E12" i="55" s="1"/>
  <c r="E16" i="55" s="1"/>
  <c r="A33" i="57"/>
  <c r="A34" i="57" s="1"/>
  <c r="A35" i="57" s="1"/>
  <c r="A36" i="57" s="1"/>
  <c r="B32" i="57"/>
  <c r="B39" i="54"/>
  <c r="B40" i="54" s="1"/>
  <c r="B41" i="54" s="1"/>
  <c r="B43" i="54" s="1"/>
  <c r="B44" i="54" s="1"/>
  <c r="B45" i="54" s="1"/>
  <c r="B46" i="54" s="1"/>
  <c r="B47" i="54" s="1"/>
  <c r="A48" i="54"/>
  <c r="A49" i="54" s="1"/>
  <c r="B50" i="54" s="1"/>
  <c r="B51" i="54" s="1"/>
  <c r="B52" i="54" s="1"/>
  <c r="G79" i="54"/>
  <c r="A55" i="54" l="1"/>
  <c r="A57" i="54" s="1"/>
  <c r="J79" i="54"/>
  <c r="B53" i="54"/>
  <c r="B54" i="54"/>
  <c r="B56" i="54"/>
  <c r="B58" i="54" l="1"/>
  <c r="B59" i="54" s="1"/>
  <c r="B60" i="54" s="1"/>
  <c r="B61" i="54" s="1"/>
  <c r="A66" i="54"/>
  <c r="A67" i="54" s="1"/>
  <c r="A68" i="54" s="1"/>
  <c r="A69" i="54" s="1"/>
  <c r="A70" i="54" s="1"/>
  <c r="B71" i="54" l="1"/>
  <c r="B72" i="54" s="1"/>
  <c r="A73" i="54"/>
  <c r="A74" i="54" s="1"/>
  <c r="A75" i="54" s="1"/>
  <c r="A76" i="54" s="1"/>
  <c r="B65" i="54"/>
  <c r="B62" i="54"/>
  <c r="B63" i="54" s="1"/>
  <c r="B64" i="54" s="1"/>
</calcChain>
</file>

<file path=xl/sharedStrings.xml><?xml version="1.0" encoding="utf-8"?>
<sst xmlns="http://schemas.openxmlformats.org/spreadsheetml/2006/main" count="249" uniqueCount="148">
  <si>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</si>
  <si>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</si>
  <si>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</si>
  <si>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</si>
  <si>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</si>
  <si>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</si>
  <si>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</si>
  <si>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</si>
  <si>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</si>
  <si>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</si>
  <si>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</si>
  <si>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</si>
  <si>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</si>
  <si>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</si>
  <si>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</si>
  <si>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</si>
  <si>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</si>
  <si>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</si>
  <si>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</si>
  <si>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</si>
  <si>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</si>
  <si>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</si>
  <si>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</si>
  <si>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</si>
  <si>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</si>
  <si>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</si>
  <si>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</si>
  <si>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</si>
  <si>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</si>
  <si>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</si>
  <si>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</si>
  <si>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</si>
  <si>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</si>
  <si>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</si>
  <si>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</si>
  <si>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</si>
  <si>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</si>
  <si>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</si>
  <si>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</si>
  <si>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</si>
  <si>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</si>
  <si>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</si>
  <si>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</si>
  <si>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</si>
  <si>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</si>
  <si>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</si>
  <si>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</si>
  <si>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</si>
  <si>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Engineer's Estimate</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</si>
  <si>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</si>
  <si>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</si>
  <si>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</si>
  <si>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</si>
  <si>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</si>
  <si>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</si>
  <si>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</si>
  <si>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</si>
  <si>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</si>
  <si>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</si>
  <si>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</si>
  <si>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</si>
  <si>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</si>
  <si>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</si>
  <si>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</si>
  <si>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</si>
  <si>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</si>
  <si>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</si>
  <si>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</si>
  <si>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</si>
  <si>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</si>
  <si>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</si>
  <si>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</si>
  <si>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</si>
  <si>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</si>
  <si>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</si>
  <si>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</si>
  <si>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</si>
  <si>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</si>
  <si>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</si>
  <si>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</si>
  <si>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</si>
  <si>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Rev.03</t>
  </si>
  <si>
    <t>Date: 29-12-2022</t>
  </si>
  <si>
    <t>Bill of Quantities</t>
  </si>
  <si>
    <r>
      <t xml:space="preserve">Unloading, rigging, lifting, placement, installation, testing and commissioning of </t>
    </r>
    <r>
      <rPr>
        <b/>
        <sz val="10"/>
        <rFont val="Calibri"/>
        <family val="2"/>
        <scheme val="minor"/>
      </rPr>
      <t>(OWNER SUPPLIED)</t>
    </r>
    <r>
      <rPr>
        <sz val="10"/>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</si>
  <si>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Calibri"/>
        <family val="2"/>
        <scheme val="minor"/>
      </rPr>
      <t>(OWNER SUPPLIED)</t>
    </r>
    <r>
      <rPr>
        <sz val="1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</si>
  <si>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0"/>
        <rFont val="Calibri"/>
        <family val="2"/>
        <scheme val="minor"/>
      </rPr>
      <t xml:space="preserve"> for VRF Units</t>
    </r>
    <r>
      <rPr>
        <sz val="1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</si>
  <si>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0"/>
        <rFont val="Calibri"/>
        <family val="2"/>
        <scheme val="minor"/>
      </rPr>
      <t>VRF Units</t>
    </r>
    <r>
      <rPr>
        <sz val="10"/>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</si>
  <si>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0"/>
        <rFont val="Calibri"/>
        <family val="2"/>
        <scheme val="minor"/>
      </rPr>
      <t xml:space="preserve"> for Split Units</t>
    </r>
    <r>
      <rPr>
        <sz val="10"/>
        <rFont val="Calibri"/>
        <family val="2"/>
        <scheme val="minor"/>
      </rPr>
      <t xml:space="preserve"> (liquid + gas) with 1/2" thick expended rubber foam insulation, PVC tape wrapping + </t>
    </r>
    <r>
      <rPr>
        <b/>
        <sz val="10"/>
        <rFont val="Calibri"/>
        <family val="2"/>
        <scheme val="minor"/>
      </rPr>
      <t>control wiring</t>
    </r>
    <r>
      <rPr>
        <sz val="1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</si>
  <si>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0"/>
        <rFont val="Calibri"/>
        <family val="2"/>
        <scheme val="minor"/>
      </rPr>
      <t xml:space="preserve">(OWNER SUPPLIED) </t>
    </r>
    <r>
      <rPr>
        <sz val="10"/>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</si>
  <si>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 xml:space="preserve">GRAND SUMMARY OF COST </t>
  </si>
  <si>
    <t>SR.NO.</t>
  </si>
  <si>
    <t>AMOUNT
 PAK Rs.</t>
  </si>
  <si>
    <t>ACMV WORKS</t>
  </si>
  <si>
    <t>Rs.</t>
  </si>
  <si>
    <t>FSS WORKS</t>
  </si>
  <si>
    <t>Total Work:  Rs.</t>
  </si>
  <si>
    <t>TriFit Gym</t>
  </si>
  <si>
    <t>COM-01,  CLIFTON KARACHI.</t>
  </si>
  <si>
    <t>Rft.</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</si>
  <si>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</si>
  <si>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</si>
  <si>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</si>
  <si>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</si>
  <si>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</si>
  <si>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</si>
  <si>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</si>
  <si>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</si>
  <si>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</si>
  <si>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</si>
  <si>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</si>
  <si>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</si>
  <si>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</si>
  <si>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</si>
  <si>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r>
      <t>Type Class B&amp;C FX-3  (5 Kg. CO</t>
    </r>
    <r>
      <rPr>
        <sz val="8"/>
        <rFont val="Calibri"/>
        <family val="2"/>
      </rPr>
      <t>2</t>
    </r>
    <r>
      <rPr>
        <sz val="10"/>
        <rFont val="Calibri"/>
        <family val="2"/>
      </rPr>
      <t xml:space="preserve"> Carbon Dioxide Gas)</t>
    </r>
  </si>
  <si>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</si>
  <si>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</si>
  <si>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</si>
  <si>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</si>
  <si>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</si>
  <si>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</si>
  <si>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</si>
  <si>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</si>
  <si>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</si>
  <si>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</si>
  <si>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Note: 05% will be increased on above amount as discussed with Mr. Naveed Siddiqui as shown in the picture</t>
  </si>
  <si>
    <t>HVAC</t>
  </si>
  <si>
    <t>Fire</t>
  </si>
  <si>
    <t>Total</t>
  </si>
  <si>
    <t>Mob adv 20%</t>
  </si>
  <si>
    <t>Received payment</t>
  </si>
  <si>
    <t>Remaining</t>
  </si>
  <si>
    <t>Tri-Fit Gym</t>
  </si>
  <si>
    <t>Contract Value</t>
  </si>
  <si>
    <t>Adv received</t>
  </si>
  <si>
    <t>Advance remaining</t>
  </si>
  <si>
    <t>Financial Summary for the Project Tri fit</t>
  </si>
  <si>
    <t>IPC-1</t>
  </si>
  <si>
    <t>Description</t>
  </si>
  <si>
    <t>IPC-3</t>
  </si>
  <si>
    <t>IPC-2</t>
  </si>
  <si>
    <t>Mobilization</t>
  </si>
  <si>
    <t>Gross Work Done</t>
  </si>
  <si>
    <t>Less Retention 05%</t>
  </si>
  <si>
    <t>Less Mobilization 20%</t>
  </si>
  <si>
    <t>Net Work Done</t>
  </si>
  <si>
    <t>Net Payable Amount Rs</t>
  </si>
  <si>
    <t>Received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</si>
</sst>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General_)"/>
    <numFmt numFmtId="166" formatCode="#,##0.0"/>
    <numFmt numFmtId="167" formatCode="_(* #,##0_);_(* \(#,##0\);_(* &quot;-&quot;??_);_(@_)"/>
    <numFmt numFmtId="168" formatCode="_(* #,##0.0_);_(* \(#,##0.0\);_(* &quot;-&quot;?_);_(@_)"/>
  </numFmts>
  <fonts count="32" x14ac:knownFonts="1">
    <font>
      <sz val="11"/>
      <name val="Arial"/>
    </font>
    <font>
      <sz val="11"/>
      <color theme="1"/>
      <name val="Calibri"/>
      <family val="2"/>
      <scheme val="minor"/>
    </font>
    <font>
      <sz val="10"/>
      <name val="Arial"/>
      <family val="2"/>
    </font>
    <font>
      <sz val="12"/>
      <name val="Arial"/>
      <family val="2"/>
    </font>
    <font>
      <sz val="11"/>
      <name val="Arial"/>
      <family val="2"/>
    </font>
    <font>
      <sz val="11"/>
      <name val="Arial"/>
      <family val="2"/>
    </font>
    <font>
      <sz val="12"/>
      <name val="Times New Roman"/>
      <family val="1"/>
    </font>
    <font>
      <sz val="11"/>
      <name val="Arial"/>
      <family val="2"/>
    </font>
    <font>
      <b/>
      <sz val="12"/>
      <name val="Calibri"/>
      <family val="2"/>
      <scheme val="minor"/>
    </font>
    <font>
      <sz val="12"/>
      <name val="Calibri"/>
      <family val="2"/>
      <scheme val="minor"/>
    </font>
    <font>
      <i/>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sz val="10"/>
      <color theme="0"/>
      <name val="Calibri"/>
      <family val="2"/>
      <scheme val="minor"/>
    </font>
    <font>
      <b/>
      <sz val="11"/>
      <name val="Calibri"/>
      <family val="2"/>
      <scheme val="minor"/>
    </font>
    <font>
      <sz val="9"/>
      <name val="Calibri"/>
      <family val="2"/>
      <scheme val="minor"/>
    </font>
    <font>
      <sz val="11"/>
      <color theme="1"/>
      <name val="Arial"/>
      <family val="2"/>
    </font>
    <font>
      <b/>
      <u/>
      <sz val="14"/>
      <name val="Arial"/>
      <family val="2"/>
    </font>
    <font>
      <b/>
      <sz val="12"/>
      <name val="Arial"/>
      <family val="2"/>
    </font>
    <font>
      <b/>
      <sz val="11"/>
      <name val="Arial"/>
      <family val="2"/>
    </font>
    <font>
      <b/>
      <u/>
      <sz val="12"/>
      <name val="Arial"/>
      <family val="2"/>
    </font>
    <font>
      <b/>
      <sz val="10"/>
      <name val="Arial"/>
      <family val="2"/>
    </font>
    <font>
      <b/>
      <sz val="14"/>
      <name val="Arial"/>
      <family val="2"/>
    </font>
    <font>
      <b/>
      <u/>
      <sz val="10"/>
      <name val="Calibri"/>
      <family val="2"/>
      <scheme val="minor"/>
    </font>
    <font>
      <sz val="8"/>
      <name val="Calibri"/>
      <family val="2"/>
    </font>
    <font>
      <sz val="10"/>
      <name val="Calibri"/>
      <family val="2"/>
    </font>
    <font>
      <sz val="18"/>
      <name val="Arial"/>
      <family val="2"/>
    </font>
    <font>
      <b/>
      <sz val="11"/>
      <color theme="1"/>
      <name val="Calibri"/>
      <family val="2"/>
      <scheme val="minor"/>
    </font>
    <font>
      <b/>
      <sz val="18"/>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0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double">
        <color indexed="64"/>
      </top>
      <bottom style="double">
        <color indexed="64"/>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medium">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6">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164" fontId="2" fillId="0" borderId="0" applyFont="0" applyFill="0" applyBorder="0" applyAlignment="0" applyProtection="0"/>
    <xf numFmtId="9" fontId="5" fillId="0" borderId="0" applyFont="0" applyFill="0" applyBorder="0" applyAlignment="0" applyProtection="0"/>
    <xf numFmtId="164" fontId="6" fillId="0" borderId="0" applyFont="0" applyFill="0" applyBorder="0" applyAlignment="0" applyProtection="0"/>
    <xf numFmtId="0" fontId="3" fillId="0" borderId="0">
      <alignment vertical="center"/>
    </xf>
    <xf numFmtId="9" fontId="2" fillId="0" borderId="0" applyFont="0" applyFill="0" applyBorder="0" applyAlignment="0" applyProtection="0"/>
    <xf numFmtId="164" fontId="7" fillId="0" borderId="0" applyFont="0" applyFill="0" applyBorder="0" applyAlignment="0" applyProtection="0"/>
    <xf numFmtId="0" fontId="2" fillId="0" borderId="0"/>
  </cellStyleXfs>
  <cellXfs count="345">
    <xf numFmtId="0" fontId="0" fillId="0" borderId="0" xfId="0"/>
    <xf numFmtId="165" fontId="8" fillId="0" borderId="0" xfId="3" applyNumberFormat="1" applyFont="1" applyAlignment="1">
      <alignment horizontal="left" vertical="center"/>
    </xf>
    <xf numFmtId="0" fontId="9" fillId="0" borderId="0" xfId="3" applyFont="1" applyAlignment="1">
      <alignment vertical="center"/>
    </xf>
    <xf numFmtId="0" fontId="10" fillId="0" borderId="0" xfId="3" applyFont="1" applyAlignment="1">
      <alignment horizontal="center" vertical="center"/>
    </xf>
    <xf numFmtId="3" fontId="10" fillId="0" borderId="0" xfId="3" applyNumberFormat="1" applyFont="1" applyAlignment="1">
      <alignment horizontal="center" vertical="center"/>
    </xf>
    <xf numFmtId="3" fontId="11" fillId="0" borderId="0" xfId="3" applyNumberFormat="1" applyFont="1" applyAlignment="1">
      <alignment vertical="center"/>
    </xf>
    <xf numFmtId="3" fontId="12" fillId="0" borderId="0" xfId="3" applyNumberFormat="1" applyFont="1" applyAlignment="1">
      <alignment horizontal="center" vertical="center"/>
    </xf>
    <xf numFmtId="0" fontId="13" fillId="0" borderId="0" xfId="3" applyFont="1" applyAlignment="1">
      <alignment vertical="center"/>
    </xf>
    <xf numFmtId="165" fontId="9" fillId="0" borderId="0" xfId="3" applyNumberFormat="1" applyFont="1" applyAlignment="1">
      <alignment horizontal="left" vertical="center"/>
    </xf>
    <xf numFmtId="12" fontId="11" fillId="0" borderId="0" xfId="3" applyNumberFormat="1" applyFont="1" applyAlignment="1">
      <alignment vertical="center"/>
    </xf>
    <xf numFmtId="0" fontId="11" fillId="0" borderId="0" xfId="3" applyFont="1" applyAlignment="1">
      <alignment vertical="center"/>
    </xf>
    <xf numFmtId="3" fontId="13" fillId="0" borderId="0" xfId="3" applyNumberFormat="1" applyFont="1" applyAlignment="1">
      <alignment vertical="center"/>
    </xf>
    <xf numFmtId="0" fontId="11" fillId="0" borderId="0" xfId="3" applyFont="1" applyAlignment="1">
      <alignment horizontal="right" vertical="center"/>
    </xf>
    <xf numFmtId="0" fontId="11" fillId="0" borderId="0" xfId="0" applyFont="1" applyAlignment="1">
      <alignment horizontal="right"/>
    </xf>
    <xf numFmtId="165" fontId="13" fillId="0" borderId="0" xfId="3" applyNumberFormat="1" applyFont="1" applyAlignment="1">
      <alignment horizontal="left" vertical="center"/>
    </xf>
    <xf numFmtId="0" fontId="14" fillId="0" borderId="0" xfId="3" applyFont="1" applyAlignment="1">
      <alignment horizontal="center" vertical="center"/>
    </xf>
    <xf numFmtId="3" fontId="14" fillId="0" borderId="0" xfId="3" applyNumberFormat="1" applyFont="1" applyAlignment="1">
      <alignment horizontal="center" vertical="center"/>
    </xf>
    <xf numFmtId="0" fontId="13" fillId="0" borderId="5" xfId="3" applyFont="1" applyBorder="1" applyAlignment="1">
      <alignment vertical="center"/>
    </xf>
    <xf numFmtId="0" fontId="13" fillId="0" borderId="5" xfId="3" applyFont="1" applyBorder="1" applyAlignment="1">
      <alignment horizontal="center" vertical="center"/>
    </xf>
    <xf numFmtId="3" fontId="15" fillId="0" borderId="5" xfId="3" applyNumberFormat="1" applyFont="1" applyBorder="1" applyAlignment="1">
      <alignment horizontal="center" vertical="center"/>
    </xf>
    <xf numFmtId="3" fontId="12" fillId="0" borderId="24" xfId="3" applyNumberFormat="1" applyFont="1" applyBorder="1" applyAlignment="1">
      <alignment horizontal="center" vertical="center"/>
    </xf>
    <xf numFmtId="165" fontId="12" fillId="0" borderId="13" xfId="3" applyNumberFormat="1" applyFont="1" applyBorder="1" applyAlignment="1">
      <alignment horizontal="center" vertical="center"/>
    </xf>
    <xf numFmtId="3" fontId="12" fillId="0" borderId="15" xfId="3" applyNumberFormat="1" applyFont="1" applyBorder="1" applyAlignment="1">
      <alignment horizontal="center" vertical="center"/>
    </xf>
    <xf numFmtId="3" fontId="12" fillId="0" borderId="36" xfId="3" applyNumberFormat="1" applyFont="1" applyBorder="1" applyAlignment="1">
      <alignment horizontal="center" vertical="center"/>
    </xf>
    <xf numFmtId="3" fontId="12" fillId="0" borderId="37" xfId="3" applyNumberFormat="1" applyFont="1" applyBorder="1" applyAlignment="1">
      <alignment horizontal="center" vertical="center"/>
    </xf>
    <xf numFmtId="3" fontId="12" fillId="0" borderId="49" xfId="3" applyNumberFormat="1" applyFont="1" applyBorder="1" applyAlignment="1">
      <alignment horizontal="center" vertical="center"/>
    </xf>
    <xf numFmtId="3" fontId="12" fillId="0" borderId="14" xfId="3" applyNumberFormat="1" applyFont="1" applyBorder="1" applyAlignment="1">
      <alignment horizontal="center" vertical="center"/>
    </xf>
    <xf numFmtId="0" fontId="12" fillId="0" borderId="0" xfId="3" applyFont="1" applyAlignment="1">
      <alignment vertical="center"/>
    </xf>
    <xf numFmtId="165" fontId="16" fillId="0" borderId="22" xfId="3" applyNumberFormat="1" applyFont="1" applyBorder="1" applyAlignment="1">
      <alignment horizontal="center" vertical="center"/>
    </xf>
    <xf numFmtId="165" fontId="16" fillId="0" borderId="23" xfId="3" applyNumberFormat="1" applyFont="1" applyBorder="1" applyAlignment="1">
      <alignment horizontal="center" vertical="center"/>
    </xf>
    <xf numFmtId="165" fontId="16" fillId="0" borderId="28" xfId="3" applyNumberFormat="1" applyFont="1" applyBorder="1" applyAlignment="1">
      <alignment horizontal="center" vertical="center"/>
    </xf>
    <xf numFmtId="3" fontId="16" fillId="0" borderId="29" xfId="3" applyNumberFormat="1" applyFont="1" applyBorder="1" applyAlignment="1">
      <alignment horizontal="center" vertical="center"/>
    </xf>
    <xf numFmtId="3" fontId="16" fillId="0" borderId="38" xfId="3" applyNumberFormat="1" applyFont="1" applyBorder="1" applyAlignment="1">
      <alignment horizontal="center" vertical="center"/>
    </xf>
    <xf numFmtId="3" fontId="16" fillId="0" borderId="39" xfId="3" applyNumberFormat="1" applyFont="1" applyBorder="1" applyAlignment="1">
      <alignment horizontal="center" vertical="center"/>
    </xf>
    <xf numFmtId="3" fontId="16" fillId="0" borderId="50" xfId="3" applyNumberFormat="1" applyFont="1" applyBorder="1" applyAlignment="1">
      <alignment horizontal="center" vertical="center"/>
    </xf>
    <xf numFmtId="3" fontId="16" fillId="0" borderId="41" xfId="3" applyNumberFormat="1" applyFont="1" applyBorder="1" applyAlignment="1">
      <alignment horizontal="center" vertical="center"/>
    </xf>
    <xf numFmtId="3" fontId="16" fillId="0" borderId="9" xfId="3" applyNumberFormat="1" applyFont="1" applyBorder="1" applyAlignment="1">
      <alignment horizontal="center" vertical="center"/>
    </xf>
    <xf numFmtId="0" fontId="16" fillId="0" borderId="0" xfId="3" applyFont="1" applyAlignment="1">
      <alignment vertical="center"/>
    </xf>
    <xf numFmtId="0" fontId="13" fillId="0" borderId="22" xfId="3" applyFont="1" applyBorder="1" applyAlignment="1">
      <alignment horizontal="center"/>
    </xf>
    <xf numFmtId="0" fontId="13" fillId="0" borderId="0" xfId="3" applyFont="1" applyAlignment="1">
      <alignment horizontal="left"/>
    </xf>
    <xf numFmtId="0" fontId="13" fillId="0" borderId="2" xfId="3" applyFont="1" applyBorder="1" applyAlignment="1">
      <alignment horizontal="justify" vertical="top"/>
    </xf>
    <xf numFmtId="0" fontId="13" fillId="0" borderId="1" xfId="3" applyFont="1" applyBorder="1" applyAlignment="1">
      <alignment horizontal="center"/>
    </xf>
    <xf numFmtId="3" fontId="13" fillId="0" borderId="6" xfId="3" applyNumberFormat="1" applyFont="1" applyBorder="1" applyAlignment="1">
      <alignment horizontal="center"/>
    </xf>
    <xf numFmtId="3" fontId="13" fillId="0" borderId="40" xfId="3" applyNumberFormat="1" applyFont="1" applyBorder="1"/>
    <xf numFmtId="3" fontId="13" fillId="0" borderId="41" xfId="3" applyNumberFormat="1" applyFont="1" applyBorder="1"/>
    <xf numFmtId="3" fontId="13" fillId="0" borderId="50" xfId="3" applyNumberFormat="1" applyFont="1" applyBorder="1"/>
    <xf numFmtId="3" fontId="13" fillId="0" borderId="9" xfId="3" applyNumberFormat="1" applyFont="1" applyBorder="1"/>
    <xf numFmtId="0" fontId="13" fillId="0" borderId="0" xfId="3" applyFont="1"/>
    <xf numFmtId="0" fontId="13" fillId="0" borderId="22" xfId="3" quotePrefix="1" applyFont="1" applyBorder="1" applyAlignment="1">
      <alignment horizontal="center" vertical="top"/>
    </xf>
    <xf numFmtId="0" fontId="13" fillId="0" borderId="0" xfId="3" quotePrefix="1" applyFont="1" applyAlignment="1">
      <alignment horizontal="left" vertical="top"/>
    </xf>
    <xf numFmtId="0" fontId="13" fillId="0" borderId="6" xfId="3" applyFont="1" applyBorder="1" applyAlignment="1">
      <alignment horizontal="justify" vertical="top"/>
    </xf>
    <xf numFmtId="3" fontId="14" fillId="0" borderId="40" xfId="3" applyNumberFormat="1" applyFont="1" applyBorder="1" applyAlignment="1">
      <alignment horizontal="center"/>
    </xf>
    <xf numFmtId="3" fontId="14" fillId="0" borderId="41" xfId="3" applyNumberFormat="1" applyFont="1" applyBorder="1"/>
    <xf numFmtId="3" fontId="14" fillId="0" borderId="50" xfId="3" applyNumberFormat="1" applyFont="1" applyBorder="1"/>
    <xf numFmtId="0" fontId="13" fillId="0" borderId="22" xfId="3" applyFont="1" applyBorder="1" applyAlignment="1">
      <alignment horizontal="center" vertical="center"/>
    </xf>
    <xf numFmtId="0" fontId="13" fillId="0" borderId="20" xfId="3" applyFont="1" applyBorder="1" applyAlignment="1">
      <alignment horizontal="left" vertical="top"/>
    </xf>
    <xf numFmtId="0" fontId="13" fillId="0" borderId="2" xfId="3" applyFont="1" applyBorder="1" applyAlignment="1">
      <alignment vertical="center" wrapText="1"/>
    </xf>
    <xf numFmtId="0" fontId="13" fillId="0" borderId="2" xfId="3" applyFont="1" applyBorder="1" applyAlignment="1">
      <alignment horizontal="center" vertical="center"/>
    </xf>
    <xf numFmtId="3" fontId="13" fillId="0" borderId="7" xfId="3" applyNumberFormat="1" applyFont="1" applyBorder="1" applyAlignment="1">
      <alignment horizontal="center" vertical="center"/>
    </xf>
    <xf numFmtId="0" fontId="13" fillId="0" borderId="3" xfId="3" applyFont="1" applyBorder="1" applyAlignment="1">
      <alignment horizontal="center" vertical="center"/>
    </xf>
    <xf numFmtId="3" fontId="13" fillId="0" borderId="8" xfId="3" applyNumberFormat="1" applyFont="1" applyBorder="1" applyAlignment="1">
      <alignment horizontal="center" vertical="center"/>
    </xf>
    <xf numFmtId="0" fontId="13" fillId="0" borderId="20" xfId="3" applyFont="1" applyBorder="1" applyAlignment="1">
      <alignment horizontal="left" vertical="center"/>
    </xf>
    <xf numFmtId="0" fontId="13" fillId="0" borderId="3" xfId="3" applyFont="1" applyBorder="1" applyAlignment="1">
      <alignment vertical="center" wrapText="1"/>
    </xf>
    <xf numFmtId="0" fontId="13" fillId="0" borderId="62" xfId="3" applyFont="1" applyBorder="1" applyAlignment="1">
      <alignment vertical="center" wrapText="1"/>
    </xf>
    <xf numFmtId="0" fontId="13" fillId="0" borderId="63" xfId="3" applyFont="1" applyBorder="1" applyAlignment="1">
      <alignment horizontal="center" vertical="center"/>
    </xf>
    <xf numFmtId="3" fontId="13" fillId="0" borderId="64" xfId="3" applyNumberFormat="1" applyFont="1" applyBorder="1" applyAlignment="1">
      <alignment horizontal="center" vertical="center"/>
    </xf>
    <xf numFmtId="0" fontId="13" fillId="0" borderId="20" xfId="3" quotePrefix="1" applyFont="1" applyBorder="1" applyAlignment="1">
      <alignment horizontal="left" vertical="top"/>
    </xf>
    <xf numFmtId="3" fontId="17" fillId="0" borderId="9" xfId="3" applyNumberFormat="1" applyFont="1" applyBorder="1" applyAlignment="1">
      <alignment vertical="center" wrapText="1"/>
    </xf>
    <xf numFmtId="3" fontId="13" fillId="0" borderId="40" xfId="3" applyNumberFormat="1" applyFont="1" applyBorder="1" applyAlignment="1">
      <alignment horizontal="center" wrapText="1"/>
    </xf>
    <xf numFmtId="12" fontId="13" fillId="0" borderId="9" xfId="3" applyNumberFormat="1" applyFont="1" applyBorder="1"/>
    <xf numFmtId="0" fontId="13" fillId="0" borderId="22" xfId="3" quotePrefix="1" applyFont="1" applyBorder="1" applyAlignment="1">
      <alignment horizontal="center" vertical="center"/>
    </xf>
    <xf numFmtId="0" fontId="12" fillId="0" borderId="20" xfId="3" quotePrefix="1" applyFont="1" applyBorder="1" applyAlignment="1">
      <alignment horizontal="left" vertical="center"/>
    </xf>
    <xf numFmtId="0" fontId="12" fillId="0" borderId="6" xfId="3" applyFont="1" applyBorder="1" applyAlignment="1">
      <alignment horizontal="justify" vertical="top"/>
    </xf>
    <xf numFmtId="0" fontId="13" fillId="0" borderId="1" xfId="3" applyFont="1" applyBorder="1" applyAlignment="1">
      <alignment horizontal="center" vertical="center"/>
    </xf>
    <xf numFmtId="3" fontId="13" fillId="0" borderId="40" xfId="3" applyNumberFormat="1" applyFont="1" applyBorder="1" applyAlignment="1">
      <alignment vertical="center"/>
    </xf>
    <xf numFmtId="3" fontId="13" fillId="0" borderId="41" xfId="3" applyNumberFormat="1" applyFont="1" applyBorder="1" applyAlignment="1">
      <alignment vertical="center"/>
    </xf>
    <xf numFmtId="3" fontId="13" fillId="0" borderId="50" xfId="3" applyNumberFormat="1" applyFont="1" applyBorder="1" applyAlignment="1">
      <alignment vertical="center"/>
    </xf>
    <xf numFmtId="12" fontId="13" fillId="0" borderId="9" xfId="3" applyNumberFormat="1" applyFont="1" applyBorder="1" applyAlignment="1">
      <alignment vertical="center"/>
    </xf>
    <xf numFmtId="12" fontId="13" fillId="0" borderId="22" xfId="3" quotePrefix="1" applyNumberFormat="1" applyFont="1" applyBorder="1" applyAlignment="1">
      <alignment horizontal="center" vertical="center"/>
    </xf>
    <xf numFmtId="0" fontId="17" fillId="0" borderId="20" xfId="3" applyFont="1" applyBorder="1" applyAlignment="1">
      <alignment horizontal="left" vertical="center"/>
    </xf>
    <xf numFmtId="9" fontId="13" fillId="0" borderId="7" xfId="10" applyFont="1" applyFill="1" applyBorder="1" applyAlignment="1">
      <alignment horizontal="left" vertical="center"/>
    </xf>
    <xf numFmtId="9" fontId="13" fillId="0" borderId="8" xfId="10" applyFont="1" applyFill="1" applyBorder="1" applyAlignment="1">
      <alignment horizontal="left" vertical="center"/>
    </xf>
    <xf numFmtId="12" fontId="13" fillId="0" borderId="60" xfId="3" quotePrefix="1" applyNumberFormat="1" applyFont="1" applyBorder="1" applyAlignment="1">
      <alignment horizontal="center" vertical="center"/>
    </xf>
    <xf numFmtId="0" fontId="17" fillId="0" borderId="61" xfId="3" applyFont="1" applyBorder="1" applyAlignment="1">
      <alignment horizontal="left" vertical="center"/>
    </xf>
    <xf numFmtId="9" fontId="13" fillId="0" borderId="64" xfId="10" applyFont="1" applyFill="1" applyBorder="1" applyAlignment="1">
      <alignment horizontal="left" vertical="center"/>
    </xf>
    <xf numFmtId="0" fontId="13" fillId="0" borderId="65" xfId="3" quotePrefix="1" applyFont="1" applyBorder="1" applyAlignment="1">
      <alignment horizontal="center" vertical="top"/>
    </xf>
    <xf numFmtId="0" fontId="13" fillId="0" borderId="66" xfId="3" quotePrefix="1" applyFont="1" applyBorder="1" applyAlignment="1">
      <alignment horizontal="left" vertical="top"/>
    </xf>
    <xf numFmtId="0" fontId="13" fillId="0" borderId="67" xfId="3" applyFont="1" applyBorder="1" applyAlignment="1">
      <alignment horizontal="justify" vertical="top"/>
    </xf>
    <xf numFmtId="0" fontId="13" fillId="0" borderId="67" xfId="3" applyFont="1" applyBorder="1" applyAlignment="1">
      <alignment horizontal="center"/>
    </xf>
    <xf numFmtId="3" fontId="13" fillId="0" borderId="68" xfId="3" applyNumberFormat="1" applyFont="1" applyBorder="1" applyAlignment="1">
      <alignment horizontal="center"/>
    </xf>
    <xf numFmtId="0" fontId="13" fillId="0" borderId="0" xfId="3" quotePrefix="1" applyFont="1" applyAlignment="1">
      <alignment horizontal="left" vertical="center"/>
    </xf>
    <xf numFmtId="0" fontId="12" fillId="0" borderId="6" xfId="3" applyFont="1" applyBorder="1" applyAlignment="1">
      <alignment horizontal="justify" vertical="center"/>
    </xf>
    <xf numFmtId="3" fontId="13" fillId="0" borderId="6" xfId="3" applyNumberFormat="1" applyFont="1" applyBorder="1" applyAlignment="1">
      <alignment horizontal="center" vertical="center"/>
    </xf>
    <xf numFmtId="3" fontId="14" fillId="0" borderId="40" xfId="3" applyNumberFormat="1" applyFont="1" applyBorder="1" applyAlignment="1">
      <alignment horizontal="center" vertical="center"/>
    </xf>
    <xf numFmtId="3" fontId="14" fillId="0" borderId="41" xfId="3" applyNumberFormat="1" applyFont="1" applyBorder="1" applyAlignment="1">
      <alignment vertical="center"/>
    </xf>
    <xf numFmtId="3" fontId="14" fillId="0" borderId="50" xfId="3" applyNumberFormat="1" applyFont="1" applyBorder="1" applyAlignment="1">
      <alignment vertical="center"/>
    </xf>
    <xf numFmtId="3" fontId="13" fillId="0" borderId="9" xfId="3" applyNumberFormat="1" applyFont="1" applyBorder="1" applyAlignment="1">
      <alignment vertical="center"/>
    </xf>
    <xf numFmtId="0" fontId="12" fillId="0" borderId="10" xfId="3" applyFont="1" applyBorder="1" applyAlignment="1">
      <alignment horizontal="justify" vertical="center"/>
    </xf>
    <xf numFmtId="0" fontId="13" fillId="0" borderId="4" xfId="3" applyFont="1" applyBorder="1" applyAlignment="1">
      <alignment horizontal="center" vertical="center"/>
    </xf>
    <xf numFmtId="3" fontId="13" fillId="0" borderId="10" xfId="3" applyNumberFormat="1" applyFont="1" applyBorder="1" applyAlignment="1">
      <alignment horizontal="center" vertical="center"/>
    </xf>
    <xf numFmtId="3" fontId="13" fillId="0" borderId="12" xfId="3" applyNumberFormat="1" applyFont="1" applyBorder="1" applyAlignment="1">
      <alignment vertical="center"/>
    </xf>
    <xf numFmtId="0" fontId="17" fillId="0" borderId="66" xfId="3" applyFont="1" applyBorder="1" applyAlignment="1">
      <alignment horizontal="left" vertical="center"/>
    </xf>
    <xf numFmtId="0" fontId="13" fillId="0" borderId="68" xfId="3" applyFont="1" applyBorder="1" applyAlignment="1">
      <alignment horizontal="justify" vertical="top"/>
    </xf>
    <xf numFmtId="0" fontId="13" fillId="0" borderId="10" xfId="3" quotePrefix="1" applyFont="1" applyBorder="1" applyAlignment="1">
      <alignment horizontal="justify" vertical="top"/>
    </xf>
    <xf numFmtId="3" fontId="13" fillId="0" borderId="44" xfId="3" applyNumberFormat="1" applyFont="1" applyBorder="1" applyAlignment="1">
      <alignment vertical="center"/>
    </xf>
    <xf numFmtId="3" fontId="13" fillId="0" borderId="45" xfId="3" applyNumberFormat="1" applyFont="1" applyBorder="1" applyAlignment="1">
      <alignment vertical="center"/>
    </xf>
    <xf numFmtId="3" fontId="13" fillId="0" borderId="52" xfId="3" applyNumberFormat="1" applyFont="1" applyBorder="1" applyAlignment="1">
      <alignment vertical="center"/>
    </xf>
    <xf numFmtId="0" fontId="13" fillId="0" borderId="7" xfId="3" applyFont="1" applyBorder="1" applyAlignment="1">
      <alignment horizontal="left" vertical="center"/>
    </xf>
    <xf numFmtId="0" fontId="13" fillId="0" borderId="8" xfId="3" applyFont="1" applyBorder="1" applyAlignment="1">
      <alignment horizontal="left" vertical="center"/>
    </xf>
    <xf numFmtId="165" fontId="13" fillId="0" borderId="22" xfId="3" applyNumberFormat="1" applyFont="1" applyBorder="1" applyAlignment="1">
      <alignment horizontal="center" vertical="top"/>
    </xf>
    <xf numFmtId="0" fontId="13" fillId="0" borderId="6" xfId="3" quotePrefix="1" applyFont="1" applyBorder="1" applyAlignment="1">
      <alignment horizontal="justify" vertical="top"/>
    </xf>
    <xf numFmtId="0" fontId="13" fillId="0" borderId="60" xfId="3" applyFont="1" applyBorder="1" applyAlignment="1">
      <alignment vertical="center"/>
    </xf>
    <xf numFmtId="165" fontId="13" fillId="0" borderId="61" xfId="3" applyNumberFormat="1" applyFont="1" applyBorder="1" applyAlignment="1">
      <alignment horizontal="left" vertical="center"/>
    </xf>
    <xf numFmtId="165" fontId="13" fillId="0" borderId="63" xfId="3" applyNumberFormat="1" applyFont="1" applyBorder="1" applyAlignment="1">
      <alignment horizontal="left" vertical="center"/>
    </xf>
    <xf numFmtId="165" fontId="13" fillId="0" borderId="63" xfId="3" applyNumberFormat="1" applyFont="1" applyBorder="1" applyAlignment="1">
      <alignment horizontal="center" vertical="center"/>
    </xf>
    <xf numFmtId="3" fontId="13" fillId="0" borderId="69" xfId="3" applyNumberFormat="1" applyFont="1" applyBorder="1" applyAlignment="1">
      <alignment horizontal="center" vertical="center"/>
    </xf>
    <xf numFmtId="165" fontId="13" fillId="0" borderId="65" xfId="3" applyNumberFormat="1" applyFont="1" applyBorder="1" applyAlignment="1">
      <alignment horizontal="center" vertical="top"/>
    </xf>
    <xf numFmtId="0" fontId="13" fillId="0" borderId="70" xfId="3" quotePrefix="1" applyFont="1" applyBorder="1" applyAlignment="1">
      <alignment horizontal="justify" vertical="top"/>
    </xf>
    <xf numFmtId="0" fontId="13" fillId="0" borderId="71" xfId="3" applyFont="1" applyBorder="1" applyAlignment="1">
      <alignment horizontal="center"/>
    </xf>
    <xf numFmtId="3" fontId="13" fillId="0" borderId="70" xfId="3" applyNumberFormat="1" applyFont="1" applyBorder="1" applyAlignment="1">
      <alignment horizontal="center"/>
    </xf>
    <xf numFmtId="3" fontId="14" fillId="0" borderId="57" xfId="3" applyNumberFormat="1" applyFont="1" applyBorder="1" applyAlignment="1">
      <alignment horizontal="center" vertical="center"/>
    </xf>
    <xf numFmtId="3" fontId="13" fillId="0" borderId="58" xfId="3" applyNumberFormat="1" applyFont="1" applyBorder="1"/>
    <xf numFmtId="3" fontId="13" fillId="0" borderId="59" xfId="3" applyNumberFormat="1" applyFont="1" applyBorder="1"/>
    <xf numFmtId="3" fontId="13" fillId="0" borderId="55" xfId="3" applyNumberFormat="1" applyFont="1" applyBorder="1"/>
    <xf numFmtId="0" fontId="13" fillId="0" borderId="22" xfId="3" applyFont="1" applyBorder="1" applyAlignment="1">
      <alignment vertical="center"/>
    </xf>
    <xf numFmtId="165" fontId="13" fillId="0" borderId="20" xfId="3" applyNumberFormat="1" applyFont="1" applyBorder="1" applyAlignment="1">
      <alignment horizontal="left" vertical="center"/>
    </xf>
    <xf numFmtId="165" fontId="13" fillId="0" borderId="2" xfId="3" applyNumberFormat="1" applyFont="1" applyBorder="1" applyAlignment="1">
      <alignment horizontal="left" vertical="center"/>
    </xf>
    <xf numFmtId="165" fontId="13" fillId="0" borderId="2" xfId="3" applyNumberFormat="1" applyFont="1" applyBorder="1" applyAlignment="1">
      <alignment horizontal="center" vertical="center"/>
    </xf>
    <xf numFmtId="165" fontId="13" fillId="0" borderId="60" xfId="3" applyNumberFormat="1" applyFont="1" applyBorder="1" applyAlignment="1">
      <alignment horizontal="center" vertical="top"/>
    </xf>
    <xf numFmtId="165" fontId="13" fillId="0" borderId="61" xfId="3" applyNumberFormat="1" applyFont="1" applyBorder="1" applyAlignment="1">
      <alignment horizontal="left" vertical="top"/>
    </xf>
    <xf numFmtId="165" fontId="13" fillId="0" borderId="64" xfId="3" quotePrefix="1" applyNumberFormat="1" applyFont="1" applyBorder="1" applyAlignment="1">
      <alignment horizontal="justify" vertical="top"/>
    </xf>
    <xf numFmtId="0" fontId="13" fillId="0" borderId="62" xfId="3" applyFont="1" applyBorder="1" applyAlignment="1">
      <alignment horizontal="center"/>
    </xf>
    <xf numFmtId="3" fontId="13" fillId="0" borderId="64" xfId="3" applyNumberFormat="1" applyFont="1" applyBorder="1" applyAlignment="1">
      <alignment horizontal="center"/>
    </xf>
    <xf numFmtId="165" fontId="13" fillId="0" borderId="66" xfId="3" applyNumberFormat="1" applyFont="1" applyBorder="1" applyAlignment="1">
      <alignment horizontal="left" vertical="top"/>
    </xf>
    <xf numFmtId="165" fontId="13" fillId="0" borderId="68" xfId="3" quotePrefix="1" applyNumberFormat="1" applyFont="1" applyBorder="1" applyAlignment="1">
      <alignment horizontal="justify" vertical="top"/>
    </xf>
    <xf numFmtId="165" fontId="13" fillId="0" borderId="20" xfId="3" applyNumberFormat="1" applyFont="1" applyBorder="1" applyAlignment="1">
      <alignment horizontal="left" vertical="top"/>
    </xf>
    <xf numFmtId="165" fontId="13" fillId="0" borderId="8" xfId="3" quotePrefix="1" applyNumberFormat="1" applyFont="1" applyBorder="1" applyAlignment="1">
      <alignment horizontal="justify" vertical="top"/>
    </xf>
    <xf numFmtId="0" fontId="13" fillId="0" borderId="3" xfId="3" applyFont="1" applyBorder="1" applyAlignment="1">
      <alignment horizontal="center"/>
    </xf>
    <xf numFmtId="3" fontId="13" fillId="0" borderId="8" xfId="3" applyNumberFormat="1" applyFont="1" applyBorder="1" applyAlignment="1">
      <alignment horizontal="center"/>
    </xf>
    <xf numFmtId="2" fontId="13" fillId="0" borderId="8" xfId="3" applyNumberFormat="1" applyFont="1" applyBorder="1" applyAlignment="1">
      <alignment horizontal="justify" vertical="top"/>
    </xf>
    <xf numFmtId="165" fontId="13" fillId="0" borderId="22" xfId="3" quotePrefix="1" applyNumberFormat="1" applyFont="1" applyBorder="1" applyAlignment="1">
      <alignment horizontal="center" vertical="top"/>
    </xf>
    <xf numFmtId="165" fontId="13" fillId="0" borderId="20" xfId="3" quotePrefix="1" applyNumberFormat="1" applyFont="1" applyBorder="1" applyAlignment="1">
      <alignment horizontal="left" vertical="top"/>
    </xf>
    <xf numFmtId="165" fontId="13" fillId="0" borderId="1" xfId="3" quotePrefix="1" applyNumberFormat="1" applyFont="1" applyBorder="1" applyAlignment="1">
      <alignment horizontal="justify" vertical="top"/>
    </xf>
    <xf numFmtId="3" fontId="13" fillId="0" borderId="40" xfId="3" applyNumberFormat="1" applyFont="1" applyBorder="1" applyAlignment="1">
      <alignment horizontal="right"/>
    </xf>
    <xf numFmtId="3" fontId="13" fillId="0" borderId="41" xfId="3" applyNumberFormat="1" applyFont="1" applyBorder="1" applyAlignment="1">
      <alignment horizontal="right"/>
    </xf>
    <xf numFmtId="3" fontId="13" fillId="0" borderId="50" xfId="3" applyNumberFormat="1" applyFont="1" applyBorder="1" applyAlignment="1">
      <alignment horizontal="right"/>
    </xf>
    <xf numFmtId="166" fontId="13" fillId="0" borderId="20" xfId="3" applyNumberFormat="1" applyFont="1" applyBorder="1" applyAlignment="1">
      <alignment horizontal="left" vertical="center"/>
    </xf>
    <xf numFmtId="165" fontId="13" fillId="0" borderId="3" xfId="3" applyNumberFormat="1" applyFont="1" applyBorder="1" applyAlignment="1">
      <alignment horizontal="left" vertical="center"/>
    </xf>
    <xf numFmtId="165" fontId="13" fillId="0" borderId="3" xfId="3" applyNumberFormat="1" applyFont="1" applyBorder="1" applyAlignment="1">
      <alignment horizontal="center" vertical="center"/>
    </xf>
    <xf numFmtId="0" fontId="13" fillId="0" borderId="8" xfId="3" quotePrefix="1" applyFont="1" applyBorder="1" applyAlignment="1">
      <alignment horizontal="justify" vertical="top"/>
    </xf>
    <xf numFmtId="165" fontId="13" fillId="0" borderId="3" xfId="3" applyNumberFormat="1" applyFont="1" applyBorder="1" applyAlignment="1">
      <alignment horizontal="center"/>
    </xf>
    <xf numFmtId="0" fontId="13" fillId="0" borderId="64" xfId="3" quotePrefix="1" applyFont="1" applyBorder="1" applyAlignment="1">
      <alignment horizontal="justify" vertical="top"/>
    </xf>
    <xf numFmtId="165" fontId="13" fillId="0" borderId="62" xfId="3" applyNumberFormat="1" applyFont="1" applyBorder="1" applyAlignment="1">
      <alignment horizontal="center"/>
    </xf>
    <xf numFmtId="165" fontId="13" fillId="0" borderId="66" xfId="3" quotePrefix="1" applyNumberFormat="1" applyFont="1" applyBorder="1" applyAlignment="1">
      <alignment horizontal="left" vertical="top"/>
    </xf>
    <xf numFmtId="165" fontId="13" fillId="0" borderId="67" xfId="3" applyNumberFormat="1" applyFont="1" applyBorder="1" applyAlignment="1">
      <alignment horizontal="center"/>
    </xf>
    <xf numFmtId="165" fontId="13" fillId="0" borderId="31" xfId="3" applyNumberFormat="1" applyFont="1" applyBorder="1" applyAlignment="1">
      <alignment horizontal="center" vertical="top"/>
    </xf>
    <xf numFmtId="165" fontId="13" fillId="0" borderId="32" xfId="3" quotePrefix="1" applyNumberFormat="1" applyFont="1" applyBorder="1" applyAlignment="1">
      <alignment horizontal="left" vertical="top"/>
    </xf>
    <xf numFmtId="165" fontId="13" fillId="0" borderId="26" xfId="3" applyNumberFormat="1" applyFont="1" applyBorder="1" applyAlignment="1">
      <alignment horizontal="justify" vertical="top"/>
    </xf>
    <xf numFmtId="165" fontId="13" fillId="0" borderId="27" xfId="3" applyNumberFormat="1" applyFont="1" applyBorder="1" applyAlignment="1">
      <alignment horizontal="center"/>
    </xf>
    <xf numFmtId="3" fontId="13" fillId="0" borderId="26" xfId="3" applyNumberFormat="1" applyFont="1" applyBorder="1" applyAlignment="1">
      <alignment horizontal="center"/>
    </xf>
    <xf numFmtId="0" fontId="13" fillId="0" borderId="16" xfId="3" applyFont="1" applyBorder="1" applyAlignment="1">
      <alignment horizontal="center" vertical="center"/>
    </xf>
    <xf numFmtId="0" fontId="13" fillId="0" borderId="19" xfId="3" applyFont="1" applyBorder="1" applyAlignment="1">
      <alignment horizontal="left" vertical="center"/>
    </xf>
    <xf numFmtId="165" fontId="12" fillId="0" borderId="25" xfId="3" applyNumberFormat="1" applyFont="1" applyBorder="1" applyAlignment="1">
      <alignment horizontal="right" vertical="center"/>
    </xf>
    <xf numFmtId="3" fontId="12" fillId="0" borderId="25" xfId="3" applyNumberFormat="1" applyFont="1" applyBorder="1" applyAlignment="1">
      <alignment horizontal="right" vertical="center"/>
    </xf>
    <xf numFmtId="0" fontId="13" fillId="0" borderId="29" xfId="3" applyFont="1" applyBorder="1" applyAlignment="1">
      <alignment vertical="center"/>
    </xf>
    <xf numFmtId="3" fontId="12" fillId="0" borderId="46" xfId="3" applyNumberFormat="1" applyFont="1" applyBorder="1" applyAlignment="1">
      <alignment vertical="center"/>
    </xf>
    <xf numFmtId="3" fontId="12" fillId="0" borderId="47" xfId="3" applyNumberFormat="1" applyFont="1" applyBorder="1" applyAlignment="1">
      <alignment vertical="center"/>
    </xf>
    <xf numFmtId="3" fontId="12" fillId="0" borderId="53" xfId="3" applyNumberFormat="1" applyFont="1" applyBorder="1" applyAlignment="1">
      <alignment vertical="center"/>
    </xf>
    <xf numFmtId="3" fontId="12" fillId="0" borderId="18" xfId="3" applyNumberFormat="1" applyFont="1" applyBorder="1" applyAlignment="1">
      <alignment vertical="center"/>
    </xf>
    <xf numFmtId="0" fontId="13" fillId="0" borderId="56" xfId="3" applyFont="1" applyBorder="1" applyAlignment="1">
      <alignment vertical="center"/>
    </xf>
    <xf numFmtId="0" fontId="13" fillId="0" borderId="30" xfId="3" applyFont="1" applyBorder="1" applyAlignment="1">
      <alignment vertical="center"/>
    </xf>
    <xf numFmtId="0" fontId="13" fillId="0" borderId="33" xfId="3" applyFont="1" applyBorder="1" applyAlignment="1">
      <alignment horizontal="center" vertical="center"/>
    </xf>
    <xf numFmtId="0" fontId="13" fillId="0" borderId="33" xfId="3" applyFont="1" applyBorder="1" applyAlignment="1">
      <alignment horizontal="left" vertical="center"/>
    </xf>
    <xf numFmtId="165" fontId="13" fillId="0" borderId="33" xfId="3" applyNumberFormat="1" applyFont="1" applyBorder="1" applyAlignment="1">
      <alignment horizontal="justify" vertical="center"/>
    </xf>
    <xf numFmtId="3" fontId="12" fillId="0" borderId="33" xfId="3" applyNumberFormat="1" applyFont="1" applyBorder="1" applyAlignment="1">
      <alignment horizontal="right" vertical="center"/>
    </xf>
    <xf numFmtId="0" fontId="13" fillId="0" borderId="33" xfId="3" applyFont="1" applyBorder="1" applyAlignment="1">
      <alignment vertical="center"/>
    </xf>
    <xf numFmtId="0" fontId="12" fillId="0" borderId="0" xfId="3" applyFont="1" applyAlignment="1">
      <alignment horizontal="left"/>
    </xf>
    <xf numFmtId="0" fontId="13" fillId="0" borderId="0" xfId="3" applyFont="1" applyAlignment="1">
      <alignment horizontal="center"/>
    </xf>
    <xf numFmtId="3" fontId="13" fillId="0" borderId="0" xfId="3" applyNumberFormat="1" applyFont="1" applyAlignment="1">
      <alignment horizontal="center"/>
    </xf>
    <xf numFmtId="0" fontId="13" fillId="0" borderId="0" xfId="3" applyFont="1" applyAlignment="1">
      <alignment horizontal="center" vertical="top"/>
    </xf>
    <xf numFmtId="0" fontId="13" fillId="0" borderId="0" xfId="3" applyFont="1" applyAlignment="1">
      <alignment vertical="top"/>
    </xf>
    <xf numFmtId="0" fontId="11" fillId="0" borderId="0" xfId="3" applyFont="1" applyAlignment="1">
      <alignment horizontal="center"/>
    </xf>
    <xf numFmtId="0" fontId="11" fillId="0" borderId="0" xfId="3" applyFont="1" applyAlignment="1">
      <alignment horizontal="left"/>
    </xf>
    <xf numFmtId="0" fontId="11" fillId="0" borderId="0" xfId="3" applyFont="1"/>
    <xf numFmtId="3" fontId="11" fillId="0" borderId="0" xfId="3" applyNumberFormat="1" applyFont="1" applyAlignment="1">
      <alignment horizontal="center"/>
    </xf>
    <xf numFmtId="3" fontId="11" fillId="0" borderId="0" xfId="3" applyNumberFormat="1" applyFont="1"/>
    <xf numFmtId="167" fontId="13" fillId="0" borderId="42" xfId="14" applyNumberFormat="1" applyFont="1" applyBorder="1" applyAlignment="1">
      <alignment vertical="center"/>
    </xf>
    <xf numFmtId="167" fontId="13" fillId="0" borderId="43" xfId="14" applyNumberFormat="1" applyFont="1" applyBorder="1" applyAlignment="1">
      <alignment vertical="center"/>
    </xf>
    <xf numFmtId="167" fontId="13" fillId="0" borderId="51" xfId="14" applyNumberFormat="1" applyFont="1" applyBorder="1" applyAlignment="1">
      <alignment vertical="center"/>
    </xf>
    <xf numFmtId="167" fontId="13" fillId="0" borderId="11" xfId="14" applyNumberFormat="1" applyFont="1" applyBorder="1" applyAlignment="1">
      <alignment vertical="center"/>
    </xf>
    <xf numFmtId="167" fontId="16" fillId="0" borderId="18" xfId="14" applyNumberFormat="1" applyFont="1" applyBorder="1" applyAlignment="1">
      <alignment vertical="center"/>
    </xf>
    <xf numFmtId="0" fontId="13" fillId="0" borderId="72" xfId="3" applyFont="1" applyBorder="1" applyAlignment="1">
      <alignment horizontal="center" vertical="center"/>
    </xf>
    <xf numFmtId="0" fontId="13" fillId="0" borderId="73" xfId="3" applyFont="1" applyBorder="1" applyAlignment="1">
      <alignment horizontal="left" vertical="center"/>
    </xf>
    <xf numFmtId="0" fontId="13" fillId="0" borderId="74" xfId="3" applyFont="1" applyBorder="1" applyAlignment="1">
      <alignment vertical="center" wrapText="1"/>
    </xf>
    <xf numFmtId="0" fontId="13" fillId="0" borderId="75" xfId="3" applyFont="1" applyBorder="1" applyAlignment="1">
      <alignment horizontal="center" vertical="center"/>
    </xf>
    <xf numFmtId="3" fontId="13" fillId="0" borderId="76" xfId="3" applyNumberFormat="1" applyFont="1" applyBorder="1" applyAlignment="1">
      <alignment horizontal="center" vertical="center"/>
    </xf>
    <xf numFmtId="167" fontId="13" fillId="0" borderId="77" xfId="14" applyNumberFormat="1" applyFont="1" applyBorder="1" applyAlignment="1">
      <alignment vertical="center"/>
    </xf>
    <xf numFmtId="167" fontId="13" fillId="0" borderId="78" xfId="14" applyNumberFormat="1" applyFont="1" applyBorder="1" applyAlignment="1">
      <alignment vertical="center"/>
    </xf>
    <xf numFmtId="167" fontId="13" fillId="0" borderId="79" xfId="14" applyNumberFormat="1" applyFont="1" applyBorder="1" applyAlignment="1">
      <alignment vertical="center"/>
    </xf>
    <xf numFmtId="167" fontId="13" fillId="0" borderId="80" xfId="14" applyNumberFormat="1" applyFont="1" applyBorder="1" applyAlignment="1">
      <alignment vertical="center"/>
    </xf>
    <xf numFmtId="167" fontId="13" fillId="0" borderId="42" xfId="14" applyNumberFormat="1" applyFont="1" applyBorder="1" applyAlignment="1"/>
    <xf numFmtId="167" fontId="13" fillId="0" borderId="43" xfId="14" applyNumberFormat="1" applyFont="1" applyBorder="1" applyAlignment="1"/>
    <xf numFmtId="167" fontId="13" fillId="0" borderId="51" xfId="14" applyNumberFormat="1" applyFont="1" applyBorder="1" applyAlignment="1"/>
    <xf numFmtId="167" fontId="13" fillId="0" borderId="11" xfId="14" applyNumberFormat="1" applyFont="1" applyBorder="1" applyAlignment="1"/>
    <xf numFmtId="167" fontId="13" fillId="0" borderId="0" xfId="3" applyNumberFormat="1" applyFont="1" applyAlignment="1">
      <alignment vertical="center"/>
    </xf>
    <xf numFmtId="0" fontId="20" fillId="0" borderId="0" xfId="15" applyFont="1" applyAlignment="1">
      <alignment vertical="center"/>
    </xf>
    <xf numFmtId="0" fontId="19" fillId="0" borderId="0" xfId="15" applyFont="1" applyAlignment="1">
      <alignment horizontal="center" vertical="center"/>
    </xf>
    <xf numFmtId="0" fontId="23" fillId="0" borderId="0" xfId="8" applyFont="1" applyAlignment="1">
      <alignment vertical="center"/>
    </xf>
    <xf numFmtId="0" fontId="21" fillId="0" borderId="0" xfId="8" applyFont="1" applyAlignment="1">
      <alignment vertical="center"/>
    </xf>
    <xf numFmtId="0" fontId="18" fillId="0" borderId="0" xfId="0" applyFont="1"/>
    <xf numFmtId="1" fontId="20" fillId="2" borderId="54" xfId="8" applyNumberFormat="1" applyFont="1" applyFill="1" applyBorder="1" applyAlignment="1">
      <alignment horizontal="center" vertical="center" wrapText="1"/>
    </xf>
    <xf numFmtId="0" fontId="20" fillId="2" borderId="54" xfId="8" applyFont="1" applyFill="1" applyBorder="1" applyAlignment="1">
      <alignment horizontal="center" vertical="center"/>
    </xf>
    <xf numFmtId="0" fontId="20" fillId="2" borderId="54" xfId="8" applyFont="1" applyFill="1" applyBorder="1" applyAlignment="1">
      <alignment horizontal="center" vertical="top" wrapText="1"/>
    </xf>
    <xf numFmtId="0" fontId="20" fillId="0" borderId="81" xfId="15" applyFont="1" applyBorder="1" applyAlignment="1">
      <alignment horizontal="center" vertical="center"/>
    </xf>
    <xf numFmtId="167" fontId="20" fillId="0" borderId="81" xfId="15" applyNumberFormat="1" applyFont="1" applyBorder="1" applyAlignment="1">
      <alignment horizontal="left" vertical="center"/>
    </xf>
    <xf numFmtId="167" fontId="20" fillId="0" borderId="81" xfId="14" applyNumberFormat="1" applyFont="1" applyBorder="1" applyAlignment="1">
      <alignment horizontal="right" vertical="center"/>
    </xf>
    <xf numFmtId="0" fontId="3" fillId="2" borderId="54" xfId="15" applyFont="1" applyFill="1" applyBorder="1" applyAlignment="1">
      <alignment horizontal="center" vertical="center"/>
    </xf>
    <xf numFmtId="0" fontId="20" fillId="2" borderId="54" xfId="15" applyFont="1" applyFill="1" applyBorder="1" applyAlignment="1">
      <alignment vertical="center"/>
    </xf>
    <xf numFmtId="167" fontId="0" fillId="0" borderId="0" xfId="14" applyNumberFormat="1" applyFont="1"/>
    <xf numFmtId="167" fontId="24" fillId="2" borderId="54" xfId="15" applyNumberFormat="1" applyFont="1" applyFill="1" applyBorder="1" applyAlignment="1">
      <alignment vertical="center"/>
    </xf>
    <xf numFmtId="15" fontId="0" fillId="0" borderId="0" xfId="0" applyNumberFormat="1"/>
    <xf numFmtId="0" fontId="13" fillId="0" borderId="22" xfId="0" applyFont="1" applyBorder="1" applyAlignment="1">
      <alignment horizontal="center" vertical="top"/>
    </xf>
    <xf numFmtId="0" fontId="13" fillId="0" borderId="20" xfId="0" applyFont="1" applyBorder="1" applyAlignment="1">
      <alignment horizontal="center" vertical="top"/>
    </xf>
    <xf numFmtId="0" fontId="13" fillId="0" borderId="2" xfId="0" applyFont="1" applyBorder="1" applyAlignment="1">
      <alignment horizontal="center"/>
    </xf>
    <xf numFmtId="0" fontId="13" fillId="0" borderId="1" xfId="0" applyFont="1" applyBorder="1" applyAlignment="1">
      <alignment horizontal="justify" vertical="top" wrapText="1"/>
    </xf>
    <xf numFmtId="0" fontId="13" fillId="0" borderId="20" xfId="0" applyFont="1" applyBorder="1" applyAlignment="1">
      <alignment horizontal="center"/>
    </xf>
    <xf numFmtId="0" fontId="13" fillId="0" borderId="2" xfId="0" applyFont="1" applyBorder="1" applyAlignment="1">
      <alignment horizontal="justify" vertical="top" wrapText="1"/>
    </xf>
    <xf numFmtId="0" fontId="13" fillId="0" borderId="22" xfId="0" applyFont="1" applyBorder="1" applyAlignment="1">
      <alignment horizontal="center" vertical="center"/>
    </xf>
    <xf numFmtId="0" fontId="13" fillId="0" borderId="16" xfId="0" applyFont="1" applyBorder="1" applyAlignment="1">
      <alignment horizontal="center" vertical="top"/>
    </xf>
    <xf numFmtId="0" fontId="13" fillId="0" borderId="87" xfId="0" applyFont="1" applyBorder="1" applyAlignment="1">
      <alignment horizontal="center" vertical="top"/>
    </xf>
    <xf numFmtId="0" fontId="13" fillId="0" borderId="1" xfId="0" applyFont="1" applyBorder="1" applyAlignment="1">
      <alignment horizontal="justify" vertical="center" wrapText="1"/>
    </xf>
    <xf numFmtId="165" fontId="13" fillId="0" borderId="2" xfId="0" applyNumberFormat="1" applyFont="1" applyBorder="1" applyAlignment="1">
      <alignment horizontal="justify" vertical="top"/>
    </xf>
    <xf numFmtId="0" fontId="12" fillId="0" borderId="22" xfId="0" quotePrefix="1" applyFont="1" applyBorder="1" applyAlignment="1">
      <alignment horizontal="left"/>
    </xf>
    <xf numFmtId="0" fontId="12" fillId="0" borderId="20" xfId="0" quotePrefix="1" applyFont="1" applyBorder="1" applyAlignment="1">
      <alignment horizontal="left"/>
    </xf>
    <xf numFmtId="165" fontId="12" fillId="0" borderId="1" xfId="0" applyNumberFormat="1" applyFont="1" applyBorder="1" applyAlignment="1">
      <alignment horizontal="left" vertical="center" wrapText="1"/>
    </xf>
    <xf numFmtId="165" fontId="25" fillId="0" borderId="1" xfId="0" applyNumberFormat="1" applyFont="1" applyBorder="1" applyAlignment="1">
      <alignment horizontal="left" vertical="center"/>
    </xf>
    <xf numFmtId="3" fontId="13" fillId="0" borderId="1" xfId="0" applyNumberFormat="1" applyFont="1" applyBorder="1" applyAlignment="1">
      <alignment horizontal="center" vertical="center"/>
    </xf>
    <xf numFmtId="3" fontId="13" fillId="0" borderId="86" xfId="0" applyNumberFormat="1" applyFont="1" applyBorder="1" applyAlignment="1">
      <alignment horizontal="center" vertical="center"/>
    </xf>
    <xf numFmtId="0" fontId="11" fillId="3" borderId="0" xfId="0" applyFont="1" applyFill="1"/>
    <xf numFmtId="165" fontId="13" fillId="0" borderId="22" xfId="0" applyNumberFormat="1" applyFont="1" applyBorder="1" applyAlignment="1">
      <alignment horizontal="center" vertical="top"/>
    </xf>
    <xf numFmtId="165" fontId="13" fillId="0" borderId="20" xfId="0" applyNumberFormat="1" applyFont="1" applyBorder="1" applyAlignment="1">
      <alignment horizontal="center" vertical="top"/>
    </xf>
    <xf numFmtId="165" fontId="13" fillId="0" borderId="2" xfId="0" applyNumberFormat="1" applyFont="1" applyBorder="1" applyAlignment="1">
      <alignment horizontal="justify" vertical="top" wrapText="1"/>
    </xf>
    <xf numFmtId="165" fontId="13" fillId="0" borderId="1" xfId="0" applyNumberFormat="1" applyFont="1" applyBorder="1" applyAlignment="1">
      <alignment horizontal="center" vertical="center"/>
    </xf>
    <xf numFmtId="3" fontId="13" fillId="0" borderId="9" xfId="0" applyNumberFormat="1" applyFont="1" applyBorder="1" applyAlignment="1">
      <alignment horizontal="center" vertical="center"/>
    </xf>
    <xf numFmtId="0" fontId="13" fillId="0" borderId="1" xfId="0" applyFont="1" applyBorder="1" applyAlignment="1">
      <alignment horizontal="center" vertical="center"/>
    </xf>
    <xf numFmtId="0" fontId="17" fillId="0" borderId="20" xfId="0" applyFont="1" applyBorder="1" applyAlignment="1">
      <alignment horizontal="right" vertical="top"/>
    </xf>
    <xf numFmtId="0" fontId="13" fillId="0" borderId="2" xfId="0" applyFont="1" applyBorder="1" applyAlignment="1">
      <alignment horizontal="justify" wrapText="1"/>
    </xf>
    <xf numFmtId="167" fontId="13" fillId="0" borderId="2" xfId="0" applyNumberFormat="1" applyFont="1" applyBorder="1" applyAlignment="1">
      <alignment horizontal="center"/>
    </xf>
    <xf numFmtId="3" fontId="13" fillId="0" borderId="2" xfId="0" applyNumberFormat="1" applyFont="1" applyBorder="1" applyAlignment="1">
      <alignment horizontal="center"/>
    </xf>
    <xf numFmtId="167" fontId="13" fillId="0" borderId="2" xfId="9" applyNumberFormat="1" applyFont="1" applyFill="1" applyBorder="1" applyAlignment="1">
      <alignment horizontal="right"/>
    </xf>
    <xf numFmtId="167" fontId="13" fillId="0" borderId="7" xfId="9" applyNumberFormat="1" applyFont="1" applyFill="1" applyBorder="1" applyAlignment="1">
      <alignment horizontal="right"/>
    </xf>
    <xf numFmtId="167" fontId="13" fillId="0" borderId="11" xfId="9" applyNumberFormat="1" applyFont="1" applyFill="1" applyBorder="1" applyAlignment="1">
      <alignment horizontal="right"/>
    </xf>
    <xf numFmtId="0" fontId="17" fillId="0" borderId="20" xfId="0" applyFont="1" applyBorder="1" applyAlignment="1">
      <alignment horizontal="right" vertical="center"/>
    </xf>
    <xf numFmtId="1" fontId="13" fillId="0" borderId="22" xfId="0" applyNumberFormat="1" applyFont="1" applyBorder="1" applyAlignment="1">
      <alignment horizontal="center" vertical="top"/>
    </xf>
    <xf numFmtId="0" fontId="13" fillId="0" borderId="3" xfId="0" applyFont="1" applyBorder="1" applyAlignment="1">
      <alignment horizontal="justify" vertical="top" wrapText="1"/>
    </xf>
    <xf numFmtId="167" fontId="13" fillId="0" borderId="3" xfId="0" applyNumberFormat="1" applyFont="1" applyBorder="1" applyAlignment="1">
      <alignment horizontal="center"/>
    </xf>
    <xf numFmtId="3" fontId="13" fillId="0" borderId="3" xfId="0" applyNumberFormat="1" applyFont="1" applyBorder="1" applyAlignment="1">
      <alignment horizontal="center"/>
    </xf>
    <xf numFmtId="167" fontId="13" fillId="0" borderId="1" xfId="0" applyNumberFormat="1" applyFont="1" applyBorder="1" applyAlignment="1">
      <alignment horizontal="center"/>
    </xf>
    <xf numFmtId="3" fontId="13" fillId="0" borderId="1" xfId="0" applyNumberFormat="1" applyFont="1" applyBorder="1" applyAlignment="1">
      <alignment horizontal="center"/>
    </xf>
    <xf numFmtId="167" fontId="13" fillId="0" borderId="1" xfId="9" applyNumberFormat="1" applyFont="1" applyFill="1" applyBorder="1" applyAlignment="1">
      <alignment horizontal="right"/>
    </xf>
    <xf numFmtId="167" fontId="13" fillId="0" borderId="6" xfId="0" applyNumberFormat="1" applyFont="1" applyBorder="1"/>
    <xf numFmtId="167" fontId="13" fillId="0" borderId="9" xfId="0" applyNumberFormat="1" applyFont="1" applyBorder="1"/>
    <xf numFmtId="0" fontId="13" fillId="0" borderId="2" xfId="0" applyFont="1" applyBorder="1" applyAlignment="1">
      <alignment horizontal="justify" vertical="center" wrapText="1"/>
    </xf>
    <xf numFmtId="0" fontId="13" fillId="0" borderId="72" xfId="0" applyFont="1" applyBorder="1" applyAlignment="1">
      <alignment horizontal="center" vertical="top"/>
    </xf>
    <xf numFmtId="0" fontId="17" fillId="0" borderId="73" xfId="0" applyFont="1" applyBorder="1" applyAlignment="1">
      <alignment horizontal="right" vertical="top"/>
    </xf>
    <xf numFmtId="0" fontId="13" fillId="0" borderId="75" xfId="0" applyFont="1" applyBorder="1" applyAlignment="1">
      <alignment horizontal="justify" vertical="center" wrapText="1"/>
    </xf>
    <xf numFmtId="167" fontId="13" fillId="0" borderId="75" xfId="0" applyNumberFormat="1" applyFont="1" applyBorder="1" applyAlignment="1">
      <alignment horizontal="center"/>
    </xf>
    <xf numFmtId="3" fontId="13" fillId="0" borderId="75" xfId="0" applyNumberFormat="1" applyFont="1" applyBorder="1" applyAlignment="1">
      <alignment horizontal="center"/>
    </xf>
    <xf numFmtId="167" fontId="13" fillId="0" borderId="75" xfId="9" applyNumberFormat="1" applyFont="1" applyFill="1" applyBorder="1" applyAlignment="1">
      <alignment horizontal="right"/>
    </xf>
    <xf numFmtId="167" fontId="13" fillId="0" borderId="88" xfId="9" applyNumberFormat="1" applyFont="1" applyFill="1" applyBorder="1" applyAlignment="1">
      <alignment horizontal="right"/>
    </xf>
    <xf numFmtId="167" fontId="13" fillId="0" borderId="80" xfId="9" applyNumberFormat="1" applyFont="1" applyFill="1" applyBorder="1" applyAlignment="1">
      <alignment horizontal="right"/>
    </xf>
    <xf numFmtId="1" fontId="13" fillId="0" borderId="20" xfId="0" applyNumberFormat="1" applyFont="1" applyBorder="1" applyAlignment="1">
      <alignment horizontal="center" vertical="center"/>
    </xf>
    <xf numFmtId="0" fontId="12" fillId="0" borderId="1" xfId="0" applyFont="1" applyBorder="1" applyAlignment="1">
      <alignment horizontal="justify" vertical="center" wrapText="1"/>
    </xf>
    <xf numFmtId="167" fontId="13" fillId="0" borderId="1" xfId="0" applyNumberFormat="1" applyFont="1" applyBorder="1" applyAlignment="1">
      <alignment horizontal="center" vertical="center"/>
    </xf>
    <xf numFmtId="167" fontId="13" fillId="0" borderId="1" xfId="9" applyNumberFormat="1" applyFont="1" applyFill="1" applyBorder="1" applyAlignment="1">
      <alignment horizontal="right" vertical="center"/>
    </xf>
    <xf numFmtId="167" fontId="13" fillId="0" borderId="6" xfId="9" applyNumberFormat="1" applyFont="1" applyFill="1" applyBorder="1" applyAlignment="1">
      <alignment horizontal="right"/>
    </xf>
    <xf numFmtId="167" fontId="13" fillId="0" borderId="9" xfId="9" applyNumberFormat="1" applyFont="1" applyFill="1" applyBorder="1" applyAlignment="1">
      <alignment horizontal="right"/>
    </xf>
    <xf numFmtId="0" fontId="11" fillId="3" borderId="0" xfId="0" applyFont="1" applyFill="1" applyAlignment="1">
      <alignment vertical="center"/>
    </xf>
    <xf numFmtId="1" fontId="13" fillId="0" borderId="22" xfId="0" applyNumberFormat="1" applyFont="1" applyBorder="1" applyAlignment="1">
      <alignment horizontal="center"/>
    </xf>
    <xf numFmtId="167" fontId="13" fillId="0" borderId="6" xfId="0" applyNumberFormat="1" applyFont="1" applyBorder="1" applyAlignment="1">
      <alignment horizontal="right"/>
    </xf>
    <xf numFmtId="167" fontId="13" fillId="0" borderId="9" xfId="0" applyNumberFormat="1" applyFont="1" applyBorder="1" applyAlignment="1">
      <alignment horizontal="right"/>
    </xf>
    <xf numFmtId="0" fontId="13" fillId="0" borderId="2" xfId="0" applyFont="1" applyBorder="1" applyAlignment="1">
      <alignment horizontal="left" wrapText="1"/>
    </xf>
    <xf numFmtId="0" fontId="13" fillId="0" borderId="20" xfId="0" applyFont="1" applyBorder="1" applyAlignment="1">
      <alignment horizontal="center" vertical="center"/>
    </xf>
    <xf numFmtId="0" fontId="13" fillId="0" borderId="3" xfId="0" applyFont="1" applyBorder="1" applyAlignment="1">
      <alignment horizontal="justify" vertical="center" wrapText="1"/>
    </xf>
    <xf numFmtId="0" fontId="16" fillId="0" borderId="30" xfId="0" applyFont="1" applyBorder="1" applyAlignment="1">
      <alignment horizontal="right" vertical="center"/>
    </xf>
    <xf numFmtId="0" fontId="16" fillId="0" borderId="25" xfId="0" applyFont="1" applyBorder="1" applyAlignment="1">
      <alignment horizontal="center" vertical="center"/>
    </xf>
    <xf numFmtId="0" fontId="16" fillId="0" borderId="19" xfId="0" applyFont="1" applyBorder="1" applyAlignment="1">
      <alignment horizontal="center" vertical="center"/>
    </xf>
    <xf numFmtId="167" fontId="16" fillId="0" borderId="25" xfId="0" applyNumberFormat="1" applyFont="1" applyBorder="1" applyAlignment="1">
      <alignment vertical="center"/>
    </xf>
    <xf numFmtId="167" fontId="16" fillId="0" borderId="18" xfId="0" applyNumberFormat="1" applyFont="1" applyBorder="1" applyAlignment="1">
      <alignment vertical="center"/>
    </xf>
    <xf numFmtId="167" fontId="13" fillId="0" borderId="0" xfId="14" applyNumberFormat="1" applyFont="1" applyAlignment="1">
      <alignment vertical="center"/>
    </xf>
    <xf numFmtId="167" fontId="11" fillId="3" borderId="0" xfId="14" applyNumberFormat="1" applyFont="1" applyFill="1" applyBorder="1"/>
    <xf numFmtId="167" fontId="11" fillId="3" borderId="0" xfId="14" applyNumberFormat="1" applyFont="1" applyFill="1" applyBorder="1" applyAlignment="1">
      <alignment vertical="center"/>
    </xf>
    <xf numFmtId="167" fontId="11" fillId="3" borderId="0" xfId="14" applyNumberFormat="1" applyFont="1" applyFill="1" applyBorder="1" applyAlignment="1"/>
    <xf numFmtId="0" fontId="0" fillId="0" borderId="89" xfId="0" applyBorder="1" applyAlignment="1">
      <alignment horizontal="right" vertical="center"/>
    </xf>
    <xf numFmtId="167" fontId="0" fillId="0" borderId="89" xfId="14" applyNumberFormat="1" applyFont="1" applyBorder="1" applyAlignment="1">
      <alignment horizontal="center" vertical="center"/>
    </xf>
    <xf numFmtId="0" fontId="0" fillId="0" borderId="89" xfId="0" applyBorder="1" applyAlignment="1">
      <alignment horizontal="right"/>
    </xf>
    <xf numFmtId="0" fontId="0" fillId="0" borderId="89" xfId="0" applyBorder="1"/>
    <xf numFmtId="167" fontId="0" fillId="0" borderId="89" xfId="14" applyNumberFormat="1" applyFont="1" applyBorder="1" applyAlignment="1">
      <alignment horizontal="right"/>
    </xf>
    <xf numFmtId="167" fontId="0" fillId="0" borderId="89" xfId="14" applyNumberFormat="1" applyFont="1" applyBorder="1"/>
    <xf numFmtId="164" fontId="0" fillId="0" borderId="89" xfId="0" applyNumberFormat="1" applyBorder="1" applyAlignment="1">
      <alignment horizontal="right"/>
    </xf>
    <xf numFmtId="9" fontId="4" fillId="0" borderId="89" xfId="0" applyNumberFormat="1" applyFont="1" applyBorder="1" applyAlignment="1">
      <alignment horizontal="right" vertical="center"/>
    </xf>
    <xf numFmtId="167" fontId="21" fillId="0" borderId="89" xfId="14" applyNumberFormat="1" applyFont="1" applyBorder="1" applyAlignment="1">
      <alignment horizontal="center" vertical="center"/>
    </xf>
    <xf numFmtId="167" fontId="21" fillId="0" borderId="89" xfId="14" applyNumberFormat="1" applyFont="1" applyBorder="1"/>
    <xf numFmtId="167" fontId="29" fillId="0" borderId="88" xfId="1" applyNumberFormat="1" applyFont="1" applyBorder="1" applyAlignment="1"/>
    <xf numFmtId="167" fontId="29" fillId="0" borderId="75" xfId="1" applyNumberFormat="1" applyFont="1" applyBorder="1"/>
    <xf numFmtId="167" fontId="29" fillId="0" borderId="90" xfId="1" applyNumberFormat="1" applyFont="1" applyBorder="1" applyAlignment="1"/>
    <xf numFmtId="167" fontId="29" fillId="0" borderId="89" xfId="1" applyNumberFormat="1" applyFont="1" applyBorder="1"/>
    <xf numFmtId="167" fontId="1" fillId="0" borderId="92" xfId="1" applyNumberFormat="1" applyFont="1" applyBorder="1" applyAlignment="1">
      <alignment vertical="center"/>
    </xf>
    <xf numFmtId="167" fontId="0" fillId="0" borderId="0" xfId="1" applyNumberFormat="1" applyFont="1"/>
    <xf numFmtId="167" fontId="0" fillId="0" borderId="0" xfId="0" applyNumberFormat="1"/>
    <xf numFmtId="168" fontId="0" fillId="0" borderId="0" xfId="0" applyNumberFormat="1"/>
    <xf numFmtId="167" fontId="11" fillId="0" borderId="89" xfId="14" applyNumberFormat="1" applyFont="1" applyBorder="1" applyAlignment="1">
      <alignment horizontal="right" vertical="center"/>
    </xf>
    <xf numFmtId="0" fontId="31" fillId="0" borderId="93" xfId="0" applyFont="1" applyBorder="1" applyAlignment="1">
      <alignment horizontal="center" vertical="center"/>
    </xf>
    <xf numFmtId="0" fontId="31" fillId="0" borderId="92" xfId="0" applyFont="1" applyBorder="1" applyAlignment="1">
      <alignment horizontal="center" vertical="center"/>
    </xf>
    <xf numFmtId="0" fontId="31" fillId="0" borderId="92" xfId="0" applyFont="1" applyBorder="1" applyAlignment="1">
      <alignment horizontal="center" vertical="center" wrapText="1"/>
    </xf>
    <xf numFmtId="0" fontId="31" fillId="0" borderId="94" xfId="0" applyFont="1" applyBorder="1" applyAlignment="1">
      <alignment horizontal="center" vertical="center"/>
    </xf>
    <xf numFmtId="15" fontId="11" fillId="0" borderId="95" xfId="0" applyNumberFormat="1" applyFont="1" applyBorder="1" applyAlignment="1">
      <alignment horizontal="right" vertical="center"/>
    </xf>
    <xf numFmtId="167" fontId="11" fillId="0" borderId="96" xfId="14" applyNumberFormat="1" applyFont="1" applyBorder="1" applyAlignment="1">
      <alignment horizontal="right" vertical="center"/>
    </xf>
    <xf numFmtId="0" fontId="0" fillId="0" borderId="95" xfId="0" applyBorder="1"/>
    <xf numFmtId="0" fontId="0" fillId="0" borderId="97" xfId="0" applyBorder="1"/>
    <xf numFmtId="167" fontId="11" fillId="0" borderId="98" xfId="14" applyNumberFormat="1" applyFont="1" applyBorder="1" applyAlignment="1">
      <alignment horizontal="right" vertical="center"/>
    </xf>
    <xf numFmtId="167" fontId="11" fillId="0" borderId="99" xfId="14" applyNumberFormat="1" applyFont="1" applyBorder="1" applyAlignment="1">
      <alignment horizontal="right" vertical="center"/>
    </xf>
    <xf numFmtId="0" fontId="21" fillId="0" borderId="89" xfId="0" applyFont="1" applyBorder="1" applyAlignment="1">
      <alignment horizontal="center" vertical="center"/>
    </xf>
    <xf numFmtId="0" fontId="28" fillId="4" borderId="0" xfId="0" applyFont="1" applyFill="1" applyAlignment="1">
      <alignment horizontal="center" vertical="center" wrapText="1"/>
    </xf>
    <xf numFmtId="0" fontId="20" fillId="2" borderId="84" xfId="15" applyFont="1" applyFill="1" applyBorder="1" applyAlignment="1">
      <alignment horizontal="right" vertical="center"/>
    </xf>
    <xf numFmtId="0" fontId="20" fillId="2" borderId="85" xfId="15" applyFont="1" applyFill="1" applyBorder="1" applyAlignment="1">
      <alignment horizontal="right" vertical="center"/>
    </xf>
    <xf numFmtId="0" fontId="19" fillId="0" borderId="0" xfId="15" applyFont="1" applyAlignment="1">
      <alignment horizontal="center" vertical="center"/>
    </xf>
    <xf numFmtId="0" fontId="21" fillId="0" borderId="0" xfId="15" applyFont="1" applyAlignment="1">
      <alignment horizontal="center" vertical="center"/>
    </xf>
    <xf numFmtId="0" fontId="20" fillId="0" borderId="0" xfId="15" applyFont="1" applyAlignment="1">
      <alignment horizontal="center" vertical="center" wrapText="1"/>
    </xf>
    <xf numFmtId="0" fontId="22" fillId="0" borderId="0" xfId="8" applyFont="1" applyAlignment="1">
      <alignment horizontal="center" vertical="center"/>
    </xf>
    <xf numFmtId="0" fontId="20" fillId="2" borderId="54" xfId="8" applyFont="1" applyFill="1" applyBorder="1" applyAlignment="1">
      <alignment horizontal="center" vertical="center"/>
    </xf>
    <xf numFmtId="0" fontId="20" fillId="0" borderId="82" xfId="15" applyFont="1" applyBorder="1" applyAlignment="1">
      <alignment horizontal="center" vertical="center"/>
    </xf>
    <xf numFmtId="0" fontId="20" fillId="0" borderId="83" xfId="15" applyFont="1" applyBorder="1" applyAlignment="1">
      <alignment horizontal="center" vertical="center"/>
    </xf>
    <xf numFmtId="0" fontId="20" fillId="0" borderId="82" xfId="15" applyFont="1" applyBorder="1" applyAlignment="1">
      <alignment horizontal="left" vertical="center"/>
    </xf>
    <xf numFmtId="0" fontId="20" fillId="0" borderId="83" xfId="15" applyFont="1" applyBorder="1" applyAlignment="1">
      <alignment horizontal="left" vertical="center"/>
    </xf>
    <xf numFmtId="0" fontId="20" fillId="0" borderId="81" xfId="15" applyFont="1" applyBorder="1" applyAlignment="1">
      <alignment horizontal="left" vertical="center"/>
    </xf>
    <xf numFmtId="3" fontId="12" fillId="0" borderId="54" xfId="3" applyNumberFormat="1" applyFont="1" applyBorder="1" applyAlignment="1">
      <alignment horizontal="center" vertical="center"/>
    </xf>
    <xf numFmtId="3" fontId="12" fillId="0" borderId="34" xfId="3" applyNumberFormat="1" applyFont="1" applyBorder="1" applyAlignment="1">
      <alignment horizontal="center" vertical="center"/>
    </xf>
    <xf numFmtId="3" fontId="12" fillId="0" borderId="35" xfId="3" applyNumberFormat="1" applyFont="1" applyBorder="1" applyAlignment="1">
      <alignment horizontal="center" vertical="center"/>
    </xf>
    <xf numFmtId="3" fontId="12" fillId="0" borderId="48" xfId="3" applyNumberFormat="1" applyFont="1" applyBorder="1" applyAlignment="1">
      <alignment horizontal="center" vertical="center"/>
    </xf>
    <xf numFmtId="0" fontId="13" fillId="0" borderId="0" xfId="3" applyFont="1" applyAlignment="1">
      <alignment horizontal="left" vertical="top" wrapText="1"/>
    </xf>
    <xf numFmtId="165" fontId="12" fillId="0" borderId="21" xfId="3" applyNumberFormat="1" applyFont="1" applyBorder="1" applyAlignment="1">
      <alignment horizontal="center" vertical="center"/>
    </xf>
    <xf numFmtId="165" fontId="12" fillId="0" borderId="17" xfId="3" applyNumberFormat="1" applyFont="1" applyBorder="1" applyAlignment="1">
      <alignment horizontal="center" vertical="center"/>
    </xf>
    <xf numFmtId="0" fontId="30" fillId="0" borderId="90" xfId="0" applyFont="1" applyBorder="1" applyAlignment="1">
      <alignment horizontal="center"/>
    </xf>
    <xf numFmtId="0" fontId="30" fillId="0" borderId="91" xfId="0" applyFont="1" applyBorder="1" applyAlignment="1">
      <alignment horizontal="center"/>
    </xf>
  </cellXfs>
  <cellStyles count="16">
    <cellStyle name="Comma" xfId="14"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front page" xfId="15" xr:uid="{EF258954-B4D2-4EF8-A802-05A81ED34AB2}"/>
    <cellStyle name="Percent" xfId="10" builtinId="5"/>
    <cellStyle name="Percent 2" xfId="5" xr:uid="{00000000-0005-0000-0000-00000C000000}"/>
    <cellStyle name="Percent 3" xfId="13" xr:uid="{00000000-0005-0000-0000-00000D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47625</xdr:colOff>
      <xdr:row>7</xdr:row>
      <xdr:rowOff>161925</xdr:rowOff>
    </xdr:from>
    <xdr:to>
      <xdr:col>22</xdr:col>
      <xdr:colOff>353138</xdr:colOff>
      <xdr:row>40</xdr:row>
      <xdr:rowOff>29475</xdr:rowOff>
    </xdr:to>
    <xdr:pic>
      <xdr:nvPicPr>
        <xdr:cNvPr id="2" name="Picture 1">
          <a:extLst>
            <a:ext uri="{FF2B5EF4-FFF2-40B4-BE49-F238E27FC236}">
              <a16:creationId xmlns:a16="http://schemas.microsoft.com/office/drawing/2014/main" id="{7485AA03-68B2-5864-75AB-D2160D72444E}"/>
            </a:ext>
          </a:extLst>
        </xdr:cNvPr>
        <xdr:cNvPicPr>
          <a:picLocks noChangeAspect="1"/>
        </xdr:cNvPicPr>
      </xdr:nvPicPr>
      <xdr:blipFill>
        <a:blip xmlns:r="http://schemas.openxmlformats.org/officeDocument/2006/relationships" r:embed="rId1"/>
        <a:stretch>
          <a:fillRect/>
        </a:stretch>
      </xdr:blipFill>
      <xdr:spPr>
        <a:xfrm>
          <a:off x="14516100" y="1562100"/>
          <a:ext cx="5106113" cy="6449325"/>
        </a:xfrm>
        <a:prstGeom prst="rect">
          <a:avLst/>
        </a:prstGeom>
      </xdr:spPr>
    </xdr:pic>
    <xdr:clientData/>
  </xdr:twoCellAnchor>
  <xdr:twoCellAnchor editAs="oneCell">
    <xdr:from>
      <xdr:col>5</xdr:col>
      <xdr:colOff>104774</xdr:colOff>
      <xdr:row>4</xdr:row>
      <xdr:rowOff>209550</xdr:rowOff>
    </xdr:from>
    <xdr:to>
      <xdr:col>12</xdr:col>
      <xdr:colOff>553667</xdr:colOff>
      <xdr:row>41</xdr:row>
      <xdr:rowOff>96266</xdr:rowOff>
    </xdr:to>
    <xdr:pic>
      <xdr:nvPicPr>
        <xdr:cNvPr id="3" name="Picture 2">
          <a:extLst>
            <a:ext uri="{FF2B5EF4-FFF2-40B4-BE49-F238E27FC236}">
              <a16:creationId xmlns:a16="http://schemas.microsoft.com/office/drawing/2014/main" id="{8ADD407C-1539-E759-32DB-FC6663C0F260}"/>
            </a:ext>
          </a:extLst>
        </xdr:cNvPr>
        <xdr:cNvPicPr>
          <a:picLocks noChangeAspect="1"/>
        </xdr:cNvPicPr>
      </xdr:nvPicPr>
      <xdr:blipFill>
        <a:blip xmlns:r="http://schemas.openxmlformats.org/officeDocument/2006/relationships" r:embed="rId2"/>
        <a:stretch>
          <a:fillRect/>
        </a:stretch>
      </xdr:blipFill>
      <xdr:spPr>
        <a:xfrm>
          <a:off x="5848349" y="981075"/>
          <a:ext cx="7116393" cy="7278116"/>
        </a:xfrm>
        <a:prstGeom prst="rect">
          <a:avLst/>
        </a:prstGeom>
      </xdr:spPr>
    </xdr:pic>
    <xdr:clientData/>
  </xdr:twoCellAnchor>
  <xdr:twoCellAnchor editAs="oneCell">
    <xdr:from>
      <xdr:col>12</xdr:col>
      <xdr:colOff>514350</xdr:colOff>
      <xdr:row>5</xdr:row>
      <xdr:rowOff>57150</xdr:rowOff>
    </xdr:from>
    <xdr:to>
      <xdr:col>21</xdr:col>
      <xdr:colOff>553317</xdr:colOff>
      <xdr:row>43</xdr:row>
      <xdr:rowOff>1042</xdr:rowOff>
    </xdr:to>
    <xdr:pic>
      <xdr:nvPicPr>
        <xdr:cNvPr id="4" name="Picture 3">
          <a:extLst>
            <a:ext uri="{FF2B5EF4-FFF2-40B4-BE49-F238E27FC236}">
              <a16:creationId xmlns:a16="http://schemas.microsoft.com/office/drawing/2014/main" id="{6C2B3810-86ED-9165-BB21-AC89A7BA38C2}"/>
            </a:ext>
          </a:extLst>
        </xdr:cNvPr>
        <xdr:cNvPicPr>
          <a:picLocks noChangeAspect="1"/>
        </xdr:cNvPicPr>
      </xdr:nvPicPr>
      <xdr:blipFill>
        <a:blip xmlns:r="http://schemas.openxmlformats.org/officeDocument/2006/relationships" r:embed="rId3"/>
        <a:stretch>
          <a:fillRect/>
        </a:stretch>
      </xdr:blipFill>
      <xdr:spPr>
        <a:xfrm>
          <a:off x="12925425" y="1057275"/>
          <a:ext cx="6211167" cy="7468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6</xdr:row>
      <xdr:rowOff>114300</xdr:rowOff>
    </xdr:from>
    <xdr:to>
      <xdr:col>22</xdr:col>
      <xdr:colOff>448364</xdr:colOff>
      <xdr:row>44</xdr:row>
      <xdr:rowOff>134427</xdr:rowOff>
    </xdr:to>
    <xdr:pic>
      <xdr:nvPicPr>
        <xdr:cNvPr id="4" name="Picture 3">
          <a:extLst>
            <a:ext uri="{FF2B5EF4-FFF2-40B4-BE49-F238E27FC236}">
              <a16:creationId xmlns:a16="http://schemas.microsoft.com/office/drawing/2014/main" id="{5A2D9E25-4122-4757-B80F-91CBE6227A7B}"/>
            </a:ext>
          </a:extLst>
        </xdr:cNvPr>
        <xdr:cNvPicPr>
          <a:picLocks noChangeAspect="1"/>
        </xdr:cNvPicPr>
      </xdr:nvPicPr>
      <xdr:blipFill>
        <a:blip xmlns:r="http://schemas.openxmlformats.org/officeDocument/2006/relationships" r:embed="rId1"/>
        <a:stretch>
          <a:fillRect/>
        </a:stretch>
      </xdr:blipFill>
      <xdr:spPr>
        <a:xfrm>
          <a:off x="13611225" y="1343025"/>
          <a:ext cx="5810939" cy="7678227"/>
        </a:xfrm>
        <a:prstGeom prst="rect">
          <a:avLst/>
        </a:prstGeom>
      </xdr:spPr>
    </xdr:pic>
    <xdr:clientData/>
  </xdr:twoCellAnchor>
  <xdr:twoCellAnchor editAs="oneCell">
    <xdr:from>
      <xdr:col>9</xdr:col>
      <xdr:colOff>152400</xdr:colOff>
      <xdr:row>9</xdr:row>
      <xdr:rowOff>314325</xdr:rowOff>
    </xdr:from>
    <xdr:to>
      <xdr:col>17</xdr:col>
      <xdr:colOff>543913</xdr:colOff>
      <xdr:row>40</xdr:row>
      <xdr:rowOff>172318</xdr:rowOff>
    </xdr:to>
    <xdr:pic>
      <xdr:nvPicPr>
        <xdr:cNvPr id="5" name="Picture 4">
          <a:extLst>
            <a:ext uri="{FF2B5EF4-FFF2-40B4-BE49-F238E27FC236}">
              <a16:creationId xmlns:a16="http://schemas.microsoft.com/office/drawing/2014/main" id="{7F476745-241D-4CD3-AA0A-3054AF3E051B}"/>
            </a:ext>
          </a:extLst>
        </xdr:cNvPr>
        <xdr:cNvPicPr>
          <a:picLocks noChangeAspect="1"/>
        </xdr:cNvPicPr>
      </xdr:nvPicPr>
      <xdr:blipFill>
        <a:blip xmlns:r="http://schemas.openxmlformats.org/officeDocument/2006/relationships" r:embed="rId2"/>
        <a:stretch>
          <a:fillRect/>
        </a:stretch>
      </xdr:blipFill>
      <xdr:spPr>
        <a:xfrm>
          <a:off x="10210800" y="2114550"/>
          <a:ext cx="5877913" cy="6220693"/>
        </a:xfrm>
        <a:prstGeom prst="rect">
          <a:avLst/>
        </a:prstGeom>
      </xdr:spPr>
    </xdr:pic>
    <xdr:clientData/>
  </xdr:twoCellAnchor>
  <xdr:twoCellAnchor editAs="oneCell">
    <xdr:from>
      <xdr:col>10</xdr:col>
      <xdr:colOff>190500</xdr:colOff>
      <xdr:row>4</xdr:row>
      <xdr:rowOff>76200</xdr:rowOff>
    </xdr:from>
    <xdr:to>
      <xdr:col>20</xdr:col>
      <xdr:colOff>257175</xdr:colOff>
      <xdr:row>41</xdr:row>
      <xdr:rowOff>57150</xdr:rowOff>
    </xdr:to>
    <xdr:pic>
      <xdr:nvPicPr>
        <xdr:cNvPr id="6" name="Picture 5">
          <a:extLst>
            <a:ext uri="{FF2B5EF4-FFF2-40B4-BE49-F238E27FC236}">
              <a16:creationId xmlns:a16="http://schemas.microsoft.com/office/drawing/2014/main" id="{9EFA3E39-FED5-4FEA-A2B0-E5792C1585A2}"/>
            </a:ext>
          </a:extLst>
        </xdr:cNvPr>
        <xdr:cNvPicPr>
          <a:picLocks noChangeAspect="1"/>
        </xdr:cNvPicPr>
      </xdr:nvPicPr>
      <xdr:blipFill>
        <a:blip xmlns:r="http://schemas.openxmlformats.org/officeDocument/2006/relationships" r:embed="rId3"/>
        <a:stretch>
          <a:fillRect/>
        </a:stretch>
      </xdr:blipFill>
      <xdr:spPr>
        <a:xfrm>
          <a:off x="10934700" y="923925"/>
          <a:ext cx="6924675" cy="7477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6A87-0299-43B3-BD32-1871B856B448}">
  <dimension ref="A1:I40"/>
  <sheetViews>
    <sheetView tabSelected="1" topLeftCell="A7" workbookViewId="0">
      <selection activeCell="E30" sqref="E30"/>
    </sheetView>
  </sheetViews>
  <sheetFormatPr defaultRowHeight="14.25" x14ac:dyDescent="0.2"/>
  <cols>
    <col min="1" max="1" width="9.25" customWidth="1"/>
    <col min="2" max="2" width="33.875" customWidth="1"/>
    <col min="3" max="3" width="5.625" customWidth="1"/>
    <col min="4" max="4" width="6.25" customWidth="1"/>
    <col min="5" max="5" width="20.375" customWidth="1"/>
    <col min="6" max="6" width="12.5" bestFit="1" customWidth="1"/>
    <col min="7" max="7" width="16.875" customWidth="1"/>
    <col min="8" max="8" width="13.75" bestFit="1" customWidth="1"/>
    <col min="9" max="9" width="17.375" bestFit="1" customWidth="1"/>
  </cols>
  <sheetData>
    <row r="1" spans="1:9" x14ac:dyDescent="0.2">
      <c r="E1" s="220">
        <v>44950</v>
      </c>
    </row>
    <row r="2" spans="1:9" x14ac:dyDescent="0.2">
      <c r="E2" s="220"/>
    </row>
    <row r="3" spans="1:9" x14ac:dyDescent="0.2">
      <c r="E3" s="220"/>
    </row>
    <row r="4" spans="1:9" ht="18" x14ac:dyDescent="0.2">
      <c r="A4" s="326" t="s">
        <v>97</v>
      </c>
      <c r="B4" s="326"/>
      <c r="C4" s="326"/>
      <c r="D4" s="326"/>
      <c r="E4" s="326"/>
      <c r="F4" s="205"/>
      <c r="G4" s="205"/>
      <c r="H4" s="205"/>
    </row>
    <row r="5" spans="1:9" ht="18" x14ac:dyDescent="0.2">
      <c r="A5" s="206"/>
      <c r="B5" s="206"/>
      <c r="C5" s="206"/>
      <c r="D5" s="206"/>
      <c r="E5" s="206"/>
      <c r="F5" s="205"/>
      <c r="G5" s="205"/>
      <c r="H5" s="205"/>
    </row>
    <row r="6" spans="1:9" ht="15.75" x14ac:dyDescent="0.2">
      <c r="A6" s="327" t="s">
        <v>98</v>
      </c>
      <c r="B6" s="327"/>
      <c r="C6" s="327"/>
      <c r="D6" s="327"/>
      <c r="E6" s="327"/>
      <c r="F6" s="205"/>
      <c r="G6" s="205"/>
      <c r="H6" s="205"/>
    </row>
    <row r="7" spans="1:9" ht="15.75" x14ac:dyDescent="0.2">
      <c r="A7" s="328"/>
      <c r="B7" s="328"/>
      <c r="C7" s="328"/>
      <c r="D7" s="328"/>
      <c r="E7" s="328"/>
    </row>
    <row r="8" spans="1:9" ht="15.75" x14ac:dyDescent="0.2">
      <c r="A8" s="329" t="s">
        <v>90</v>
      </c>
      <c r="B8" s="329"/>
      <c r="C8" s="329"/>
      <c r="D8" s="329"/>
      <c r="E8" s="329"/>
    </row>
    <row r="9" spans="1:9" ht="15.75" thickBot="1" x14ac:dyDescent="0.25">
      <c r="A9" s="207"/>
      <c r="B9" s="208"/>
      <c r="C9" s="209"/>
      <c r="D9" s="209"/>
      <c r="E9" s="209"/>
    </row>
    <row r="10" spans="1:9" ht="32.25" thickBot="1" x14ac:dyDescent="0.25">
      <c r="A10" s="210" t="s">
        <v>91</v>
      </c>
      <c r="B10" s="330" t="s">
        <v>0</v>
      </c>
      <c r="C10" s="330"/>
      <c r="D10" s="211"/>
      <c r="E10" s="212" t="s">
        <v>92</v>
      </c>
      <c r="G10" s="322" t="s">
        <v>132</v>
      </c>
      <c r="H10" s="322"/>
    </row>
    <row r="11" spans="1:9" ht="15.75" x14ac:dyDescent="0.2">
      <c r="A11" s="213"/>
      <c r="B11" s="331"/>
      <c r="C11" s="332"/>
      <c r="D11" s="213"/>
      <c r="E11" s="214"/>
      <c r="G11" s="293" t="s">
        <v>126</v>
      </c>
      <c r="H11" s="294">
        <v>22541170</v>
      </c>
      <c r="I11" s="218">
        <f>H11*1.05</f>
        <v>23668228.5</v>
      </c>
    </row>
    <row r="12" spans="1:9" ht="15.75" x14ac:dyDescent="0.2">
      <c r="A12" s="213">
        <v>1</v>
      </c>
      <c r="B12" s="333" t="s">
        <v>93</v>
      </c>
      <c r="C12" s="334"/>
      <c r="D12" s="213" t="s">
        <v>94</v>
      </c>
      <c r="E12" s="214">
        <f>HVAC!J77</f>
        <v>22541170</v>
      </c>
      <c r="G12" s="293" t="s">
        <v>127</v>
      </c>
      <c r="H12" s="294">
        <v>4449700</v>
      </c>
      <c r="I12" s="218">
        <f>H12*1.05</f>
        <v>4672185</v>
      </c>
    </row>
    <row r="13" spans="1:9" ht="15.75" x14ac:dyDescent="0.2">
      <c r="A13" s="213"/>
      <c r="B13" s="333"/>
      <c r="C13" s="334"/>
      <c r="D13" s="213"/>
      <c r="E13" s="214"/>
      <c r="G13" s="293" t="s">
        <v>128</v>
      </c>
      <c r="H13" s="294">
        <f>SUM(H11:H12)</f>
        <v>26990870</v>
      </c>
      <c r="I13" s="218">
        <f>SUM(I11:I12)</f>
        <v>28340413.5</v>
      </c>
    </row>
    <row r="14" spans="1:9" ht="15.75" x14ac:dyDescent="0.2">
      <c r="A14" s="213">
        <v>2</v>
      </c>
      <c r="B14" s="333" t="s">
        <v>95</v>
      </c>
      <c r="C14" s="334"/>
      <c r="D14" s="213" t="s">
        <v>94</v>
      </c>
      <c r="E14" s="215">
        <f>Fire!J37</f>
        <v>4449700</v>
      </c>
      <c r="G14" s="293"/>
      <c r="H14" s="294"/>
      <c r="I14" s="218"/>
    </row>
    <row r="15" spans="1:9" ht="16.5" thickBot="1" x14ac:dyDescent="0.25">
      <c r="A15" s="213"/>
      <c r="B15" s="335"/>
      <c r="C15" s="335"/>
      <c r="D15" s="213"/>
      <c r="E15" s="214"/>
      <c r="G15" s="300"/>
      <c r="H15" s="294"/>
    </row>
    <row r="16" spans="1:9" ht="23.25" customHeight="1" thickBot="1" x14ac:dyDescent="0.25">
      <c r="A16" s="216"/>
      <c r="B16" s="324" t="s">
        <v>96</v>
      </c>
      <c r="C16" s="325"/>
      <c r="D16" s="217"/>
      <c r="E16" s="219">
        <f>SUM(E11:E15)</f>
        <v>26990870</v>
      </c>
      <c r="G16" s="293"/>
      <c r="H16" s="301">
        <f>H13+H15</f>
        <v>26990870</v>
      </c>
    </row>
    <row r="17" spans="1:9" x14ac:dyDescent="0.2">
      <c r="E17" s="218"/>
      <c r="G17" s="295"/>
      <c r="H17" s="296"/>
    </row>
    <row r="18" spans="1:9" ht="15" x14ac:dyDescent="0.25">
      <c r="E18" s="218"/>
      <c r="G18" s="297" t="s">
        <v>129</v>
      </c>
      <c r="H18" s="302">
        <f>H16*20%</f>
        <v>5398174</v>
      </c>
    </row>
    <row r="19" spans="1:9" x14ac:dyDescent="0.2">
      <c r="E19" s="218"/>
      <c r="G19" s="295"/>
      <c r="H19" s="296"/>
    </row>
    <row r="20" spans="1:9" x14ac:dyDescent="0.2">
      <c r="G20" s="299"/>
      <c r="H20" s="296"/>
    </row>
    <row r="21" spans="1:9" x14ac:dyDescent="0.2">
      <c r="G21" s="295" t="s">
        <v>130</v>
      </c>
      <c r="H21" s="298">
        <f>Finance!E7</f>
        <v>4750389</v>
      </c>
      <c r="I21" s="309">
        <f>H21+517000</f>
        <v>5267389</v>
      </c>
    </row>
    <row r="22" spans="1:9" ht="23.25" customHeight="1" x14ac:dyDescent="0.2">
      <c r="A22" s="323" t="s">
        <v>125</v>
      </c>
      <c r="B22" s="323"/>
      <c r="C22" s="323"/>
      <c r="D22" s="323"/>
      <c r="E22" s="323"/>
      <c r="G22" s="295"/>
      <c r="H22" s="298"/>
      <c r="I22" s="309">
        <f>I21-H18</f>
        <v>-130785</v>
      </c>
    </row>
    <row r="23" spans="1:9" ht="14.25" customHeight="1" x14ac:dyDescent="0.2">
      <c r="A23" s="323"/>
      <c r="B23" s="323"/>
      <c r="C23" s="323"/>
      <c r="D23" s="323"/>
      <c r="E23" s="323"/>
      <c r="G23" s="295" t="s">
        <v>131</v>
      </c>
      <c r="H23" s="298">
        <f>H18-H21</f>
        <v>647785</v>
      </c>
    </row>
    <row r="24" spans="1:9" ht="14.25" customHeight="1" x14ac:dyDescent="0.2">
      <c r="A24" s="323"/>
      <c r="B24" s="323"/>
      <c r="C24" s="323"/>
      <c r="D24" s="323"/>
      <c r="E24" s="323"/>
    </row>
    <row r="25" spans="1:9" ht="14.25" customHeight="1" x14ac:dyDescent="0.2">
      <c r="A25" s="323"/>
      <c r="B25" s="323"/>
      <c r="C25" s="323"/>
      <c r="D25" s="323"/>
      <c r="E25" s="323"/>
    </row>
    <row r="26" spans="1:9" x14ac:dyDescent="0.2">
      <c r="A26" s="323"/>
      <c r="B26" s="323"/>
      <c r="C26" s="323"/>
      <c r="D26" s="323"/>
      <c r="E26" s="323"/>
      <c r="H26">
        <v>852739</v>
      </c>
    </row>
    <row r="27" spans="1:9" x14ac:dyDescent="0.2">
      <c r="A27" s="323"/>
      <c r="B27" s="323"/>
      <c r="C27" s="323"/>
      <c r="D27" s="323"/>
      <c r="E27" s="323"/>
      <c r="H27">
        <v>556158</v>
      </c>
    </row>
    <row r="28" spans="1:9" x14ac:dyDescent="0.2">
      <c r="A28" s="323"/>
      <c r="B28" s="323"/>
      <c r="C28" s="323"/>
      <c r="D28" s="323"/>
      <c r="E28" s="323"/>
      <c r="H28">
        <v>743276</v>
      </c>
      <c r="I28">
        <v>11918758</v>
      </c>
    </row>
    <row r="29" spans="1:9" x14ac:dyDescent="0.2">
      <c r="H29">
        <v>500000</v>
      </c>
    </row>
    <row r="30" spans="1:9" x14ac:dyDescent="0.2">
      <c r="H30">
        <v>500000</v>
      </c>
    </row>
    <row r="31" spans="1:9" x14ac:dyDescent="0.2">
      <c r="H31">
        <v>500000</v>
      </c>
    </row>
    <row r="32" spans="1:9" x14ac:dyDescent="0.2">
      <c r="H32">
        <v>252496</v>
      </c>
    </row>
    <row r="33" spans="8:9" x14ac:dyDescent="0.2">
      <c r="H33">
        <v>395720</v>
      </c>
    </row>
    <row r="34" spans="8:9" x14ac:dyDescent="0.2">
      <c r="H34">
        <v>450000</v>
      </c>
    </row>
    <row r="35" spans="8:9" x14ac:dyDescent="0.2">
      <c r="I35">
        <v>220000</v>
      </c>
    </row>
    <row r="36" spans="8:9" x14ac:dyDescent="0.2">
      <c r="I36">
        <v>500000</v>
      </c>
    </row>
    <row r="37" spans="8:9" x14ac:dyDescent="0.2">
      <c r="I37">
        <v>200000</v>
      </c>
    </row>
    <row r="38" spans="8:9" x14ac:dyDescent="0.2">
      <c r="I38">
        <v>517123</v>
      </c>
    </row>
    <row r="39" spans="8:9" x14ac:dyDescent="0.2">
      <c r="H39">
        <f>SUM(H26:H38)</f>
        <v>4750389</v>
      </c>
      <c r="I39">
        <f>SUM(I35:I38)</f>
        <v>1437123</v>
      </c>
    </row>
    <row r="40" spans="8:9" x14ac:dyDescent="0.2">
      <c r="H40" s="309">
        <f>H18-H39</f>
        <v>647785</v>
      </c>
    </row>
  </sheetData>
  <mergeCells count="13">
    <mergeCell ref="G10:H10"/>
    <mergeCell ref="A22:E28"/>
    <mergeCell ref="B16:C16"/>
    <mergeCell ref="A4:E4"/>
    <mergeCell ref="A6:E6"/>
    <mergeCell ref="A7:E7"/>
    <mergeCell ref="A8:E8"/>
    <mergeCell ref="B10:C10"/>
    <mergeCell ref="B11:C11"/>
    <mergeCell ref="B12:C12"/>
    <mergeCell ref="B13:C13"/>
    <mergeCell ref="B14:C14"/>
    <mergeCell ref="B15:C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showGridLines="0" view="pageBreakPreview" zoomScale="110" zoomScaleNormal="100" zoomScaleSheetLayoutView="110" workbookViewId="0">
      <pane ySplit="10" topLeftCell="A17" activePane="bottomLeft" state="frozen"/>
      <selection activeCell="I16" sqref="I16"/>
      <selection pane="bottomLeft" activeCell="F19" sqref="F19"/>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6384" width="9" style="183"/>
  </cols>
  <sheetData>
    <row r="1" spans="1:10" s="7" customFormat="1" ht="18" customHeight="1" x14ac:dyDescent="0.2">
      <c r="A1" s="1" t="s">
        <v>83</v>
      </c>
      <c r="B1" s="1"/>
      <c r="C1" s="2"/>
      <c r="D1" s="3"/>
      <c r="E1" s="4"/>
      <c r="F1" s="5"/>
      <c r="G1" s="5"/>
      <c r="H1" s="5"/>
      <c r="I1" s="5"/>
      <c r="J1" s="6"/>
    </row>
    <row r="2" spans="1:10" s="7" customFormat="1" ht="18" customHeight="1" x14ac:dyDescent="0.2">
      <c r="A2" s="8" t="s">
        <v>43</v>
      </c>
      <c r="B2" s="8"/>
      <c r="C2" s="2"/>
      <c r="D2" s="3"/>
      <c r="E2" s="4"/>
      <c r="F2" s="5"/>
      <c r="G2" s="9"/>
      <c r="H2" s="10"/>
      <c r="I2" s="5"/>
      <c r="J2" s="11"/>
    </row>
    <row r="3" spans="1:10" s="10" customFormat="1" ht="7.5" customHeight="1" x14ac:dyDescent="0.2">
      <c r="A3" s="8"/>
      <c r="B3" s="8"/>
      <c r="C3" s="2"/>
      <c r="D3" s="3"/>
      <c r="E3" s="4"/>
      <c r="F3" s="5"/>
      <c r="G3" s="5"/>
      <c r="H3" s="5"/>
      <c r="I3" s="5"/>
      <c r="J3" s="5"/>
    </row>
    <row r="4" spans="1:10" s="10" customFormat="1" ht="18" customHeight="1" x14ac:dyDescent="0.2">
      <c r="A4" s="1" t="s">
        <v>49</v>
      </c>
      <c r="B4" s="8"/>
      <c r="D4" s="3"/>
      <c r="E4" s="4"/>
      <c r="F4" s="5"/>
      <c r="G4" s="5"/>
      <c r="H4" s="5"/>
      <c r="J4" s="12" t="s">
        <v>81</v>
      </c>
    </row>
    <row r="5" spans="1:10" s="10" customFormat="1" ht="17.25" customHeight="1" x14ac:dyDescent="0.2">
      <c r="A5" s="8" t="s">
        <v>50</v>
      </c>
      <c r="B5" s="8"/>
      <c r="D5" s="3"/>
      <c r="E5" s="4"/>
      <c r="F5" s="5"/>
      <c r="G5" s="5"/>
      <c r="H5" s="5"/>
      <c r="J5" s="12" t="s">
        <v>82</v>
      </c>
    </row>
    <row r="6" spans="1:10" s="10" customFormat="1" ht="12" customHeight="1" thickBot="1" x14ac:dyDescent="0.3">
      <c r="A6" s="8"/>
      <c r="B6" s="8"/>
      <c r="D6" s="3"/>
      <c r="E6" s="4"/>
      <c r="F6" s="5"/>
      <c r="G6" s="5"/>
      <c r="H6" s="5"/>
      <c r="I6" s="13"/>
      <c r="J6" s="13"/>
    </row>
    <row r="7" spans="1:10" s="10" customFormat="1" ht="18" hidden="1" customHeight="1" thickBot="1" x14ac:dyDescent="0.3">
      <c r="A7" s="8"/>
      <c r="B7" s="8"/>
      <c r="D7" s="3"/>
      <c r="E7" s="4"/>
      <c r="F7" s="5"/>
      <c r="G7" s="5"/>
      <c r="H7" s="5"/>
      <c r="I7" s="5"/>
      <c r="J7" s="13"/>
    </row>
    <row r="8" spans="1:10" s="7" customFormat="1" ht="18" hidden="1" customHeight="1" thickBot="1" x14ac:dyDescent="0.25">
      <c r="A8" s="14"/>
      <c r="B8" s="14"/>
      <c r="D8" s="15"/>
      <c r="E8" s="16"/>
      <c r="F8" s="336" t="s">
        <v>48</v>
      </c>
      <c r="G8" s="336"/>
      <c r="H8" s="336"/>
      <c r="I8" s="336"/>
      <c r="J8" s="336"/>
    </row>
    <row r="9" spans="1:10" s="7" customFormat="1" ht="18" customHeight="1" thickBot="1" x14ac:dyDescent="0.25">
      <c r="A9" s="14"/>
      <c r="B9" s="14"/>
      <c r="C9" s="17"/>
      <c r="D9" s="18"/>
      <c r="E9" s="19"/>
      <c r="F9" s="337" t="s">
        <v>6</v>
      </c>
      <c r="G9" s="338"/>
      <c r="H9" s="339" t="s">
        <v>7</v>
      </c>
      <c r="I9" s="338"/>
      <c r="J9" s="20" t="s">
        <v>8</v>
      </c>
    </row>
    <row r="10" spans="1:10" s="27" customFormat="1" ht="18" customHeight="1" thickBot="1" x14ac:dyDescent="0.25">
      <c r="A10" s="341" t="s">
        <v>80</v>
      </c>
      <c r="B10" s="342"/>
      <c r="C10" s="21" t="s">
        <v>0</v>
      </c>
      <c r="D10" s="21" t="s">
        <v>1</v>
      </c>
      <c r="E10" s="22" t="s">
        <v>2</v>
      </c>
      <c r="F10" s="23" t="s">
        <v>3</v>
      </c>
      <c r="G10" s="24" t="s">
        <v>11</v>
      </c>
      <c r="H10" s="25" t="s">
        <v>3</v>
      </c>
      <c r="I10" s="24" t="s">
        <v>11</v>
      </c>
      <c r="J10" s="26" t="s">
        <v>11</v>
      </c>
    </row>
    <row r="11" spans="1:10" s="37" customFormat="1" ht="8.25" customHeight="1" thickTop="1" x14ac:dyDescent="0.2">
      <c r="A11" s="28"/>
      <c r="B11" s="29"/>
      <c r="C11" s="30"/>
      <c r="D11" s="30"/>
      <c r="E11" s="31"/>
      <c r="F11" s="32"/>
      <c r="G11" s="33"/>
      <c r="H11" s="34"/>
      <c r="I11" s="35"/>
      <c r="J11" s="36"/>
    </row>
    <row r="12" spans="1:10" s="47" customFormat="1" ht="25.5" x14ac:dyDescent="0.2">
      <c r="A12" s="38"/>
      <c r="B12" s="39"/>
      <c r="C12" s="40" t="s">
        <v>44</v>
      </c>
      <c r="D12" s="41"/>
      <c r="E12" s="42"/>
      <c r="F12" s="43"/>
      <c r="G12" s="44"/>
      <c r="H12" s="45"/>
      <c r="I12" s="44"/>
      <c r="J12" s="46"/>
    </row>
    <row r="13" spans="1:10" s="47" customFormat="1" ht="127.5" x14ac:dyDescent="0.2">
      <c r="A13" s="48">
        <v>1</v>
      </c>
      <c r="B13" s="49"/>
      <c r="C13" s="50" t="s">
        <v>84</v>
      </c>
      <c r="D13" s="41"/>
      <c r="E13" s="42"/>
      <c r="F13" s="51"/>
      <c r="G13" s="52"/>
      <c r="H13" s="53"/>
      <c r="I13" s="52"/>
      <c r="J13" s="46"/>
    </row>
    <row r="14" spans="1:10" s="7" customFormat="1" ht="25.5" x14ac:dyDescent="0.2">
      <c r="A14" s="54"/>
      <c r="B14" s="55">
        <f>A13+0.1</f>
        <v>1.1000000000000001</v>
      </c>
      <c r="C14" s="56" t="s">
        <v>70</v>
      </c>
      <c r="D14" s="57" t="s">
        <v>10</v>
      </c>
      <c r="E14" s="58">
        <v>0</v>
      </c>
      <c r="F14" s="186"/>
      <c r="G14" s="187">
        <f>F14*E14</f>
        <v>0</v>
      </c>
      <c r="H14" s="188"/>
      <c r="I14" s="187">
        <f>H14*E14</f>
        <v>0</v>
      </c>
      <c r="J14" s="189">
        <f>I14+G14</f>
        <v>0</v>
      </c>
    </row>
    <row r="15" spans="1:10" s="7" customFormat="1" ht="25.5" x14ac:dyDescent="0.2">
      <c r="A15" s="54"/>
      <c r="B15" s="55">
        <f t="shared" ref="B15" si="0">B14+0.1</f>
        <v>1.2000000000000002</v>
      </c>
      <c r="C15" s="56" t="s">
        <v>71</v>
      </c>
      <c r="D15" s="59" t="s">
        <v>10</v>
      </c>
      <c r="E15" s="60">
        <v>0</v>
      </c>
      <c r="F15" s="186"/>
      <c r="G15" s="187">
        <f>F15*E15</f>
        <v>0</v>
      </c>
      <c r="H15" s="188"/>
      <c r="I15" s="187">
        <f>H15*E15</f>
        <v>0</v>
      </c>
      <c r="J15" s="189">
        <f>I15+G15</f>
        <v>0</v>
      </c>
    </row>
    <row r="16" spans="1:10" s="47" customFormat="1" ht="89.25" x14ac:dyDescent="0.2">
      <c r="A16" s="48">
        <f>A13+1</f>
        <v>2</v>
      </c>
      <c r="B16" s="49"/>
      <c r="C16" s="50" t="s">
        <v>85</v>
      </c>
      <c r="D16" s="41"/>
      <c r="E16" s="42"/>
      <c r="F16" s="51"/>
      <c r="G16" s="52"/>
      <c r="H16" s="53"/>
      <c r="I16" s="52"/>
      <c r="J16" s="46"/>
    </row>
    <row r="17" spans="1:14" s="7" customFormat="1" ht="24" customHeight="1" x14ac:dyDescent="0.2">
      <c r="A17" s="54"/>
      <c r="B17" s="61">
        <f>A16+0.1</f>
        <v>2.1</v>
      </c>
      <c r="C17" s="56" t="s">
        <v>62</v>
      </c>
      <c r="D17" s="57" t="s">
        <v>5</v>
      </c>
      <c r="E17" s="58">
        <v>2</v>
      </c>
      <c r="F17" s="186">
        <v>5000</v>
      </c>
      <c r="G17" s="187">
        <f t="shared" ref="G17:G24" si="1">F17*E17</f>
        <v>10000</v>
      </c>
      <c r="H17" s="188">
        <v>5000</v>
      </c>
      <c r="I17" s="187">
        <f t="shared" ref="I17:I24" si="2">H17*E17</f>
        <v>10000</v>
      </c>
      <c r="J17" s="189">
        <f t="shared" ref="J17:J24" si="3">I17+G17</f>
        <v>20000</v>
      </c>
      <c r="M17" s="289"/>
      <c r="N17" s="289"/>
    </row>
    <row r="18" spans="1:14" s="7" customFormat="1" ht="24" customHeight="1" x14ac:dyDescent="0.2">
      <c r="A18" s="54"/>
      <c r="B18" s="61">
        <f t="shared" ref="B18:B24" si="4">B17+0.1</f>
        <v>2.2000000000000002</v>
      </c>
      <c r="C18" s="56" t="s">
        <v>63</v>
      </c>
      <c r="D18" s="57" t="s">
        <v>5</v>
      </c>
      <c r="E18" s="60">
        <v>2</v>
      </c>
      <c r="F18" s="186">
        <v>5000</v>
      </c>
      <c r="G18" s="187">
        <f t="shared" si="1"/>
        <v>10000</v>
      </c>
      <c r="H18" s="188">
        <v>5000</v>
      </c>
      <c r="I18" s="187">
        <f t="shared" si="2"/>
        <v>10000</v>
      </c>
      <c r="J18" s="189">
        <f t="shared" si="3"/>
        <v>20000</v>
      </c>
      <c r="M18" s="289"/>
      <c r="N18" s="289"/>
    </row>
    <row r="19" spans="1:14" s="7" customFormat="1" ht="24" customHeight="1" x14ac:dyDescent="0.2">
      <c r="A19" s="54"/>
      <c r="B19" s="61">
        <f t="shared" si="4"/>
        <v>2.3000000000000003</v>
      </c>
      <c r="C19" s="62" t="s">
        <v>69</v>
      </c>
      <c r="D19" s="57" t="s">
        <v>12</v>
      </c>
      <c r="E19" s="60">
        <v>1</v>
      </c>
      <c r="F19" s="186">
        <v>7000</v>
      </c>
      <c r="G19" s="187">
        <f t="shared" si="1"/>
        <v>7000</v>
      </c>
      <c r="H19" s="188">
        <v>6000</v>
      </c>
      <c r="I19" s="187">
        <f t="shared" si="2"/>
        <v>6000</v>
      </c>
      <c r="J19" s="189">
        <f t="shared" si="3"/>
        <v>13000</v>
      </c>
      <c r="M19" s="289"/>
      <c r="N19" s="289"/>
    </row>
    <row r="20" spans="1:14" s="7" customFormat="1" ht="24" customHeight="1" x14ac:dyDescent="0.2">
      <c r="A20" s="54"/>
      <c r="B20" s="61">
        <f>B19+0.1</f>
        <v>2.4000000000000004</v>
      </c>
      <c r="C20" s="62" t="s">
        <v>64</v>
      </c>
      <c r="D20" s="57" t="s">
        <v>5</v>
      </c>
      <c r="E20" s="60">
        <v>2</v>
      </c>
      <c r="F20" s="186">
        <v>9000</v>
      </c>
      <c r="G20" s="187">
        <f t="shared" si="1"/>
        <v>18000</v>
      </c>
      <c r="H20" s="188">
        <v>8000</v>
      </c>
      <c r="I20" s="187">
        <f t="shared" si="2"/>
        <v>16000</v>
      </c>
      <c r="J20" s="189">
        <f t="shared" si="3"/>
        <v>34000</v>
      </c>
      <c r="M20" s="289"/>
      <c r="N20" s="289"/>
    </row>
    <row r="21" spans="1:14" s="7" customFormat="1" ht="24" customHeight="1" x14ac:dyDescent="0.2">
      <c r="A21" s="191"/>
      <c r="B21" s="192">
        <f t="shared" si="4"/>
        <v>2.5000000000000004</v>
      </c>
      <c r="C21" s="193" t="s">
        <v>65</v>
      </c>
      <c r="D21" s="194" t="s">
        <v>5</v>
      </c>
      <c r="E21" s="195">
        <v>13</v>
      </c>
      <c r="F21" s="196">
        <v>8500</v>
      </c>
      <c r="G21" s="197">
        <f t="shared" si="1"/>
        <v>110500</v>
      </c>
      <c r="H21" s="198">
        <v>4500</v>
      </c>
      <c r="I21" s="197">
        <f t="shared" si="2"/>
        <v>58500</v>
      </c>
      <c r="J21" s="199">
        <f t="shared" si="3"/>
        <v>169000</v>
      </c>
      <c r="M21" s="289"/>
      <c r="N21" s="289"/>
    </row>
    <row r="22" spans="1:14" s="7" customFormat="1" ht="24" customHeight="1" x14ac:dyDescent="0.2">
      <c r="A22" s="54"/>
      <c r="B22" s="61">
        <f t="shared" si="4"/>
        <v>2.6000000000000005</v>
      </c>
      <c r="C22" s="56" t="s">
        <v>66</v>
      </c>
      <c r="D22" s="57" t="s">
        <v>5</v>
      </c>
      <c r="E22" s="58">
        <v>7</v>
      </c>
      <c r="F22" s="186">
        <v>8500</v>
      </c>
      <c r="G22" s="187">
        <f t="shared" si="1"/>
        <v>59500</v>
      </c>
      <c r="H22" s="188">
        <v>6000</v>
      </c>
      <c r="I22" s="187">
        <f t="shared" si="2"/>
        <v>42000</v>
      </c>
      <c r="J22" s="189">
        <f t="shared" si="3"/>
        <v>101500</v>
      </c>
      <c r="M22" s="289"/>
      <c r="N22" s="289"/>
    </row>
    <row r="23" spans="1:14" s="7" customFormat="1" ht="24" customHeight="1" x14ac:dyDescent="0.2">
      <c r="A23" s="54"/>
      <c r="B23" s="61">
        <f t="shared" si="4"/>
        <v>2.7000000000000006</v>
      </c>
      <c r="C23" s="62" t="s">
        <v>67</v>
      </c>
      <c r="D23" s="57" t="s">
        <v>5</v>
      </c>
      <c r="E23" s="60">
        <v>5</v>
      </c>
      <c r="F23" s="186">
        <v>7500</v>
      </c>
      <c r="G23" s="187">
        <f t="shared" si="1"/>
        <v>37500</v>
      </c>
      <c r="H23" s="188">
        <v>6000</v>
      </c>
      <c r="I23" s="187">
        <f t="shared" si="2"/>
        <v>30000</v>
      </c>
      <c r="J23" s="189">
        <f t="shared" si="3"/>
        <v>67500</v>
      </c>
      <c r="M23" s="289"/>
      <c r="N23" s="289"/>
    </row>
    <row r="24" spans="1:14" s="7" customFormat="1" ht="24" customHeight="1" x14ac:dyDescent="0.2">
      <c r="A24" s="54"/>
      <c r="B24" s="61">
        <f t="shared" si="4"/>
        <v>2.8000000000000007</v>
      </c>
      <c r="C24" s="62" t="s">
        <v>68</v>
      </c>
      <c r="D24" s="57" t="s">
        <v>5</v>
      </c>
      <c r="E24" s="60">
        <v>12</v>
      </c>
      <c r="F24" s="186">
        <v>8500</v>
      </c>
      <c r="G24" s="187">
        <f t="shared" si="1"/>
        <v>102000</v>
      </c>
      <c r="H24" s="188">
        <v>6000</v>
      </c>
      <c r="I24" s="187">
        <f t="shared" si="2"/>
        <v>72000</v>
      </c>
      <c r="J24" s="189">
        <f t="shared" si="3"/>
        <v>174000</v>
      </c>
      <c r="M24" s="289"/>
      <c r="N24" s="289"/>
    </row>
    <row r="25" spans="1:14" s="47" customFormat="1" ht="89.25" x14ac:dyDescent="0.2">
      <c r="A25" s="48">
        <f>A16+1</f>
        <v>3</v>
      </c>
      <c r="B25" s="66"/>
      <c r="C25" s="50" t="s">
        <v>86</v>
      </c>
      <c r="D25" s="41"/>
      <c r="E25" s="67"/>
      <c r="F25" s="68"/>
      <c r="G25" s="44"/>
      <c r="H25" s="45"/>
      <c r="I25" s="44"/>
      <c r="J25" s="69"/>
      <c r="M25" s="289"/>
      <c r="N25" s="289"/>
    </row>
    <row r="26" spans="1:14" s="7" customFormat="1" ht="25.5" x14ac:dyDescent="0.2">
      <c r="A26" s="70"/>
      <c r="B26" s="71"/>
      <c r="C26" s="72" t="s">
        <v>39</v>
      </c>
      <c r="D26" s="73"/>
      <c r="E26" s="67"/>
      <c r="F26" s="74"/>
      <c r="G26" s="75"/>
      <c r="H26" s="76"/>
      <c r="I26" s="75"/>
      <c r="J26" s="77"/>
      <c r="M26" s="289"/>
      <c r="N26" s="289"/>
    </row>
    <row r="27" spans="1:14" s="7" customFormat="1" ht="23.1" customHeight="1" x14ac:dyDescent="0.2">
      <c r="A27" s="78"/>
      <c r="B27" s="79">
        <f>A25+0.1</f>
        <v>3.1</v>
      </c>
      <c r="C27" s="80" t="s">
        <v>25</v>
      </c>
      <c r="D27" s="57" t="s">
        <v>32</v>
      </c>
      <c r="E27" s="58">
        <v>0</v>
      </c>
      <c r="F27" s="186">
        <v>0</v>
      </c>
      <c r="G27" s="187">
        <f t="shared" ref="G27:G35" si="5">F27*E27</f>
        <v>0</v>
      </c>
      <c r="H27" s="188">
        <v>0</v>
      </c>
      <c r="I27" s="187">
        <f t="shared" ref="I27:I35" si="6">H27*E27</f>
        <v>0</v>
      </c>
      <c r="J27" s="189">
        <f t="shared" ref="J27:J35" si="7">I27+G27</f>
        <v>0</v>
      </c>
      <c r="M27" s="289"/>
      <c r="N27" s="289"/>
    </row>
    <row r="28" spans="1:14" s="7" customFormat="1" ht="23.1" customHeight="1" x14ac:dyDescent="0.2">
      <c r="A28" s="78"/>
      <c r="B28" s="79">
        <f>B27+0.1</f>
        <v>3.2</v>
      </c>
      <c r="C28" s="81" t="s">
        <v>26</v>
      </c>
      <c r="D28" s="59" t="s">
        <v>32</v>
      </c>
      <c r="E28" s="60">
        <v>0</v>
      </c>
      <c r="F28" s="186">
        <v>0</v>
      </c>
      <c r="G28" s="187">
        <f t="shared" si="5"/>
        <v>0</v>
      </c>
      <c r="H28" s="188">
        <v>0</v>
      </c>
      <c r="I28" s="187">
        <f t="shared" si="6"/>
        <v>0</v>
      </c>
      <c r="J28" s="189">
        <f t="shared" si="7"/>
        <v>0</v>
      </c>
      <c r="M28" s="289"/>
      <c r="N28" s="289"/>
    </row>
    <row r="29" spans="1:14" s="7" customFormat="1" ht="23.1" customHeight="1" x14ac:dyDescent="0.2">
      <c r="A29" s="78"/>
      <c r="B29" s="79">
        <f>B28+0.1</f>
        <v>3.3000000000000003</v>
      </c>
      <c r="C29" s="81" t="s">
        <v>27</v>
      </c>
      <c r="D29" s="59" t="s">
        <v>32</v>
      </c>
      <c r="E29" s="60">
        <v>160</v>
      </c>
      <c r="F29" s="186">
        <v>900</v>
      </c>
      <c r="G29" s="187">
        <f t="shared" si="5"/>
        <v>144000</v>
      </c>
      <c r="H29" s="188">
        <v>200</v>
      </c>
      <c r="I29" s="187">
        <f t="shared" si="6"/>
        <v>32000</v>
      </c>
      <c r="J29" s="189">
        <f t="shared" si="7"/>
        <v>176000</v>
      </c>
      <c r="M29" s="289"/>
      <c r="N29" s="289"/>
    </row>
    <row r="30" spans="1:14" s="7" customFormat="1" ht="23.1" customHeight="1" x14ac:dyDescent="0.2">
      <c r="A30" s="78"/>
      <c r="B30" s="79">
        <f>B29+0.1</f>
        <v>3.4000000000000004</v>
      </c>
      <c r="C30" s="80" t="s">
        <v>28</v>
      </c>
      <c r="D30" s="57" t="s">
        <v>32</v>
      </c>
      <c r="E30" s="58">
        <v>0</v>
      </c>
      <c r="F30" s="186">
        <v>0</v>
      </c>
      <c r="G30" s="187">
        <f t="shared" si="5"/>
        <v>0</v>
      </c>
      <c r="H30" s="188">
        <v>0</v>
      </c>
      <c r="I30" s="187">
        <f t="shared" si="6"/>
        <v>0</v>
      </c>
      <c r="J30" s="189">
        <f t="shared" si="7"/>
        <v>0</v>
      </c>
      <c r="M30" s="289"/>
      <c r="N30" s="289"/>
    </row>
    <row r="31" spans="1:14" s="7" customFormat="1" ht="23.1" customHeight="1" x14ac:dyDescent="0.2">
      <c r="A31" s="78"/>
      <c r="B31" s="79">
        <f t="shared" ref="B31:B35" si="8">B30+0.1</f>
        <v>3.5000000000000004</v>
      </c>
      <c r="C31" s="81" t="s">
        <v>29</v>
      </c>
      <c r="D31" s="57" t="s">
        <v>32</v>
      </c>
      <c r="E31" s="60">
        <v>160</v>
      </c>
      <c r="F31" s="186">
        <v>1310</v>
      </c>
      <c r="G31" s="187">
        <f t="shared" si="5"/>
        <v>209600</v>
      </c>
      <c r="H31" s="188">
        <v>200</v>
      </c>
      <c r="I31" s="187">
        <f t="shared" si="6"/>
        <v>32000</v>
      </c>
      <c r="J31" s="189">
        <f t="shared" si="7"/>
        <v>241600</v>
      </c>
      <c r="M31" s="289"/>
      <c r="N31" s="289"/>
    </row>
    <row r="32" spans="1:14" s="7" customFormat="1" ht="23.1" customHeight="1" x14ac:dyDescent="0.2">
      <c r="A32" s="78"/>
      <c r="B32" s="79">
        <f t="shared" si="8"/>
        <v>3.6000000000000005</v>
      </c>
      <c r="C32" s="81" t="s">
        <v>30</v>
      </c>
      <c r="D32" s="57" t="s">
        <v>32</v>
      </c>
      <c r="E32" s="60">
        <v>0</v>
      </c>
      <c r="F32" s="186">
        <v>0</v>
      </c>
      <c r="G32" s="187">
        <f t="shared" si="5"/>
        <v>0</v>
      </c>
      <c r="H32" s="188">
        <v>0</v>
      </c>
      <c r="I32" s="187">
        <f t="shared" si="6"/>
        <v>0</v>
      </c>
      <c r="J32" s="189">
        <f t="shared" si="7"/>
        <v>0</v>
      </c>
      <c r="M32" s="289"/>
      <c r="N32" s="289"/>
    </row>
    <row r="33" spans="1:14" s="7" customFormat="1" ht="23.1" customHeight="1" x14ac:dyDescent="0.2">
      <c r="A33" s="78"/>
      <c r="B33" s="79">
        <f t="shared" si="8"/>
        <v>3.7000000000000006</v>
      </c>
      <c r="C33" s="80" t="s">
        <v>31</v>
      </c>
      <c r="D33" s="57" t="s">
        <v>32</v>
      </c>
      <c r="E33" s="60">
        <v>160</v>
      </c>
      <c r="F33" s="186">
        <v>2550</v>
      </c>
      <c r="G33" s="187">
        <f t="shared" si="5"/>
        <v>408000</v>
      </c>
      <c r="H33" s="188">
        <v>219.99999999999997</v>
      </c>
      <c r="I33" s="187">
        <f t="shared" si="6"/>
        <v>35199.999999999993</v>
      </c>
      <c r="J33" s="189">
        <f t="shared" si="7"/>
        <v>443200</v>
      </c>
      <c r="M33" s="289"/>
      <c r="N33" s="289"/>
    </row>
    <row r="34" spans="1:14" s="7" customFormat="1" ht="23.1" customHeight="1" x14ac:dyDescent="0.2">
      <c r="A34" s="78"/>
      <c r="B34" s="79">
        <f t="shared" si="8"/>
        <v>3.8000000000000007</v>
      </c>
      <c r="C34" s="80" t="s">
        <v>42</v>
      </c>
      <c r="D34" s="57" t="s">
        <v>32</v>
      </c>
      <c r="E34" s="60">
        <v>160</v>
      </c>
      <c r="F34" s="186">
        <v>3360</v>
      </c>
      <c r="G34" s="187">
        <f t="shared" si="5"/>
        <v>537600</v>
      </c>
      <c r="H34" s="188">
        <v>225</v>
      </c>
      <c r="I34" s="187">
        <f t="shared" si="6"/>
        <v>36000</v>
      </c>
      <c r="J34" s="189">
        <f t="shared" si="7"/>
        <v>573600</v>
      </c>
      <c r="M34" s="289"/>
      <c r="N34" s="289"/>
    </row>
    <row r="35" spans="1:14" s="7" customFormat="1" ht="23.1" customHeight="1" thickBot="1" x14ac:dyDescent="0.25">
      <c r="A35" s="82"/>
      <c r="B35" s="83">
        <f t="shared" si="8"/>
        <v>3.9000000000000008</v>
      </c>
      <c r="C35" s="84" t="s">
        <v>41</v>
      </c>
      <c r="D35" s="64" t="s">
        <v>32</v>
      </c>
      <c r="E35" s="65">
        <v>0</v>
      </c>
      <c r="F35" s="186">
        <v>0</v>
      </c>
      <c r="G35" s="187">
        <f t="shared" si="5"/>
        <v>0</v>
      </c>
      <c r="H35" s="188">
        <v>0</v>
      </c>
      <c r="I35" s="187">
        <f t="shared" si="6"/>
        <v>0</v>
      </c>
      <c r="J35" s="189">
        <f t="shared" si="7"/>
        <v>0</v>
      </c>
      <c r="M35" s="289"/>
      <c r="N35" s="289"/>
    </row>
    <row r="36" spans="1:14" s="47" customFormat="1" ht="81" customHeight="1" x14ac:dyDescent="0.2">
      <c r="A36" s="85">
        <f>A25+1</f>
        <v>4</v>
      </c>
      <c r="B36" s="86"/>
      <c r="C36" s="87" t="s">
        <v>87</v>
      </c>
      <c r="D36" s="88" t="s">
        <v>9</v>
      </c>
      <c r="E36" s="89">
        <v>1</v>
      </c>
      <c r="F36" s="200">
        <v>500000</v>
      </c>
      <c r="G36" s="201">
        <f>F36*E36</f>
        <v>500000</v>
      </c>
      <c r="H36" s="202">
        <v>125000</v>
      </c>
      <c r="I36" s="201">
        <f>H36*E36</f>
        <v>125000</v>
      </c>
      <c r="J36" s="203">
        <f>I36+G36</f>
        <v>625000</v>
      </c>
      <c r="M36" s="289"/>
      <c r="N36" s="289"/>
    </row>
    <row r="37" spans="1:14" s="47" customFormat="1" ht="89.25" x14ac:dyDescent="0.2">
      <c r="A37" s="48">
        <f>A36+1</f>
        <v>5</v>
      </c>
      <c r="B37" s="66"/>
      <c r="C37" s="50" t="s">
        <v>88</v>
      </c>
      <c r="D37" s="41"/>
      <c r="E37" s="67"/>
      <c r="F37" s="68"/>
      <c r="G37" s="44"/>
      <c r="H37" s="45"/>
      <c r="I37" s="44"/>
      <c r="J37" s="69"/>
      <c r="M37" s="289"/>
      <c r="N37" s="289"/>
    </row>
    <row r="38" spans="1:14" s="7" customFormat="1" ht="18" customHeight="1" x14ac:dyDescent="0.2">
      <c r="A38" s="70"/>
      <c r="B38" s="90"/>
      <c r="C38" s="91" t="s">
        <v>72</v>
      </c>
      <c r="D38" s="73"/>
      <c r="E38" s="92"/>
      <c r="F38" s="93"/>
      <c r="G38" s="94"/>
      <c r="H38" s="95"/>
      <c r="I38" s="94"/>
      <c r="J38" s="96"/>
      <c r="M38" s="289"/>
      <c r="N38" s="289"/>
    </row>
    <row r="39" spans="1:14" s="7" customFormat="1" ht="24" customHeight="1" x14ac:dyDescent="0.2">
      <c r="A39" s="78"/>
      <c r="B39" s="79">
        <f>A37+0.1</f>
        <v>5.0999999999999996</v>
      </c>
      <c r="C39" s="56" t="s">
        <v>62</v>
      </c>
      <c r="D39" s="57" t="s">
        <v>32</v>
      </c>
      <c r="E39" s="58">
        <v>250</v>
      </c>
      <c r="F39" s="186">
        <v>900</v>
      </c>
      <c r="G39" s="187">
        <f t="shared" ref="G39:G47" si="9">F39*E39</f>
        <v>225000</v>
      </c>
      <c r="H39" s="188">
        <v>180</v>
      </c>
      <c r="I39" s="187">
        <f t="shared" ref="I39:I47" si="10">H39*E39</f>
        <v>45000</v>
      </c>
      <c r="J39" s="189">
        <f t="shared" ref="J39:J47" si="11">I39+G39</f>
        <v>270000</v>
      </c>
      <c r="M39" s="289"/>
      <c r="N39" s="289"/>
    </row>
    <row r="40" spans="1:14" s="7" customFormat="1" ht="24" customHeight="1" x14ac:dyDescent="0.2">
      <c r="A40" s="78"/>
      <c r="B40" s="79">
        <f>B39+0.1</f>
        <v>5.1999999999999993</v>
      </c>
      <c r="C40" s="56" t="s">
        <v>63</v>
      </c>
      <c r="D40" s="57" t="s">
        <v>32</v>
      </c>
      <c r="E40" s="60">
        <v>220</v>
      </c>
      <c r="F40" s="186">
        <v>900</v>
      </c>
      <c r="G40" s="187">
        <f t="shared" si="9"/>
        <v>198000</v>
      </c>
      <c r="H40" s="188">
        <v>180</v>
      </c>
      <c r="I40" s="187">
        <f t="shared" si="10"/>
        <v>39600</v>
      </c>
      <c r="J40" s="189">
        <f t="shared" si="11"/>
        <v>237600</v>
      </c>
      <c r="M40" s="289"/>
      <c r="N40" s="289"/>
    </row>
    <row r="41" spans="1:14" s="7" customFormat="1" ht="24" customHeight="1" x14ac:dyDescent="0.2">
      <c r="A41" s="78"/>
      <c r="B41" s="79">
        <f>B40+0.1</f>
        <v>5.2999999999999989</v>
      </c>
      <c r="C41" s="62" t="s">
        <v>69</v>
      </c>
      <c r="D41" s="57" t="s">
        <v>32</v>
      </c>
      <c r="E41" s="60">
        <v>100</v>
      </c>
      <c r="F41" s="186">
        <v>1200</v>
      </c>
      <c r="G41" s="187">
        <f t="shared" si="9"/>
        <v>120000</v>
      </c>
      <c r="H41" s="188">
        <v>200</v>
      </c>
      <c r="I41" s="187">
        <f t="shared" si="10"/>
        <v>20000</v>
      </c>
      <c r="J41" s="189">
        <f t="shared" si="11"/>
        <v>140000</v>
      </c>
      <c r="M41" s="289"/>
      <c r="N41" s="289"/>
    </row>
    <row r="42" spans="1:14" s="7" customFormat="1" ht="18" customHeight="1" x14ac:dyDescent="0.2">
      <c r="A42" s="70"/>
      <c r="B42" s="90"/>
      <c r="C42" s="97" t="s">
        <v>73</v>
      </c>
      <c r="D42" s="98"/>
      <c r="E42" s="99"/>
      <c r="F42" s="186">
        <v>0</v>
      </c>
      <c r="G42" s="187"/>
      <c r="H42" s="188">
        <v>0</v>
      </c>
      <c r="I42" s="187"/>
      <c r="J42" s="189"/>
      <c r="M42" s="289"/>
      <c r="N42" s="289"/>
    </row>
    <row r="43" spans="1:14" s="7" customFormat="1" ht="24" customHeight="1" x14ac:dyDescent="0.2">
      <c r="A43" s="78"/>
      <c r="B43" s="79">
        <f>B41+0.1</f>
        <v>5.3999999999999986</v>
      </c>
      <c r="C43" s="56" t="s">
        <v>64</v>
      </c>
      <c r="D43" s="57" t="s">
        <v>32</v>
      </c>
      <c r="E43" s="58">
        <v>200</v>
      </c>
      <c r="F43" s="186">
        <v>2057</v>
      </c>
      <c r="G43" s="187">
        <f t="shared" si="9"/>
        <v>411400</v>
      </c>
      <c r="H43" s="188">
        <v>200</v>
      </c>
      <c r="I43" s="187">
        <f t="shared" si="10"/>
        <v>40000</v>
      </c>
      <c r="J43" s="189">
        <f t="shared" si="11"/>
        <v>451400</v>
      </c>
      <c r="M43" s="289"/>
      <c r="N43" s="289"/>
    </row>
    <row r="44" spans="1:14" s="7" customFormat="1" ht="24" customHeight="1" x14ac:dyDescent="0.2">
      <c r="A44" s="78"/>
      <c r="B44" s="79">
        <f>B43+0.1</f>
        <v>5.4999999999999982</v>
      </c>
      <c r="C44" s="62" t="s">
        <v>65</v>
      </c>
      <c r="D44" s="57" t="s">
        <v>32</v>
      </c>
      <c r="E44" s="60">
        <v>1500</v>
      </c>
      <c r="F44" s="186">
        <v>1684</v>
      </c>
      <c r="G44" s="187">
        <f t="shared" si="9"/>
        <v>2526000</v>
      </c>
      <c r="H44" s="188">
        <v>200</v>
      </c>
      <c r="I44" s="187">
        <f t="shared" si="10"/>
        <v>300000</v>
      </c>
      <c r="J44" s="189">
        <f t="shared" si="11"/>
        <v>2826000</v>
      </c>
      <c r="M44" s="289"/>
      <c r="N44" s="289"/>
    </row>
    <row r="45" spans="1:14" s="7" customFormat="1" ht="24" customHeight="1" x14ac:dyDescent="0.2">
      <c r="A45" s="78"/>
      <c r="B45" s="79">
        <f>B44+0.1</f>
        <v>5.5999999999999979</v>
      </c>
      <c r="C45" s="62" t="s">
        <v>66</v>
      </c>
      <c r="D45" s="57" t="s">
        <v>32</v>
      </c>
      <c r="E45" s="60">
        <v>580</v>
      </c>
      <c r="F45" s="186">
        <v>2089</v>
      </c>
      <c r="G45" s="187">
        <f t="shared" si="9"/>
        <v>1211620</v>
      </c>
      <c r="H45" s="188">
        <v>200</v>
      </c>
      <c r="I45" s="187">
        <f t="shared" si="10"/>
        <v>116000</v>
      </c>
      <c r="J45" s="189">
        <f t="shared" si="11"/>
        <v>1327620</v>
      </c>
      <c r="M45" s="289"/>
      <c r="N45" s="289"/>
    </row>
    <row r="46" spans="1:14" s="7" customFormat="1" ht="24" customHeight="1" x14ac:dyDescent="0.2">
      <c r="A46" s="78"/>
      <c r="B46" s="79">
        <f>B45+0.1</f>
        <v>5.6999999999999975</v>
      </c>
      <c r="C46" s="62" t="s">
        <v>67</v>
      </c>
      <c r="D46" s="57" t="s">
        <v>32</v>
      </c>
      <c r="E46" s="60">
        <v>340</v>
      </c>
      <c r="F46" s="186">
        <v>1684</v>
      </c>
      <c r="G46" s="187">
        <f t="shared" si="9"/>
        <v>572560</v>
      </c>
      <c r="H46" s="188">
        <v>200</v>
      </c>
      <c r="I46" s="187">
        <f t="shared" si="10"/>
        <v>68000</v>
      </c>
      <c r="J46" s="189">
        <f t="shared" si="11"/>
        <v>640560</v>
      </c>
      <c r="M46" s="289"/>
      <c r="N46" s="289"/>
    </row>
    <row r="47" spans="1:14" s="7" customFormat="1" ht="24" customHeight="1" thickBot="1" x14ac:dyDescent="0.25">
      <c r="A47" s="82"/>
      <c r="B47" s="83">
        <f>B46+0.1</f>
        <v>5.7999999999999972</v>
      </c>
      <c r="C47" s="63" t="s">
        <v>68</v>
      </c>
      <c r="D47" s="64" t="s">
        <v>32</v>
      </c>
      <c r="E47" s="65">
        <v>740</v>
      </c>
      <c r="F47" s="186">
        <v>2150</v>
      </c>
      <c r="G47" s="187">
        <f t="shared" si="9"/>
        <v>1591000</v>
      </c>
      <c r="H47" s="188">
        <v>200</v>
      </c>
      <c r="I47" s="187">
        <f t="shared" si="10"/>
        <v>148000</v>
      </c>
      <c r="J47" s="189">
        <f t="shared" si="11"/>
        <v>1739000</v>
      </c>
      <c r="K47" s="204"/>
      <c r="M47" s="289"/>
      <c r="N47" s="289"/>
    </row>
    <row r="48" spans="1:14" s="7" customFormat="1" ht="76.5" x14ac:dyDescent="0.2">
      <c r="A48" s="85">
        <f>A37+1</f>
        <v>6</v>
      </c>
      <c r="B48" s="101"/>
      <c r="C48" s="102" t="s">
        <v>22</v>
      </c>
      <c r="D48" s="88" t="s">
        <v>33</v>
      </c>
      <c r="E48" s="89">
        <v>1500</v>
      </c>
      <c r="F48" s="200">
        <v>650</v>
      </c>
      <c r="G48" s="201">
        <f>F48*E48</f>
        <v>975000</v>
      </c>
      <c r="H48" s="202">
        <v>160</v>
      </c>
      <c r="I48" s="201">
        <f>H48*E48</f>
        <v>240000</v>
      </c>
      <c r="J48" s="203">
        <f>I48+G48</f>
        <v>1215000</v>
      </c>
      <c r="M48" s="289"/>
      <c r="N48" s="289"/>
    </row>
    <row r="49" spans="1:14" s="7" customFormat="1" ht="76.5" x14ac:dyDescent="0.2">
      <c r="A49" s="48">
        <f>A48+1</f>
        <v>7</v>
      </c>
      <c r="B49" s="79"/>
      <c r="C49" s="103" t="s">
        <v>74</v>
      </c>
      <c r="D49" s="98"/>
      <c r="E49" s="99"/>
      <c r="F49" s="104"/>
      <c r="G49" s="105"/>
      <c r="H49" s="106"/>
      <c r="I49" s="105"/>
      <c r="J49" s="100"/>
      <c r="M49" s="289"/>
      <c r="N49" s="289"/>
    </row>
    <row r="50" spans="1:14" s="7" customFormat="1" ht="23.1" customHeight="1" x14ac:dyDescent="0.2">
      <c r="A50" s="70"/>
      <c r="B50" s="79">
        <f>A49+0.1</f>
        <v>7.1</v>
      </c>
      <c r="C50" s="107" t="s">
        <v>34</v>
      </c>
      <c r="D50" s="57" t="s">
        <v>32</v>
      </c>
      <c r="E50" s="58">
        <v>850</v>
      </c>
      <c r="F50" s="186">
        <v>990.00000000000011</v>
      </c>
      <c r="G50" s="187">
        <f t="shared" ref="G50:G54" si="12">F50*E50</f>
        <v>841500.00000000012</v>
      </c>
      <c r="H50" s="188">
        <v>120</v>
      </c>
      <c r="I50" s="187">
        <f t="shared" ref="I50:I54" si="13">H50*E50</f>
        <v>102000</v>
      </c>
      <c r="J50" s="189">
        <f t="shared" ref="J50:J54" si="14">I50+G50</f>
        <v>943500.00000000012</v>
      </c>
      <c r="M50" s="289"/>
      <c r="N50" s="289"/>
    </row>
    <row r="51" spans="1:14" s="7" customFormat="1" ht="23.1" customHeight="1" x14ac:dyDescent="0.2">
      <c r="A51" s="70"/>
      <c r="B51" s="79">
        <f>B50+0.1</f>
        <v>7.1999999999999993</v>
      </c>
      <c r="C51" s="107" t="s">
        <v>35</v>
      </c>
      <c r="D51" s="57" t="s">
        <v>32</v>
      </c>
      <c r="E51" s="58">
        <v>390</v>
      </c>
      <c r="F51" s="186">
        <v>603</v>
      </c>
      <c r="G51" s="187">
        <f t="shared" si="12"/>
        <v>235170</v>
      </c>
      <c r="H51" s="188">
        <v>120</v>
      </c>
      <c r="I51" s="187">
        <f t="shared" si="13"/>
        <v>46800</v>
      </c>
      <c r="J51" s="189">
        <f t="shared" si="14"/>
        <v>281970</v>
      </c>
      <c r="M51" s="289"/>
      <c r="N51" s="289"/>
    </row>
    <row r="52" spans="1:14" s="7" customFormat="1" ht="23.1" customHeight="1" x14ac:dyDescent="0.2">
      <c r="A52" s="70"/>
      <c r="B52" s="79">
        <f>B51+0.1</f>
        <v>7.2999999999999989</v>
      </c>
      <c r="C52" s="107" t="s">
        <v>36</v>
      </c>
      <c r="D52" s="57" t="s">
        <v>32</v>
      </c>
      <c r="E52" s="58">
        <v>85</v>
      </c>
      <c r="F52" s="186">
        <v>720</v>
      </c>
      <c r="G52" s="187">
        <f t="shared" si="12"/>
        <v>61200</v>
      </c>
      <c r="H52" s="188">
        <v>120</v>
      </c>
      <c r="I52" s="187">
        <f t="shared" si="13"/>
        <v>10200</v>
      </c>
      <c r="J52" s="189">
        <f t="shared" si="14"/>
        <v>71400</v>
      </c>
      <c r="M52" s="289"/>
      <c r="N52" s="289"/>
    </row>
    <row r="53" spans="1:14" s="7" customFormat="1" ht="23.1" customHeight="1" x14ac:dyDescent="0.2">
      <c r="A53" s="70"/>
      <c r="B53" s="79">
        <f>B52+0.1</f>
        <v>7.3999999999999986</v>
      </c>
      <c r="C53" s="107" t="s">
        <v>37</v>
      </c>
      <c r="D53" s="57" t="s">
        <v>32</v>
      </c>
      <c r="E53" s="58">
        <v>10</v>
      </c>
      <c r="F53" s="186">
        <v>911.99999999999989</v>
      </c>
      <c r="G53" s="187">
        <f t="shared" si="12"/>
        <v>9119.9999999999982</v>
      </c>
      <c r="H53" s="188">
        <v>120</v>
      </c>
      <c r="I53" s="187">
        <f t="shared" si="13"/>
        <v>1200</v>
      </c>
      <c r="J53" s="189">
        <f t="shared" si="14"/>
        <v>10319.999999999998</v>
      </c>
      <c r="M53" s="289"/>
      <c r="N53" s="289"/>
    </row>
    <row r="54" spans="1:14" s="7" customFormat="1" ht="23.1" customHeight="1" x14ac:dyDescent="0.2">
      <c r="A54" s="70"/>
      <c r="B54" s="79">
        <f>B52+0.1</f>
        <v>7.3999999999999986</v>
      </c>
      <c r="C54" s="108" t="s">
        <v>77</v>
      </c>
      <c r="D54" s="59" t="s">
        <v>32</v>
      </c>
      <c r="E54" s="60">
        <v>80</v>
      </c>
      <c r="F54" s="186">
        <v>1400</v>
      </c>
      <c r="G54" s="187">
        <f t="shared" si="12"/>
        <v>112000</v>
      </c>
      <c r="H54" s="188">
        <v>130</v>
      </c>
      <c r="I54" s="187">
        <f t="shared" si="13"/>
        <v>10400</v>
      </c>
      <c r="J54" s="189">
        <f t="shared" si="14"/>
        <v>122400</v>
      </c>
      <c r="M54" s="289"/>
      <c r="N54" s="289"/>
    </row>
    <row r="55" spans="1:14" s="7" customFormat="1" ht="63.75" x14ac:dyDescent="0.2">
      <c r="A55" s="109">
        <f>A49+1</f>
        <v>8</v>
      </c>
      <c r="B55" s="79"/>
      <c r="C55" s="110" t="s">
        <v>75</v>
      </c>
      <c r="D55" s="41"/>
      <c r="E55" s="42"/>
      <c r="F55" s="93"/>
      <c r="G55" s="44"/>
      <c r="H55" s="45"/>
      <c r="I55" s="44"/>
      <c r="J55" s="46"/>
      <c r="M55" s="289"/>
      <c r="N55" s="289"/>
    </row>
    <row r="56" spans="1:14" s="7" customFormat="1" ht="21.95" customHeight="1" thickBot="1" x14ac:dyDescent="0.25">
      <c r="A56" s="111"/>
      <c r="B56" s="112">
        <f>A55+0.1</f>
        <v>8.1</v>
      </c>
      <c r="C56" s="113" t="s">
        <v>38</v>
      </c>
      <c r="D56" s="114" t="s">
        <v>5</v>
      </c>
      <c r="E56" s="115">
        <v>4</v>
      </c>
      <c r="F56" s="186">
        <v>81000</v>
      </c>
      <c r="G56" s="187">
        <f>F56*E56</f>
        <v>324000</v>
      </c>
      <c r="H56" s="188">
        <v>5500</v>
      </c>
      <c r="I56" s="187">
        <f>H56*E56</f>
        <v>22000</v>
      </c>
      <c r="J56" s="189">
        <f>I56+G56</f>
        <v>346000</v>
      </c>
      <c r="M56" s="289"/>
      <c r="N56" s="289"/>
    </row>
    <row r="57" spans="1:14" s="7" customFormat="1" ht="114.75" x14ac:dyDescent="0.2">
      <c r="A57" s="116">
        <f>A55+1</f>
        <v>9</v>
      </c>
      <c r="B57" s="101"/>
      <c r="C57" s="117" t="s">
        <v>89</v>
      </c>
      <c r="D57" s="118"/>
      <c r="E57" s="119"/>
      <c r="F57" s="120"/>
      <c r="G57" s="121"/>
      <c r="H57" s="122"/>
      <c r="I57" s="121"/>
      <c r="J57" s="123"/>
      <c r="M57" s="289"/>
      <c r="N57" s="289"/>
    </row>
    <row r="58" spans="1:14" s="7" customFormat="1" ht="21.95" customHeight="1" x14ac:dyDescent="0.2">
      <c r="A58" s="124"/>
      <c r="B58" s="125">
        <f>A57+0.1</f>
        <v>9.1</v>
      </c>
      <c r="C58" s="126" t="s">
        <v>46</v>
      </c>
      <c r="D58" s="127" t="s">
        <v>12</v>
      </c>
      <c r="E58" s="58">
        <v>1</v>
      </c>
      <c r="F58" s="186">
        <v>50000</v>
      </c>
      <c r="G58" s="187">
        <f t="shared" ref="G58:G64" si="15">F58*E58</f>
        <v>50000</v>
      </c>
      <c r="H58" s="188">
        <v>25000</v>
      </c>
      <c r="I58" s="187">
        <f t="shared" ref="I58:I64" si="16">H58*E58</f>
        <v>25000</v>
      </c>
      <c r="J58" s="189">
        <f t="shared" ref="J58:J64" si="17">I58+G58</f>
        <v>75000</v>
      </c>
      <c r="M58" s="289"/>
      <c r="N58" s="289"/>
    </row>
    <row r="59" spans="1:14" s="7" customFormat="1" ht="21.95" customHeight="1" x14ac:dyDescent="0.2">
      <c r="A59" s="124"/>
      <c r="B59" s="125">
        <f t="shared" ref="B59:B64" si="18">B58+0.1</f>
        <v>9.1999999999999993</v>
      </c>
      <c r="C59" s="126" t="s">
        <v>46</v>
      </c>
      <c r="D59" s="127" t="s">
        <v>12</v>
      </c>
      <c r="E59" s="58">
        <v>1</v>
      </c>
      <c r="F59" s="186">
        <v>50000</v>
      </c>
      <c r="G59" s="187">
        <f t="shared" si="15"/>
        <v>50000</v>
      </c>
      <c r="H59" s="188">
        <v>25000</v>
      </c>
      <c r="I59" s="187">
        <f t="shared" si="16"/>
        <v>25000</v>
      </c>
      <c r="J59" s="189">
        <f t="shared" si="17"/>
        <v>75000</v>
      </c>
      <c r="M59" s="289"/>
      <c r="N59" s="289"/>
    </row>
    <row r="60" spans="1:14" s="7" customFormat="1" ht="21.95" customHeight="1" x14ac:dyDescent="0.2">
      <c r="A60" s="124"/>
      <c r="B60" s="125">
        <f t="shared" si="18"/>
        <v>9.2999999999999989</v>
      </c>
      <c r="C60" s="126" t="s">
        <v>51</v>
      </c>
      <c r="D60" s="127" t="s">
        <v>12</v>
      </c>
      <c r="E60" s="58">
        <v>0</v>
      </c>
      <c r="F60" s="186">
        <v>0</v>
      </c>
      <c r="G60" s="187">
        <f t="shared" si="15"/>
        <v>0</v>
      </c>
      <c r="H60" s="188">
        <v>0</v>
      </c>
      <c r="I60" s="187">
        <f t="shared" si="16"/>
        <v>0</v>
      </c>
      <c r="J60" s="189">
        <f t="shared" si="17"/>
        <v>0</v>
      </c>
      <c r="M60" s="289"/>
      <c r="N60" s="289"/>
    </row>
    <row r="61" spans="1:14" s="7" customFormat="1" ht="21.95" customHeight="1" x14ac:dyDescent="0.2">
      <c r="A61" s="124"/>
      <c r="B61" s="125">
        <f t="shared" si="18"/>
        <v>9.3999999999999986</v>
      </c>
      <c r="C61" s="126" t="s">
        <v>47</v>
      </c>
      <c r="D61" s="127" t="s">
        <v>12</v>
      </c>
      <c r="E61" s="58">
        <v>0</v>
      </c>
      <c r="F61" s="186">
        <v>0</v>
      </c>
      <c r="G61" s="187">
        <f t="shared" si="15"/>
        <v>0</v>
      </c>
      <c r="H61" s="188">
        <v>0</v>
      </c>
      <c r="I61" s="187">
        <f t="shared" si="16"/>
        <v>0</v>
      </c>
      <c r="J61" s="189">
        <f t="shared" si="17"/>
        <v>0</v>
      </c>
      <c r="M61" s="289"/>
      <c r="N61" s="289"/>
    </row>
    <row r="62" spans="1:14" s="7" customFormat="1" ht="21.95" customHeight="1" x14ac:dyDescent="0.2">
      <c r="A62" s="124"/>
      <c r="B62" s="125">
        <f t="shared" si="18"/>
        <v>9.4999999999999982</v>
      </c>
      <c r="C62" s="126" t="s">
        <v>47</v>
      </c>
      <c r="D62" s="127" t="s">
        <v>12</v>
      </c>
      <c r="E62" s="58">
        <v>1</v>
      </c>
      <c r="F62" s="186">
        <v>35000</v>
      </c>
      <c r="G62" s="187">
        <f t="shared" si="15"/>
        <v>35000</v>
      </c>
      <c r="H62" s="188">
        <v>25000</v>
      </c>
      <c r="I62" s="187">
        <f t="shared" si="16"/>
        <v>25000</v>
      </c>
      <c r="J62" s="189">
        <f t="shared" si="17"/>
        <v>60000</v>
      </c>
      <c r="M62" s="289"/>
      <c r="N62" s="289"/>
    </row>
    <row r="63" spans="1:14" s="7" customFormat="1" ht="21.95" customHeight="1" x14ac:dyDescent="0.2">
      <c r="A63" s="124"/>
      <c r="B63" s="125">
        <f t="shared" si="18"/>
        <v>9.5999999999999979</v>
      </c>
      <c r="C63" s="126" t="s">
        <v>52</v>
      </c>
      <c r="D63" s="127" t="s">
        <v>12</v>
      </c>
      <c r="E63" s="58">
        <v>1</v>
      </c>
      <c r="F63" s="186">
        <v>35000</v>
      </c>
      <c r="G63" s="187">
        <f t="shared" si="15"/>
        <v>35000</v>
      </c>
      <c r="H63" s="188">
        <v>25000</v>
      </c>
      <c r="I63" s="187">
        <f t="shared" si="16"/>
        <v>25000</v>
      </c>
      <c r="J63" s="189">
        <f t="shared" si="17"/>
        <v>60000</v>
      </c>
      <c r="M63" s="289"/>
      <c r="N63" s="289"/>
    </row>
    <row r="64" spans="1:14" s="7" customFormat="1" ht="21.95" customHeight="1" x14ac:dyDescent="0.2">
      <c r="A64" s="124"/>
      <c r="B64" s="125">
        <f t="shared" si="18"/>
        <v>9.6999999999999975</v>
      </c>
      <c r="C64" s="126" t="s">
        <v>53</v>
      </c>
      <c r="D64" s="127" t="s">
        <v>12</v>
      </c>
      <c r="E64" s="58">
        <v>1</v>
      </c>
      <c r="F64" s="186">
        <v>35000</v>
      </c>
      <c r="G64" s="187">
        <f t="shared" si="15"/>
        <v>35000</v>
      </c>
      <c r="H64" s="188">
        <v>25000</v>
      </c>
      <c r="I64" s="187">
        <f t="shared" si="16"/>
        <v>25000</v>
      </c>
      <c r="J64" s="189">
        <f t="shared" si="17"/>
        <v>60000</v>
      </c>
      <c r="M64" s="289"/>
      <c r="N64" s="289"/>
    </row>
    <row r="65" spans="1:14" s="7" customFormat="1" ht="21.95" customHeight="1" x14ac:dyDescent="0.2">
      <c r="A65" s="124"/>
      <c r="B65" s="125">
        <f>B61+0.1</f>
        <v>9.4999999999999982</v>
      </c>
      <c r="C65" s="126" t="s">
        <v>54</v>
      </c>
      <c r="D65" s="127" t="s">
        <v>12</v>
      </c>
      <c r="E65" s="58">
        <v>1</v>
      </c>
      <c r="F65" s="186">
        <v>50000</v>
      </c>
      <c r="G65" s="187">
        <f>F65*E65</f>
        <v>50000</v>
      </c>
      <c r="H65" s="188">
        <v>25000</v>
      </c>
      <c r="I65" s="187">
        <f>H65*E65</f>
        <v>25000</v>
      </c>
      <c r="J65" s="189">
        <f>I65+G65</f>
        <v>75000</v>
      </c>
      <c r="M65" s="289"/>
      <c r="N65" s="289"/>
    </row>
    <row r="66" spans="1:14" s="47" customFormat="1" ht="102.75" thickBot="1" x14ac:dyDescent="0.25">
      <c r="A66" s="128">
        <f>A57+1</f>
        <v>10</v>
      </c>
      <c r="B66" s="129"/>
      <c r="C66" s="130" t="s">
        <v>55</v>
      </c>
      <c r="D66" s="131" t="s">
        <v>33</v>
      </c>
      <c r="E66" s="132">
        <v>8500</v>
      </c>
      <c r="F66" s="200">
        <v>330</v>
      </c>
      <c r="G66" s="201">
        <f>F66*E66</f>
        <v>2805000</v>
      </c>
      <c r="H66" s="202">
        <v>90</v>
      </c>
      <c r="I66" s="201">
        <f>H66*E66</f>
        <v>765000</v>
      </c>
      <c r="J66" s="203">
        <f>I66+G66</f>
        <v>3570000</v>
      </c>
      <c r="M66" s="289"/>
      <c r="N66" s="289"/>
    </row>
    <row r="67" spans="1:14" s="47" customFormat="1" ht="51" x14ac:dyDescent="0.2">
      <c r="A67" s="116">
        <f>A66+1</f>
        <v>11</v>
      </c>
      <c r="B67" s="133"/>
      <c r="C67" s="134" t="s">
        <v>56</v>
      </c>
      <c r="D67" s="88" t="s">
        <v>33</v>
      </c>
      <c r="E67" s="89">
        <f>E66</f>
        <v>8500</v>
      </c>
      <c r="F67" s="200">
        <v>280</v>
      </c>
      <c r="G67" s="201">
        <f>F67*E67</f>
        <v>2380000</v>
      </c>
      <c r="H67" s="202">
        <v>75</v>
      </c>
      <c r="I67" s="201">
        <f>H67*E67</f>
        <v>637500</v>
      </c>
      <c r="J67" s="203">
        <f>I67+G67</f>
        <v>3017500</v>
      </c>
      <c r="M67" s="289"/>
      <c r="N67" s="289"/>
    </row>
    <row r="68" spans="1:14" s="47" customFormat="1" ht="89.25" x14ac:dyDescent="0.2">
      <c r="A68" s="109">
        <f>A67+1</f>
        <v>12</v>
      </c>
      <c r="B68" s="135"/>
      <c r="C68" s="136" t="s">
        <v>59</v>
      </c>
      <c r="D68" s="137" t="s">
        <v>33</v>
      </c>
      <c r="E68" s="138">
        <v>900</v>
      </c>
      <c r="F68" s="200">
        <v>650</v>
      </c>
      <c r="G68" s="201">
        <f>F68*E68</f>
        <v>585000</v>
      </c>
      <c r="H68" s="202">
        <v>150</v>
      </c>
      <c r="I68" s="201">
        <f>H68*E68</f>
        <v>135000</v>
      </c>
      <c r="J68" s="203">
        <f>I68+G68</f>
        <v>720000</v>
      </c>
      <c r="M68" s="289"/>
      <c r="N68" s="289"/>
    </row>
    <row r="69" spans="1:14" s="7" customFormat="1" ht="63.75" x14ac:dyDescent="0.2">
      <c r="A69" s="109">
        <f>A68+1</f>
        <v>13</v>
      </c>
      <c r="B69" s="79"/>
      <c r="C69" s="139" t="s">
        <v>19</v>
      </c>
      <c r="D69" s="137" t="s">
        <v>40</v>
      </c>
      <c r="E69" s="138">
        <v>11600</v>
      </c>
      <c r="F69" s="200">
        <v>24</v>
      </c>
      <c r="G69" s="201">
        <f>F69*E69</f>
        <v>278400</v>
      </c>
      <c r="H69" s="202">
        <v>6</v>
      </c>
      <c r="I69" s="201">
        <f>H69*E69</f>
        <v>69600</v>
      </c>
      <c r="J69" s="203">
        <f>I69+G69</f>
        <v>348000</v>
      </c>
      <c r="M69" s="289"/>
      <c r="N69" s="289"/>
    </row>
    <row r="70" spans="1:14" s="47" customFormat="1" ht="76.5" x14ac:dyDescent="0.2">
      <c r="A70" s="140">
        <f>A69+1</f>
        <v>14</v>
      </c>
      <c r="B70" s="141"/>
      <c r="C70" s="142" t="s">
        <v>13</v>
      </c>
      <c r="D70" s="41"/>
      <c r="E70" s="42"/>
      <c r="F70" s="143"/>
      <c r="G70" s="144"/>
      <c r="H70" s="145"/>
      <c r="I70" s="144"/>
      <c r="J70" s="46"/>
      <c r="M70" s="289"/>
      <c r="N70" s="289"/>
    </row>
    <row r="71" spans="1:14" s="7" customFormat="1" ht="20.100000000000001" customHeight="1" x14ac:dyDescent="0.2">
      <c r="A71" s="54"/>
      <c r="B71" s="146">
        <f>A70+0.1</f>
        <v>14.1</v>
      </c>
      <c r="C71" s="126" t="s">
        <v>78</v>
      </c>
      <c r="D71" s="127" t="s">
        <v>40</v>
      </c>
      <c r="E71" s="58">
        <v>14850</v>
      </c>
      <c r="F71" s="200">
        <v>24</v>
      </c>
      <c r="G71" s="201">
        <f t="shared" ref="G71:G76" si="19">F71*E71</f>
        <v>356400</v>
      </c>
      <c r="H71" s="202">
        <v>6</v>
      </c>
      <c r="I71" s="201">
        <f t="shared" ref="I71:I76" si="20">H71*E71</f>
        <v>89100</v>
      </c>
      <c r="J71" s="203">
        <f t="shared" ref="J71:J76" si="21">I71+G71</f>
        <v>445500</v>
      </c>
      <c r="M71" s="289"/>
      <c r="N71" s="289"/>
    </row>
    <row r="72" spans="1:14" s="7" customFormat="1" ht="20.100000000000001" customHeight="1" x14ac:dyDescent="0.2">
      <c r="A72" s="54"/>
      <c r="B72" s="146">
        <f>B71+0.1</f>
        <v>14.2</v>
      </c>
      <c r="C72" s="147" t="s">
        <v>57</v>
      </c>
      <c r="D72" s="148" t="s">
        <v>5</v>
      </c>
      <c r="E72" s="60">
        <v>41</v>
      </c>
      <c r="F72" s="200">
        <v>3200</v>
      </c>
      <c r="G72" s="201">
        <f t="shared" si="19"/>
        <v>131200</v>
      </c>
      <c r="H72" s="202">
        <v>800</v>
      </c>
      <c r="I72" s="201">
        <f t="shared" si="20"/>
        <v>32800</v>
      </c>
      <c r="J72" s="203">
        <f t="shared" si="21"/>
        <v>164000</v>
      </c>
      <c r="M72" s="289"/>
      <c r="N72" s="289"/>
    </row>
    <row r="73" spans="1:14" s="47" customFormat="1" ht="51" x14ac:dyDescent="0.2">
      <c r="A73" s="109">
        <f>A70+1</f>
        <v>15</v>
      </c>
      <c r="B73" s="135"/>
      <c r="C73" s="149" t="s">
        <v>76</v>
      </c>
      <c r="D73" s="150" t="s">
        <v>40</v>
      </c>
      <c r="E73" s="138">
        <v>3500</v>
      </c>
      <c r="F73" s="200">
        <v>24</v>
      </c>
      <c r="G73" s="201">
        <f t="shared" si="19"/>
        <v>84000</v>
      </c>
      <c r="H73" s="202">
        <v>6</v>
      </c>
      <c r="I73" s="201">
        <f t="shared" si="20"/>
        <v>21000</v>
      </c>
      <c r="J73" s="203">
        <f t="shared" si="21"/>
        <v>105000</v>
      </c>
      <c r="M73" s="289"/>
      <c r="N73" s="289"/>
    </row>
    <row r="74" spans="1:14" s="47" customFormat="1" ht="64.5" thickBot="1" x14ac:dyDescent="0.25">
      <c r="A74" s="128">
        <f>A73+1</f>
        <v>16</v>
      </c>
      <c r="B74" s="129"/>
      <c r="C74" s="151" t="s">
        <v>45</v>
      </c>
      <c r="D74" s="152" t="s">
        <v>9</v>
      </c>
      <c r="E74" s="132">
        <v>1</v>
      </c>
      <c r="F74" s="200">
        <v>275000</v>
      </c>
      <c r="G74" s="201">
        <f t="shared" si="19"/>
        <v>275000</v>
      </c>
      <c r="H74" s="202">
        <v>35000</v>
      </c>
      <c r="I74" s="201">
        <f t="shared" si="20"/>
        <v>35000</v>
      </c>
      <c r="J74" s="203">
        <f t="shared" si="21"/>
        <v>310000</v>
      </c>
      <c r="M74" s="289"/>
      <c r="N74" s="289"/>
    </row>
    <row r="75" spans="1:14" s="7" customFormat="1" ht="76.5" x14ac:dyDescent="0.2">
      <c r="A75" s="116">
        <f>A74+1</f>
        <v>17</v>
      </c>
      <c r="B75" s="153"/>
      <c r="C75" s="102" t="s">
        <v>24</v>
      </c>
      <c r="D75" s="154" t="s">
        <v>4</v>
      </c>
      <c r="E75" s="89">
        <v>1</v>
      </c>
      <c r="F75" s="200">
        <v>0</v>
      </c>
      <c r="G75" s="201">
        <f t="shared" si="19"/>
        <v>0</v>
      </c>
      <c r="H75" s="202">
        <v>125000</v>
      </c>
      <c r="I75" s="201">
        <f t="shared" si="20"/>
        <v>125000</v>
      </c>
      <c r="J75" s="203">
        <f t="shared" si="21"/>
        <v>125000</v>
      </c>
      <c r="M75" s="289"/>
      <c r="N75" s="289"/>
    </row>
    <row r="76" spans="1:14" s="7" customFormat="1" ht="77.25" thickBot="1" x14ac:dyDescent="0.25">
      <c r="A76" s="155">
        <f>A75+1</f>
        <v>18</v>
      </c>
      <c r="B76" s="156"/>
      <c r="C76" s="157" t="s">
        <v>79</v>
      </c>
      <c r="D76" s="158" t="s">
        <v>4</v>
      </c>
      <c r="E76" s="159">
        <v>1</v>
      </c>
      <c r="F76" s="200">
        <v>25000</v>
      </c>
      <c r="G76" s="201">
        <f t="shared" si="19"/>
        <v>25000</v>
      </c>
      <c r="H76" s="202">
        <v>25000</v>
      </c>
      <c r="I76" s="201">
        <f t="shared" si="20"/>
        <v>25000</v>
      </c>
      <c r="J76" s="203">
        <f t="shared" si="21"/>
        <v>50000</v>
      </c>
      <c r="M76" s="289"/>
      <c r="N76" s="289"/>
    </row>
    <row r="77" spans="1:14" s="7" customFormat="1" ht="26.25" customHeight="1" thickTop="1" thickBot="1" x14ac:dyDescent="0.25">
      <c r="A77" s="160"/>
      <c r="B77" s="161"/>
      <c r="C77" s="162" t="s">
        <v>58</v>
      </c>
      <c r="D77" s="163"/>
      <c r="E77" s="164"/>
      <c r="F77" s="165"/>
      <c r="G77" s="166"/>
      <c r="H77" s="167"/>
      <c r="I77" s="166"/>
      <c r="J77" s="190">
        <f>SUM(J13:J76)</f>
        <v>22541170</v>
      </c>
    </row>
    <row r="78" spans="1:14" s="7" customFormat="1" ht="26.25" hidden="1" customHeight="1" thickTop="1" thickBot="1" x14ac:dyDescent="0.25">
      <c r="A78" s="160"/>
      <c r="B78" s="161"/>
      <c r="C78" s="162" t="s">
        <v>61</v>
      </c>
      <c r="D78" s="163"/>
      <c r="E78" s="169"/>
      <c r="F78" s="165"/>
      <c r="G78" s="166"/>
      <c r="H78" s="167"/>
      <c r="I78" s="166"/>
      <c r="J78" s="168"/>
    </row>
    <row r="79" spans="1:14" s="7" customFormat="1" ht="26.25" hidden="1" customHeight="1" thickTop="1" thickBot="1" x14ac:dyDescent="0.25">
      <c r="A79" s="160"/>
      <c r="B79" s="161"/>
      <c r="C79" s="162" t="s">
        <v>58</v>
      </c>
      <c r="D79" s="163"/>
      <c r="E79" s="170"/>
      <c r="F79" s="165"/>
      <c r="G79" s="166">
        <f>G77-G78</f>
        <v>0</v>
      </c>
      <c r="H79" s="167"/>
      <c r="I79" s="166">
        <f t="shared" ref="I79:J79" si="22">I77-I78</f>
        <v>0</v>
      </c>
      <c r="J79" s="168">
        <f t="shared" si="22"/>
        <v>22541170</v>
      </c>
    </row>
    <row r="80" spans="1:14" s="7" customFormat="1" ht="12.75" customHeight="1" x14ac:dyDescent="0.2">
      <c r="A80" s="171"/>
      <c r="B80" s="172"/>
      <c r="C80" s="173"/>
      <c r="D80" s="174"/>
      <c r="E80" s="175"/>
      <c r="F80" s="175"/>
      <c r="G80" s="175"/>
      <c r="H80" s="175"/>
      <c r="I80" s="175"/>
      <c r="J80" s="175"/>
    </row>
    <row r="81" spans="1:10" s="47" customFormat="1" ht="12.75" x14ac:dyDescent="0.2">
      <c r="A81" s="176" t="s">
        <v>14</v>
      </c>
      <c r="B81" s="39"/>
      <c r="D81" s="177"/>
      <c r="E81" s="178"/>
      <c r="F81" s="178"/>
      <c r="G81" s="178"/>
      <c r="H81" s="178"/>
      <c r="I81" s="178"/>
      <c r="J81" s="178"/>
    </row>
    <row r="82" spans="1:10" s="180" customFormat="1" ht="21" customHeight="1" x14ac:dyDescent="0.2">
      <c r="A82" s="179" t="s">
        <v>15</v>
      </c>
      <c r="B82" s="340" t="s">
        <v>60</v>
      </c>
      <c r="C82" s="340"/>
      <c r="D82" s="340"/>
      <c r="E82" s="340"/>
      <c r="F82" s="340"/>
      <c r="G82" s="340"/>
      <c r="H82" s="340"/>
      <c r="I82" s="340"/>
      <c r="J82" s="340"/>
    </row>
    <row r="83" spans="1:10" s="180" customFormat="1" ht="30.75" customHeight="1" x14ac:dyDescent="0.2">
      <c r="A83" s="179" t="s">
        <v>16</v>
      </c>
      <c r="B83" s="340" t="s">
        <v>17</v>
      </c>
      <c r="C83" s="340"/>
      <c r="D83" s="340"/>
      <c r="E83" s="340"/>
      <c r="F83" s="340"/>
      <c r="G83" s="340"/>
      <c r="H83" s="340"/>
      <c r="I83" s="340"/>
      <c r="J83" s="340"/>
    </row>
    <row r="84" spans="1:10" s="180" customFormat="1" ht="33.75" customHeight="1" x14ac:dyDescent="0.2">
      <c r="A84" s="179" t="s">
        <v>18</v>
      </c>
      <c r="B84" s="340" t="s">
        <v>20</v>
      </c>
      <c r="C84" s="340"/>
      <c r="D84" s="340"/>
      <c r="E84" s="340"/>
      <c r="F84" s="340"/>
      <c r="G84" s="340"/>
      <c r="H84" s="340"/>
      <c r="I84" s="340"/>
      <c r="J84" s="340"/>
    </row>
    <row r="85" spans="1:10" s="180" customFormat="1" ht="33.75" customHeight="1" x14ac:dyDescent="0.2">
      <c r="A85" s="179" t="s">
        <v>23</v>
      </c>
      <c r="B85" s="340" t="s">
        <v>21</v>
      </c>
      <c r="C85" s="340"/>
      <c r="D85" s="340"/>
      <c r="E85" s="340"/>
      <c r="F85" s="340"/>
      <c r="G85" s="340"/>
      <c r="H85" s="340"/>
      <c r="I85" s="340"/>
      <c r="J85" s="340"/>
    </row>
    <row r="91" spans="1:10" s="185" customFormat="1" x14ac:dyDescent="0.25">
      <c r="A91" s="181"/>
      <c r="B91" s="182"/>
      <c r="C91" s="183"/>
      <c r="D91" s="181"/>
      <c r="E91" s="184"/>
    </row>
    <row r="92" spans="1:10" s="185" customFormat="1" x14ac:dyDescent="0.25">
      <c r="A92" s="181"/>
      <c r="B92" s="182"/>
      <c r="C92" s="183"/>
      <c r="D92" s="181"/>
      <c r="E92" s="184"/>
    </row>
    <row r="93" spans="1:10" s="185" customFormat="1" x14ac:dyDescent="0.25">
      <c r="A93" s="181"/>
      <c r="B93" s="182"/>
      <c r="C93" s="183"/>
      <c r="D93" s="181"/>
    </row>
    <row r="94" spans="1:10" s="185" customFormat="1" x14ac:dyDescent="0.25">
      <c r="A94" s="181"/>
      <c r="B94" s="182"/>
      <c r="C94" s="183"/>
      <c r="D94" s="181"/>
    </row>
  </sheetData>
  <mergeCells count="8">
    <mergeCell ref="F8:J8"/>
    <mergeCell ref="F9:G9"/>
    <mergeCell ref="H9:I9"/>
    <mergeCell ref="B84:J84"/>
    <mergeCell ref="B85:J85"/>
    <mergeCell ref="A10:B10"/>
    <mergeCell ref="B82:J82"/>
    <mergeCell ref="B83:J83"/>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rowBreaks count="2" manualBreakCount="2">
    <brk id="21" max="9" man="1"/>
    <brk id="66"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BFB0-D07C-4A0A-B01E-B3B45774CA03}">
  <dimension ref="A1:N52"/>
  <sheetViews>
    <sheetView showGridLines="0" view="pageBreakPreview" zoomScale="115" zoomScaleNormal="100" zoomScaleSheetLayoutView="115" workbookViewId="0">
      <pane ySplit="10" topLeftCell="A23" activePane="bottomLeft" state="frozen"/>
      <selection activeCell="I16" sqref="I16"/>
      <selection pane="bottomLeft" activeCell="K1" sqref="K1:P1048576"/>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1" width="10.125" style="183" bestFit="1" customWidth="1"/>
    <col min="12" max="12" width="9.25" style="183" bestFit="1" customWidth="1"/>
    <col min="13" max="13" width="10.125" style="183" bestFit="1" customWidth="1"/>
    <col min="14" max="14" width="9.25" style="183" bestFit="1" customWidth="1"/>
    <col min="15" max="16384" width="9" style="183"/>
  </cols>
  <sheetData>
    <row r="1" spans="1:14" s="7" customFormat="1" ht="18" customHeight="1" x14ac:dyDescent="0.2">
      <c r="A1" s="1" t="s">
        <v>83</v>
      </c>
      <c r="B1" s="1"/>
      <c r="C1" s="2"/>
      <c r="D1" s="3"/>
      <c r="E1" s="4"/>
      <c r="F1" s="5"/>
      <c r="G1" s="5"/>
      <c r="H1" s="5"/>
      <c r="I1" s="5"/>
      <c r="J1" s="6"/>
    </row>
    <row r="2" spans="1:14" s="7" customFormat="1" ht="18" customHeight="1" x14ac:dyDescent="0.2">
      <c r="A2" s="8" t="s">
        <v>43</v>
      </c>
      <c r="B2" s="8"/>
      <c r="C2" s="2"/>
      <c r="D2" s="3"/>
      <c r="E2" s="4"/>
      <c r="F2" s="5"/>
      <c r="G2" s="9"/>
      <c r="H2" s="10"/>
      <c r="I2" s="5"/>
      <c r="J2" s="11"/>
    </row>
    <row r="3" spans="1:14" s="10" customFormat="1" ht="7.5" customHeight="1" x14ac:dyDescent="0.2">
      <c r="A3" s="8"/>
      <c r="B3" s="8"/>
      <c r="C3" s="2"/>
      <c r="D3" s="3"/>
      <c r="E3" s="4"/>
      <c r="F3" s="5"/>
      <c r="G3" s="5"/>
      <c r="H3" s="5"/>
      <c r="I3" s="5"/>
      <c r="J3" s="5"/>
    </row>
    <row r="4" spans="1:14" s="10" customFormat="1" ht="18" customHeight="1" x14ac:dyDescent="0.2">
      <c r="A4" s="1" t="s">
        <v>49</v>
      </c>
      <c r="B4" s="8"/>
      <c r="D4" s="3"/>
      <c r="E4" s="4"/>
      <c r="F4" s="5"/>
      <c r="G4" s="5"/>
      <c r="H4" s="5"/>
      <c r="J4" s="12" t="s">
        <v>81</v>
      </c>
    </row>
    <row r="5" spans="1:14" s="10" customFormat="1" ht="17.25" customHeight="1" x14ac:dyDescent="0.2">
      <c r="A5" s="8" t="s">
        <v>50</v>
      </c>
      <c r="B5" s="8"/>
      <c r="D5" s="3"/>
      <c r="E5" s="4"/>
      <c r="F5" s="5"/>
      <c r="G5" s="5"/>
      <c r="H5" s="5"/>
      <c r="J5" s="12" t="s">
        <v>82</v>
      </c>
    </row>
    <row r="6" spans="1:14" s="10" customFormat="1" ht="12" customHeight="1" thickBot="1" x14ac:dyDescent="0.3">
      <c r="A6" s="8"/>
      <c r="B6" s="8"/>
      <c r="D6" s="3"/>
      <c r="E6" s="4"/>
      <c r="F6" s="5"/>
      <c r="G6" s="5"/>
      <c r="H6" s="5"/>
      <c r="I6" s="13"/>
      <c r="J6" s="13"/>
    </row>
    <row r="7" spans="1:14" s="10" customFormat="1" ht="18" hidden="1" customHeight="1" thickBot="1" x14ac:dyDescent="0.3">
      <c r="A7" s="8"/>
      <c r="B7" s="8"/>
      <c r="D7" s="3"/>
      <c r="E7" s="4"/>
      <c r="F7" s="5"/>
      <c r="G7" s="5"/>
      <c r="H7" s="5"/>
      <c r="I7" s="5"/>
      <c r="J7" s="13"/>
    </row>
    <row r="8" spans="1:14" s="7" customFormat="1" ht="18" hidden="1" customHeight="1" thickBot="1" x14ac:dyDescent="0.25">
      <c r="A8" s="14"/>
      <c r="B8" s="14"/>
      <c r="D8" s="15"/>
      <c r="E8" s="16"/>
      <c r="F8" s="336" t="s">
        <v>48</v>
      </c>
      <c r="G8" s="336"/>
      <c r="H8" s="336"/>
      <c r="I8" s="336"/>
      <c r="J8" s="336"/>
    </row>
    <row r="9" spans="1:14" s="7" customFormat="1" ht="18" customHeight="1" thickBot="1" x14ac:dyDescent="0.25">
      <c r="A9" s="14"/>
      <c r="B9" s="14"/>
      <c r="C9" s="17"/>
      <c r="D9" s="18"/>
      <c r="E9" s="19"/>
      <c r="F9" s="337" t="s">
        <v>6</v>
      </c>
      <c r="G9" s="338"/>
      <c r="H9" s="339" t="s">
        <v>7</v>
      </c>
      <c r="I9" s="338"/>
      <c r="J9" s="20" t="s">
        <v>8</v>
      </c>
    </row>
    <row r="10" spans="1:14" s="27" customFormat="1" ht="18" customHeight="1" thickBot="1" x14ac:dyDescent="0.25">
      <c r="A10" s="341" t="s">
        <v>80</v>
      </c>
      <c r="B10" s="342"/>
      <c r="C10" s="21" t="s">
        <v>0</v>
      </c>
      <c r="D10" s="21" t="s">
        <v>1</v>
      </c>
      <c r="E10" s="22" t="s">
        <v>2</v>
      </c>
      <c r="F10" s="23" t="s">
        <v>3</v>
      </c>
      <c r="G10" s="24" t="s">
        <v>11</v>
      </c>
      <c r="H10" s="25" t="s">
        <v>3</v>
      </c>
      <c r="I10" s="24" t="s">
        <v>11</v>
      </c>
      <c r="J10" s="26" t="s">
        <v>11</v>
      </c>
    </row>
    <row r="11" spans="1:14" s="7" customFormat="1" ht="26.25" hidden="1" customHeight="1" thickTop="1" thickBot="1" x14ac:dyDescent="0.25">
      <c r="A11" s="160"/>
      <c r="B11" s="161"/>
      <c r="C11" s="162" t="s">
        <v>61</v>
      </c>
      <c r="D11" s="163"/>
      <c r="E11" s="169"/>
      <c r="F11" s="165"/>
      <c r="G11" s="166"/>
      <c r="H11" s="167"/>
      <c r="I11" s="166"/>
      <c r="J11" s="168"/>
    </row>
    <row r="12" spans="1:14" s="7" customFormat="1" ht="26.25" hidden="1" customHeight="1" thickTop="1" thickBot="1" x14ac:dyDescent="0.25">
      <c r="A12" s="160"/>
      <c r="B12" s="161"/>
      <c r="C12" s="162" t="s">
        <v>58</v>
      </c>
      <c r="D12" s="163"/>
      <c r="E12" s="170"/>
      <c r="F12" s="165"/>
      <c r="G12" s="166" t="e">
        <f>#REF!-G11</f>
        <v>#REF!</v>
      </c>
      <c r="H12" s="167"/>
      <c r="I12" s="166" t="e">
        <f>#REF!-I11</f>
        <v>#REF!</v>
      </c>
      <c r="J12" s="168" t="e">
        <f>#REF!-J11</f>
        <v>#REF!</v>
      </c>
    </row>
    <row r="13" spans="1:14" s="238" customFormat="1" ht="18" customHeight="1" thickTop="1" x14ac:dyDescent="0.25">
      <c r="A13" s="232"/>
      <c r="B13" s="233"/>
      <c r="C13" s="234" t="s">
        <v>100</v>
      </c>
      <c r="D13" s="235"/>
      <c r="E13" s="236"/>
      <c r="F13" s="236"/>
      <c r="G13" s="236"/>
      <c r="H13" s="236"/>
      <c r="I13" s="236"/>
      <c r="J13" s="237"/>
    </row>
    <row r="14" spans="1:14" s="238" customFormat="1" ht="52.5" customHeight="1" x14ac:dyDescent="0.25">
      <c r="A14" s="239"/>
      <c r="B14" s="240"/>
      <c r="C14" s="241" t="s">
        <v>101</v>
      </c>
      <c r="D14" s="242"/>
      <c r="E14" s="236"/>
      <c r="F14" s="236"/>
      <c r="G14" s="236"/>
      <c r="H14" s="236"/>
      <c r="I14" s="236"/>
      <c r="J14" s="243"/>
    </row>
    <row r="15" spans="1:14" s="238" customFormat="1" ht="65.25" customHeight="1" x14ac:dyDescent="0.25">
      <c r="A15" s="221">
        <v>1</v>
      </c>
      <c r="B15" s="222"/>
      <c r="C15" s="224" t="s">
        <v>102</v>
      </c>
      <c r="D15" s="244"/>
      <c r="E15" s="236"/>
      <c r="F15" s="236"/>
      <c r="G15" s="236"/>
      <c r="H15" s="236"/>
      <c r="I15" s="236"/>
      <c r="J15" s="243"/>
    </row>
    <row r="16" spans="1:14" s="238" customFormat="1" ht="15" customHeight="1" x14ac:dyDescent="0.25">
      <c r="A16" s="221"/>
      <c r="B16" s="245">
        <f>A15+0.1</f>
        <v>1.1000000000000001</v>
      </c>
      <c r="C16" s="246" t="s">
        <v>103</v>
      </c>
      <c r="D16" s="247" t="str">
        <f>IF(C16="","",IF(E16="","",IF(E16&gt;1,"Nos.","No.")))</f>
        <v>No.</v>
      </c>
      <c r="E16" s="248">
        <v>1</v>
      </c>
      <c r="F16" s="249">
        <v>375000</v>
      </c>
      <c r="G16" s="250">
        <f>F16*E16</f>
        <v>375000</v>
      </c>
      <c r="H16" s="249">
        <v>10000</v>
      </c>
      <c r="I16" s="250">
        <f>H16*E16</f>
        <v>10000</v>
      </c>
      <c r="J16" s="251">
        <f>I16+G16</f>
        <v>385000</v>
      </c>
      <c r="K16" s="290"/>
      <c r="L16" s="290"/>
      <c r="M16" s="290"/>
      <c r="N16" s="290"/>
    </row>
    <row r="17" spans="1:14" s="238" customFormat="1" ht="78.75" customHeight="1" x14ac:dyDescent="0.25">
      <c r="A17" s="221">
        <f>A15+1</f>
        <v>2</v>
      </c>
      <c r="B17" s="222"/>
      <c r="C17" s="224" t="s">
        <v>104</v>
      </c>
      <c r="D17" s="244"/>
      <c r="E17" s="236"/>
      <c r="F17" s="236"/>
      <c r="G17" s="236"/>
      <c r="H17" s="236"/>
      <c r="I17" s="236"/>
      <c r="J17" s="243"/>
      <c r="K17" s="290"/>
      <c r="L17" s="290"/>
      <c r="M17" s="290"/>
      <c r="N17" s="290"/>
    </row>
    <row r="18" spans="1:14" s="238" customFormat="1" ht="15" customHeight="1" x14ac:dyDescent="0.25">
      <c r="A18" s="221"/>
      <c r="B18" s="252">
        <f>A17+0.1</f>
        <v>2.1</v>
      </c>
      <c r="C18" s="246" t="s">
        <v>105</v>
      </c>
      <c r="D18" s="247" t="str">
        <f>IF(C18="","",IF(E18="","",IF(E18&gt;1,"Nos.","No.")))</f>
        <v>Nos.</v>
      </c>
      <c r="E18" s="248">
        <v>5</v>
      </c>
      <c r="F18" s="249">
        <v>305000</v>
      </c>
      <c r="G18" s="250">
        <f>F18*E18</f>
        <v>1525000</v>
      </c>
      <c r="H18" s="249">
        <v>7000</v>
      </c>
      <c r="I18" s="250">
        <f>H18*E18</f>
        <v>35000</v>
      </c>
      <c r="J18" s="251">
        <f>I18+G18</f>
        <v>1560000</v>
      </c>
      <c r="K18" s="290"/>
      <c r="L18" s="290"/>
      <c r="M18" s="290"/>
      <c r="N18" s="290"/>
    </row>
    <row r="19" spans="1:14" s="238" customFormat="1" ht="30" customHeight="1" x14ac:dyDescent="0.25">
      <c r="A19" s="253">
        <f>A17+1</f>
        <v>3</v>
      </c>
      <c r="B19" s="222"/>
      <c r="C19" s="254" t="s">
        <v>106</v>
      </c>
      <c r="D19" s="255" t="str">
        <f>IF(C19="","",IF(E19="","",IF(E19&gt;1,"Nos.","No.")))</f>
        <v>No.</v>
      </c>
      <c r="E19" s="256">
        <v>1</v>
      </c>
      <c r="F19" s="249">
        <v>155000</v>
      </c>
      <c r="G19" s="250">
        <f>F19*E19</f>
        <v>155000</v>
      </c>
      <c r="H19" s="249">
        <v>7000</v>
      </c>
      <c r="I19" s="250">
        <f>H19*E19</f>
        <v>7000</v>
      </c>
      <c r="J19" s="251">
        <f>I19+G19</f>
        <v>162000</v>
      </c>
      <c r="K19" s="290"/>
      <c r="L19" s="290"/>
      <c r="M19" s="290"/>
      <c r="N19" s="290"/>
    </row>
    <row r="20" spans="1:14" s="238" customFormat="1" ht="76.5" customHeight="1" x14ac:dyDescent="0.25">
      <c r="A20" s="253">
        <f>A19+1</f>
        <v>4</v>
      </c>
      <c r="B20" s="222"/>
      <c r="C20" s="224" t="s">
        <v>107</v>
      </c>
      <c r="D20" s="257"/>
      <c r="E20" s="258"/>
      <c r="F20" s="259"/>
      <c r="G20" s="260"/>
      <c r="H20" s="259"/>
      <c r="I20" s="260"/>
      <c r="J20" s="261"/>
      <c r="K20" s="290"/>
      <c r="L20" s="290"/>
      <c r="M20" s="290"/>
      <c r="N20" s="290"/>
    </row>
    <row r="21" spans="1:14" s="238" customFormat="1" ht="15" customHeight="1" x14ac:dyDescent="0.25">
      <c r="A21" s="221"/>
      <c r="B21" s="245">
        <f>A20+0.1</f>
        <v>4.0999999999999996</v>
      </c>
      <c r="C21" s="262" t="s">
        <v>108</v>
      </c>
      <c r="D21" s="247" t="s">
        <v>99</v>
      </c>
      <c r="E21" s="248">
        <v>20</v>
      </c>
      <c r="F21" s="249">
        <v>690</v>
      </c>
      <c r="G21" s="250">
        <f>F21*E21</f>
        <v>13800</v>
      </c>
      <c r="H21" s="249">
        <v>195</v>
      </c>
      <c r="I21" s="250">
        <f>H21*E21</f>
        <v>3900</v>
      </c>
      <c r="J21" s="251">
        <f>I21+G21</f>
        <v>17700</v>
      </c>
      <c r="K21" s="290"/>
      <c r="L21" s="290"/>
      <c r="M21" s="290"/>
      <c r="N21" s="290"/>
    </row>
    <row r="22" spans="1:14" s="238" customFormat="1" ht="15" customHeight="1" x14ac:dyDescent="0.25">
      <c r="A22" s="221"/>
      <c r="B22" s="245">
        <f>B21+0.1</f>
        <v>4.1999999999999993</v>
      </c>
      <c r="C22" s="262" t="s">
        <v>109</v>
      </c>
      <c r="D22" s="247" t="s">
        <v>99</v>
      </c>
      <c r="E22" s="248">
        <v>60</v>
      </c>
      <c r="F22" s="249">
        <v>830</v>
      </c>
      <c r="G22" s="250">
        <f>F22*E22</f>
        <v>49800</v>
      </c>
      <c r="H22" s="249">
        <v>210</v>
      </c>
      <c r="I22" s="250">
        <f>H22*E22</f>
        <v>12600</v>
      </c>
      <c r="J22" s="251">
        <f>I22+G22</f>
        <v>62400</v>
      </c>
      <c r="K22" s="290"/>
      <c r="L22" s="290"/>
      <c r="M22" s="290"/>
      <c r="N22" s="290"/>
    </row>
    <row r="23" spans="1:14" s="238" customFormat="1" ht="15" customHeight="1" x14ac:dyDescent="0.25">
      <c r="A23" s="221"/>
      <c r="B23" s="245">
        <f>B22+0.1</f>
        <v>4.2999999999999989</v>
      </c>
      <c r="C23" s="262" t="s">
        <v>110</v>
      </c>
      <c r="D23" s="247" t="s">
        <v>99</v>
      </c>
      <c r="E23" s="248">
        <v>70</v>
      </c>
      <c r="F23" s="249">
        <v>1370</v>
      </c>
      <c r="G23" s="250">
        <f>F23*E23</f>
        <v>95900</v>
      </c>
      <c r="H23" s="249">
        <v>219.99999999999997</v>
      </c>
      <c r="I23" s="250">
        <f>H23*E23</f>
        <v>15399.999999999998</v>
      </c>
      <c r="J23" s="251">
        <f>I23+G23</f>
        <v>111300</v>
      </c>
      <c r="K23" s="290"/>
      <c r="L23" s="290"/>
      <c r="M23" s="290"/>
      <c r="N23" s="290"/>
    </row>
    <row r="24" spans="1:14" s="238" customFormat="1" ht="15" customHeight="1" x14ac:dyDescent="0.25">
      <c r="A24" s="263"/>
      <c r="B24" s="264">
        <f>B23+0.1</f>
        <v>4.3999999999999986</v>
      </c>
      <c r="C24" s="265" t="s">
        <v>111</v>
      </c>
      <c r="D24" s="266" t="s">
        <v>99</v>
      </c>
      <c r="E24" s="267">
        <v>300</v>
      </c>
      <c r="F24" s="268">
        <v>1790</v>
      </c>
      <c r="G24" s="269">
        <f>F24*E24</f>
        <v>537000</v>
      </c>
      <c r="H24" s="268">
        <v>260</v>
      </c>
      <c r="I24" s="269">
        <f>H24*E24</f>
        <v>78000</v>
      </c>
      <c r="J24" s="270">
        <f>I24+G24</f>
        <v>615000</v>
      </c>
      <c r="K24" s="290"/>
      <c r="L24" s="290"/>
      <c r="M24" s="290"/>
      <c r="N24" s="290"/>
    </row>
    <row r="25" spans="1:14" s="238" customFormat="1" ht="15" customHeight="1" x14ac:dyDescent="0.25">
      <c r="A25" s="263"/>
      <c r="B25" s="264">
        <f>B24+0.1</f>
        <v>4.4999999999999982</v>
      </c>
      <c r="C25" s="265" t="s">
        <v>112</v>
      </c>
      <c r="D25" s="266" t="s">
        <v>99</v>
      </c>
      <c r="E25" s="267">
        <v>280</v>
      </c>
      <c r="F25" s="268">
        <v>3200</v>
      </c>
      <c r="G25" s="269">
        <f>F25*E25</f>
        <v>896000</v>
      </c>
      <c r="H25" s="268">
        <v>350</v>
      </c>
      <c r="I25" s="269">
        <f>H25*E25</f>
        <v>98000</v>
      </c>
      <c r="J25" s="270">
        <f>I25+G25</f>
        <v>994000</v>
      </c>
      <c r="K25" s="290"/>
      <c r="L25" s="290"/>
      <c r="M25" s="290"/>
      <c r="N25" s="290"/>
    </row>
    <row r="26" spans="1:14" s="277" customFormat="1" ht="16.5" customHeight="1" x14ac:dyDescent="0.25">
      <c r="A26" s="227">
        <f>A20+1</f>
        <v>5</v>
      </c>
      <c r="B26" s="271"/>
      <c r="C26" s="272" t="s">
        <v>113</v>
      </c>
      <c r="D26" s="273"/>
      <c r="E26" s="244"/>
      <c r="F26" s="274"/>
      <c r="G26" s="275"/>
      <c r="H26" s="274"/>
      <c r="I26" s="275"/>
      <c r="J26" s="276"/>
      <c r="K26" s="291"/>
      <c r="L26" s="291"/>
      <c r="M26" s="290"/>
      <c r="N26" s="290"/>
    </row>
    <row r="27" spans="1:14" s="238" customFormat="1" ht="15" customHeight="1" x14ac:dyDescent="0.25">
      <c r="A27" s="278"/>
      <c r="B27" s="245">
        <f>A26+0.1</f>
        <v>5.0999999999999996</v>
      </c>
      <c r="C27" s="246" t="s">
        <v>114</v>
      </c>
      <c r="D27" s="247" t="str">
        <f>IF(C27="","",IF(E27="","",IF(E27&gt;1,"Nos.","No.")))</f>
        <v>Nos.</v>
      </c>
      <c r="E27" s="223">
        <v>6</v>
      </c>
      <c r="F27" s="249">
        <v>25000</v>
      </c>
      <c r="G27" s="250">
        <f>F27*E27</f>
        <v>150000</v>
      </c>
      <c r="H27" s="249">
        <v>3000</v>
      </c>
      <c r="I27" s="250">
        <f>H27*E27</f>
        <v>18000</v>
      </c>
      <c r="J27" s="251">
        <f>I27+G27</f>
        <v>168000</v>
      </c>
      <c r="K27" s="292"/>
      <c r="L27" s="292"/>
      <c r="M27" s="290"/>
      <c r="N27" s="290"/>
    </row>
    <row r="28" spans="1:14" s="238" customFormat="1" ht="15" customHeight="1" x14ac:dyDescent="0.25">
      <c r="A28" s="278"/>
      <c r="B28" s="245">
        <f>B27+0.1</f>
        <v>5.1999999999999993</v>
      </c>
      <c r="C28" s="246" t="s">
        <v>115</v>
      </c>
      <c r="D28" s="247" t="str">
        <f>IF(C28="","",IF(E28="","",IF(E28&gt;1,"Nos.","No.")))</f>
        <v>Nos.</v>
      </c>
      <c r="E28" s="223">
        <v>6</v>
      </c>
      <c r="F28" s="249">
        <v>15000</v>
      </c>
      <c r="G28" s="250">
        <f>F28*E28</f>
        <v>90000</v>
      </c>
      <c r="H28" s="249">
        <v>1000</v>
      </c>
      <c r="I28" s="250">
        <f>H28*E28</f>
        <v>6000</v>
      </c>
      <c r="J28" s="251">
        <f>I28+G28</f>
        <v>96000</v>
      </c>
      <c r="K28" s="292"/>
      <c r="L28" s="292"/>
      <c r="M28" s="290"/>
      <c r="N28" s="290"/>
    </row>
    <row r="29" spans="1:14" s="238" customFormat="1" ht="18" customHeight="1" x14ac:dyDescent="0.25">
      <c r="A29" s="227">
        <f>A26+1</f>
        <v>6</v>
      </c>
      <c r="B29" s="225"/>
      <c r="C29" s="230" t="s">
        <v>116</v>
      </c>
      <c r="D29" s="257"/>
      <c r="E29" s="258"/>
      <c r="F29" s="259">
        <v>0</v>
      </c>
      <c r="G29" s="279"/>
      <c r="H29" s="259">
        <v>0</v>
      </c>
      <c r="I29" s="279"/>
      <c r="J29" s="280"/>
      <c r="K29" s="290"/>
      <c r="L29" s="290"/>
      <c r="M29" s="290"/>
      <c r="N29" s="290"/>
    </row>
    <row r="30" spans="1:14" s="277" customFormat="1" ht="15" customHeight="1" x14ac:dyDescent="0.25">
      <c r="A30" s="227"/>
      <c r="B30" s="245">
        <f>A29+0.1</f>
        <v>6.1</v>
      </c>
      <c r="C30" s="281" t="s">
        <v>117</v>
      </c>
      <c r="D30" s="247" t="str">
        <f>IF(C30="","",IF(E30="","",IF(E30&gt;1,"Nos.","No.")))</f>
        <v>No.</v>
      </c>
      <c r="E30" s="248">
        <v>1</v>
      </c>
      <c r="F30" s="249">
        <v>48500</v>
      </c>
      <c r="G30" s="250">
        <f>F30*E30</f>
        <v>48500</v>
      </c>
      <c r="H30" s="249">
        <v>5000</v>
      </c>
      <c r="I30" s="250">
        <f>H30*E30</f>
        <v>5000</v>
      </c>
      <c r="J30" s="251">
        <f>I30+G30</f>
        <v>53500</v>
      </c>
      <c r="K30" s="291"/>
      <c r="L30" s="291"/>
      <c r="M30" s="290"/>
      <c r="N30" s="290"/>
    </row>
    <row r="31" spans="1:14" s="238" customFormat="1" ht="15" customHeight="1" x14ac:dyDescent="0.25">
      <c r="A31" s="227">
        <f>A29+1</f>
        <v>7</v>
      </c>
      <c r="B31" s="282"/>
      <c r="C31" s="230" t="s">
        <v>118</v>
      </c>
      <c r="D31" s="257"/>
      <c r="E31" s="258"/>
      <c r="F31" s="259">
        <v>0</v>
      </c>
      <c r="G31" s="279"/>
      <c r="H31" s="259">
        <v>0</v>
      </c>
      <c r="I31" s="279"/>
      <c r="J31" s="280"/>
      <c r="K31" s="290"/>
      <c r="L31" s="290"/>
      <c r="M31" s="290"/>
      <c r="N31" s="290"/>
    </row>
    <row r="32" spans="1:14" s="238" customFormat="1" ht="15" customHeight="1" x14ac:dyDescent="0.25">
      <c r="A32" s="227"/>
      <c r="B32" s="245">
        <f>A31+0.1</f>
        <v>7.1</v>
      </c>
      <c r="C32" s="281" t="s">
        <v>119</v>
      </c>
      <c r="D32" s="247" t="str">
        <f>IF(C32="","",IF(E32="","",IF(E32&gt;1,"Nos.","No.")))</f>
        <v>Nos.</v>
      </c>
      <c r="E32" s="248">
        <v>2</v>
      </c>
      <c r="F32" s="249">
        <v>29900</v>
      </c>
      <c r="G32" s="250">
        <f>F32*E32</f>
        <v>59800</v>
      </c>
      <c r="H32" s="249">
        <v>5000</v>
      </c>
      <c r="I32" s="250">
        <f>H32*E32</f>
        <v>10000</v>
      </c>
      <c r="J32" s="251">
        <f>I32+G32</f>
        <v>69800</v>
      </c>
      <c r="K32" s="290"/>
      <c r="L32" s="290"/>
      <c r="M32" s="290"/>
      <c r="N32" s="290"/>
    </row>
    <row r="33" spans="1:14" s="238" customFormat="1" ht="39" customHeight="1" x14ac:dyDescent="0.25">
      <c r="A33" s="227">
        <f>A31+1</f>
        <v>8</v>
      </c>
      <c r="B33" s="222"/>
      <c r="C33" s="231" t="s">
        <v>120</v>
      </c>
      <c r="D33" s="247" t="s">
        <v>4</v>
      </c>
      <c r="E33" s="248">
        <v>1</v>
      </c>
      <c r="F33" s="249">
        <v>15000</v>
      </c>
      <c r="G33" s="250">
        <f>F33*E33</f>
        <v>15000</v>
      </c>
      <c r="H33" s="249">
        <v>10000</v>
      </c>
      <c r="I33" s="250">
        <f>H33*E33</f>
        <v>10000</v>
      </c>
      <c r="J33" s="251">
        <f>I33+G33</f>
        <v>25000</v>
      </c>
      <c r="K33" s="290"/>
      <c r="L33" s="290"/>
      <c r="M33" s="290"/>
      <c r="N33" s="290"/>
    </row>
    <row r="34" spans="1:14" s="277" customFormat="1" ht="25.5" customHeight="1" x14ac:dyDescent="0.25">
      <c r="A34" s="221">
        <f>A33+1</f>
        <v>9</v>
      </c>
      <c r="B34" s="282"/>
      <c r="C34" s="283" t="s">
        <v>121</v>
      </c>
      <c r="D34" s="255" t="s">
        <v>4</v>
      </c>
      <c r="E34" s="248">
        <v>1</v>
      </c>
      <c r="F34" s="249">
        <v>50000</v>
      </c>
      <c r="G34" s="250">
        <f>F34*E34</f>
        <v>50000</v>
      </c>
      <c r="H34" s="249">
        <v>35000</v>
      </c>
      <c r="I34" s="250">
        <f>H34*E34</f>
        <v>35000</v>
      </c>
      <c r="J34" s="251">
        <f>I34+G34</f>
        <v>85000</v>
      </c>
      <c r="K34" s="291"/>
      <c r="L34" s="291"/>
      <c r="M34" s="290"/>
      <c r="N34" s="290"/>
    </row>
    <row r="35" spans="1:14" s="277" customFormat="1" ht="20.100000000000001" customHeight="1" x14ac:dyDescent="0.25">
      <c r="A35" s="227">
        <f>A34+1</f>
        <v>10</v>
      </c>
      <c r="B35" s="282"/>
      <c r="C35" s="262" t="s">
        <v>122</v>
      </c>
      <c r="D35" s="247" t="s">
        <v>4</v>
      </c>
      <c r="E35" s="248">
        <v>1</v>
      </c>
      <c r="F35" s="249">
        <v>0</v>
      </c>
      <c r="G35" s="250">
        <f>F35*E35</f>
        <v>0</v>
      </c>
      <c r="H35" s="249">
        <v>20000</v>
      </c>
      <c r="I35" s="250">
        <f>H35*E35</f>
        <v>20000</v>
      </c>
      <c r="J35" s="251">
        <f>I35+G35</f>
        <v>20000</v>
      </c>
      <c r="K35" s="291"/>
      <c r="L35" s="291"/>
      <c r="M35" s="290"/>
      <c r="N35" s="290"/>
    </row>
    <row r="36" spans="1:14" s="238" customFormat="1" ht="30" customHeight="1" thickBot="1" x14ac:dyDescent="0.3">
      <c r="A36" s="221">
        <f>A35+1</f>
        <v>11</v>
      </c>
      <c r="B36" s="222"/>
      <c r="C36" s="226" t="s">
        <v>123</v>
      </c>
      <c r="D36" s="247" t="s">
        <v>4</v>
      </c>
      <c r="E36" s="248">
        <v>1</v>
      </c>
      <c r="F36" s="249">
        <v>0</v>
      </c>
      <c r="G36" s="250">
        <f>F36*E36</f>
        <v>0</v>
      </c>
      <c r="H36" s="249">
        <v>25000</v>
      </c>
      <c r="I36" s="250">
        <f>H36*E36</f>
        <v>25000</v>
      </c>
      <c r="J36" s="251">
        <f>I36+G36</f>
        <v>25000</v>
      </c>
      <c r="K36" s="290"/>
      <c r="L36" s="290"/>
      <c r="M36" s="290"/>
      <c r="N36" s="290"/>
    </row>
    <row r="37" spans="1:14" s="238" customFormat="1" ht="24.95" customHeight="1" thickTop="1" thickBot="1" x14ac:dyDescent="0.3">
      <c r="A37" s="228"/>
      <c r="B37" s="229"/>
      <c r="C37" s="284" t="s">
        <v>124</v>
      </c>
      <c r="D37" s="285"/>
      <c r="E37" s="285"/>
      <c r="F37" s="286"/>
      <c r="G37" s="287"/>
      <c r="H37" s="286"/>
      <c r="I37" s="287"/>
      <c r="J37" s="288">
        <f>SUM(J14:J36)</f>
        <v>4449700</v>
      </c>
    </row>
    <row r="38" spans="1:14" s="7" customFormat="1" ht="12.75" customHeight="1" x14ac:dyDescent="0.2">
      <c r="A38" s="171"/>
      <c r="B38" s="172"/>
      <c r="C38" s="173"/>
      <c r="D38" s="174"/>
      <c r="E38" s="175"/>
      <c r="F38" s="175"/>
      <c r="G38" s="175"/>
      <c r="H38" s="175"/>
      <c r="I38" s="175"/>
      <c r="J38" s="175"/>
    </row>
    <row r="39" spans="1:14" s="47" customFormat="1" ht="12.75" x14ac:dyDescent="0.2">
      <c r="A39" s="176" t="s">
        <v>14</v>
      </c>
      <c r="B39" s="39"/>
      <c r="D39" s="177"/>
      <c r="E39" s="178"/>
      <c r="F39" s="178"/>
      <c r="G39" s="178"/>
      <c r="H39" s="178"/>
      <c r="I39" s="178"/>
      <c r="J39" s="178"/>
    </row>
    <row r="40" spans="1:14" s="180" customFormat="1" ht="21" customHeight="1" x14ac:dyDescent="0.2">
      <c r="A40" s="179" t="s">
        <v>15</v>
      </c>
      <c r="B40" s="340" t="s">
        <v>60</v>
      </c>
      <c r="C40" s="340"/>
      <c r="D40" s="340"/>
      <c r="E40" s="340"/>
      <c r="F40" s="340"/>
      <c r="G40" s="340"/>
      <c r="H40" s="340"/>
      <c r="I40" s="340"/>
      <c r="J40" s="340"/>
    </row>
    <row r="41" spans="1:14" s="180" customFormat="1" ht="30.75" customHeight="1" x14ac:dyDescent="0.2">
      <c r="A41" s="179" t="s">
        <v>16</v>
      </c>
      <c r="B41" s="340" t="s">
        <v>17</v>
      </c>
      <c r="C41" s="340"/>
      <c r="D41" s="340"/>
      <c r="E41" s="340"/>
      <c r="F41" s="340"/>
      <c r="G41" s="340"/>
      <c r="H41" s="340"/>
      <c r="I41" s="340"/>
      <c r="J41" s="340"/>
    </row>
    <row r="42" spans="1:14" s="180" customFormat="1" ht="33.75" customHeight="1" x14ac:dyDescent="0.2">
      <c r="A42" s="179" t="s">
        <v>18</v>
      </c>
      <c r="B42" s="340" t="s">
        <v>20</v>
      </c>
      <c r="C42" s="340"/>
      <c r="D42" s="340"/>
      <c r="E42" s="340"/>
      <c r="F42" s="340"/>
      <c r="G42" s="340"/>
      <c r="H42" s="340"/>
      <c r="I42" s="340"/>
      <c r="J42" s="340"/>
    </row>
    <row r="43" spans="1:14" s="180" customFormat="1" ht="33.75" customHeight="1" x14ac:dyDescent="0.2">
      <c r="A43" s="179" t="s">
        <v>23</v>
      </c>
      <c r="B43" s="340" t="s">
        <v>21</v>
      </c>
      <c r="C43" s="340"/>
      <c r="D43" s="340"/>
      <c r="E43" s="340"/>
      <c r="F43" s="340"/>
      <c r="G43" s="340"/>
      <c r="H43" s="340"/>
      <c r="I43" s="340"/>
      <c r="J43" s="340"/>
    </row>
    <row r="49" spans="1:5" s="185" customFormat="1" x14ac:dyDescent="0.25">
      <c r="A49" s="181"/>
      <c r="B49" s="182"/>
      <c r="C49" s="183"/>
      <c r="D49" s="181"/>
      <c r="E49" s="184"/>
    </row>
    <row r="50" spans="1:5" s="185" customFormat="1" x14ac:dyDescent="0.25">
      <c r="A50" s="181"/>
      <c r="B50" s="182"/>
      <c r="C50" s="183"/>
      <c r="D50" s="181"/>
      <c r="E50" s="184"/>
    </row>
    <row r="51" spans="1:5" s="185" customFormat="1" x14ac:dyDescent="0.25">
      <c r="A51" s="181"/>
      <c r="B51" s="182"/>
      <c r="C51" s="183"/>
      <c r="D51" s="181"/>
    </row>
    <row r="52" spans="1:5" s="185" customFormat="1" x14ac:dyDescent="0.25">
      <c r="A52" s="181"/>
      <c r="B52" s="182"/>
      <c r="C52" s="183"/>
      <c r="D52" s="181"/>
    </row>
  </sheetData>
  <mergeCells count="8">
    <mergeCell ref="B42:J42"/>
    <mergeCell ref="B43:J43"/>
    <mergeCell ref="F8:J8"/>
    <mergeCell ref="F9:G9"/>
    <mergeCell ref="H9:I9"/>
    <mergeCell ref="A10:B10"/>
    <mergeCell ref="B40:J40"/>
    <mergeCell ref="B41:J41"/>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2128-B68A-4A4F-BEE0-9F4BFAE1E3F6}">
  <dimension ref="A3:P51"/>
  <sheetViews>
    <sheetView topLeftCell="A8" workbookViewId="0">
      <selection activeCell="H42" sqref="H42"/>
    </sheetView>
  </sheetViews>
  <sheetFormatPr defaultRowHeight="14.25" x14ac:dyDescent="0.2"/>
  <cols>
    <col min="1" max="1" width="26.25" customWidth="1"/>
    <col min="2" max="2" width="13.875" customWidth="1"/>
    <col min="3" max="3" width="12.125" customWidth="1"/>
    <col min="4" max="4" width="14" customWidth="1"/>
    <col min="5" max="5" width="14.375" customWidth="1"/>
    <col min="6" max="6" width="15.125" customWidth="1"/>
    <col min="7" max="7" width="11.375" customWidth="1"/>
    <col min="8" max="8" width="12.125" customWidth="1"/>
    <col min="9" max="9" width="12.75" customWidth="1"/>
  </cols>
  <sheetData>
    <row r="3" spans="1:9" ht="23.25" x14ac:dyDescent="0.35">
      <c r="A3" s="343" t="s">
        <v>136</v>
      </c>
      <c r="B3" s="344"/>
      <c r="C3" s="344"/>
      <c r="D3" s="344"/>
      <c r="E3" s="344"/>
    </row>
    <row r="4" spans="1:9" ht="15" x14ac:dyDescent="0.25">
      <c r="D4" s="303" t="s">
        <v>133</v>
      </c>
      <c r="E4" s="304">
        <v>26990870</v>
      </c>
    </row>
    <row r="6" spans="1:9" ht="15.75" thickBot="1" x14ac:dyDescent="0.3">
      <c r="D6" s="305" t="s">
        <v>129</v>
      </c>
      <c r="E6" s="306">
        <f>E4*20%</f>
        <v>5398174</v>
      </c>
    </row>
    <row r="7" spans="1:9" ht="15" x14ac:dyDescent="0.25">
      <c r="D7" s="305" t="s">
        <v>134</v>
      </c>
      <c r="E7" s="307">
        <v>4750389</v>
      </c>
    </row>
    <row r="8" spans="1:9" ht="15" x14ac:dyDescent="0.25">
      <c r="D8" s="305" t="s">
        <v>135</v>
      </c>
      <c r="E8" s="306">
        <f>E6-E7</f>
        <v>647785</v>
      </c>
    </row>
    <row r="9" spans="1:9" ht="15" thickBot="1" x14ac:dyDescent="0.25"/>
    <row r="10" spans="1:9" ht="46.5" customHeight="1" x14ac:dyDescent="0.2">
      <c r="A10" s="312" t="s">
        <v>138</v>
      </c>
      <c r="B10" s="313" t="s">
        <v>128</v>
      </c>
      <c r="C10" s="314" t="s">
        <v>139</v>
      </c>
      <c r="D10" s="314" t="s">
        <v>140</v>
      </c>
      <c r="E10" s="314" t="s">
        <v>137</v>
      </c>
      <c r="F10" s="315" t="s">
        <v>141</v>
      </c>
    </row>
    <row r="11" spans="1:9" ht="19.5" customHeight="1" x14ac:dyDescent="0.2">
      <c r="A11" s="316" t="s">
        <v>142</v>
      </c>
      <c r="B11" s="311">
        <f>C11+D11+E11+F11</f>
        <v>24772009</v>
      </c>
      <c r="C11" s="311">
        <v>18584485</v>
      </c>
      <c r="D11" s="311"/>
      <c r="E11" s="311">
        <v>789350</v>
      </c>
      <c r="F11" s="317">
        <v>5398174</v>
      </c>
    </row>
    <row r="12" spans="1:9" ht="15" x14ac:dyDescent="0.2">
      <c r="A12" s="316"/>
      <c r="B12" s="311"/>
      <c r="C12" s="311"/>
      <c r="D12" s="311"/>
      <c r="E12" s="311"/>
      <c r="F12" s="317"/>
    </row>
    <row r="13" spans="1:9" ht="15" x14ac:dyDescent="0.2">
      <c r="A13" s="316" t="s">
        <v>144</v>
      </c>
      <c r="B13" s="311">
        <f>C13+D13+E13+F13</f>
        <v>3716897</v>
      </c>
      <c r="C13" s="311">
        <f t="shared" ref="C13:D13" si="0">C11*20%</f>
        <v>3716897</v>
      </c>
      <c r="D13" s="311">
        <f t="shared" si="0"/>
        <v>0</v>
      </c>
      <c r="E13" s="311"/>
      <c r="F13" s="317"/>
      <c r="H13" s="308"/>
      <c r="I13" s="308"/>
    </row>
    <row r="14" spans="1:9" ht="15" x14ac:dyDescent="0.2">
      <c r="A14" s="316" t="s">
        <v>143</v>
      </c>
      <c r="B14" s="311">
        <f>C14+D14+E14+F14</f>
        <v>929224.25</v>
      </c>
      <c r="C14" s="311">
        <f t="shared" ref="C14:D14" si="1">C11*5%</f>
        <v>929224.25</v>
      </c>
      <c r="D14" s="311">
        <f t="shared" si="1"/>
        <v>0</v>
      </c>
      <c r="E14" s="311"/>
      <c r="F14" s="317"/>
      <c r="H14" s="308"/>
      <c r="I14" s="308"/>
    </row>
    <row r="15" spans="1:9" ht="15" x14ac:dyDescent="0.2">
      <c r="A15" s="316"/>
      <c r="B15" s="311"/>
      <c r="C15" s="311"/>
      <c r="D15" s="311"/>
      <c r="E15" s="311"/>
      <c r="F15" s="317"/>
    </row>
    <row r="16" spans="1:9" ht="19.5" customHeight="1" x14ac:dyDescent="0.2">
      <c r="A16" s="316" t="s">
        <v>145</v>
      </c>
      <c r="B16" s="311">
        <f>B11-B13-B14</f>
        <v>20125887.75</v>
      </c>
      <c r="C16" s="311">
        <f t="shared" ref="C16:E16" si="2">C11-C13-C14</f>
        <v>13938363.75</v>
      </c>
      <c r="D16" s="311">
        <f t="shared" si="2"/>
        <v>0</v>
      </c>
      <c r="E16" s="311">
        <f t="shared" si="2"/>
        <v>789350</v>
      </c>
      <c r="F16" s="317">
        <v>5398174</v>
      </c>
    </row>
    <row r="17" spans="1:10" ht="15" x14ac:dyDescent="0.2">
      <c r="A17" s="316"/>
      <c r="B17" s="311"/>
      <c r="C17" s="311"/>
      <c r="D17" s="311"/>
      <c r="E17" s="311"/>
      <c r="F17" s="317"/>
      <c r="H17" s="309"/>
      <c r="I17" s="309"/>
      <c r="J17" s="309"/>
    </row>
    <row r="18" spans="1:10" ht="19.5" customHeight="1" x14ac:dyDescent="0.2">
      <c r="A18" s="316" t="s">
        <v>147</v>
      </c>
      <c r="B18" s="311"/>
      <c r="C18" s="311"/>
      <c r="D18" s="311"/>
      <c r="E18" s="311">
        <v>1437123</v>
      </c>
      <c r="F18" s="317">
        <v>4750389</v>
      </c>
    </row>
    <row r="19" spans="1:10" ht="15" x14ac:dyDescent="0.2">
      <c r="A19" s="318"/>
      <c r="B19" s="311"/>
      <c r="C19" s="311"/>
      <c r="D19" s="311"/>
      <c r="E19" s="311"/>
      <c r="F19" s="317"/>
    </row>
    <row r="20" spans="1:10" ht="19.5" customHeight="1" x14ac:dyDescent="0.2">
      <c r="A20" s="316" t="s">
        <v>146</v>
      </c>
      <c r="B20" s="317">
        <f t="shared" ref="B20:E20" si="3">B16-B18</f>
        <v>20125887.75</v>
      </c>
      <c r="C20" s="317">
        <f t="shared" si="3"/>
        <v>13938363.75</v>
      </c>
      <c r="D20" s="317">
        <f t="shared" si="3"/>
        <v>0</v>
      </c>
      <c r="E20" s="317">
        <f t="shared" si="3"/>
        <v>-647773</v>
      </c>
      <c r="F20" s="317">
        <f>F16-F18</f>
        <v>647785</v>
      </c>
    </row>
    <row r="21" spans="1:10" ht="15.75" thickBot="1" x14ac:dyDescent="0.25">
      <c r="A21" s="319"/>
      <c r="B21" s="320"/>
      <c r="C21" s="320"/>
      <c r="D21" s="320"/>
      <c r="E21" s="320"/>
      <c r="F21" s="321"/>
      <c r="H21">
        <v>789350</v>
      </c>
    </row>
    <row r="22" spans="1:10" x14ac:dyDescent="0.2">
      <c r="F22" s="308"/>
      <c r="G22" s="310"/>
    </row>
    <row r="23" spans="1:10" x14ac:dyDescent="0.2">
      <c r="H23">
        <v>11918758</v>
      </c>
    </row>
    <row r="24" spans="1:10" x14ac:dyDescent="0.2">
      <c r="H24">
        <f>SUM(H21:H23)</f>
        <v>12708108</v>
      </c>
    </row>
    <row r="26" spans="1:10" x14ac:dyDescent="0.2">
      <c r="H26">
        <f>H24*20%</f>
        <v>2541621.6</v>
      </c>
    </row>
    <row r="27" spans="1:10" x14ac:dyDescent="0.2">
      <c r="H27">
        <f>H24*5%</f>
        <v>635405.4</v>
      </c>
    </row>
    <row r="28" spans="1:10" x14ac:dyDescent="0.2">
      <c r="H28">
        <f>H24-H26-H27</f>
        <v>9531081</v>
      </c>
    </row>
    <row r="29" spans="1:10" x14ac:dyDescent="0.2">
      <c r="H29">
        <v>4750389</v>
      </c>
    </row>
    <row r="30" spans="1:10" x14ac:dyDescent="0.2">
      <c r="H30">
        <f>H28-H29</f>
        <v>4780692</v>
      </c>
    </row>
    <row r="31" spans="1:10" x14ac:dyDescent="0.2">
      <c r="H31">
        <v>1437123</v>
      </c>
    </row>
    <row r="32" spans="1:10" x14ac:dyDescent="0.2">
      <c r="H32">
        <f>H30-H31</f>
        <v>3343569</v>
      </c>
    </row>
    <row r="35" spans="8:8" x14ac:dyDescent="0.2">
      <c r="H35" s="309">
        <f>F18+E18</f>
        <v>6187512</v>
      </c>
    </row>
    <row r="36" spans="8:8" x14ac:dyDescent="0.2">
      <c r="H36" s="218">
        <v>6179844</v>
      </c>
    </row>
    <row r="37" spans="8:8" x14ac:dyDescent="0.2">
      <c r="H37" s="309">
        <f>SUM(H35:H36)</f>
        <v>12367356</v>
      </c>
    </row>
    <row r="49" spans="16:16" x14ac:dyDescent="0.2">
      <c r="P49">
        <v>14337243</v>
      </c>
    </row>
    <row r="50" spans="16:16" x14ac:dyDescent="0.2">
      <c r="P50">
        <v>5398174</v>
      </c>
    </row>
    <row r="51" spans="16:16" x14ac:dyDescent="0.2">
      <c r="P51">
        <f>P49-P50</f>
        <v>8939069</v>
      </c>
    </row>
  </sheetData>
  <mergeCells count="1">
    <mergeCell ref="A3:E3"/>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Fire</vt:lpstr>
      <vt:lpstr>Finance</vt:lpstr>
      <vt:lpstr>Fire!Print_Area</vt:lpstr>
      <vt:lpstr>HVAC!Print_Area</vt:lpstr>
      <vt:lpstr>Fire!Print_Titles</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2023-02-15T12:35:15Z</cp:lastPrinted>
  <dcterms:created xsi:type="dcterms:W3CDTF">2001-08-24T09:20:00Z</dcterms:created>
  <dcterms:modified xsi:type="dcterms:W3CDTF">2024-06-25T12:53:25Z</dcterms:modified>
</cp:coreProperties>
</file>