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74548B85-E728-4A4D-9BE5-BEB11D5B595E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Record'!$A$367:$L$380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Y329" i="8" l="1"/>
  <c r="W329" i="8"/>
  <c r="W299" i="8"/>
  <c r="V44" i="8"/>
  <c r="V209" i="8"/>
  <c r="K430" i="8"/>
  <c r="E65" i="13"/>
  <c r="U755" i="8"/>
  <c r="U787" i="8"/>
  <c r="U786" i="8"/>
  <c r="U663" i="8"/>
  <c r="U662" i="8"/>
  <c r="U601" i="8"/>
  <c r="U585" i="8"/>
  <c r="U555" i="8"/>
  <c r="U510" i="8"/>
  <c r="U480" i="8"/>
  <c r="U435" i="8"/>
  <c r="U420" i="8"/>
  <c r="U389" i="8"/>
  <c r="U359" i="8"/>
  <c r="U329" i="8"/>
  <c r="U314" i="8"/>
  <c r="U299" i="8"/>
  <c r="U284" i="8"/>
  <c r="U209" i="8"/>
  <c r="U194" i="8"/>
  <c r="U179" i="8"/>
  <c r="U164" i="8"/>
  <c r="U149" i="8"/>
  <c r="U119" i="8"/>
  <c r="U104" i="8"/>
  <c r="U44" i="8"/>
  <c r="E64" i="13"/>
  <c r="K114" i="8"/>
  <c r="E81" i="1"/>
  <c r="B81" i="1"/>
  <c r="U873" i="8"/>
  <c r="W873" i="8" s="1"/>
  <c r="Y873" i="8" s="1"/>
  <c r="R873" i="8"/>
  <c r="U872" i="8"/>
  <c r="W872" i="8" s="1"/>
  <c r="Y872" i="8" s="1"/>
  <c r="R872" i="8"/>
  <c r="U871" i="8"/>
  <c r="W871" i="8" s="1"/>
  <c r="Y871" i="8" s="1"/>
  <c r="R871" i="8"/>
  <c r="U870" i="8"/>
  <c r="W870" i="8" s="1"/>
  <c r="Y870" i="8" s="1"/>
  <c r="R870" i="8"/>
  <c r="C870" i="8"/>
  <c r="I866" i="8" s="1"/>
  <c r="K866" i="8" s="1"/>
  <c r="U869" i="8"/>
  <c r="W869" i="8" s="1"/>
  <c r="Y869" i="8" s="1"/>
  <c r="R869" i="8"/>
  <c r="G869" i="8"/>
  <c r="K869" i="8" s="1"/>
  <c r="C869" i="8"/>
  <c r="R868" i="8"/>
  <c r="C868" i="8"/>
  <c r="R867" i="8"/>
  <c r="K867" i="8"/>
  <c r="G867" i="8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R197" i="8"/>
  <c r="R196" i="8"/>
  <c r="R195" i="8"/>
  <c r="R194" i="8"/>
  <c r="K673" i="8"/>
  <c r="E62" i="13"/>
  <c r="Y866" i="8" l="1"/>
  <c r="K851" i="8"/>
  <c r="J72" i="1" s="1"/>
  <c r="K835" i="8"/>
  <c r="J65" i="1" s="1"/>
  <c r="H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C854" i="8"/>
  <c r="U853" i="8"/>
  <c r="W853" i="8" s="1"/>
  <c r="Y853" i="8" s="1"/>
  <c r="R853" i="8"/>
  <c r="G853" i="8"/>
  <c r="O72" i="1" s="1"/>
  <c r="C853" i="8"/>
  <c r="G72" i="1" s="1"/>
  <c r="R852" i="8"/>
  <c r="C852" i="8"/>
  <c r="F72" i="1" s="1"/>
  <c r="R851" i="8"/>
  <c r="G851" i="8"/>
  <c r="M72" i="1" s="1"/>
  <c r="I850" i="8"/>
  <c r="K850" i="8" s="1"/>
  <c r="K852" i="8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H65" i="1"/>
  <c r="E65" i="1"/>
  <c r="B65" i="1"/>
  <c r="E61" i="13"/>
  <c r="K520" i="8"/>
  <c r="I72" i="1" l="1"/>
  <c r="U867" i="8"/>
  <c r="K853" i="8"/>
  <c r="K854" i="8" s="1"/>
  <c r="Q72" i="1" s="1"/>
  <c r="K72" i="1"/>
  <c r="W850" i="8"/>
  <c r="W867" i="8" l="1"/>
  <c r="G866" i="8"/>
  <c r="Y850" i="8"/>
  <c r="U38" i="1"/>
  <c r="Y867" i="8" l="1"/>
  <c r="G868" i="8"/>
  <c r="U851" i="8"/>
  <c r="R441" i="8"/>
  <c r="R440" i="8"/>
  <c r="R439" i="8"/>
  <c r="R438" i="8"/>
  <c r="R437" i="8"/>
  <c r="R436" i="8"/>
  <c r="R435" i="8"/>
  <c r="R434" i="8"/>
  <c r="W724" i="8"/>
  <c r="W851" i="8" l="1"/>
  <c r="G850" i="8"/>
  <c r="L72" i="1" s="1"/>
  <c r="U868" i="8"/>
  <c r="W868" i="8" s="1"/>
  <c r="Y868" i="8" s="1"/>
  <c r="G870" i="8"/>
  <c r="V661" i="8"/>
  <c r="V208" i="8"/>
  <c r="V785" i="8"/>
  <c r="Y851" i="8" l="1"/>
  <c r="G852" i="8"/>
  <c r="N72" i="1" s="1"/>
  <c r="E60" i="13"/>
  <c r="E59" i="13"/>
  <c r="K565" i="8"/>
  <c r="K99" i="8"/>
  <c r="U852" i="8" l="1"/>
  <c r="W852" i="8" s="1"/>
  <c r="Y852" i="8" s="1"/>
  <c r="G854" i="8"/>
  <c r="P72" i="1" s="1"/>
  <c r="R580" i="8"/>
  <c r="K159" i="8" l="1"/>
  <c r="E58" i="13"/>
  <c r="R433" i="8"/>
  <c r="R222" i="8" l="1"/>
  <c r="R72" i="8"/>
  <c r="R71" i="8"/>
  <c r="V660" i="8" l="1"/>
  <c r="V207" i="8" l="1"/>
  <c r="K595" i="8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W601" i="8" s="1"/>
  <c r="Y601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602" i="8" l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325" i="8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U756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W421" i="8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W436" i="8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U220" i="8"/>
  <c r="W220" i="8" s="1"/>
  <c r="Y220" i="8" s="1"/>
  <c r="U221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E73" i="1"/>
  <c r="G99" i="1"/>
  <c r="G69" i="1"/>
  <c r="K821" i="8"/>
  <c r="O69" i="1"/>
  <c r="M99" i="1"/>
  <c r="M69" i="1"/>
  <c r="M90" i="1" s="1"/>
  <c r="F99" i="1"/>
  <c r="F69" i="1"/>
  <c r="J99" i="1"/>
  <c r="J69" i="1"/>
  <c r="J73" i="1" s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299" i="8" s="1"/>
  <c r="R300" i="8" s="1"/>
  <c r="R301" i="8" s="1"/>
  <c r="R302" i="8" s="1"/>
  <c r="R303" i="8" s="1"/>
  <c r="U783" i="8"/>
  <c r="W783" i="8" s="1"/>
  <c r="Y783" i="8" s="1"/>
  <c r="I834" i="8"/>
  <c r="I65" i="1" s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635" i="8" s="1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3" i="1" l="1"/>
  <c r="Q63" i="1"/>
  <c r="Q73" i="1" s="1"/>
  <c r="R73" i="1" s="1"/>
  <c r="Q47" i="1"/>
  <c r="Q53" i="1" s="1"/>
  <c r="K73" i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<sst xmlns="http://schemas.openxmlformats.org/spreadsheetml/2006/main" count="3515" uniqueCount="246">
  <si>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</si>
  <si>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</si>
  <si>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</si>
  <si>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</si>
  <si>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</si>
  <si>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</si>
  <si>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</si>
  <si>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</si>
  <si>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</si>
  <si>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</si>
  <si>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</si>
  <si>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</si>
  <si>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</si>
  <si>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</si>
  <si>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</si>
  <si>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</si>
  <si>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</si>
  <si>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</si>
  <si>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</si>
  <si>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</si>
  <si>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</si>
  <si>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</si>
  <si>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</si>
  <si>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</si>
  <si>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</si>
  <si>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</si>
  <si>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</si>
  <si>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</si>
  <si>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</si>
  <si>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</si>
  <si>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</si>
  <si>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</si>
  <si>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</si>
  <si>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</si>
  <si>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</si>
  <si>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</si>
  <si>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</si>
  <si>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</si>
  <si>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</si>
  <si>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</si>
  <si>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</si>
  <si>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</si>
  <si>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</si>
  <si>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</si>
  <si>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</si>
  <si>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</si>
  <si>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</si>
  <si>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</si>
  <si>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</si>
  <si>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</si>
  <si>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</si>
  <si>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</si>
  <si>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</si>
  <si>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</si>
  <si>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</si>
  <si>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</si>
  <si>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</si>
  <si>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</si>
  <si>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</si>
  <si>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</si>
  <si>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</si>
  <si>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</si>
  <si>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</si>
  <si>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</si>
  <si>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</si>
  <si>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</si>
  <si>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</si>
  <si>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</si>
  <si>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</si>
  <si>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</si>
  <si>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</si>
  <si>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</si>
  <si>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</si>
  <si>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</si>
  <si>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</si>
  <si>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</si>
  <si>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</si>
  <si>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</si>
  <si>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</si>
  <si>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</si>
  <si>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</si>
  <si>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</si>
  <si>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</si>
  <si>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</si>
  <si>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</si>
  <si>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</si>
  <si>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</si>
  <si>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</si>
  <si>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</si>
  <si>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</si>
  <si>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</si>
  <si>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</si>
  <si>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</si>
  <si>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</si>
  <si>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</si>
  <si>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</si>
  <si>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</si>
  <si>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</si>
  <si>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</si>
  <si>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</si>
  <si>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</si>
  <si>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</si>
  <si>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</si>
  <si>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</si>
  <si>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</si>
  <si>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</si>
  <si>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</si>
  <si>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</si>
  <si>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</si>
  <si>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</si>
  <si>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</si>
  <si>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</si>
  <si>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</si>
  <si>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</si>
  <si>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</si>
  <si>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</si>
  <si>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</si>
  <si>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</si>
  <si>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</si>
  <si>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</si>
  <si>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</si>
  <si>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</si>
  <si>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</si>
  <si>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</si>
  <si>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</si>
  <si>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</si>
  <si>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</si>
  <si>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</si>
  <si>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</si>
  <si>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</si>
  <si>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</si>
  <si>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</si>
  <si>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</si>
  <si>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</si>
  <si>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</si>
  <si>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</si>
  <si>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</si>
  <si>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</si>
  <si>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</si>
  <si>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</si>
  <si>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</si>
  <si>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</si>
  <si>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</si>
  <si>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</si>
  <si>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</si>
  <si>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</si>
  <si>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</si>
  <si>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</si>
  <si>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</si>
  <si>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</si>
  <si>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</si>
  <si>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</si>
  <si>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</si>
  <si>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</si>
  <si>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</si>
  <si>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</si>
  <si>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</si>
  <si>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</si>
  <si>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</si>
  <si>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</si>
  <si>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</si>
  <si>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</si>
  <si>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</si>
  <si>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</si>
  <si>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</si>
  <si>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</si>
  <si>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</si>
  <si>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</si>
  <si>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</si>
  <si>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</si>
  <si>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</si>
  <si>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</si>
  <si>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</si>
  <si>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</si>
  <si>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</si>
  <si>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</si>
  <si>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</si>
  <si>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</si>
  <si>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</si>
  <si>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</si>
  <si>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</si>
  <si>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</si>
  <si>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</si>
  <si>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</si>
  <si>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</si>
  <si>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</si>
  <si>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</si>
  <si>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</si>
  <si>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</si>
  <si>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</si>
  <si>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</si>
  <si>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</si>
  <si>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</si>
  <si>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</si>
  <si>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</si>
  <si>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</si>
  <si>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</si>
  <si>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</si>
  <si>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</si>
  <si>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</si>
  <si>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</si>
  <si>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</si>
  <si>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</si>
  <si>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</si>
  <si>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</si>
  <si>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</si>
  <si>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</si>
  <si>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</si>
  <si>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</si>
  <si>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</si>
  <si>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</si>
  <si>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</si>
  <si>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</si>
  <si>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</si>
  <si>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</si>
  <si>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</si>
  <si>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</si>
  <si>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</si>
  <si>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</si>
  <si>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</si>
  <si>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</si>
  <si>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</si>
  <si>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</si>
  <si>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</si>
  <si>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</si>
  <si>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</si>
  <si>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</si>
  <si>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</si>
  <si>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</si>
  <si>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</si>
  <si>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</si>
  <si>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</si>
  <si>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</si>
  <si>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</si>
  <si>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</si>
  <si>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</si>
  <si>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</si>
  <si>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</si>
  <si>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</si>
  <si>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Saad</t>
  </si>
  <si>
    <t>Talha</t>
  </si>
  <si>
    <t>Momin</t>
  </si>
  <si>
    <t>Fahad Freed</t>
  </si>
  <si>
    <t>Talha Siddiqui</t>
  </si>
  <si>
    <t>Engr Amir</t>
  </si>
  <si>
    <t>Waseem 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</si>
</sst>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6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165" fontId="34" fillId="0" borderId="37" xfId="1" applyNumberFormat="1" applyFont="1" applyFill="1" applyBorder="1"/>
    <xf numFmtId="165" fontId="34" fillId="0" borderId="35" xfId="1" applyNumberFormat="1" applyFont="1" applyFill="1" applyBorder="1" applyAlignment="1">
      <alignment vertical="center"/>
    </xf>
    <xf numFmtId="0" fontId="66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1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tabSelected="1" zoomScaleNormal="100" zoomScaleSheetLayoutView="130" workbookViewId="0">
      <pane ySplit="3" topLeftCell="A67" activePane="bottomLeft" state="frozen"/>
      <selection pane="bottomLeft" activeCell="L81" sqref="L8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9" t="s">
        <v>77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77" t="str">
        <f>'Salary Record'!J1</f>
        <v>June</v>
      </c>
      <c r="O1" s="377"/>
      <c r="P1" s="377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81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78"/>
      <c r="O2" s="378"/>
      <c r="P2" s="378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64" t="s">
        <v>84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6"/>
      <c r="R6" s="78"/>
    </row>
    <row r="7" spans="1:20" s="118" customFormat="1" ht="15.75" x14ac:dyDescent="0.2">
      <c r="A7" s="207">
        <v>1</v>
      </c>
      <c r="B7" s="310" t="s">
        <v>16</v>
      </c>
      <c r="C7" s="388" t="s">
        <v>34</v>
      </c>
      <c r="D7" s="39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9"/>
      <c r="D8" s="39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9"/>
      <c r="D9" s="39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90"/>
      <c r="D10" s="39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7" t="s">
        <v>2</v>
      </c>
      <c r="B11" s="368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2" t="s">
        <v>85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0</v>
      </c>
      <c r="G14" s="179">
        <f>'Salary Record'!C76</f>
        <v>0</v>
      </c>
      <c r="H14" s="66">
        <f>'Salary Record'!I74</f>
        <v>0</v>
      </c>
      <c r="I14" s="66">
        <f>'Salary Record'!I73</f>
        <v>0</v>
      </c>
      <c r="J14" s="183">
        <f>'Salary Record'!K74</f>
        <v>0</v>
      </c>
      <c r="K14" s="183">
        <f>'Salary Record'!K75</f>
        <v>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204</v>
      </c>
      <c r="C15" s="121"/>
      <c r="D15" s="122"/>
      <c r="E15" s="66">
        <f>'Salary Record'!K54</f>
        <v>47000</v>
      </c>
      <c r="F15" s="66">
        <f>'Salary Record'!C60</f>
        <v>0</v>
      </c>
      <c r="G15" s="179">
        <f>'Salary Record'!C61</f>
        <v>0</v>
      </c>
      <c r="H15" s="66">
        <f>'Salary Record'!I59</f>
        <v>7</v>
      </c>
      <c r="I15" s="66">
        <f>'Salary Record'!I58</f>
        <v>30</v>
      </c>
      <c r="J15" s="175">
        <f>'Salary Record'!K59</f>
        <v>1370.8333333333335</v>
      </c>
      <c r="K15" s="66">
        <f>'Salary Record'!K60</f>
        <v>48370.833333333336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48370.833333333336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1493033.3333333337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30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0</v>
      </c>
      <c r="G17" s="181">
        <f>'Salary Record'!C106</f>
        <v>0</v>
      </c>
      <c r="H17" s="176">
        <f>'Salary Record'!I104</f>
        <v>0</v>
      </c>
      <c r="I17" s="176">
        <f>'Salary Record'!I103</f>
        <v>0</v>
      </c>
      <c r="J17" s="175">
        <f>'Salary Record'!K104</f>
        <v>0</v>
      </c>
      <c r="K17" s="175">
        <f>'Salary Record'!K105</f>
        <v>0</v>
      </c>
      <c r="L17" s="176">
        <f>'Salary Record'!G103</f>
        <v>35000</v>
      </c>
      <c r="M17" s="176">
        <f>'Salary Record'!G104</f>
        <v>5000</v>
      </c>
      <c r="N17" s="178">
        <f>'Salary Record'!G105</f>
        <v>40000</v>
      </c>
      <c r="O17" s="176">
        <f>'Salary Record'!G106</f>
        <v>5000</v>
      </c>
      <c r="P17" s="178">
        <f>'Salary Record'!G107</f>
        <v>35000</v>
      </c>
      <c r="Q17" s="182">
        <f>'Salary Record'!K107</f>
        <v>-5000</v>
      </c>
      <c r="R17" s="117"/>
      <c r="S17" s="117">
        <f>Q14+Q15+Q17+Q38</f>
        <v>89395.833333333343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5000</v>
      </c>
      <c r="P18" s="178">
        <f>'Salary Record'!G32</f>
        <v>-5000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9000</v>
      </c>
      <c r="N19" s="190">
        <f>'Salary Record'!G45</f>
        <v>10000</v>
      </c>
      <c r="O19" s="189">
        <f>'Salary Record'!G46</f>
        <v>3000</v>
      </c>
      <c r="P19" s="190">
        <f>'Salary Record'!G47</f>
        <v>7000</v>
      </c>
      <c r="Q19" s="191">
        <f>'Salary Record'!K47</f>
        <v>20000</v>
      </c>
      <c r="R19" s="117"/>
      <c r="S19" s="117"/>
      <c r="T19" s="119"/>
    </row>
    <row r="20" spans="1:22" s="203" customFormat="1" ht="21" x14ac:dyDescent="0.3">
      <c r="A20" s="367" t="s">
        <v>2</v>
      </c>
      <c r="B20" s="368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1370.8333333333335</v>
      </c>
      <c r="K20" s="228">
        <f>SUM(K14:K19)</f>
        <v>152370.83333333334</v>
      </c>
      <c r="L20" s="228"/>
      <c r="M20" s="227"/>
      <c r="N20" s="227"/>
      <c r="O20" s="227"/>
      <c r="P20" s="227"/>
      <c r="Q20" s="229">
        <f>SUM(Q14:Q19)</f>
        <v>144370.83333333334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64" t="s">
        <v>89</v>
      </c>
      <c r="B22" s="365"/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6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50</v>
      </c>
      <c r="I23" s="194">
        <f>'Salary Record'!I494</f>
        <v>30</v>
      </c>
      <c r="J23" s="168">
        <f>'Salary Record'!K495</f>
        <v>6562.5</v>
      </c>
      <c r="K23" s="194">
        <f>'Salary Record'!K496</f>
        <v>38062.5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38062.5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0</v>
      </c>
      <c r="G24" s="320">
        <f>'Salary Record'!C467</f>
        <v>0</v>
      </c>
      <c r="H24" s="319">
        <f>'Salary Record'!I465</f>
        <v>66</v>
      </c>
      <c r="I24" s="319">
        <f>'Salary Record'!I464</f>
        <v>30</v>
      </c>
      <c r="J24" s="320">
        <f>'Salary Record'!K465</f>
        <v>7287.5</v>
      </c>
      <c r="K24" s="321">
        <f>'Salary Record'!K466</f>
        <v>33787.5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33787.5</v>
      </c>
      <c r="R24" s="324"/>
      <c r="S24" s="325">
        <f>65000+Q27+30000</f>
        <v>232479.16666666666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18</v>
      </c>
      <c r="I25" s="66">
        <f>'Salary Record'!I479</f>
        <v>30</v>
      </c>
      <c r="J25" s="179">
        <f>'Salary Record'!K480</f>
        <v>2400</v>
      </c>
      <c r="K25" s="175">
        <f>'Salary Record'!K481</f>
        <v>34400</v>
      </c>
      <c r="L25" s="176">
        <f>'Salary Record'!G479</f>
        <v>15000</v>
      </c>
      <c r="M25" s="177">
        <f>'Salary Record'!G480</f>
        <v>0</v>
      </c>
      <c r="N25" s="178">
        <f>'Salary Record'!G481</f>
        <v>15000</v>
      </c>
      <c r="O25" s="177">
        <f>'Salary Record'!G482</f>
        <v>3000</v>
      </c>
      <c r="P25" s="178">
        <f>'Salary Record'!G483</f>
        <v>12000</v>
      </c>
      <c r="Q25" s="180">
        <f>'Salary Record'!K483</f>
        <v>31400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70</v>
      </c>
      <c r="I26" s="176">
        <f>'Salary Record'!I449</f>
        <v>30</v>
      </c>
      <c r="J26" s="175">
        <f>'Salary Record'!K450</f>
        <v>7729.166666666667</v>
      </c>
      <c r="K26" s="66">
        <f>'Salary Record'!K451</f>
        <v>34229.166666666664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34229.166666666664</v>
      </c>
      <c r="R26" s="315"/>
      <c r="T26" s="329"/>
      <c r="V26" s="315"/>
    </row>
    <row r="27" spans="1:22" s="203" customFormat="1" ht="21" x14ac:dyDescent="0.3">
      <c r="A27" s="367" t="s">
        <v>2</v>
      </c>
      <c r="B27" s="368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23979.166666666668</v>
      </c>
      <c r="K27" s="238">
        <f>SUM(K23:K26)</f>
        <v>140479.16666666666</v>
      </c>
      <c r="L27" s="227"/>
      <c r="M27" s="227"/>
      <c r="N27" s="227"/>
      <c r="O27" s="227"/>
      <c r="P27" s="227"/>
      <c r="Q27" s="201">
        <f>SUM(Q23:Q26)</f>
        <v>137479.16666666666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640064.58333333337</v>
      </c>
      <c r="T28" s="226"/>
    </row>
    <row r="29" spans="1:22" s="158" customFormat="1" ht="21" customHeight="1" x14ac:dyDescent="0.2">
      <c r="A29" s="372" t="s">
        <v>88</v>
      </c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4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51</v>
      </c>
      <c r="I30" s="66">
        <f>'Salary Record'!I539</f>
        <v>30</v>
      </c>
      <c r="J30" s="179">
        <f>'Salary Record'!K540</f>
        <v>6268.75</v>
      </c>
      <c r="K30" s="179">
        <f>'Salary Record'!K541</f>
        <v>35768.75</v>
      </c>
      <c r="L30" s="198">
        <f>'Salary Record'!G539</f>
        <v>0</v>
      </c>
      <c r="M30" s="66">
        <f>'Salary Record'!G540</f>
        <v>30000</v>
      </c>
      <c r="N30" s="193">
        <f>'Salary Record'!G541</f>
        <v>30000</v>
      </c>
      <c r="O30" s="66">
        <f>'Salary Record'!G542</f>
        <v>3000</v>
      </c>
      <c r="P30" s="193">
        <f>'Salary Record'!G543</f>
        <v>27000</v>
      </c>
      <c r="Q30" s="180">
        <f>'Salary Record'!K543</f>
        <v>32768.75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53</v>
      </c>
      <c r="I31" s="66">
        <f>'Salary Record'!I509</f>
        <v>30</v>
      </c>
      <c r="J31" s="175">
        <f>'Salary Record'!K510</f>
        <v>6625</v>
      </c>
      <c r="K31" s="175">
        <f>'Salary Record'!K511</f>
        <v>36625</v>
      </c>
      <c r="L31" s="176">
        <f>'Salary Record'!G509</f>
        <v>35000</v>
      </c>
      <c r="M31" s="177">
        <f>'Salary Record'!G510</f>
        <v>0</v>
      </c>
      <c r="N31" s="178">
        <f>'Salary Record'!G511</f>
        <v>35000</v>
      </c>
      <c r="O31" s="177">
        <f>'Salary Record'!G512</f>
        <v>5000</v>
      </c>
      <c r="P31" s="178">
        <f>'Salary Record'!G513</f>
        <v>30000</v>
      </c>
      <c r="Q31" s="180">
        <f>'Salary Record'!K513</f>
        <v>31625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0</v>
      </c>
      <c r="G32" s="175">
        <f>'Salary Record'!C527</f>
        <v>0</v>
      </c>
      <c r="H32" s="197">
        <f>'Salary Record'!I525</f>
        <v>10</v>
      </c>
      <c r="I32" s="197">
        <f>'Salary Record'!I524</f>
        <v>30</v>
      </c>
      <c r="J32" s="175">
        <f>'Salary Record'!K525</f>
        <v>1770.8333333333335</v>
      </c>
      <c r="K32" s="66">
        <f>'Salary Record'!K526</f>
        <v>44270.833333333336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44270.833333333336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32</v>
      </c>
      <c r="I33" s="9">
        <f>'Salary Record'!I554</f>
        <v>30</v>
      </c>
      <c r="J33" s="13">
        <f>'Salary Record'!K555</f>
        <v>3333.3333333333335</v>
      </c>
      <c r="K33" s="13">
        <f>'Salary Record'!K556</f>
        <v>28333.333333333332</v>
      </c>
      <c r="L33" s="9">
        <f>'Salary Record'!G554</f>
        <v>24000</v>
      </c>
      <c r="M33" s="9">
        <f>'Salary Record'!G555</f>
        <v>0</v>
      </c>
      <c r="N33" s="15">
        <f>'Salary Record'!G556</f>
        <v>24000</v>
      </c>
      <c r="O33" s="9">
        <f>'Salary Record'!G557</f>
        <v>2000</v>
      </c>
      <c r="P33" s="15">
        <f>'Salary Record'!G558</f>
        <v>22000</v>
      </c>
      <c r="Q33" s="86">
        <f>'Salary Record'!K558</f>
        <v>26333.333333333332</v>
      </c>
      <c r="R33" s="77"/>
      <c r="S33" s="117"/>
    </row>
    <row r="34" spans="1:24" s="203" customFormat="1" ht="21" x14ac:dyDescent="0.3">
      <c r="A34" s="367" t="s">
        <v>2</v>
      </c>
      <c r="B34" s="368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17997.916666666668</v>
      </c>
      <c r="K34" s="229">
        <f>SUM(K30:K33)</f>
        <v>144997.91666666669</v>
      </c>
      <c r="L34" s="227"/>
      <c r="M34" s="227"/>
      <c r="N34" s="227"/>
      <c r="O34" s="227"/>
      <c r="P34" s="227"/>
      <c r="Q34" s="201">
        <f>SUM(Q30:Q33)</f>
        <v>134997.91666666669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9" t="s">
        <v>33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1"/>
      <c r="R36" s="161"/>
      <c r="S36" s="162">
        <f>Q37+Q41+Q42+Q43+Q86</f>
        <v>236812.50000000003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0</v>
      </c>
      <c r="G37" s="179">
        <f>'Salary Record'!C166</f>
        <v>0</v>
      </c>
      <c r="H37" s="179">
        <f>'Salary Record'!I164</f>
        <v>51</v>
      </c>
      <c r="I37" s="179">
        <f>'Salary Record'!I163</f>
        <v>30</v>
      </c>
      <c r="J37" s="312">
        <f>'Salary Record'!K164</f>
        <v>14875.000000000002</v>
      </c>
      <c r="K37" s="175">
        <f>'Salary Record'!K165</f>
        <v>84875</v>
      </c>
      <c r="L37" s="176">
        <f>'Salary Record'!G163</f>
        <v>23200</v>
      </c>
      <c r="M37" s="177">
        <f>'Salary Record'!G164</f>
        <v>0</v>
      </c>
      <c r="N37" s="178">
        <f>'Salary Record'!G165</f>
        <v>23200</v>
      </c>
      <c r="O37" s="177">
        <f>'Salary Record'!G166</f>
        <v>5000</v>
      </c>
      <c r="P37" s="178">
        <f>'Salary Record'!G167</f>
        <v>18200</v>
      </c>
      <c r="Q37" s="180">
        <f>'Salary Record'!K167</f>
        <v>79875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0</v>
      </c>
      <c r="G38" s="179">
        <f>'Salary Record'!C136</f>
        <v>0</v>
      </c>
      <c r="H38" s="66">
        <f>'Salary Record'!I134</f>
        <v>23</v>
      </c>
      <c r="I38" s="66">
        <f>'Salary Record'!I133</f>
        <v>30</v>
      </c>
      <c r="J38" s="175">
        <f>'Salary Record'!K134</f>
        <v>4025</v>
      </c>
      <c r="K38" s="66">
        <f>'Salary Record'!K135</f>
        <v>46025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46025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0</v>
      </c>
      <c r="G39" s="179">
        <f>'Salary Record'!C587</f>
        <v>0</v>
      </c>
      <c r="H39" s="179">
        <f>'Salary Record'!I585</f>
        <v>103</v>
      </c>
      <c r="I39" s="179">
        <f>'Salary Record'!I584</f>
        <v>30</v>
      </c>
      <c r="J39" s="312">
        <f>'Salary Record'!K585</f>
        <v>17166.666666666664</v>
      </c>
      <c r="K39" s="66">
        <f>'Salary Record'!K586</f>
        <v>57166.666666666664</v>
      </c>
      <c r="L39" s="176">
        <f>'Salary Record'!G584</f>
        <v>40000</v>
      </c>
      <c r="M39" s="177">
        <f>'Salary Record'!G585</f>
        <v>0</v>
      </c>
      <c r="N39" s="178">
        <f>'Salary Record'!G586</f>
        <v>40000</v>
      </c>
      <c r="O39" s="177">
        <f>'Salary Record'!G587</f>
        <v>5000</v>
      </c>
      <c r="P39" s="178">
        <f>'Salary Record'!G588</f>
        <v>35000</v>
      </c>
      <c r="Q39" s="180">
        <f>'Salary Record'!K588</f>
        <v>52166.666666666664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16</v>
      </c>
      <c r="I40" s="176">
        <f>'Salary Record'!I178</f>
        <v>30</v>
      </c>
      <c r="J40" s="175">
        <f>'Salary Record'!K179</f>
        <v>3333.3333333333335</v>
      </c>
      <c r="K40" s="175">
        <f>'Salary Record'!K180</f>
        <v>53333.333333333336</v>
      </c>
      <c r="L40" s="176">
        <f>'Salary Record'!G178</f>
        <v>95000</v>
      </c>
      <c r="M40" s="176">
        <f>'Salary Record'!G179</f>
        <v>0</v>
      </c>
      <c r="N40" s="178">
        <f>'Salary Record'!G180</f>
        <v>95000</v>
      </c>
      <c r="O40" s="176">
        <f>'Salary Record'!G181</f>
        <v>5000</v>
      </c>
      <c r="P40" s="178">
        <f>'Salary Record'!G182</f>
        <v>90000</v>
      </c>
      <c r="Q40" s="180">
        <f>'Salary Record'!K182</f>
        <v>48333.333333333336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0</v>
      </c>
      <c r="G41" s="179">
        <f>'Salary Record'!C633</f>
        <v>0</v>
      </c>
      <c r="H41" s="200">
        <f>'Salary Record'!I631</f>
        <v>80</v>
      </c>
      <c r="I41" s="200">
        <f>'Salary Record'!I630</f>
        <v>30</v>
      </c>
      <c r="J41" s="175">
        <f>'Salary Record'!K631</f>
        <v>11666.666666666668</v>
      </c>
      <c r="K41" s="175">
        <f>'Salary Record'!K632</f>
        <v>46666.666666666672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46666.666666666672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0</v>
      </c>
      <c r="G42" s="179">
        <f>'Salary Record'!C664</f>
        <v>0</v>
      </c>
      <c r="H42" s="66">
        <f>'Salary Record'!I662</f>
        <v>51</v>
      </c>
      <c r="I42" s="66">
        <f>'Salary Record'!I661</f>
        <v>30</v>
      </c>
      <c r="J42" s="179">
        <f>'Salary Record'!K662</f>
        <v>10625</v>
      </c>
      <c r="K42" s="179">
        <f>'Salary Record'!K663</f>
        <v>60625</v>
      </c>
      <c r="L42" s="198">
        <f>'Salary Record'!G661</f>
        <v>5500</v>
      </c>
      <c r="M42" s="66">
        <f>'Salary Record'!G662</f>
        <v>10000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50625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0</v>
      </c>
      <c r="G43" s="18">
        <f>'Salary Record'!C680</f>
        <v>0</v>
      </c>
      <c r="H43" s="9">
        <f>'Salary Record'!I678</f>
        <v>111</v>
      </c>
      <c r="I43" s="9">
        <f>'Salary Record'!I677</f>
        <v>0</v>
      </c>
      <c r="J43" s="44">
        <f>'Salary Record'!K678</f>
        <v>11562.5</v>
      </c>
      <c r="K43" s="44">
        <f>'Salary Record'!K679</f>
        <v>11562.5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11562.5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0</v>
      </c>
      <c r="G44" s="181">
        <f>'Salary Record'!C211</f>
        <v>0</v>
      </c>
      <c r="H44" s="176">
        <f>'Salary Record'!I209</f>
        <v>24</v>
      </c>
      <c r="I44" s="176">
        <f>'Salary Record'!I208</f>
        <v>30</v>
      </c>
      <c r="J44" s="188">
        <f>'Salary Record'!K209</f>
        <v>2600</v>
      </c>
      <c r="K44" s="188">
        <f>'Salary Record'!K210</f>
        <v>28600</v>
      </c>
      <c r="L44" s="189">
        <f>'Salary Record'!G208</f>
        <v>18225</v>
      </c>
      <c r="M44" s="189">
        <f>'Salary Record'!G209</f>
        <v>10000</v>
      </c>
      <c r="N44" s="199">
        <f>'Salary Record'!G210</f>
        <v>28225</v>
      </c>
      <c r="O44" s="189">
        <f>'Salary Record'!G211</f>
        <v>10000</v>
      </c>
      <c r="P44" s="199">
        <f>'Salary Record'!G212</f>
        <v>18225</v>
      </c>
      <c r="Q44" s="242">
        <f>'Salary Record'!K212</f>
        <v>18600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7" t="s">
        <v>2</v>
      </c>
      <c r="B45" s="368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75854.166666666672</v>
      </c>
      <c r="K45" s="229">
        <f>SUM(K37:K44)</f>
        <v>388854.16666666669</v>
      </c>
      <c r="L45" s="227"/>
      <c r="M45" s="227"/>
      <c r="N45" s="227"/>
      <c r="O45" s="227"/>
      <c r="P45" s="227"/>
      <c r="Q45" s="201">
        <f>SUM(Q37:Q44)</f>
        <v>353854.16666666669</v>
      </c>
      <c r="R45" s="202"/>
      <c r="T45" s="204"/>
    </row>
    <row r="46" spans="1:24" s="155" customFormat="1" ht="21" customHeight="1" x14ac:dyDescent="0.2">
      <c r="A46" s="364" t="s">
        <v>86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6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0</v>
      </c>
      <c r="G47" s="174">
        <f>'Salary Record'!C391</f>
        <v>0</v>
      </c>
      <c r="H47" s="177">
        <f>'Salary Record'!I389</f>
        <v>27</v>
      </c>
      <c r="I47" s="177">
        <f>'Salary Record'!I388</f>
        <v>30</v>
      </c>
      <c r="J47" s="175">
        <f>'Salary Record'!K389</f>
        <v>2812.5</v>
      </c>
      <c r="K47" s="175">
        <f>'Salary Record'!K390</f>
        <v>27812.5</v>
      </c>
      <c r="L47" s="176">
        <f>'Salary Record'!G388</f>
        <v>10000</v>
      </c>
      <c r="M47" s="177">
        <f>'Salary Record'!G389</f>
        <v>0</v>
      </c>
      <c r="N47" s="178">
        <f>'Salary Record'!G390</f>
        <v>10000</v>
      </c>
      <c r="O47" s="177">
        <f>'Salary Record'!G391</f>
        <v>2000</v>
      </c>
      <c r="P47" s="178">
        <f>'Salary Record'!G392</f>
        <v>8000</v>
      </c>
      <c r="Q47" s="180">
        <f>'Salary Record'!K392</f>
        <v>25812.5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0</v>
      </c>
      <c r="G48" s="18">
        <f>'Salary Record'!C758</f>
        <v>0</v>
      </c>
      <c r="H48" s="9">
        <f>'Salary Record'!I756</f>
        <v>49</v>
      </c>
      <c r="I48" s="9">
        <f>'Salary Record'!I755</f>
        <v>0</v>
      </c>
      <c r="J48" s="248">
        <f>'Salary Record'!K756</f>
        <v>6125</v>
      </c>
      <c r="K48" s="13">
        <f>'Salary Record'!K757</f>
        <v>6125</v>
      </c>
      <c r="L48" s="9">
        <f>'Salary Record'!G755</f>
        <v>0</v>
      </c>
      <c r="M48" s="9">
        <f>'Salary Record'!G756</f>
        <v>20000</v>
      </c>
      <c r="N48" s="15">
        <f>'Salary Record'!G757</f>
        <v>20000</v>
      </c>
      <c r="O48" s="9">
        <f>'Salary Record'!G758</f>
        <v>2000</v>
      </c>
      <c r="P48" s="15">
        <f>'Salary Record'!G759</f>
        <v>18000</v>
      </c>
      <c r="Q48" s="180">
        <f>'Salary Record'!K759</f>
        <v>4125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41854.166666666664</v>
      </c>
      <c r="E49" s="66">
        <f>'Salary Record'!K339</f>
        <v>35000</v>
      </c>
      <c r="F49" s="177">
        <f>'Salary Record'!C345</f>
        <v>0</v>
      </c>
      <c r="G49" s="179">
        <f>'Salary Record'!C346</f>
        <v>0</v>
      </c>
      <c r="H49" s="66">
        <f>'Salary Record'!I344</f>
        <v>47</v>
      </c>
      <c r="I49" s="66">
        <f>'Salary Record'!I343</f>
        <v>30</v>
      </c>
      <c r="J49" s="175">
        <f>'Salary Record'!K344</f>
        <v>6854.166666666667</v>
      </c>
      <c r="K49" s="175">
        <f>'Salary Record'!K345</f>
        <v>41854.166666666664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41854.166666666664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0</v>
      </c>
      <c r="G50" s="179">
        <f>'Salary Record'!C361</f>
        <v>0</v>
      </c>
      <c r="H50" s="66">
        <f>'Salary Record'!I359</f>
        <v>27</v>
      </c>
      <c r="I50" s="66">
        <f>'Salary Record'!I358</f>
        <v>30</v>
      </c>
      <c r="J50" s="175">
        <f>'Salary Record'!K359</f>
        <v>3037.5</v>
      </c>
      <c r="K50" s="175">
        <f>'Salary Record'!K360</f>
        <v>30037.5</v>
      </c>
      <c r="L50" s="176">
        <f>'Salary Record'!G358</f>
        <v>18000</v>
      </c>
      <c r="M50" s="177">
        <f>'Salary Record'!G359</f>
        <v>0</v>
      </c>
      <c r="N50" s="178">
        <f>'Salary Record'!G360</f>
        <v>18000</v>
      </c>
      <c r="O50" s="177">
        <f>'Salary Record'!G361</f>
        <v>2000</v>
      </c>
      <c r="P50" s="178">
        <f>'Salary Record'!G362</f>
        <v>16000</v>
      </c>
      <c r="Q50" s="180">
        <f>'Salary Record'!K362</f>
        <v>28037.5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0</v>
      </c>
      <c r="G51" s="181">
        <f>'Salary Record'!C406</f>
        <v>0</v>
      </c>
      <c r="H51" s="176">
        <f>'Salary Record'!I404</f>
        <v>36</v>
      </c>
      <c r="I51" s="176">
        <f>'Salary Record'!I403</f>
        <v>30</v>
      </c>
      <c r="J51" s="175">
        <f>'Salary Record'!K404</f>
        <v>3750</v>
      </c>
      <c r="K51" s="66">
        <f>'Salary Record'!K405</f>
        <v>28750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28750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0</v>
      </c>
      <c r="G52" s="179">
        <f>'Salary Record'!C331</f>
        <v>0</v>
      </c>
      <c r="H52" s="66">
        <f>'Salary Record'!I329</f>
        <v>36</v>
      </c>
      <c r="I52" s="66">
        <f>'Salary Record'!I328</f>
        <v>30</v>
      </c>
      <c r="J52" s="179">
        <f>'Salary Record'!K329</f>
        <v>4050</v>
      </c>
      <c r="K52" s="179">
        <f>'Salary Record'!K330</f>
        <v>31050</v>
      </c>
      <c r="L52" s="198">
        <f>'Salary Record'!G328</f>
        <v>3000</v>
      </c>
      <c r="M52" s="66">
        <f>'Salary Record'!G329</f>
        <v>0</v>
      </c>
      <c r="N52" s="193">
        <f>'Salary Record'!G330</f>
        <v>3000</v>
      </c>
      <c r="O52" s="66">
        <f>'Salary Record'!G331</f>
        <v>3000</v>
      </c>
      <c r="P52" s="193">
        <f>'Salary Record'!G332</f>
        <v>0</v>
      </c>
      <c r="Q52" s="180">
        <f>'Salary Record'!K332</f>
        <v>28050</v>
      </c>
      <c r="R52" s="117" t="s">
        <v>137</v>
      </c>
      <c r="S52" s="244">
        <f>Q58+Q50+Q49+Q47</f>
        <v>121704.16666666666</v>
      </c>
      <c r="T52" s="125"/>
    </row>
    <row r="53" spans="1:23" s="203" customFormat="1" ht="21" x14ac:dyDescent="0.3">
      <c r="A53" s="367" t="s">
        <v>2</v>
      </c>
      <c r="B53" s="368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26629.166666666668</v>
      </c>
      <c r="K53" s="229">
        <f>SUM(K47:K52)</f>
        <v>165629.16666666666</v>
      </c>
      <c r="L53" s="227"/>
      <c r="M53" s="227"/>
      <c r="N53" s="227"/>
      <c r="O53" s="227"/>
      <c r="P53" s="227"/>
      <c r="Q53" s="201">
        <f>SUM(Q47:Q52)</f>
        <v>156629.16666666666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64" t="s">
        <v>218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6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0</v>
      </c>
      <c r="G56" s="343">
        <f>'Salary Record'!C696</f>
        <v>0</v>
      </c>
      <c r="H56" s="343">
        <f>'Salary Record'!I694</f>
        <v>0</v>
      </c>
      <c r="I56" s="343">
        <f>'Salary Record'!I693</f>
        <v>30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0</v>
      </c>
      <c r="G57" s="179">
        <f>'Salary Record'!C301</f>
        <v>0</v>
      </c>
      <c r="H57" s="200">
        <f>'Salary Record'!I299</f>
        <v>13</v>
      </c>
      <c r="I57" s="200">
        <f>'Salary Record'!I298</f>
        <v>20</v>
      </c>
      <c r="J57" s="343">
        <f>'Salary Record'!K299</f>
        <v>4062.5</v>
      </c>
      <c r="K57" s="321">
        <f>'Salary Record'!K300</f>
        <v>54062.5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5000</v>
      </c>
      <c r="P57" s="346">
        <f>'Salary Record'!G302</f>
        <v>12000</v>
      </c>
      <c r="Q57" s="180">
        <f>'Salary Record'!K302</f>
        <v>49062.5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58" t="str">
        <f>'Salary Record'!C370</f>
        <v>Waseem Tariq</v>
      </c>
      <c r="C58" s="130"/>
      <c r="D58" s="131"/>
      <c r="E58" s="176">
        <f>'Salary Record'!K369</f>
        <v>60000</v>
      </c>
      <c r="F58" s="177">
        <f>'Salary Record'!C375</f>
        <v>0</v>
      </c>
      <c r="G58" s="181">
        <f>'Salary Record'!C376</f>
        <v>0</v>
      </c>
      <c r="H58" s="176">
        <f>'Salary Record'!I374</f>
        <v>8</v>
      </c>
      <c r="I58" s="176">
        <f>'Salary Record'!I373</f>
        <v>13</v>
      </c>
      <c r="J58" s="175">
        <f>'Salary Record'!K374</f>
        <v>2000</v>
      </c>
      <c r="K58" s="66">
        <f>'Salary Record'!K375</f>
        <v>28000</v>
      </c>
      <c r="L58" s="176">
        <f>'Salary Record'!G373</f>
        <v>0</v>
      </c>
      <c r="M58" s="176">
        <f>'Salary Record'!G374</f>
        <v>20000</v>
      </c>
      <c r="N58" s="178">
        <f>'Salary Record'!G375</f>
        <v>20000</v>
      </c>
      <c r="O58" s="176">
        <f>'Salary Record'!G376</f>
        <v>2000</v>
      </c>
      <c r="P58" s="178">
        <f>'Salary Record'!G377</f>
        <v>18000</v>
      </c>
      <c r="Q58" s="180">
        <f>'Salary Record'!K377</f>
        <v>26000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0</v>
      </c>
      <c r="G59" s="179">
        <f>'Salary Record'!C286</f>
        <v>0</v>
      </c>
      <c r="H59" s="200">
        <f>'Salary Record'!I284</f>
        <v>38</v>
      </c>
      <c r="I59" s="200">
        <f>'Salary Record'!I283</f>
        <v>30</v>
      </c>
      <c r="J59" s="175">
        <f>'Salary Record'!K284</f>
        <v>7916.666666666667</v>
      </c>
      <c r="K59" s="175">
        <f>'Salary Record'!K285</f>
        <v>57916.666666666664</v>
      </c>
      <c r="L59" s="176">
        <f>'Salary Record'!G283</f>
        <v>140870</v>
      </c>
      <c r="M59" s="177">
        <f>'Salary Record'!G284</f>
        <v>0</v>
      </c>
      <c r="N59" s="178">
        <f>'Salary Record'!G285</f>
        <v>140870</v>
      </c>
      <c r="O59" s="177">
        <f>'Salary Record'!G286</f>
        <v>5000</v>
      </c>
      <c r="P59" s="178">
        <f>'Salary Record'!G287</f>
        <v>135870</v>
      </c>
      <c r="Q59" s="180">
        <f>'Salary Record'!K287</f>
        <v>52916.666666666664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0</v>
      </c>
      <c r="G60" s="179">
        <f>'Salary Record'!C648</f>
        <v>0</v>
      </c>
      <c r="H60" s="179">
        <f>'Salary Record'!I646</f>
        <v>43</v>
      </c>
      <c r="I60" s="179">
        <f>'Salary Record'!I645</f>
        <v>0</v>
      </c>
      <c r="J60" s="175">
        <f>'Salary Record'!K646</f>
        <v>8062.5</v>
      </c>
      <c r="K60" s="175">
        <f>'Salary Record'!K647</f>
        <v>8062.5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8062.5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0</v>
      </c>
      <c r="G61" s="179">
        <f>'Salary Record'!C226</f>
        <v>0</v>
      </c>
      <c r="H61" s="200">
        <f>'Salary Record'!I224</f>
        <v>0</v>
      </c>
      <c r="I61" s="200">
        <f>'Salary Record'!I223</f>
        <v>32</v>
      </c>
      <c r="J61" s="175">
        <f>'Salary Record'!K224</f>
        <v>0</v>
      </c>
      <c r="K61" s="66">
        <f>'Salary Record'!K225</f>
        <v>37333.333333333336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37333.333333333336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0</v>
      </c>
      <c r="G62" s="179">
        <f>'Salary Record'!C271</f>
        <v>0</v>
      </c>
      <c r="H62" s="179">
        <f>'Salary Record'!I269</f>
        <v>34</v>
      </c>
      <c r="I62" s="179">
        <f>'Salary Record'!I268</f>
        <v>30</v>
      </c>
      <c r="J62" s="175">
        <f>'Salary Record'!K269</f>
        <v>4958.3333333333339</v>
      </c>
      <c r="K62" s="175">
        <f>'Salary Record'!K270</f>
        <v>39958.333333333336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39958.333333333336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0</v>
      </c>
      <c r="G63" s="343">
        <f>'Salary Record'!C241</f>
        <v>0</v>
      </c>
      <c r="H63" s="343">
        <f>'Salary Record'!I239</f>
        <v>33</v>
      </c>
      <c r="I63" s="343">
        <f>'Salary Record'!I238</f>
        <v>30</v>
      </c>
      <c r="J63" s="320">
        <f>'Salary Record'!K239</f>
        <v>4400</v>
      </c>
      <c r="K63" s="320">
        <f>'Salary Record'!K240</f>
        <v>36400</v>
      </c>
      <c r="L63" s="240" t="str">
        <f>'Salary Record'!G238</f>
        <v/>
      </c>
      <c r="M63" s="322">
        <f>'Salary Record'!G239</f>
        <v>0</v>
      </c>
      <c r="N63" s="323">
        <f>'Salary Record'!G240</f>
        <v>0</v>
      </c>
      <c r="O63" s="322">
        <f>'Salary Record'!G241</f>
        <v>0</v>
      </c>
      <c r="P63" s="323" t="str">
        <f>'Salary Record'!G242</f>
        <v/>
      </c>
      <c r="Q63" s="180">
        <f>'Salary Record'!K242</f>
        <v>36400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0</v>
      </c>
      <c r="G64" s="343">
        <f>'Salary Record'!C256</f>
        <v>0</v>
      </c>
      <c r="H64" s="343">
        <f>'Salary Record'!I254</f>
        <v>48</v>
      </c>
      <c r="I64" s="343">
        <f>'Salary Record'!I253</f>
        <v>30</v>
      </c>
      <c r="J64" s="320">
        <f>'Salary Record'!K254</f>
        <v>9000</v>
      </c>
      <c r="K64" s="320">
        <f>'Salary Record'!K255</f>
        <v>54000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54000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59" t="str">
        <f>'Salary Record'!C831</f>
        <v>Saad</v>
      </c>
      <c r="C65" s="55"/>
      <c r="D65" s="54"/>
      <c r="E65" s="200">
        <f>'Salary Record'!K830</f>
        <v>45000</v>
      </c>
      <c r="F65" s="343">
        <f>'Salary Record'!C836</f>
        <v>0</v>
      </c>
      <c r="G65" s="343">
        <f>'Salary Record'!C837</f>
        <v>0</v>
      </c>
      <c r="H65" s="343">
        <f>'Salary Record'!I835</f>
        <v>82</v>
      </c>
      <c r="I65" s="343">
        <f>'Salary Record'!I834</f>
        <v>32</v>
      </c>
      <c r="J65" s="320">
        <f>'Salary Record'!K835</f>
        <v>15375</v>
      </c>
      <c r="K65" s="320">
        <f>'Salary Record'!K836</f>
        <v>63375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63375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0</v>
      </c>
      <c r="G66" s="179">
        <f>'Salary Record'!C316</f>
        <v>0</v>
      </c>
      <c r="H66" s="200">
        <f>'Salary Record'!I314</f>
        <v>51</v>
      </c>
      <c r="I66" s="200">
        <f>'Salary Record'!I313</f>
        <v>30</v>
      </c>
      <c r="J66" s="320">
        <f>'Salary Record'!K314</f>
        <v>7437.5000000000009</v>
      </c>
      <c r="K66" s="320">
        <f>'Salary Record'!K315</f>
        <v>42437.5</v>
      </c>
      <c r="L66" s="240">
        <f>'Salary Record'!G313</f>
        <v>10760</v>
      </c>
      <c r="M66" s="322">
        <f>'Salary Record'!G314</f>
        <v>0</v>
      </c>
      <c r="N66" s="323">
        <f>'Salary Record'!G315</f>
        <v>10760</v>
      </c>
      <c r="O66" s="322">
        <f>'Salary Record'!G316</f>
        <v>2000</v>
      </c>
      <c r="P66" s="323">
        <f>'Salary Record'!G317</f>
        <v>8760</v>
      </c>
      <c r="Q66" s="180">
        <f>'Salary Record'!K317</f>
        <v>40437.5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0</v>
      </c>
      <c r="G67" s="343">
        <f>'Salary Record'!C602</f>
        <v>0</v>
      </c>
      <c r="H67" s="321">
        <f>'Salary Record'!I600</f>
        <v>30</v>
      </c>
      <c r="I67" s="321">
        <f>'Salary Record'!I599</f>
        <v>0</v>
      </c>
      <c r="J67" s="320">
        <f>'Salary Record'!K600</f>
        <v>6250</v>
      </c>
      <c r="K67" s="321">
        <f>'Salary Record'!K601</f>
        <v>6250</v>
      </c>
      <c r="L67" s="240">
        <f>'Salary Record'!G599</f>
        <v>2000</v>
      </c>
      <c r="M67" s="322">
        <f>'Salary Record'!G600</f>
        <v>30000</v>
      </c>
      <c r="N67" s="323">
        <f>'Salary Record'!G601</f>
        <v>32000</v>
      </c>
      <c r="O67" s="322">
        <f>'Salary Record'!G602</f>
        <v>5000</v>
      </c>
      <c r="P67" s="323">
        <f>'Salary Record'!G603</f>
        <v>27000</v>
      </c>
      <c r="Q67" s="344">
        <f>'Salary Record'!K603</f>
        <v>1250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0</v>
      </c>
      <c r="G68" s="343">
        <f>'Salary Record'!C773</f>
        <v>0</v>
      </c>
      <c r="H68" s="321">
        <f>'Salary Record'!I771</f>
        <v>30</v>
      </c>
      <c r="I68" s="321">
        <f>'Salary Record'!I770</f>
        <v>30</v>
      </c>
      <c r="J68" s="320">
        <f>'Salary Record'!K771</f>
        <v>4000.0000000000005</v>
      </c>
      <c r="K68" s="321">
        <f>'Salary Record'!K772</f>
        <v>36000.000000000007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36000.000000000007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0</v>
      </c>
      <c r="G69" s="343">
        <f>'Salary Record'!C821</f>
        <v>0</v>
      </c>
      <c r="H69" s="321">
        <f>'Salary Record'!I819</f>
        <v>13</v>
      </c>
      <c r="I69" s="321">
        <f>'Salary Record'!I818</f>
        <v>0</v>
      </c>
      <c r="J69" s="320">
        <f>'Salary Record'!K819</f>
        <v>1895.8333333333335</v>
      </c>
      <c r="K69" s="321">
        <f>'Salary Record'!K820</f>
        <v>1895.8333333333335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1895.8333333333335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SUM(Q46:Q95)</f>
        <v>4935327.083333334</v>
      </c>
      <c r="E70" s="200">
        <f>'Salary Record'!K611</f>
        <v>32000</v>
      </c>
      <c r="F70" s="177">
        <f>'Salary Record'!C617</f>
        <v>0</v>
      </c>
      <c r="G70" s="174">
        <f>'Salary Record'!C618</f>
        <v>0</v>
      </c>
      <c r="H70" s="177">
        <f>'Salary Record'!I616</f>
        <v>37</v>
      </c>
      <c r="I70" s="177">
        <f>'Salary Record'!I615</f>
        <v>30</v>
      </c>
      <c r="J70" s="175">
        <f>'Salary Record'!K616</f>
        <v>4933.3333333333339</v>
      </c>
      <c r="K70" s="175">
        <f>'Salary Record'!K617</f>
        <v>36933.333333333336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36933.333333333336</v>
      </c>
      <c r="R70" s="315"/>
      <c r="S70" s="324"/>
      <c r="T70" s="329">
        <f>Q70+Q69+Q68+Q67+Q66+Q71+Q64+Q63+Q62+Q61+Q60</f>
        <v>331208.33333333331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0</v>
      </c>
      <c r="G71" s="343">
        <f>'Salary Record'!C742</f>
        <v>0</v>
      </c>
      <c r="H71" s="343">
        <f>'Salary Record'!I740</f>
        <v>27</v>
      </c>
      <c r="I71" s="343">
        <f>'Salary Record'!I739</f>
        <v>30</v>
      </c>
      <c r="J71" s="320">
        <f>'Salary Record'!K740</f>
        <v>3937.5000000000005</v>
      </c>
      <c r="K71" s="320">
        <f>'Salary Record'!K741</f>
        <v>38937.5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38937.5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0</v>
      </c>
      <c r="G72" s="343">
        <f>'Salary Record'!C853</f>
        <v>0</v>
      </c>
      <c r="H72" s="343">
        <f>'Salary Record'!I851</f>
        <v>35</v>
      </c>
      <c r="I72" s="343">
        <f>'Salary Record'!I850</f>
        <v>30</v>
      </c>
      <c r="J72" s="320">
        <f>'Salary Record'!K851</f>
        <v>5104.166666666667</v>
      </c>
      <c r="K72" s="320">
        <f>'Salary Record'!K852</f>
        <v>40104.166666666664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40104.166666666664</v>
      </c>
      <c r="R72" s="315"/>
      <c r="S72" s="324"/>
      <c r="T72" s="326"/>
    </row>
    <row r="73" spans="1:21" s="203" customFormat="1" ht="21" x14ac:dyDescent="0.3">
      <c r="A73" s="367" t="s">
        <v>2</v>
      </c>
      <c r="B73" s="368"/>
      <c r="C73" s="227"/>
      <c r="D73" s="227"/>
      <c r="E73" s="229">
        <f>SUM(E56:E70)</f>
        <v>776000</v>
      </c>
      <c r="F73" s="227"/>
      <c r="G73" s="227"/>
      <c r="H73" s="227"/>
      <c r="I73" s="227"/>
      <c r="J73" s="229">
        <f>SUM(J56:J70)</f>
        <v>80291.666666666657</v>
      </c>
      <c r="K73" s="229">
        <f>SUM(K56:K70)</f>
        <v>672625</v>
      </c>
      <c r="L73" s="227"/>
      <c r="M73" s="227"/>
      <c r="N73" s="227"/>
      <c r="O73" s="227"/>
      <c r="P73" s="227"/>
      <c r="Q73" s="353">
        <f>SUM(Q56:Q72)</f>
        <v>732666.66666666663</v>
      </c>
      <c r="R73" s="353">
        <f>Q73-Q59</f>
        <v>679750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72" t="s">
        <v>225</v>
      </c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3"/>
      <c r="P75" s="373"/>
      <c r="Q75" s="374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0</v>
      </c>
      <c r="G76" s="167">
        <f>'Salary Record'!C91</f>
        <v>0</v>
      </c>
      <c r="H76" s="166">
        <f>'Salary Record'!I89</f>
        <v>32</v>
      </c>
      <c r="I76" s="166">
        <f>'Salary Record'!I88</f>
        <v>30</v>
      </c>
      <c r="J76" s="247">
        <f>'Salary Record'!K89</f>
        <v>9333.3333333333339</v>
      </c>
      <c r="K76" s="168">
        <f>'Salary Record'!K90</f>
        <v>79333.333333333328</v>
      </c>
      <c r="L76" s="169">
        <f>'Salary Record'!G88</f>
        <v>0</v>
      </c>
      <c r="M76" s="170">
        <f>'Salary Record'!G89</f>
        <v>5000</v>
      </c>
      <c r="N76" s="171">
        <f>'Salary Record'!G90</f>
        <v>5000</v>
      </c>
      <c r="O76" s="170">
        <f>'Salary Record'!G91</f>
        <v>5000</v>
      </c>
      <c r="P76" s="171">
        <f>'Salary Record'!G92</f>
        <v>0</v>
      </c>
      <c r="Q76" s="220">
        <f>'Salary Record'!K92</f>
        <v>74333.333333333328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SUM(Q27:Q88)</f>
        <v>3872933.333333333</v>
      </c>
      <c r="E77" s="200">
        <f>'Salary Record'!K723</f>
        <v>70000</v>
      </c>
      <c r="F77" s="200">
        <f>'Salary Record'!C725</f>
        <v>0</v>
      </c>
      <c r="G77" s="179">
        <f>'Salary Record'!C726</f>
        <v>0</v>
      </c>
      <c r="H77" s="200">
        <f>'Salary Record'!I724</f>
        <v>0</v>
      </c>
      <c r="I77" s="200">
        <f>'Salary Record'!I723</f>
        <v>30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 t="str">
        <f>'Salary Record'!G725</f>
        <v/>
      </c>
      <c r="O77" s="177">
        <f>'Salary Record'!G726</f>
        <v>0</v>
      </c>
      <c r="P77" s="178" t="str">
        <f>'Salary Record'!G727</f>
        <v/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0</v>
      </c>
      <c r="G78" s="174">
        <f>'Salary Record'!C711</f>
        <v>0</v>
      </c>
      <c r="H78" s="177">
        <f>'Salary Record'!I709</f>
        <v>0</v>
      </c>
      <c r="I78" s="177">
        <f>'Salary Record'!I708</f>
        <v>0</v>
      </c>
      <c r="J78" s="175">
        <f>'Salary Record'!K709</f>
        <v>0</v>
      </c>
      <c r="K78" s="175">
        <f>'Salary Record'!K710</f>
        <v>0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0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0</v>
      </c>
      <c r="G79" s="174">
        <f>'Salary Record'!C788</f>
        <v>0</v>
      </c>
      <c r="H79" s="177">
        <f>'Salary Record'!I786</f>
        <v>0</v>
      </c>
      <c r="I79" s="177">
        <f>'Salary Record'!I785</f>
        <v>0</v>
      </c>
      <c r="J79" s="175">
        <f>'Salary Record'!K786</f>
        <v>0</v>
      </c>
      <c r="K79" s="175">
        <f>'Salary Record'!K787</f>
        <v>0</v>
      </c>
      <c r="L79" s="176">
        <f>'Salary Record'!G785</f>
        <v>12000</v>
      </c>
      <c r="M79" s="177">
        <f>'Salary Record'!G786</f>
        <v>0</v>
      </c>
      <c r="N79" s="178">
        <f>'Salary Record'!G787</f>
        <v>12000</v>
      </c>
      <c r="O79" s="177">
        <f>'Salary Record'!G788</f>
        <v>3000</v>
      </c>
      <c r="P79" s="178">
        <f>'Salary Record'!G789</f>
        <v>9000</v>
      </c>
      <c r="Q79" s="180">
        <f>'Salary Record'!K789</f>
        <v>-3000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0</v>
      </c>
      <c r="G80" s="343">
        <f>'Salary Record'!C805</f>
        <v>0</v>
      </c>
      <c r="H80" s="321">
        <f>'Salary Record'!I803</f>
        <v>24</v>
      </c>
      <c r="I80" s="321">
        <f>'Salary Record'!I802</f>
        <v>30</v>
      </c>
      <c r="J80" s="320">
        <f>'Salary Record'!K803</f>
        <v>7000</v>
      </c>
      <c r="K80" s="321">
        <f>'Salary Record'!K804</f>
        <v>77000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77000</v>
      </c>
      <c r="R80" s="324"/>
      <c r="S80" s="325"/>
      <c r="T80" s="326"/>
    </row>
    <row r="81" spans="1:24" s="327" customFormat="1" ht="18" customHeight="1" x14ac:dyDescent="0.2">
      <c r="A81" s="207"/>
      <c r="B81" s="363" t="str">
        <f>'Salary Record'!C863</f>
        <v>Talha Siddiqui</v>
      </c>
      <c r="C81" s="341"/>
      <c r="D81" s="342"/>
      <c r="E81" s="321">
        <f>'Salary Record'!K862</f>
        <v>60000</v>
      </c>
      <c r="F81" s="321"/>
      <c r="G81" s="343"/>
      <c r="H81" s="321"/>
      <c r="I81" s="321"/>
      <c r="J81" s="320"/>
      <c r="K81" s="321"/>
      <c r="L81" s="240"/>
      <c r="M81" s="322"/>
      <c r="N81" s="323"/>
      <c r="O81" s="322"/>
      <c r="P81" s="323"/>
      <c r="Q81" s="344"/>
      <c r="R81" s="324"/>
      <c r="S81" s="325"/>
      <c r="T81" s="326"/>
    </row>
    <row r="82" spans="1:24" s="118" customFormat="1" ht="21" customHeight="1" x14ac:dyDescent="0.2">
      <c r="A82" s="207">
        <v>6</v>
      </c>
      <c r="B82" s="255" t="str">
        <f>'Salary Record'!C115</f>
        <v>Amir (JPMC)</v>
      </c>
      <c r="C82" s="138"/>
      <c r="D82" s="135"/>
      <c r="E82" s="66">
        <f>'Salary Record'!K114</f>
        <v>60000</v>
      </c>
      <c r="F82" s="66">
        <f>'Salary Record'!C120</f>
        <v>0</v>
      </c>
      <c r="G82" s="179">
        <f>'Salary Record'!C121</f>
        <v>0</v>
      </c>
      <c r="H82" s="66">
        <f>'Salary Record'!I119</f>
        <v>22</v>
      </c>
      <c r="I82" s="66">
        <f>'Salary Record'!I118</f>
        <v>30</v>
      </c>
      <c r="J82" s="175">
        <f>'Salary Record'!K119</f>
        <v>5500</v>
      </c>
      <c r="K82" s="175">
        <f>'Salary Record'!K120</f>
        <v>65500</v>
      </c>
      <c r="L82" s="176">
        <f>'Salary Record'!G118</f>
        <v>73000</v>
      </c>
      <c r="M82" s="176">
        <f>'Salary Record'!G119</f>
        <v>0</v>
      </c>
      <c r="N82" s="178">
        <f>'Salary Record'!G120</f>
        <v>73000</v>
      </c>
      <c r="O82" s="176">
        <f>'Salary Record'!G121</f>
        <v>5000</v>
      </c>
      <c r="P82" s="178">
        <f>'Salary Record'!G122</f>
        <v>68000</v>
      </c>
      <c r="Q82" s="180">
        <f>'Salary Record'!K122</f>
        <v>60500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255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0</v>
      </c>
      <c r="G83" s="179">
        <f>'Salary Record'!C572</f>
        <v>0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52000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52000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255" t="str">
        <f>'Salary Record'!C416</f>
        <v>A. Lateef Chacha</v>
      </c>
      <c r="C84" s="132"/>
      <c r="D84" s="133"/>
      <c r="E84" s="66">
        <f>'Salary Record'!K415</f>
        <v>27000</v>
      </c>
      <c r="F84" s="66">
        <f>'Salary Record'!C421</f>
        <v>0</v>
      </c>
      <c r="G84" s="179">
        <f>'Salary Record'!C422</f>
        <v>0</v>
      </c>
      <c r="H84" s="66">
        <f>'Salary Record'!I420</f>
        <v>59</v>
      </c>
      <c r="I84" s="66">
        <f>'Salary Record'!I419</f>
        <v>30</v>
      </c>
      <c r="J84" s="175">
        <f>'Salary Record'!K420</f>
        <v>6637.5</v>
      </c>
      <c r="K84" s="175">
        <f>'Salary Record'!K421</f>
        <v>33637.5</v>
      </c>
      <c r="L84" s="176">
        <f>'Salary Record'!G419</f>
        <v>18000</v>
      </c>
      <c r="M84" s="176">
        <f>'Salary Record'!G420</f>
        <v>3000</v>
      </c>
      <c r="N84" s="178">
        <f>'Salary Record'!G421</f>
        <v>21000</v>
      </c>
      <c r="O84" s="176">
        <f>'Salary Record'!G422</f>
        <v>2000</v>
      </c>
      <c r="P84" s="178">
        <f>'Salary Record'!G423</f>
        <v>19000</v>
      </c>
      <c r="Q84" s="180">
        <f>'Salary Record'!K423</f>
        <v>31637.5</v>
      </c>
      <c r="R84" s="117"/>
      <c r="S84" s="117"/>
      <c r="T84" s="119"/>
    </row>
    <row r="85" spans="1:24" ht="15.75" x14ac:dyDescent="0.25">
      <c r="A85" s="207">
        <v>9</v>
      </c>
      <c r="B85" s="255" t="str">
        <f>'Salary Record'!C431</f>
        <v>Lateef</v>
      </c>
      <c r="C85" s="12"/>
      <c r="D85" s="50"/>
      <c r="E85" s="9">
        <f>'Salary Record'!K430</f>
        <v>34000</v>
      </c>
      <c r="F85" s="9">
        <f>'Salary Record'!C436</f>
        <v>0</v>
      </c>
      <c r="G85" s="18">
        <f>'Salary Record'!C437</f>
        <v>0</v>
      </c>
      <c r="H85" s="9">
        <f>'Salary Record'!I435</f>
        <v>52</v>
      </c>
      <c r="I85" s="9">
        <f>'Salary Record'!I434</f>
        <v>30</v>
      </c>
      <c r="J85" s="13">
        <f>'Salary Record'!K435</f>
        <v>7366.6666666666661</v>
      </c>
      <c r="K85" s="13">
        <f>'Salary Record'!K436</f>
        <v>41366.666666666664</v>
      </c>
      <c r="L85" s="9">
        <f>'Salary Record'!G434</f>
        <v>41500</v>
      </c>
      <c r="M85" s="9">
        <f>'Salary Record'!G435</f>
        <v>0</v>
      </c>
      <c r="N85" s="92">
        <f>'Salary Record'!G436</f>
        <v>41500</v>
      </c>
      <c r="O85" s="9">
        <f>'Salary Record'!G437</f>
        <v>5000</v>
      </c>
      <c r="P85" s="92">
        <f>'Salary Record'!G438</f>
        <v>36500</v>
      </c>
      <c r="Q85" s="86">
        <f>'Salary Record'!K438</f>
        <v>36366.666666666664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255" t="s">
        <v>29</v>
      </c>
      <c r="C86" s="143"/>
      <c r="D86" s="144"/>
      <c r="E86" s="173">
        <f>'Salary Record'!K189</f>
        <v>35000</v>
      </c>
      <c r="F86" s="173">
        <f>'Salary Record'!C195</f>
        <v>0</v>
      </c>
      <c r="G86" s="174">
        <f>'Salary Record'!C196</f>
        <v>0</v>
      </c>
      <c r="H86" s="173">
        <f>'Salary Record'!I194</f>
        <v>124</v>
      </c>
      <c r="I86" s="173">
        <f>'Salary Record'!I193</f>
        <v>30</v>
      </c>
      <c r="J86" s="312">
        <f>'Salary Record'!K194</f>
        <v>18083.333333333336</v>
      </c>
      <c r="K86" s="66">
        <f>'Salary Record'!K195</f>
        <v>53083.333333333336</v>
      </c>
      <c r="L86" s="176">
        <f>'Salary Record'!G193</f>
        <v>59000</v>
      </c>
      <c r="M86" s="177">
        <f>'Salary Record'!G194</f>
        <v>0</v>
      </c>
      <c r="N86" s="178">
        <f>'Salary Record'!G195</f>
        <v>59000</v>
      </c>
      <c r="O86" s="177">
        <f>'Salary Record'!G196</f>
        <v>5000</v>
      </c>
      <c r="P86" s="178">
        <f>'Salary Record'!G197</f>
        <v>54000</v>
      </c>
      <c r="Q86" s="180">
        <f>'Salary Record'!K197</f>
        <v>48083.333333333336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10" t="s">
        <v>9</v>
      </c>
      <c r="C87" s="138"/>
      <c r="D87" s="135"/>
      <c r="E87" s="179">
        <f>'Salary Record'!K144</f>
        <v>35000</v>
      </c>
      <c r="F87" s="179">
        <f>'Salary Record'!C150</f>
        <v>0</v>
      </c>
      <c r="G87" s="179">
        <f>'Salary Record'!C151</f>
        <v>0</v>
      </c>
      <c r="H87" s="179">
        <f>'Salary Record'!I149</f>
        <v>86.8</v>
      </c>
      <c r="I87" s="179">
        <f>'Salary Record'!I148</f>
        <v>30</v>
      </c>
      <c r="J87" s="175">
        <f>'Salary Record'!K149</f>
        <v>12658.333333333334</v>
      </c>
      <c r="K87" s="175">
        <f>'Salary Record'!K150</f>
        <v>47658.333333333336</v>
      </c>
      <c r="L87" s="176">
        <f>'Salary Record'!G148</f>
        <v>35867</v>
      </c>
      <c r="M87" s="177">
        <f>'Salary Record'!G149</f>
        <v>5000</v>
      </c>
      <c r="N87" s="178">
        <f>'Salary Record'!G150</f>
        <v>40867</v>
      </c>
      <c r="O87" s="177">
        <f>'Salary Record'!G151</f>
        <v>5000</v>
      </c>
      <c r="P87" s="178">
        <f>'Salary Record'!G152</f>
        <v>35867</v>
      </c>
      <c r="Q87" s="180">
        <f>'Salary Record'!K152</f>
        <v>42658.333333333336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67" t="s">
        <v>2</v>
      </c>
      <c r="B88" s="368"/>
      <c r="C88" s="227"/>
      <c r="D88" s="227"/>
      <c r="E88" s="231">
        <f>SUM(E76:E87)</f>
        <v>633000</v>
      </c>
      <c r="F88" s="227"/>
      <c r="G88" s="227"/>
      <c r="H88" s="227"/>
      <c r="I88" s="227"/>
      <c r="J88" s="231">
        <f>SUM(J76:J87)</f>
        <v>66579.166666666672</v>
      </c>
      <c r="K88" s="231">
        <f>SUM(K76:K87)</f>
        <v>519579.16666666663</v>
      </c>
      <c r="L88" s="227"/>
      <c r="M88" s="227"/>
      <c r="N88" s="227"/>
      <c r="O88" s="227"/>
      <c r="P88" s="227"/>
      <c r="Q88" s="201">
        <f>SUM(Q76:Q87)</f>
        <v>489579.16666666663</v>
      </c>
      <c r="R88" s="202"/>
      <c r="T88" s="204"/>
      <c r="U88" s="225"/>
    </row>
    <row r="89" spans="1:24" s="203" customFormat="1" ht="21" x14ac:dyDescent="0.3">
      <c r="A89" s="256"/>
      <c r="B89" s="257"/>
      <c r="C89" s="258"/>
      <c r="D89" s="258"/>
      <c r="E89" s="180"/>
      <c r="F89" s="258"/>
      <c r="G89" s="258"/>
      <c r="H89" s="258"/>
      <c r="I89" s="258"/>
      <c r="J89" s="180"/>
      <c r="K89" s="259"/>
      <c r="L89" s="227"/>
      <c r="M89" s="227"/>
      <c r="N89" s="227"/>
      <c r="O89" s="227"/>
      <c r="P89" s="227"/>
      <c r="Q89" s="260"/>
      <c r="R89" s="225"/>
      <c r="T89" s="261"/>
    </row>
    <row r="90" spans="1:24" ht="21" customHeight="1" x14ac:dyDescent="0.2">
      <c r="A90" s="383" t="s">
        <v>100</v>
      </c>
      <c r="B90" s="384"/>
      <c r="C90" s="221"/>
      <c r="D90" s="221"/>
      <c r="E90" s="232">
        <f>SUM(E4+E5+E73+E53+E45+E34+E27+E20+E11+E88)</f>
        <v>2516500</v>
      </c>
      <c r="F90" s="221"/>
      <c r="G90" s="221"/>
      <c r="H90" s="221"/>
      <c r="I90" s="221"/>
      <c r="J90" s="232">
        <f>SUM(J4+J5+J73+J53+J45+J34+J27+J20+J11+J88)</f>
        <v>292702.08333333331</v>
      </c>
      <c r="K90" s="222"/>
      <c r="L90" s="206">
        <f>SUM(L4:L88)</f>
        <v>767922</v>
      </c>
      <c r="M90" s="230">
        <f>SUM(M4:M88)</f>
        <v>147000</v>
      </c>
      <c r="N90" s="206">
        <f>SUM(N4:N88)</f>
        <v>914922</v>
      </c>
      <c r="O90" s="206">
        <f>SUM(O4:O88)</f>
        <v>119000</v>
      </c>
      <c r="P90" s="206">
        <f>SUM(P4:P88)</f>
        <v>795922</v>
      </c>
      <c r="Q90" s="205">
        <f>SUM(Q4+Q5++Q73+Q53+Q45+Q34+Q27+Q20+Q11+Q88)+28000</f>
        <v>2177577.0833333335</v>
      </c>
      <c r="R90" s="79"/>
      <c r="S90" s="8"/>
      <c r="U90" s="325"/>
    </row>
    <row r="91" spans="1:24" ht="20.45" customHeight="1" x14ac:dyDescent="0.2">
      <c r="A91" s="385" t="s">
        <v>167</v>
      </c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7"/>
      <c r="Q91" s="93"/>
      <c r="R91" s="79"/>
      <c r="S91" s="8"/>
      <c r="U91" s="8"/>
    </row>
    <row r="92" spans="1:24" ht="20.45" customHeight="1" x14ac:dyDescent="0.2">
      <c r="A92" s="385" t="s">
        <v>168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7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x14ac:dyDescent="0.25">
      <c r="A99" s="210">
        <v>3</v>
      </c>
      <c r="B99" s="16" t="s">
        <v>12</v>
      </c>
      <c r="C99" s="52" t="s">
        <v>81</v>
      </c>
      <c r="D99" s="53">
        <f>SUM(Q99:Q99)</f>
        <v>1895.8333333333335</v>
      </c>
      <c r="E99" s="10">
        <f>'Salary Record'!K814</f>
        <v>35000</v>
      </c>
      <c r="F99" s="10">
        <f>'Salary Record'!C820</f>
        <v>0</v>
      </c>
      <c r="G99" s="17">
        <f>'Salary Record'!C821</f>
        <v>0</v>
      </c>
      <c r="H99" s="10">
        <f>'Salary Record'!I819</f>
        <v>13</v>
      </c>
      <c r="I99" s="10">
        <f>'Salary Record'!I818</f>
        <v>0</v>
      </c>
      <c r="J99" s="13">
        <f>'Salary Record'!K819</f>
        <v>1895.8333333333335</v>
      </c>
      <c r="K99" s="10">
        <f>'Salary Record'!K820</f>
        <v>1895.8333333333335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1895.8333333333335</v>
      </c>
      <c r="R99" s="77"/>
      <c r="S99" s="8"/>
    </row>
    <row r="100" spans="1:20" ht="20.25" x14ac:dyDescent="0.3">
      <c r="B100" s="375" t="s">
        <v>90</v>
      </c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/>
      <c r="N100"/>
      <c r="O100"/>
      <c r="P100"/>
      <c r="R100"/>
      <c r="T100"/>
    </row>
    <row r="101" spans="1:20" ht="15" x14ac:dyDescent="0.25">
      <c r="B101" s="235" t="s">
        <v>91</v>
      </c>
      <c r="C101" s="85" t="s">
        <v>105</v>
      </c>
      <c r="D101" s="85" t="s">
        <v>103</v>
      </c>
      <c r="E101" s="85" t="str">
        <f>N1</f>
        <v>June</v>
      </c>
      <c r="G101" s="2"/>
      <c r="H101" s="69"/>
      <c r="K101"/>
      <c r="L101"/>
      <c r="M101"/>
      <c r="N101"/>
      <c r="O101"/>
      <c r="P101"/>
      <c r="R101"/>
      <c r="T101"/>
    </row>
    <row r="102" spans="1:20" x14ac:dyDescent="0.2">
      <c r="B102" s="236" t="s">
        <v>164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x14ac:dyDescent="0.2">
      <c r="B103" s="236" t="s">
        <v>155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x14ac:dyDescent="0.2">
      <c r="B104" s="236" t="s">
        <v>166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x14ac:dyDescent="0.2">
      <c r="B106" s="236" t="s">
        <v>156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x14ac:dyDescent="0.2">
      <c r="B107" s="236" t="s">
        <v>32</v>
      </c>
      <c r="C107" s="82"/>
      <c r="D107" s="83"/>
      <c r="E107" s="83">
        <f>Q20</f>
        <v>144370.83333333334</v>
      </c>
      <c r="G107" s="2"/>
      <c r="H107" s="69"/>
      <c r="K107"/>
      <c r="L107"/>
      <c r="M107"/>
      <c r="N107"/>
      <c r="O107"/>
      <c r="P107"/>
      <c r="R107"/>
      <c r="T107"/>
    </row>
    <row r="108" spans="1:20" x14ac:dyDescent="0.2">
      <c r="B108" s="236" t="s">
        <v>157</v>
      </c>
      <c r="C108" s="82"/>
      <c r="D108" s="83"/>
      <c r="E108" s="83">
        <f>Q27</f>
        <v>137479.16666666666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x14ac:dyDescent="0.2">
      <c r="B109" s="236" t="s">
        <v>158</v>
      </c>
      <c r="C109" s="82"/>
      <c r="D109" s="83"/>
      <c r="E109" s="83">
        <f>Q34</f>
        <v>134997.91666666669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x14ac:dyDescent="0.2">
      <c r="B110" s="236" t="s">
        <v>155</v>
      </c>
      <c r="C110" s="82"/>
      <c r="D110" s="83"/>
      <c r="E110" s="83">
        <f>Q45</f>
        <v>353854.16666666669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x14ac:dyDescent="0.2">
      <c r="B111" s="236" t="s">
        <v>37</v>
      </c>
      <c r="C111" s="82"/>
      <c r="D111" s="83"/>
      <c r="E111" s="83">
        <f>Q53</f>
        <v>156629.16666666666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x14ac:dyDescent="0.2">
      <c r="B112" s="236" t="s">
        <v>87</v>
      </c>
      <c r="C112" s="82"/>
      <c r="D112" s="83"/>
      <c r="E112" s="83">
        <f>Q73</f>
        <v>732666.66666666663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x14ac:dyDescent="0.2">
      <c r="B113" s="239" t="s">
        <v>164</v>
      </c>
      <c r="C113" s="82"/>
      <c r="D113" s="83"/>
      <c r="E113" s="83">
        <f>Q88</f>
        <v>489579.16666666663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x14ac:dyDescent="0.2">
      <c r="B114" s="243" t="s">
        <v>159</v>
      </c>
      <c r="C114" s="82"/>
      <c r="D114" s="83"/>
      <c r="E114" s="83">
        <f>Q83</f>
        <v>52000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x14ac:dyDescent="0.2">
      <c r="B115" s="236" t="s">
        <v>160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2386577.0833333335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view="pageBreakPreview" topLeftCell="A862" zoomScale="90" zoomScaleNormal="90" zoomScaleSheetLayoutView="90" workbookViewId="0">
      <selection activeCell="X787" sqref="X787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32" t="s">
        <v>64</v>
      </c>
      <c r="D1" s="432"/>
      <c r="E1" s="432"/>
      <c r="F1" s="432"/>
      <c r="G1" s="432"/>
      <c r="H1" s="432"/>
      <c r="I1" s="432"/>
      <c r="J1" s="269" t="s">
        <v>47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30</v>
      </c>
      <c r="R2" s="64"/>
      <c r="U2" s="64"/>
    </row>
    <row r="3" spans="1:27" x14ac:dyDescent="0.3">
      <c r="W3" s="49" t="s">
        <v>226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17466.666666666672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227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8" t="s">
        <v>38</v>
      </c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10"/>
      <c r="M7" s="24"/>
      <c r="N7" s="28"/>
      <c r="O7" s="401" t="s">
        <v>40</v>
      </c>
      <c r="P7" s="402"/>
      <c r="Q7" s="402"/>
      <c r="R7" s="403"/>
      <c r="S7" s="29"/>
      <c r="T7" s="401" t="s">
        <v>41</v>
      </c>
      <c r="U7" s="402"/>
      <c r="V7" s="402"/>
      <c r="W7" s="402"/>
      <c r="X7" s="402"/>
      <c r="Y7" s="403"/>
      <c r="Z7" s="30"/>
      <c r="AA7" s="24"/>
    </row>
    <row r="8" spans="1:27" s="25" customFormat="1" ht="27.75" customHeight="1" x14ac:dyDescent="0.2">
      <c r="A8" s="272"/>
      <c r="B8" s="270"/>
      <c r="C8" s="404" t="s">
        <v>203</v>
      </c>
      <c r="D8" s="404"/>
      <c r="E8" s="404"/>
      <c r="F8" s="404"/>
      <c r="G8" s="273" t="str">
        <f>$J$1</f>
        <v>June</v>
      </c>
      <c r="H8" s="405">
        <f>$K$1</f>
        <v>2024</v>
      </c>
      <c r="I8" s="405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11" t="s">
        <v>41</v>
      </c>
      <c r="G11" s="413"/>
      <c r="H11" s="270"/>
      <c r="I11" s="411" t="s">
        <v>42</v>
      </c>
      <c r="J11" s="412"/>
      <c r="K11" s="413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6" t="s">
        <v>40</v>
      </c>
      <c r="C13" s="407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30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4" t="s">
        <v>67</v>
      </c>
      <c r="J15" s="395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4" t="s">
        <v>68</v>
      </c>
      <c r="J16" s="395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11" t="s">
        <v>61</v>
      </c>
      <c r="J17" s="413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7"/>
      <c r="J18" s="397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7"/>
      <c r="J19" s="397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8" t="s">
        <v>38</v>
      </c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10"/>
      <c r="M22" s="24"/>
      <c r="N22" s="39"/>
      <c r="O22" s="417" t="s">
        <v>40</v>
      </c>
      <c r="P22" s="418"/>
      <c r="Q22" s="418"/>
      <c r="R22" s="419"/>
      <c r="S22" s="27"/>
      <c r="T22" s="417" t="s">
        <v>41</v>
      </c>
      <c r="U22" s="418"/>
      <c r="V22" s="418"/>
      <c r="W22" s="418"/>
      <c r="X22" s="418"/>
      <c r="Y22" s="419"/>
      <c r="Z22" s="48"/>
      <c r="AA22" s="24"/>
    </row>
    <row r="23" spans="1:27" s="25" customFormat="1" ht="27.75" customHeight="1" x14ac:dyDescent="0.2">
      <c r="A23" s="272"/>
      <c r="B23" s="270"/>
      <c r="C23" s="404" t="s">
        <v>203</v>
      </c>
      <c r="D23" s="404"/>
      <c r="E23" s="404"/>
      <c r="F23" s="404"/>
      <c r="G23" s="273" t="str">
        <f>$J$1</f>
        <v>June</v>
      </c>
      <c r="H23" s="405">
        <f>$K$1</f>
        <v>2024</v>
      </c>
      <c r="I23" s="405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11" t="s">
        <v>41</v>
      </c>
      <c r="G26" s="413"/>
      <c r="H26" s="270"/>
      <c r="I26" s="411" t="s">
        <v>42</v>
      </c>
      <c r="J26" s="412"/>
      <c r="K26" s="413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6" t="s">
        <v>40</v>
      </c>
      <c r="C28" s="407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4" t="s">
        <v>67</v>
      </c>
      <c r="J30" s="395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5000</v>
      </c>
      <c r="H31" s="285"/>
      <c r="I31" s="394" t="s">
        <v>68</v>
      </c>
      <c r="J31" s="395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-5000</v>
      </c>
      <c r="H32" s="270"/>
      <c r="I32" s="411" t="s">
        <v>61</v>
      </c>
      <c r="J32" s="413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8" t="s">
        <v>38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10"/>
      <c r="M37" s="24"/>
      <c r="N37" s="28"/>
      <c r="O37" s="401" t="s">
        <v>40</v>
      </c>
      <c r="P37" s="402"/>
      <c r="Q37" s="402"/>
      <c r="R37" s="403"/>
      <c r="S37" s="29"/>
      <c r="T37" s="401" t="s">
        <v>41</v>
      </c>
      <c r="U37" s="402"/>
      <c r="V37" s="402"/>
      <c r="W37" s="402"/>
      <c r="X37" s="402"/>
      <c r="Y37" s="403"/>
      <c r="Z37" s="30"/>
      <c r="AA37" s="24"/>
    </row>
    <row r="38" spans="1:27" s="25" customFormat="1" ht="27.75" customHeight="1" x14ac:dyDescent="0.2">
      <c r="A38" s="272"/>
      <c r="B38" s="270"/>
      <c r="C38" s="404" t="s">
        <v>203</v>
      </c>
      <c r="D38" s="404"/>
      <c r="E38" s="404"/>
      <c r="F38" s="404"/>
      <c r="G38" s="273" t="str">
        <f>$J$1</f>
        <v>June</v>
      </c>
      <c r="H38" s="405">
        <f>$K$1</f>
        <v>2024</v>
      </c>
      <c r="I38" s="405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11" t="s">
        <v>41</v>
      </c>
      <c r="G41" s="413"/>
      <c r="H41" s="270"/>
      <c r="I41" s="411" t="s">
        <v>42</v>
      </c>
      <c r="J41" s="412"/>
      <c r="K41" s="413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6" t="s">
        <v>40</v>
      </c>
      <c r="C43" s="407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30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9000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>Y43</f>
        <v>1000</v>
      </c>
      <c r="V44" s="38">
        <f>8000+1000</f>
        <v>9000</v>
      </c>
      <c r="W44" s="63">
        <f t="shared" si="8"/>
        <v>10000</v>
      </c>
      <c r="X44" s="38">
        <v>3000</v>
      </c>
      <c r="Y44" s="63">
        <f t="shared" si="7"/>
        <v>7000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10000</v>
      </c>
      <c r="H45" s="285"/>
      <c r="I45" s="394" t="s">
        <v>67</v>
      </c>
      <c r="J45" s="395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/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3000</v>
      </c>
      <c r="H46" s="285"/>
      <c r="I46" s="394" t="s">
        <v>68</v>
      </c>
      <c r="J46" s="395"/>
      <c r="K46" s="288">
        <f>G46</f>
        <v>3000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6" t="s">
        <v>61</v>
      </c>
      <c r="J47" s="396"/>
      <c r="K47" s="229">
        <f>K45-K46</f>
        <v>20000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7"/>
      <c r="J48" s="397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7"/>
      <c r="J49" s="397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8" t="s">
        <v>38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10"/>
      <c r="M52" s="24"/>
      <c r="N52" s="28"/>
      <c r="O52" s="401" t="s">
        <v>40</v>
      </c>
      <c r="P52" s="402"/>
      <c r="Q52" s="402"/>
      <c r="R52" s="403"/>
      <c r="S52" s="29"/>
      <c r="T52" s="401" t="s">
        <v>41</v>
      </c>
      <c r="U52" s="402"/>
      <c r="V52" s="402"/>
      <c r="W52" s="402"/>
      <c r="X52" s="402"/>
      <c r="Y52" s="403"/>
      <c r="Z52" s="30"/>
      <c r="AA52" s="24"/>
    </row>
    <row r="53" spans="1:27" s="25" customFormat="1" ht="18" customHeight="1" x14ac:dyDescent="0.2">
      <c r="A53" s="272"/>
      <c r="B53" s="270"/>
      <c r="C53" s="404" t="s">
        <v>203</v>
      </c>
      <c r="D53" s="404"/>
      <c r="E53" s="404"/>
      <c r="F53" s="404"/>
      <c r="G53" s="273" t="str">
        <f>$J$1</f>
        <v>June</v>
      </c>
      <c r="H53" s="405">
        <f>$K$1</f>
        <v>2024</v>
      </c>
      <c r="I53" s="405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9">IF(Q55="","",R54-Q55)</f>
        <v>12</v>
      </c>
      <c r="S55" s="27"/>
      <c r="T55" s="36" t="s">
        <v>69</v>
      </c>
      <c r="U55" s="63">
        <f t="shared" ref="U55:U60" si="10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11" t="s">
        <v>41</v>
      </c>
      <c r="G56" s="413"/>
      <c r="H56" s="270"/>
      <c r="I56" s="411" t="s">
        <v>42</v>
      </c>
      <c r="J56" s="412"/>
      <c r="K56" s="413"/>
      <c r="L56" s="284"/>
      <c r="N56" s="35"/>
      <c r="O56" s="36" t="s">
        <v>44</v>
      </c>
      <c r="P56" s="36">
        <v>30</v>
      </c>
      <c r="Q56" s="36">
        <v>1</v>
      </c>
      <c r="R56" s="36">
        <f t="shared" si="9"/>
        <v>11</v>
      </c>
      <c r="S56" s="27"/>
      <c r="T56" s="36" t="s">
        <v>44</v>
      </c>
      <c r="U56" s="63">
        <f t="shared" si="10"/>
        <v>0</v>
      </c>
      <c r="V56" s="38"/>
      <c r="W56" s="63">
        <f t="shared" ref="W56:W65" si="11">IF(U56="","",U56+V56)</f>
        <v>0</v>
      </c>
      <c r="X56" s="38"/>
      <c r="Y56" s="63">
        <f t="shared" ref="Y56:Y65" si="12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9"/>
        <v>10</v>
      </c>
      <c r="S57" s="27"/>
      <c r="T57" s="36" t="s">
        <v>45</v>
      </c>
      <c r="U57" s="63">
        <f t="shared" si="10"/>
        <v>0</v>
      </c>
      <c r="V57" s="38"/>
      <c r="W57" s="63">
        <f t="shared" si="11"/>
        <v>0</v>
      </c>
      <c r="X57" s="38"/>
      <c r="Y57" s="63">
        <f t="shared" si="12"/>
        <v>0</v>
      </c>
      <c r="Z57" s="40"/>
    </row>
    <row r="58" spans="1:27" s="25" customFormat="1" ht="18" customHeight="1" x14ac:dyDescent="0.2">
      <c r="A58" s="272"/>
      <c r="B58" s="406" t="s">
        <v>40</v>
      </c>
      <c r="C58" s="407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30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9"/>
        <v>10</v>
      </c>
      <c r="S58" s="27"/>
      <c r="T58" s="36" t="s">
        <v>46</v>
      </c>
      <c r="U58" s="63">
        <f t="shared" si="10"/>
        <v>0</v>
      </c>
      <c r="V58" s="38"/>
      <c r="W58" s="63">
        <f t="shared" si="11"/>
        <v>0</v>
      </c>
      <c r="X58" s="38"/>
      <c r="Y58" s="63">
        <f t="shared" si="12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1370.8333333333335</v>
      </c>
      <c r="L59" s="295"/>
      <c r="N59" s="35"/>
      <c r="O59" s="36" t="s">
        <v>47</v>
      </c>
      <c r="P59" s="36"/>
      <c r="Q59" s="36"/>
      <c r="R59" s="36" t="str">
        <f t="shared" si="9"/>
        <v/>
      </c>
      <c r="S59" s="27"/>
      <c r="T59" s="36" t="s">
        <v>47</v>
      </c>
      <c r="U59" s="63">
        <f t="shared" si="10"/>
        <v>0</v>
      </c>
      <c r="V59" s="38"/>
      <c r="W59" s="63">
        <f t="shared" si="11"/>
        <v>0</v>
      </c>
      <c r="X59" s="38"/>
      <c r="Y59" s="63">
        <f t="shared" si="12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4" t="s">
        <v>67</v>
      </c>
      <c r="J60" s="395"/>
      <c r="K60" s="294">
        <f>K58+K59</f>
        <v>48370.833333333336</v>
      </c>
      <c r="L60" s="295"/>
      <c r="N60" s="35"/>
      <c r="O60" s="36" t="s">
        <v>48</v>
      </c>
      <c r="P60" s="36"/>
      <c r="Q60" s="36"/>
      <c r="R60" s="36" t="str">
        <f t="shared" si="9"/>
        <v/>
      </c>
      <c r="S60" s="27"/>
      <c r="T60" s="36" t="s">
        <v>48</v>
      </c>
      <c r="U60" s="63">
        <f t="shared" si="10"/>
        <v>0</v>
      </c>
      <c r="V60" s="38"/>
      <c r="W60" s="63">
        <f t="shared" si="11"/>
        <v>0</v>
      </c>
      <c r="X60" s="38"/>
      <c r="Y60" s="63">
        <f t="shared" si="12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4" t="s">
        <v>68</v>
      </c>
      <c r="J61" s="395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9"/>
        <v/>
      </c>
      <c r="S61" s="27"/>
      <c r="T61" s="36" t="s">
        <v>49</v>
      </c>
      <c r="U61" s="63">
        <f>Y60</f>
        <v>0</v>
      </c>
      <c r="V61" s="38"/>
      <c r="W61" s="63">
        <f t="shared" si="11"/>
        <v>0</v>
      </c>
      <c r="X61" s="38"/>
      <c r="Y61" s="63">
        <f t="shared" si="12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6"/>
      <c r="K62" s="229">
        <f>K60-K61</f>
        <v>48370.833333333336</v>
      </c>
      <c r="L62" s="297"/>
      <c r="N62" s="35"/>
      <c r="O62" s="36" t="s">
        <v>54</v>
      </c>
      <c r="P62" s="36"/>
      <c r="Q62" s="36"/>
      <c r="R62" s="36" t="str">
        <f t="shared" si="9"/>
        <v/>
      </c>
      <c r="S62" s="27"/>
      <c r="T62" s="36" t="s">
        <v>54</v>
      </c>
      <c r="U62" s="63">
        <v>0</v>
      </c>
      <c r="V62" s="38"/>
      <c r="W62" s="63">
        <f t="shared" si="11"/>
        <v>0</v>
      </c>
      <c r="X62" s="38"/>
      <c r="Y62" s="63">
        <f t="shared" si="12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7"/>
      <c r="J63" s="397"/>
      <c r="K63" s="352"/>
      <c r="L63" s="284"/>
      <c r="N63" s="35"/>
      <c r="O63" s="36" t="s">
        <v>50</v>
      </c>
      <c r="P63" s="36"/>
      <c r="Q63" s="36"/>
      <c r="R63" s="36" t="str">
        <f t="shared" si="9"/>
        <v/>
      </c>
      <c r="S63" s="27"/>
      <c r="T63" s="36" t="s">
        <v>50</v>
      </c>
      <c r="U63" s="63">
        <f>Y62</f>
        <v>0</v>
      </c>
      <c r="V63" s="38"/>
      <c r="W63" s="63">
        <f t="shared" si="11"/>
        <v>0</v>
      </c>
      <c r="X63" s="38"/>
      <c r="Y63" s="63">
        <f t="shared" si="12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7"/>
      <c r="J64" s="397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1"/>
        <v>0</v>
      </c>
      <c r="X64" s="38"/>
      <c r="Y64" s="63">
        <f t="shared" si="12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9"/>
        <v/>
      </c>
      <c r="S65" s="27"/>
      <c r="T65" s="36" t="s">
        <v>56</v>
      </c>
      <c r="U65" s="63">
        <f>Y64</f>
        <v>0</v>
      </c>
      <c r="V65" s="38"/>
      <c r="W65" s="63">
        <f t="shared" si="11"/>
        <v>0</v>
      </c>
      <c r="X65" s="38"/>
      <c r="Y65" s="63">
        <f t="shared" si="12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8" t="s">
        <v>38</v>
      </c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10"/>
      <c r="M67" s="24"/>
      <c r="N67" s="28"/>
      <c r="O67" s="401" t="s">
        <v>40</v>
      </c>
      <c r="P67" s="402"/>
      <c r="Q67" s="402"/>
      <c r="R67" s="403"/>
      <c r="S67" s="29"/>
      <c r="T67" s="401" t="s">
        <v>41</v>
      </c>
      <c r="U67" s="402"/>
      <c r="V67" s="402"/>
      <c r="W67" s="402"/>
      <c r="X67" s="402"/>
      <c r="Y67" s="403"/>
      <c r="Z67" s="30"/>
    </row>
    <row r="68" spans="1:26" s="25" customFormat="1" ht="18" customHeight="1" x14ac:dyDescent="0.2">
      <c r="A68" s="272"/>
      <c r="B68" s="270"/>
      <c r="C68" s="404" t="s">
        <v>203</v>
      </c>
      <c r="D68" s="404"/>
      <c r="E68" s="404"/>
      <c r="F68" s="404"/>
      <c r="G68" s="273" t="str">
        <f>$J$1</f>
        <v>June</v>
      </c>
      <c r="H68" s="405">
        <f>$K$1</f>
        <v>2024</v>
      </c>
      <c r="I68" s="405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11" t="s">
        <v>41</v>
      </c>
      <c r="G71" s="413"/>
      <c r="H71" s="270"/>
      <c r="I71" s="411" t="s">
        <v>42</v>
      </c>
      <c r="J71" s="412"/>
      <c r="K71" s="413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3">IF(U71="","",U71+V71)</f>
        <v>37000</v>
      </c>
      <c r="X71" s="38">
        <v>2000</v>
      </c>
      <c r="Y71" s="63">
        <f t="shared" ref="Y71:Y80" si="14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3"/>
        <v>35000</v>
      </c>
      <c r="X72" s="38"/>
      <c r="Y72" s="63">
        <f t="shared" si="14"/>
        <v>35000</v>
      </c>
      <c r="Z72" s="40"/>
    </row>
    <row r="73" spans="1:26" s="25" customFormat="1" ht="18" customHeight="1" x14ac:dyDescent="0.2">
      <c r="A73" s="272"/>
      <c r="B73" s="406" t="s">
        <v>40</v>
      </c>
      <c r="C73" s="407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0</v>
      </c>
      <c r="J73" s="290" t="s">
        <v>59</v>
      </c>
      <c r="K73" s="291">
        <f>K69/$K$2*I73</f>
        <v>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3"/>
        <v>35000</v>
      </c>
      <c r="X73" s="38"/>
      <c r="Y73" s="63">
        <f t="shared" si="14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4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4" t="s">
        <v>67</v>
      </c>
      <c r="J75" s="395"/>
      <c r="K75" s="294">
        <f>K73+K74</f>
        <v>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3"/>
        <v/>
      </c>
      <c r="X75" s="38"/>
      <c r="Y75" s="63" t="str">
        <f t="shared" si="14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4" t="s">
        <v>68</v>
      </c>
      <c r="J76" s="395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3"/>
        <v/>
      </c>
      <c r="X76" s="38"/>
      <c r="Y76" s="63" t="str">
        <f t="shared" si="14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6" t="s">
        <v>61</v>
      </c>
      <c r="J77" s="396"/>
      <c r="K77" s="229">
        <f>K75-K76</f>
        <v>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3"/>
        <v/>
      </c>
      <c r="X77" s="38"/>
      <c r="Y77" s="63" t="str">
        <f t="shared" si="14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7"/>
      <c r="J78" s="397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3"/>
        <v/>
      </c>
      <c r="X78" s="38"/>
      <c r="Y78" s="63" t="str">
        <f t="shared" si="14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7"/>
      <c r="J79" s="397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3"/>
        <v/>
      </c>
      <c r="X79" s="38"/>
      <c r="Y79" s="63" t="str">
        <f t="shared" si="14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3"/>
        <v/>
      </c>
      <c r="X80" s="38"/>
      <c r="Y80" s="63" t="str">
        <f t="shared" si="14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8" t="s">
        <v>38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10"/>
      <c r="M82" s="24"/>
      <c r="N82" s="28"/>
      <c r="O82" s="401" t="s">
        <v>40</v>
      </c>
      <c r="P82" s="402"/>
      <c r="Q82" s="402"/>
      <c r="R82" s="403"/>
      <c r="S82" s="29"/>
      <c r="T82" s="401" t="s">
        <v>41</v>
      </c>
      <c r="U82" s="402"/>
      <c r="V82" s="402"/>
      <c r="W82" s="402"/>
      <c r="X82" s="402"/>
      <c r="Y82" s="403"/>
      <c r="Z82" s="30"/>
      <c r="AA82" s="24"/>
    </row>
    <row r="83" spans="1:27" s="25" customFormat="1" ht="18" customHeight="1" x14ac:dyDescent="0.2">
      <c r="A83" s="272"/>
      <c r="B83" s="270"/>
      <c r="C83" s="404" t="s">
        <v>203</v>
      </c>
      <c r="D83" s="404"/>
      <c r="E83" s="404"/>
      <c r="F83" s="404"/>
      <c r="G83" s="273" t="str">
        <f>$J$1</f>
        <v>June</v>
      </c>
      <c r="H83" s="405">
        <f>$K$1</f>
        <v>2024</v>
      </c>
      <c r="I83" s="405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5">IF(Q85="","",R84-Q85)</f>
        <v>14</v>
      </c>
      <c r="S85" s="27"/>
      <c r="T85" s="36" t="s">
        <v>69</v>
      </c>
      <c r="U85" s="63">
        <f t="shared" ref="U85:U90" si="16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11" t="s">
        <v>41</v>
      </c>
      <c r="G86" s="413"/>
      <c r="H86" s="270"/>
      <c r="I86" s="411" t="s">
        <v>42</v>
      </c>
      <c r="J86" s="412"/>
      <c r="K86" s="413"/>
      <c r="L86" s="284"/>
      <c r="N86" s="35"/>
      <c r="O86" s="36" t="s">
        <v>44</v>
      </c>
      <c r="P86" s="36">
        <v>30</v>
      </c>
      <c r="Q86" s="36">
        <v>1</v>
      </c>
      <c r="R86" s="36">
        <f t="shared" si="15"/>
        <v>13</v>
      </c>
      <c r="S86" s="27"/>
      <c r="T86" s="36" t="s">
        <v>44</v>
      </c>
      <c r="U86" s="63">
        <f t="shared" si="16"/>
        <v>0</v>
      </c>
      <c r="V86" s="38"/>
      <c r="W86" s="63">
        <f t="shared" ref="W86:W95" si="17">IF(U86="","",U86+V86)</f>
        <v>0</v>
      </c>
      <c r="X86" s="38"/>
      <c r="Y86" s="63">
        <f t="shared" ref="Y86:Y95" si="18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5"/>
        <v>12</v>
      </c>
      <c r="S87" s="27"/>
      <c r="T87" s="36" t="s">
        <v>45</v>
      </c>
      <c r="U87" s="63">
        <f t="shared" si="16"/>
        <v>0</v>
      </c>
      <c r="V87" s="38"/>
      <c r="W87" s="63">
        <f t="shared" si="17"/>
        <v>0</v>
      </c>
      <c r="X87" s="38"/>
      <c r="Y87" s="63">
        <f t="shared" si="18"/>
        <v>0</v>
      </c>
      <c r="Z87" s="40"/>
    </row>
    <row r="88" spans="1:27" s="25" customFormat="1" ht="18" customHeight="1" x14ac:dyDescent="0.2">
      <c r="A88" s="272"/>
      <c r="B88" s="406" t="s">
        <v>40</v>
      </c>
      <c r="C88" s="407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30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5"/>
        <v>10</v>
      </c>
      <c r="S88" s="27"/>
      <c r="T88" s="36" t="s">
        <v>46</v>
      </c>
      <c r="U88" s="63">
        <f t="shared" si="16"/>
        <v>0</v>
      </c>
      <c r="V88" s="38"/>
      <c r="W88" s="63">
        <f t="shared" si="17"/>
        <v>0</v>
      </c>
      <c r="X88" s="38"/>
      <c r="Y88" s="63">
        <f t="shared" si="18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</v>
      </c>
      <c r="H89" s="285"/>
      <c r="I89" s="289">
        <v>32</v>
      </c>
      <c r="J89" s="290" t="s">
        <v>60</v>
      </c>
      <c r="K89" s="294">
        <f>K84/$K$2/8*I89</f>
        <v>9333.3333333333339</v>
      </c>
      <c r="L89" s="295"/>
      <c r="N89" s="35"/>
      <c r="O89" s="36" t="s">
        <v>47</v>
      </c>
      <c r="P89" s="36"/>
      <c r="Q89" s="36"/>
      <c r="R89" s="36" t="str">
        <f t="shared" si="15"/>
        <v/>
      </c>
      <c r="S89" s="27"/>
      <c r="T89" s="36" t="s">
        <v>47</v>
      </c>
      <c r="U89" s="63">
        <f t="shared" si="16"/>
        <v>0</v>
      </c>
      <c r="V89" s="38">
        <v>5000</v>
      </c>
      <c r="W89" s="63">
        <f t="shared" si="17"/>
        <v>5000</v>
      </c>
      <c r="X89" s="38">
        <v>5000</v>
      </c>
      <c r="Y89" s="63">
        <f t="shared" si="18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</v>
      </c>
      <c r="H90" s="285"/>
      <c r="I90" s="394" t="s">
        <v>67</v>
      </c>
      <c r="J90" s="395"/>
      <c r="K90" s="294">
        <f>K88+K89</f>
        <v>79333.333333333328</v>
      </c>
      <c r="L90" s="295"/>
      <c r="N90" s="35"/>
      <c r="O90" s="36" t="s">
        <v>48</v>
      </c>
      <c r="P90" s="36"/>
      <c r="Q90" s="36"/>
      <c r="R90" s="36" t="str">
        <f t="shared" si="15"/>
        <v/>
      </c>
      <c r="S90" s="27"/>
      <c r="T90" s="36" t="s">
        <v>48</v>
      </c>
      <c r="U90" s="63">
        <f t="shared" si="16"/>
        <v>0</v>
      </c>
      <c r="V90" s="38"/>
      <c r="W90" s="63">
        <f t="shared" si="17"/>
        <v>0</v>
      </c>
      <c r="X90" s="38"/>
      <c r="Y90" s="63">
        <f t="shared" si="18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</v>
      </c>
      <c r="H91" s="285"/>
      <c r="I91" s="394" t="s">
        <v>68</v>
      </c>
      <c r="J91" s="395"/>
      <c r="K91" s="288">
        <f>G91</f>
        <v>5000</v>
      </c>
      <c r="L91" s="296"/>
      <c r="N91" s="35"/>
      <c r="O91" s="36" t="s">
        <v>49</v>
      </c>
      <c r="P91" s="36"/>
      <c r="Q91" s="36"/>
      <c r="R91" s="36" t="str">
        <f t="shared" si="15"/>
        <v/>
      </c>
      <c r="S91" s="27"/>
      <c r="T91" s="36" t="s">
        <v>49</v>
      </c>
      <c r="U91" s="63">
        <f>Y90</f>
        <v>0</v>
      </c>
      <c r="V91" s="38"/>
      <c r="W91" s="63">
        <f t="shared" si="17"/>
        <v>0</v>
      </c>
      <c r="X91" s="38"/>
      <c r="Y91" s="63">
        <f t="shared" si="18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6"/>
      <c r="K92" s="229">
        <f>K90-K91</f>
        <v>74333.333333333328</v>
      </c>
      <c r="L92" s="297"/>
      <c r="N92" s="35"/>
      <c r="O92" s="36" t="s">
        <v>54</v>
      </c>
      <c r="P92" s="36"/>
      <c r="Q92" s="36"/>
      <c r="R92" s="36" t="str">
        <f t="shared" si="15"/>
        <v/>
      </c>
      <c r="S92" s="27"/>
      <c r="T92" s="36" t="s">
        <v>54</v>
      </c>
      <c r="U92" s="63">
        <f>Y91</f>
        <v>0</v>
      </c>
      <c r="V92" s="38"/>
      <c r="W92" s="63">
        <f t="shared" si="17"/>
        <v>0</v>
      </c>
      <c r="X92" s="38"/>
      <c r="Y92" s="63">
        <f t="shared" si="18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7"/>
      <c r="J93" s="397"/>
      <c r="K93" s="352"/>
      <c r="L93" s="284"/>
      <c r="N93" s="35"/>
      <c r="O93" s="36" t="s">
        <v>50</v>
      </c>
      <c r="P93" s="36"/>
      <c r="Q93" s="36"/>
      <c r="R93" s="36" t="str">
        <f t="shared" si="15"/>
        <v/>
      </c>
      <c r="S93" s="27"/>
      <c r="T93" s="36" t="s">
        <v>50</v>
      </c>
      <c r="U93" s="63">
        <f>Y92</f>
        <v>0</v>
      </c>
      <c r="V93" s="38"/>
      <c r="W93" s="63">
        <f t="shared" si="17"/>
        <v>0</v>
      </c>
      <c r="X93" s="38"/>
      <c r="Y93" s="63">
        <f t="shared" si="18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7"/>
      <c r="J94" s="397"/>
      <c r="K94" s="352"/>
      <c r="L94" s="284"/>
      <c r="N94" s="35"/>
      <c r="O94" s="36" t="s">
        <v>55</v>
      </c>
      <c r="P94" s="36"/>
      <c r="Q94" s="36"/>
      <c r="R94" s="36" t="str">
        <f t="shared" si="15"/>
        <v/>
      </c>
      <c r="S94" s="27"/>
      <c r="T94" s="36" t="s">
        <v>55</v>
      </c>
      <c r="U94" s="63">
        <f>Y93</f>
        <v>0</v>
      </c>
      <c r="V94" s="38"/>
      <c r="W94" s="63">
        <f t="shared" si="17"/>
        <v>0</v>
      </c>
      <c r="X94" s="38"/>
      <c r="Y94" s="63">
        <f t="shared" si="18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5"/>
        <v/>
      </c>
      <c r="S95" s="27"/>
      <c r="T95" s="36" t="s">
        <v>56</v>
      </c>
      <c r="U95" s="63">
        <f>Y94</f>
        <v>0</v>
      </c>
      <c r="V95" s="38"/>
      <c r="W95" s="63">
        <f t="shared" si="17"/>
        <v>0</v>
      </c>
      <c r="X95" s="38"/>
      <c r="Y95" s="63">
        <f t="shared" si="18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8" t="s">
        <v>38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10"/>
      <c r="M97" s="24"/>
      <c r="N97" s="28"/>
      <c r="O97" s="401" t="s">
        <v>40</v>
      </c>
      <c r="P97" s="402"/>
      <c r="Q97" s="402"/>
      <c r="R97" s="403"/>
      <c r="S97" s="29"/>
      <c r="T97" s="401" t="s">
        <v>41</v>
      </c>
      <c r="U97" s="402"/>
      <c r="V97" s="402"/>
      <c r="W97" s="402"/>
      <c r="X97" s="402"/>
      <c r="Y97" s="403"/>
      <c r="Z97" s="30"/>
    </row>
    <row r="98" spans="1:27" s="25" customFormat="1" ht="18" customHeight="1" x14ac:dyDescent="0.2">
      <c r="A98" s="272"/>
      <c r="B98" s="270"/>
      <c r="C98" s="404" t="s">
        <v>203</v>
      </c>
      <c r="D98" s="404"/>
      <c r="E98" s="404"/>
      <c r="F98" s="404"/>
      <c r="G98" s="273" t="str">
        <f>$J$1</f>
        <v>June</v>
      </c>
      <c r="H98" s="405">
        <f>$K$1</f>
        <v>2024</v>
      </c>
      <c r="I98" s="405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19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11" t="s">
        <v>41</v>
      </c>
      <c r="G101" s="413"/>
      <c r="H101" s="270"/>
      <c r="I101" s="411" t="s">
        <v>42</v>
      </c>
      <c r="J101" s="412"/>
      <c r="K101" s="413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19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0">IF(U101="","",U101+V101)</f>
        <v>35000</v>
      </c>
      <c r="X101" s="38"/>
      <c r="Y101" s="63">
        <f t="shared" ref="Y101:Y110" si="21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19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0"/>
        <v>35000</v>
      </c>
      <c r="X102" s="38"/>
      <c r="Y102" s="63">
        <f t="shared" si="21"/>
        <v>35000</v>
      </c>
      <c r="Z102" s="40"/>
    </row>
    <row r="103" spans="1:27" s="25" customFormat="1" ht="18" customHeight="1" x14ac:dyDescent="0.2">
      <c r="A103" s="272"/>
      <c r="B103" s="406" t="s">
        <v>40</v>
      </c>
      <c r="C103" s="407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0</v>
      </c>
      <c r="J103" s="290" t="s">
        <v>59</v>
      </c>
      <c r="K103" s="291">
        <f>K99/$K$2*I103</f>
        <v>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0"/>
        <v>35000</v>
      </c>
      <c r="X103" s="38"/>
      <c r="Y103" s="63">
        <f t="shared" si="21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>
        <f>Y103</f>
        <v>35000</v>
      </c>
      <c r="V104" s="38">
        <v>5000</v>
      </c>
      <c r="W104" s="63">
        <f t="shared" si="20"/>
        <v>40000</v>
      </c>
      <c r="X104" s="38">
        <v>5000</v>
      </c>
      <c r="Y104" s="63">
        <f t="shared" si="21"/>
        <v>35000</v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85"/>
      <c r="I105" s="394" t="s">
        <v>67</v>
      </c>
      <c r="J105" s="395"/>
      <c r="K105" s="294">
        <f>K103+K104</f>
        <v>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85"/>
      <c r="I106" s="394" t="s">
        <v>68</v>
      </c>
      <c r="J106" s="395"/>
      <c r="K106" s="288">
        <f>G106</f>
        <v>5000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6"/>
      <c r="K107" s="229">
        <f>K105-K106</f>
        <v>-5000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7"/>
      <c r="J108" s="397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7"/>
      <c r="J109" s="397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8" t="s">
        <v>38</v>
      </c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10"/>
      <c r="M112" s="24"/>
      <c r="N112" s="28"/>
      <c r="O112" s="401" t="s">
        <v>40</v>
      </c>
      <c r="P112" s="402"/>
      <c r="Q112" s="402"/>
      <c r="R112" s="403"/>
      <c r="S112" s="29"/>
      <c r="T112" s="401" t="s">
        <v>41</v>
      </c>
      <c r="U112" s="402"/>
      <c r="V112" s="402"/>
      <c r="W112" s="402"/>
      <c r="X112" s="402"/>
      <c r="Y112" s="403"/>
      <c r="Z112" s="30"/>
      <c r="AA112" s="24"/>
    </row>
    <row r="113" spans="1:27" s="25" customFormat="1" ht="18" customHeight="1" x14ac:dyDescent="0.2">
      <c r="A113" s="272"/>
      <c r="B113" s="270"/>
      <c r="C113" s="404" t="s">
        <v>203</v>
      </c>
      <c r="D113" s="404"/>
      <c r="E113" s="404"/>
      <c r="F113" s="404"/>
      <c r="G113" s="273" t="str">
        <f>$J$1</f>
        <v>June</v>
      </c>
      <c r="H113" s="405">
        <f>$K$1</f>
        <v>2024</v>
      </c>
      <c r="I113" s="405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35000+3000+5000+17000</f>
        <v>60000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2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11" t="s">
        <v>41</v>
      </c>
      <c r="G116" s="413"/>
      <c r="H116" s="270"/>
      <c r="I116" s="411" t="s">
        <v>42</v>
      </c>
      <c r="J116" s="412"/>
      <c r="K116" s="413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2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3">IF(U116="","",U116+V116)</f>
        <v>60000</v>
      </c>
      <c r="X116" s="38"/>
      <c r="Y116" s="63">
        <f t="shared" ref="Y116:Y125" si="24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2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3"/>
        <v>78000</v>
      </c>
      <c r="X117" s="38">
        <v>5000</v>
      </c>
      <c r="Y117" s="63">
        <f t="shared" si="24"/>
        <v>73000</v>
      </c>
      <c r="Z117" s="40"/>
    </row>
    <row r="118" spans="1:27" s="25" customFormat="1" ht="18" customHeight="1" x14ac:dyDescent="0.2">
      <c r="A118" s="272"/>
      <c r="B118" s="406" t="s">
        <v>40</v>
      </c>
      <c r="C118" s="407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30</v>
      </c>
      <c r="J118" s="290" t="s">
        <v>59</v>
      </c>
      <c r="K118" s="291">
        <f>K114/$K$2*I118</f>
        <v>60000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2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3"/>
        <v>78000</v>
      </c>
      <c r="X118" s="38">
        <v>5000</v>
      </c>
      <c r="Y118" s="63">
        <f t="shared" si="24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22</v>
      </c>
      <c r="J119" s="290" t="s">
        <v>60</v>
      </c>
      <c r="K119" s="294">
        <f>K114/$K$2/8*I119</f>
        <v>5500</v>
      </c>
      <c r="L119" s="295"/>
      <c r="N119" s="35"/>
      <c r="O119" s="36" t="s">
        <v>47</v>
      </c>
      <c r="P119" s="36"/>
      <c r="Q119" s="36"/>
      <c r="R119" s="36" t="str">
        <f t="shared" si="22"/>
        <v/>
      </c>
      <c r="S119" s="27"/>
      <c r="T119" s="36" t="s">
        <v>47</v>
      </c>
      <c r="U119" s="63">
        <f>Y118</f>
        <v>73000</v>
      </c>
      <c r="V119" s="38"/>
      <c r="W119" s="63">
        <f t="shared" si="23"/>
        <v>73000</v>
      </c>
      <c r="X119" s="38">
        <v>5000</v>
      </c>
      <c r="Y119" s="63">
        <f t="shared" si="24"/>
        <v>68000</v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73000</v>
      </c>
      <c r="H120" s="285"/>
      <c r="I120" s="394" t="s">
        <v>67</v>
      </c>
      <c r="J120" s="395"/>
      <c r="K120" s="294">
        <f>K118+K119</f>
        <v>65500</v>
      </c>
      <c r="L120" s="295"/>
      <c r="N120" s="35"/>
      <c r="O120" s="36" t="s">
        <v>48</v>
      </c>
      <c r="P120" s="36"/>
      <c r="Q120" s="36"/>
      <c r="R120" s="36" t="str">
        <f t="shared" si="22"/>
        <v/>
      </c>
      <c r="S120" s="27"/>
      <c r="T120" s="36" t="s">
        <v>48</v>
      </c>
      <c r="U120" s="63"/>
      <c r="V120" s="38"/>
      <c r="W120" s="63" t="str">
        <f t="shared" si="23"/>
        <v/>
      </c>
      <c r="X120" s="38"/>
      <c r="Y120" s="63" t="str">
        <f t="shared" si="24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4" t="s">
        <v>68</v>
      </c>
      <c r="J121" s="395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2"/>
        <v/>
      </c>
      <c r="S121" s="27"/>
      <c r="T121" s="36" t="s">
        <v>49</v>
      </c>
      <c r="U121" s="63"/>
      <c r="V121" s="38"/>
      <c r="W121" s="63" t="str">
        <f t="shared" si="23"/>
        <v/>
      </c>
      <c r="X121" s="38"/>
      <c r="Y121" s="63" t="str">
        <f t="shared" si="24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68000</v>
      </c>
      <c r="H122" s="270"/>
      <c r="I122" s="396" t="s">
        <v>61</v>
      </c>
      <c r="J122" s="396"/>
      <c r="K122" s="229">
        <f>K120-K121</f>
        <v>60500</v>
      </c>
      <c r="L122" s="297"/>
      <c r="N122" s="35"/>
      <c r="O122" s="36" t="s">
        <v>54</v>
      </c>
      <c r="P122" s="36"/>
      <c r="Q122" s="36"/>
      <c r="R122" s="36" t="str">
        <f t="shared" si="22"/>
        <v/>
      </c>
      <c r="S122" s="27"/>
      <c r="T122" s="36" t="s">
        <v>54</v>
      </c>
      <c r="U122" s="63"/>
      <c r="V122" s="38"/>
      <c r="W122" s="63" t="str">
        <f t="shared" si="23"/>
        <v/>
      </c>
      <c r="X122" s="38"/>
      <c r="Y122" s="63" t="str">
        <f t="shared" si="24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7"/>
      <c r="J123" s="397"/>
      <c r="K123" s="352"/>
      <c r="L123" s="284"/>
      <c r="N123" s="35"/>
      <c r="O123" s="36" t="s">
        <v>50</v>
      </c>
      <c r="P123" s="36"/>
      <c r="Q123" s="36"/>
      <c r="R123" s="36" t="str">
        <f t="shared" si="22"/>
        <v/>
      </c>
      <c r="S123" s="27"/>
      <c r="T123" s="36" t="s">
        <v>50</v>
      </c>
      <c r="U123" s="63"/>
      <c r="V123" s="38"/>
      <c r="W123" s="63" t="str">
        <f t="shared" si="23"/>
        <v/>
      </c>
      <c r="X123" s="38"/>
      <c r="Y123" s="63" t="str">
        <f t="shared" si="24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7"/>
      <c r="J124" s="397"/>
      <c r="K124" s="352"/>
      <c r="L124" s="284"/>
      <c r="N124" s="35"/>
      <c r="O124" s="36" t="s">
        <v>55</v>
      </c>
      <c r="P124" s="36"/>
      <c r="Q124" s="36"/>
      <c r="R124" s="36" t="str">
        <f t="shared" si="22"/>
        <v/>
      </c>
      <c r="S124" s="27"/>
      <c r="T124" s="36" t="s">
        <v>55</v>
      </c>
      <c r="U124" s="63"/>
      <c r="V124" s="38"/>
      <c r="W124" s="63" t="str">
        <f t="shared" si="23"/>
        <v/>
      </c>
      <c r="X124" s="38"/>
      <c r="Y124" s="63" t="str">
        <f t="shared" si="24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2"/>
        <v/>
      </c>
      <c r="S125" s="27"/>
      <c r="T125" s="36" t="s">
        <v>56</v>
      </c>
      <c r="U125" s="63"/>
      <c r="V125" s="38"/>
      <c r="W125" s="63" t="str">
        <f t="shared" si="23"/>
        <v/>
      </c>
      <c r="X125" s="38"/>
      <c r="Y125" s="63" t="str">
        <f t="shared" si="24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8" t="s">
        <v>38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10"/>
      <c r="M127" s="24"/>
      <c r="N127" s="28"/>
      <c r="O127" s="401" t="s">
        <v>40</v>
      </c>
      <c r="P127" s="402"/>
      <c r="Q127" s="402"/>
      <c r="R127" s="403"/>
      <c r="S127" s="29"/>
      <c r="T127" s="401" t="s">
        <v>41</v>
      </c>
      <c r="U127" s="402"/>
      <c r="V127" s="402"/>
      <c r="W127" s="402"/>
      <c r="X127" s="402"/>
      <c r="Y127" s="403"/>
      <c r="Z127" s="30"/>
      <c r="AA127" s="24"/>
    </row>
    <row r="128" spans="1:27" s="25" customFormat="1" ht="18" customHeight="1" x14ac:dyDescent="0.2">
      <c r="A128" s="272"/>
      <c r="B128" s="270"/>
      <c r="C128" s="404" t="s">
        <v>203</v>
      </c>
      <c r="D128" s="404"/>
      <c r="E128" s="404"/>
      <c r="F128" s="404"/>
      <c r="G128" s="273" t="str">
        <f>$J$1</f>
        <v>June</v>
      </c>
      <c r="H128" s="405">
        <f>$K$1</f>
        <v>2024</v>
      </c>
      <c r="I128" s="405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5">IF(Q130="","",R129-Q130)</f>
        <v>17</v>
      </c>
      <c r="S130" s="27"/>
      <c r="T130" s="36" t="s">
        <v>69</v>
      </c>
      <c r="U130" s="63">
        <f t="shared" ref="U130:U135" si="26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11" t="s">
        <v>41</v>
      </c>
      <c r="G131" s="413"/>
      <c r="H131" s="270"/>
      <c r="I131" s="411" t="s">
        <v>42</v>
      </c>
      <c r="J131" s="412"/>
      <c r="K131" s="413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5"/>
        <v>17</v>
      </c>
      <c r="S131" s="27"/>
      <c r="T131" s="36" t="s">
        <v>44</v>
      </c>
      <c r="U131" s="63">
        <f t="shared" si="26"/>
        <v>0</v>
      </c>
      <c r="V131" s="38"/>
      <c r="W131" s="63">
        <f t="shared" ref="W131:W140" si="27">IF(U131="","",U131+V131)</f>
        <v>0</v>
      </c>
      <c r="X131" s="38"/>
      <c r="Y131" s="63">
        <f t="shared" ref="Y131:Y140" si="28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5"/>
        <v>15</v>
      </c>
      <c r="S132" s="27"/>
      <c r="T132" s="36" t="s">
        <v>45</v>
      </c>
      <c r="U132" s="63">
        <f t="shared" si="26"/>
        <v>0</v>
      </c>
      <c r="V132" s="38"/>
      <c r="W132" s="63">
        <f t="shared" si="27"/>
        <v>0</v>
      </c>
      <c r="X132" s="38"/>
      <c r="Y132" s="63">
        <f t="shared" si="28"/>
        <v>0</v>
      </c>
      <c r="Z132" s="40"/>
      <c r="AB132" s="65">
        <f>K137+K122</f>
        <v>106525</v>
      </c>
    </row>
    <row r="133" spans="1:28" s="25" customFormat="1" ht="18" customHeight="1" x14ac:dyDescent="0.2">
      <c r="A133" s="272"/>
      <c r="B133" s="406" t="s">
        <v>40</v>
      </c>
      <c r="C133" s="407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30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5"/>
        <v>15</v>
      </c>
      <c r="S133" s="27"/>
      <c r="T133" s="36" t="s">
        <v>46</v>
      </c>
      <c r="U133" s="63">
        <f t="shared" si="26"/>
        <v>0</v>
      </c>
      <c r="V133" s="38"/>
      <c r="W133" s="63">
        <f t="shared" si="27"/>
        <v>0</v>
      </c>
      <c r="X133" s="38"/>
      <c r="Y133" s="63">
        <f t="shared" si="28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4025</v>
      </c>
      <c r="L134" s="295"/>
      <c r="N134" s="35"/>
      <c r="O134" s="36" t="s">
        <v>47</v>
      </c>
      <c r="P134" s="36"/>
      <c r="Q134" s="36"/>
      <c r="R134" s="36" t="str">
        <f t="shared" si="25"/>
        <v/>
      </c>
      <c r="S134" s="27"/>
      <c r="T134" s="36" t="s">
        <v>47</v>
      </c>
      <c r="U134" s="63">
        <f t="shared" si="26"/>
        <v>0</v>
      </c>
      <c r="V134" s="38"/>
      <c r="W134" s="63">
        <f t="shared" si="27"/>
        <v>0</v>
      </c>
      <c r="X134" s="38"/>
      <c r="Y134" s="63">
        <f t="shared" si="28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4" t="s">
        <v>67</v>
      </c>
      <c r="J135" s="395"/>
      <c r="K135" s="294">
        <f>K133+K134</f>
        <v>46025</v>
      </c>
      <c r="L135" s="295"/>
      <c r="N135" s="35"/>
      <c r="O135" s="36" t="s">
        <v>48</v>
      </c>
      <c r="P135" s="36"/>
      <c r="Q135" s="36"/>
      <c r="R135" s="36" t="str">
        <f t="shared" si="25"/>
        <v/>
      </c>
      <c r="S135" s="27"/>
      <c r="T135" s="36" t="s">
        <v>48</v>
      </c>
      <c r="U135" s="63">
        <f t="shared" si="26"/>
        <v>0</v>
      </c>
      <c r="V135" s="38"/>
      <c r="W135" s="63">
        <f t="shared" si="27"/>
        <v>0</v>
      </c>
      <c r="X135" s="38"/>
      <c r="Y135" s="63">
        <f t="shared" si="28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4" t="s">
        <v>68</v>
      </c>
      <c r="J136" s="395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5"/>
        <v/>
      </c>
      <c r="S136" s="27"/>
      <c r="T136" s="36" t="s">
        <v>49</v>
      </c>
      <c r="U136" s="63">
        <f>Y135</f>
        <v>0</v>
      </c>
      <c r="V136" s="38"/>
      <c r="W136" s="63">
        <f t="shared" si="27"/>
        <v>0</v>
      </c>
      <c r="X136" s="38"/>
      <c r="Y136" s="63">
        <f t="shared" si="28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6"/>
      <c r="K137" s="229">
        <f>K135-K136</f>
        <v>46025</v>
      </c>
      <c r="L137" s="297"/>
      <c r="N137" s="35"/>
      <c r="O137" s="36" t="s">
        <v>54</v>
      </c>
      <c r="P137" s="36"/>
      <c r="Q137" s="36"/>
      <c r="R137" s="36" t="str">
        <f t="shared" si="25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7"/>
        <v/>
      </c>
      <c r="X137" s="38"/>
      <c r="Y137" s="63" t="str">
        <f t="shared" si="28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7"/>
      <c r="J138" s="397"/>
      <c r="K138" s="352"/>
      <c r="L138" s="284"/>
      <c r="N138" s="35"/>
      <c r="O138" s="36" t="s">
        <v>50</v>
      </c>
      <c r="P138" s="36"/>
      <c r="Q138" s="36"/>
      <c r="R138" s="36" t="str">
        <f t="shared" si="25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7"/>
        <v/>
      </c>
      <c r="X138" s="38"/>
      <c r="Y138" s="63" t="str">
        <f t="shared" si="28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7"/>
      <c r="J139" s="397"/>
      <c r="K139" s="352"/>
      <c r="L139" s="284"/>
      <c r="N139" s="35"/>
      <c r="O139" s="36" t="s">
        <v>55</v>
      </c>
      <c r="P139" s="36"/>
      <c r="Q139" s="36"/>
      <c r="R139" s="36" t="str">
        <f t="shared" si="25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7"/>
        <v/>
      </c>
      <c r="X139" s="38"/>
      <c r="Y139" s="63" t="str">
        <f t="shared" si="28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5"/>
        <v/>
      </c>
      <c r="S140" s="27"/>
      <c r="T140" s="36" t="s">
        <v>56</v>
      </c>
      <c r="U140" s="63">
        <v>0</v>
      </c>
      <c r="V140" s="38"/>
      <c r="W140" s="63">
        <f t="shared" si="27"/>
        <v>0</v>
      </c>
      <c r="X140" s="38"/>
      <c r="Y140" s="63">
        <f t="shared" si="28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8" t="s">
        <v>38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10"/>
      <c r="M142" s="24"/>
      <c r="N142" s="28"/>
      <c r="O142" s="401" t="s">
        <v>40</v>
      </c>
      <c r="P142" s="402"/>
      <c r="Q142" s="402"/>
      <c r="R142" s="403"/>
      <c r="S142" s="29"/>
      <c r="T142" s="401" t="s">
        <v>41</v>
      </c>
      <c r="U142" s="402"/>
      <c r="V142" s="402"/>
      <c r="W142" s="402"/>
      <c r="X142" s="402"/>
      <c r="Y142" s="403"/>
      <c r="Z142" s="30"/>
      <c r="AA142" s="24"/>
    </row>
    <row r="143" spans="1:28" s="25" customFormat="1" ht="18" customHeight="1" x14ac:dyDescent="0.2">
      <c r="A143" s="272"/>
      <c r="B143" s="270"/>
      <c r="C143" s="404" t="s">
        <v>203</v>
      </c>
      <c r="D143" s="404"/>
      <c r="E143" s="404"/>
      <c r="F143" s="404"/>
      <c r="G143" s="273" t="str">
        <f>$J$1</f>
        <v>June</v>
      </c>
      <c r="H143" s="405">
        <f>$K$1</f>
        <v>2024</v>
      </c>
      <c r="I143" s="405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29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11" t="s">
        <v>41</v>
      </c>
      <c r="G146" s="413"/>
      <c r="H146" s="270"/>
      <c r="I146" s="411" t="s">
        <v>42</v>
      </c>
      <c r="J146" s="412"/>
      <c r="K146" s="413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29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0">IF(U146="","",U146+V146)</f>
        <v>45867</v>
      </c>
      <c r="X146" s="38">
        <v>5000</v>
      </c>
      <c r="Y146" s="63">
        <f t="shared" ref="Y146:Y155" si="31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29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0"/>
        <v>40867</v>
      </c>
      <c r="X147" s="38">
        <v>5000</v>
      </c>
      <c r="Y147" s="63">
        <f t="shared" si="31"/>
        <v>35867</v>
      </c>
      <c r="Z147" s="40"/>
    </row>
    <row r="148" spans="1:27" s="25" customFormat="1" ht="18" customHeight="1" x14ac:dyDescent="0.2">
      <c r="A148" s="272"/>
      <c r="B148" s="406" t="s">
        <v>40</v>
      </c>
      <c r="C148" s="407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30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29"/>
        <v>5</v>
      </c>
      <c r="S148" s="27"/>
      <c r="T148" s="36" t="s">
        <v>46</v>
      </c>
      <c r="U148" s="63">
        <f>Y147</f>
        <v>35867</v>
      </c>
      <c r="V148" s="38"/>
      <c r="W148" s="63">
        <f t="shared" si="30"/>
        <v>35867</v>
      </c>
      <c r="X148" s="38"/>
      <c r="Y148" s="63">
        <f t="shared" si="31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5000</v>
      </c>
      <c r="H149" s="285"/>
      <c r="I149" s="357">
        <v>86.8</v>
      </c>
      <c r="J149" s="290" t="s">
        <v>60</v>
      </c>
      <c r="K149" s="294">
        <f>K144/$K$2/8*I149</f>
        <v>12658.333333333334</v>
      </c>
      <c r="L149" s="295"/>
      <c r="N149" s="35"/>
      <c r="O149" s="36" t="s">
        <v>47</v>
      </c>
      <c r="P149" s="36"/>
      <c r="Q149" s="36"/>
      <c r="R149" s="36" t="str">
        <f t="shared" si="29"/>
        <v/>
      </c>
      <c r="S149" s="27"/>
      <c r="T149" s="36" t="s">
        <v>47</v>
      </c>
      <c r="U149" s="63">
        <f>Y148</f>
        <v>35867</v>
      </c>
      <c r="V149" s="38">
        <v>5000</v>
      </c>
      <c r="W149" s="63">
        <f t="shared" si="30"/>
        <v>40867</v>
      </c>
      <c r="X149" s="38">
        <v>5000</v>
      </c>
      <c r="Y149" s="63">
        <f t="shared" si="31"/>
        <v>35867</v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4" t="s">
        <v>67</v>
      </c>
      <c r="J150" s="395"/>
      <c r="K150" s="294">
        <f>K148+K149</f>
        <v>47658.333333333336</v>
      </c>
      <c r="L150" s="295"/>
      <c r="N150" s="35"/>
      <c r="O150" s="36" t="s">
        <v>48</v>
      </c>
      <c r="P150" s="36"/>
      <c r="Q150" s="36"/>
      <c r="R150" s="36" t="str">
        <f t="shared" si="29"/>
        <v/>
      </c>
      <c r="S150" s="27"/>
      <c r="T150" s="36" t="s">
        <v>48</v>
      </c>
      <c r="U150" s="63"/>
      <c r="V150" s="38"/>
      <c r="W150" s="63" t="str">
        <f t="shared" si="30"/>
        <v/>
      </c>
      <c r="X150" s="38"/>
      <c r="Y150" s="63" t="str">
        <f t="shared" si="31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4" t="s">
        <v>68</v>
      </c>
      <c r="J151" s="395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29"/>
        <v/>
      </c>
      <c r="S151" s="27"/>
      <c r="T151" s="36" t="s">
        <v>49</v>
      </c>
      <c r="U151" s="63"/>
      <c r="V151" s="38"/>
      <c r="W151" s="63" t="str">
        <f t="shared" si="30"/>
        <v/>
      </c>
      <c r="X151" s="38"/>
      <c r="Y151" s="63" t="str">
        <f t="shared" si="31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6"/>
      <c r="K152" s="229">
        <f>K150-K151</f>
        <v>42658.333333333336</v>
      </c>
      <c r="L152" s="297"/>
      <c r="N152" s="35"/>
      <c r="O152" s="36" t="s">
        <v>54</v>
      </c>
      <c r="P152" s="36"/>
      <c r="Q152" s="36"/>
      <c r="R152" s="36" t="str">
        <f t="shared" si="29"/>
        <v/>
      </c>
      <c r="S152" s="27"/>
      <c r="T152" s="36" t="s">
        <v>54</v>
      </c>
      <c r="U152" s="63"/>
      <c r="V152" s="38"/>
      <c r="W152" s="63" t="str">
        <f t="shared" si="30"/>
        <v/>
      </c>
      <c r="X152" s="38"/>
      <c r="Y152" s="63" t="str">
        <f t="shared" si="31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7"/>
      <c r="J153" s="397"/>
      <c r="K153" s="352"/>
      <c r="L153" s="284"/>
      <c r="N153" s="35"/>
      <c r="O153" s="36" t="s">
        <v>50</v>
      </c>
      <c r="P153" s="36"/>
      <c r="Q153" s="36"/>
      <c r="R153" s="36" t="str">
        <f t="shared" si="29"/>
        <v/>
      </c>
      <c r="S153" s="27"/>
      <c r="T153" s="36" t="s">
        <v>50</v>
      </c>
      <c r="U153" s="63"/>
      <c r="V153" s="38"/>
      <c r="W153" s="63" t="str">
        <f t="shared" si="30"/>
        <v/>
      </c>
      <c r="X153" s="38"/>
      <c r="Y153" s="63" t="str">
        <f t="shared" si="31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7"/>
      <c r="J154" s="397"/>
      <c r="K154" s="352"/>
      <c r="L154" s="284"/>
      <c r="N154" s="35"/>
      <c r="O154" s="36" t="s">
        <v>55</v>
      </c>
      <c r="P154" s="36"/>
      <c r="Q154" s="36"/>
      <c r="R154" s="36" t="str">
        <f t="shared" si="29"/>
        <v/>
      </c>
      <c r="S154" s="27"/>
      <c r="T154" s="36" t="s">
        <v>55</v>
      </c>
      <c r="U154" s="63"/>
      <c r="V154" s="38"/>
      <c r="W154" s="63" t="str">
        <f t="shared" si="30"/>
        <v/>
      </c>
      <c r="X154" s="38"/>
      <c r="Y154" s="63" t="str">
        <f t="shared" si="31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29"/>
        <v/>
      </c>
      <c r="S155" s="27"/>
      <c r="T155" s="36" t="s">
        <v>56</v>
      </c>
      <c r="U155" s="63"/>
      <c r="V155" s="38"/>
      <c r="W155" s="63" t="str">
        <f t="shared" si="30"/>
        <v/>
      </c>
      <c r="X155" s="38"/>
      <c r="Y155" s="63" t="str">
        <f t="shared" si="31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8" t="s">
        <v>38</v>
      </c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10"/>
      <c r="M157" s="24"/>
      <c r="N157" s="28"/>
      <c r="O157" s="401" t="s">
        <v>40</v>
      </c>
      <c r="P157" s="402"/>
      <c r="Q157" s="402"/>
      <c r="R157" s="403"/>
      <c r="S157" s="29"/>
      <c r="T157" s="401" t="s">
        <v>41</v>
      </c>
      <c r="U157" s="402"/>
      <c r="V157" s="402"/>
      <c r="W157" s="402"/>
      <c r="X157" s="402"/>
      <c r="Y157" s="403"/>
      <c r="Z157" s="30"/>
      <c r="AA157" s="24"/>
    </row>
    <row r="158" spans="1:27" s="25" customFormat="1" ht="18" customHeight="1" x14ac:dyDescent="0.2">
      <c r="A158" s="272"/>
      <c r="B158" s="270"/>
      <c r="C158" s="404" t="s">
        <v>203</v>
      </c>
      <c r="D158" s="404"/>
      <c r="E158" s="404"/>
      <c r="F158" s="404"/>
      <c r="G158" s="273" t="str">
        <f>$J$1</f>
        <v>June</v>
      </c>
      <c r="H158" s="405">
        <f>$K$1</f>
        <v>2024</v>
      </c>
      <c r="I158" s="405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2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11" t="s">
        <v>41</v>
      </c>
      <c r="G161" s="413"/>
      <c r="H161" s="270"/>
      <c r="I161" s="411" t="s">
        <v>42</v>
      </c>
      <c r="J161" s="412"/>
      <c r="K161" s="413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2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3">IF(U161="","",U161+V161)</f>
        <v>38200</v>
      </c>
      <c r="X161" s="38">
        <v>5000</v>
      </c>
      <c r="Y161" s="63">
        <f t="shared" ref="Y161:Y170" si="34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2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3"/>
        <v>33200</v>
      </c>
      <c r="X162" s="38">
        <v>5000</v>
      </c>
      <c r="Y162" s="63">
        <f t="shared" si="34"/>
        <v>28200</v>
      </c>
      <c r="Z162" s="40"/>
    </row>
    <row r="163" spans="1:27" s="25" customFormat="1" ht="18" customHeight="1" x14ac:dyDescent="0.2">
      <c r="A163" s="272"/>
      <c r="B163" s="406" t="s">
        <v>40</v>
      </c>
      <c r="C163" s="407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23200</v>
      </c>
      <c r="H163" s="285"/>
      <c r="I163" s="289">
        <f>IF(C167&gt;=C166,$K$2,C165+C167)</f>
        <v>30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2"/>
        <v>18</v>
      </c>
      <c r="S163" s="27"/>
      <c r="T163" s="36" t="s">
        <v>46</v>
      </c>
      <c r="U163" s="63">
        <f>Y162</f>
        <v>28200</v>
      </c>
      <c r="V163" s="38"/>
      <c r="W163" s="63">
        <f t="shared" si="33"/>
        <v>28200</v>
      </c>
      <c r="X163" s="38">
        <v>5000</v>
      </c>
      <c r="Y163" s="63">
        <f t="shared" si="34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14875.000000000002</v>
      </c>
      <c r="L164" s="295"/>
      <c r="N164" s="35"/>
      <c r="O164" s="36" t="s">
        <v>47</v>
      </c>
      <c r="P164" s="36"/>
      <c r="Q164" s="36"/>
      <c r="R164" s="36" t="str">
        <f t="shared" si="32"/>
        <v/>
      </c>
      <c r="S164" s="27"/>
      <c r="T164" s="36" t="s">
        <v>47</v>
      </c>
      <c r="U164" s="63">
        <f>Y163</f>
        <v>23200</v>
      </c>
      <c r="V164" s="38"/>
      <c r="W164" s="63">
        <f t="shared" si="33"/>
        <v>23200</v>
      </c>
      <c r="X164" s="38">
        <v>5000</v>
      </c>
      <c r="Y164" s="63">
        <f t="shared" si="34"/>
        <v>18200</v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23200</v>
      </c>
      <c r="H165" s="285"/>
      <c r="I165" s="394" t="s">
        <v>67</v>
      </c>
      <c r="J165" s="395"/>
      <c r="K165" s="294">
        <f>K163+K164</f>
        <v>84875</v>
      </c>
      <c r="L165" s="295"/>
      <c r="N165" s="35"/>
      <c r="O165" s="36" t="s">
        <v>48</v>
      </c>
      <c r="P165" s="36"/>
      <c r="Q165" s="36"/>
      <c r="R165" s="36" t="str">
        <f t="shared" si="32"/>
        <v/>
      </c>
      <c r="S165" s="27"/>
      <c r="T165" s="36" t="s">
        <v>48</v>
      </c>
      <c r="U165" s="63"/>
      <c r="V165" s="38"/>
      <c r="W165" s="63" t="str">
        <f t="shared" si="33"/>
        <v/>
      </c>
      <c r="X165" s="38"/>
      <c r="Y165" s="63" t="str">
        <f t="shared" si="34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4" t="s">
        <v>68</v>
      </c>
      <c r="J166" s="395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2"/>
        <v/>
      </c>
      <c r="S166" s="27"/>
      <c r="T166" s="36" t="s">
        <v>49</v>
      </c>
      <c r="U166" s="63"/>
      <c r="V166" s="38"/>
      <c r="W166" s="63" t="str">
        <f t="shared" si="33"/>
        <v/>
      </c>
      <c r="X166" s="38"/>
      <c r="Y166" s="63" t="str">
        <f t="shared" si="34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18200</v>
      </c>
      <c r="H167" s="270"/>
      <c r="I167" s="396" t="s">
        <v>61</v>
      </c>
      <c r="J167" s="396"/>
      <c r="K167" s="229">
        <f>K165-K166</f>
        <v>79875</v>
      </c>
      <c r="L167" s="297"/>
      <c r="N167" s="35"/>
      <c r="O167" s="36" t="s">
        <v>54</v>
      </c>
      <c r="P167" s="36"/>
      <c r="Q167" s="36"/>
      <c r="R167" s="36" t="str">
        <f t="shared" si="32"/>
        <v/>
      </c>
      <c r="S167" s="27"/>
      <c r="T167" s="36" t="s">
        <v>54</v>
      </c>
      <c r="U167" s="63"/>
      <c r="V167" s="38"/>
      <c r="W167" s="63" t="str">
        <f t="shared" si="33"/>
        <v/>
      </c>
      <c r="X167" s="38"/>
      <c r="Y167" s="63" t="str">
        <f t="shared" si="34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7"/>
      <c r="J168" s="397"/>
      <c r="K168" s="352"/>
      <c r="L168" s="284"/>
      <c r="N168" s="35"/>
      <c r="O168" s="36" t="s">
        <v>50</v>
      </c>
      <c r="P168" s="36"/>
      <c r="Q168" s="36"/>
      <c r="R168" s="36" t="str">
        <f t="shared" si="32"/>
        <v/>
      </c>
      <c r="S168" s="27"/>
      <c r="T168" s="36" t="s">
        <v>50</v>
      </c>
      <c r="U168" s="63"/>
      <c r="V168" s="38"/>
      <c r="W168" s="63" t="str">
        <f t="shared" si="33"/>
        <v/>
      </c>
      <c r="X168" s="38"/>
      <c r="Y168" s="63" t="str">
        <f t="shared" si="34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7"/>
      <c r="J169" s="397"/>
      <c r="K169" s="352"/>
      <c r="L169" s="284"/>
      <c r="N169" s="35"/>
      <c r="O169" s="36" t="s">
        <v>55</v>
      </c>
      <c r="P169" s="36"/>
      <c r="Q169" s="36"/>
      <c r="R169" s="36" t="str">
        <f t="shared" si="32"/>
        <v/>
      </c>
      <c r="S169" s="27"/>
      <c r="T169" s="36" t="s">
        <v>55</v>
      </c>
      <c r="U169" s="63"/>
      <c r="V169" s="38"/>
      <c r="W169" s="63" t="str">
        <f t="shared" si="33"/>
        <v/>
      </c>
      <c r="X169" s="38"/>
      <c r="Y169" s="63" t="str">
        <f t="shared" si="34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2"/>
        <v/>
      </c>
      <c r="S170" s="27"/>
      <c r="T170" s="36" t="s">
        <v>56</v>
      </c>
      <c r="U170" s="63"/>
      <c r="V170" s="38"/>
      <c r="W170" s="63" t="str">
        <f t="shared" si="33"/>
        <v/>
      </c>
      <c r="X170" s="38"/>
      <c r="Y170" s="63" t="str">
        <f t="shared" si="34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8" t="s">
        <v>38</v>
      </c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10"/>
      <c r="M172" s="24"/>
      <c r="N172" s="28"/>
      <c r="O172" s="401" t="s">
        <v>40</v>
      </c>
      <c r="P172" s="402"/>
      <c r="Q172" s="402"/>
      <c r="R172" s="403"/>
      <c r="S172" s="29"/>
      <c r="T172" s="401" t="s">
        <v>41</v>
      </c>
      <c r="U172" s="402"/>
      <c r="V172" s="402"/>
      <c r="W172" s="402"/>
      <c r="X172" s="402"/>
      <c r="Y172" s="403"/>
      <c r="Z172" s="30"/>
      <c r="AA172" s="24"/>
    </row>
    <row r="173" spans="1:27" s="25" customFormat="1" ht="18" customHeight="1" x14ac:dyDescent="0.2">
      <c r="A173" s="272"/>
      <c r="B173" s="270"/>
      <c r="C173" s="404" t="s">
        <v>203</v>
      </c>
      <c r="D173" s="404"/>
      <c r="E173" s="404"/>
      <c r="F173" s="404"/>
      <c r="G173" s="273" t="str">
        <f>$J$1</f>
        <v>June</v>
      </c>
      <c r="H173" s="405">
        <f>$K$1</f>
        <v>2024</v>
      </c>
      <c r="I173" s="405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5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11" t="s">
        <v>41</v>
      </c>
      <c r="G176" s="413"/>
      <c r="H176" s="270"/>
      <c r="I176" s="411" t="s">
        <v>42</v>
      </c>
      <c r="J176" s="412"/>
      <c r="K176" s="413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5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6">IF(U176="","",U176+V176)</f>
        <v>90000</v>
      </c>
      <c r="X176" s="38"/>
      <c r="Y176" s="63">
        <f t="shared" ref="Y176:Y185" si="37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5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6"/>
        <v>90000</v>
      </c>
      <c r="X177" s="38"/>
      <c r="Y177" s="63">
        <f t="shared" si="37"/>
        <v>90000</v>
      </c>
      <c r="Z177" s="40"/>
    </row>
    <row r="178" spans="1:27" s="25" customFormat="1" ht="18" customHeight="1" x14ac:dyDescent="0.2">
      <c r="A178" s="272"/>
      <c r="B178" s="406" t="s">
        <v>40</v>
      </c>
      <c r="C178" s="407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95000</v>
      </c>
      <c r="H178" s="285"/>
      <c r="I178" s="289">
        <f>IF(C182&gt;0,$K$2,C180)</f>
        <v>30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5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6"/>
        <v>100000</v>
      </c>
      <c r="X178" s="38">
        <v>5000</v>
      </c>
      <c r="Y178" s="63">
        <f t="shared" si="37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>
        <v>16</v>
      </c>
      <c r="J179" s="290" t="s">
        <v>60</v>
      </c>
      <c r="K179" s="294">
        <f>K174/$K$2/8*I179</f>
        <v>3333.3333333333335</v>
      </c>
      <c r="L179" s="295"/>
      <c r="N179" s="35"/>
      <c r="O179" s="36" t="s">
        <v>47</v>
      </c>
      <c r="P179" s="36"/>
      <c r="Q179" s="36"/>
      <c r="R179" s="36" t="str">
        <f t="shared" si="35"/>
        <v/>
      </c>
      <c r="S179" s="27"/>
      <c r="T179" s="36" t="s">
        <v>47</v>
      </c>
      <c r="U179" s="63">
        <f>Y178</f>
        <v>95000</v>
      </c>
      <c r="V179" s="38"/>
      <c r="W179" s="63">
        <f t="shared" si="36"/>
        <v>95000</v>
      </c>
      <c r="X179" s="38">
        <v>5000</v>
      </c>
      <c r="Y179" s="63">
        <f t="shared" si="37"/>
        <v>90000</v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95000</v>
      </c>
      <c r="H180" s="285"/>
      <c r="I180" s="394" t="s">
        <v>67</v>
      </c>
      <c r="J180" s="395"/>
      <c r="K180" s="294">
        <f>K178+K179</f>
        <v>53333.333333333336</v>
      </c>
      <c r="L180" s="295"/>
      <c r="N180" s="35"/>
      <c r="O180" s="36" t="s">
        <v>48</v>
      </c>
      <c r="P180" s="36"/>
      <c r="Q180" s="36"/>
      <c r="R180" s="36" t="str">
        <f t="shared" si="35"/>
        <v/>
      </c>
      <c r="S180" s="27"/>
      <c r="T180" s="36" t="s">
        <v>48</v>
      </c>
      <c r="U180" s="63"/>
      <c r="V180" s="38"/>
      <c r="W180" s="63" t="str">
        <f t="shared" si="36"/>
        <v/>
      </c>
      <c r="X180" s="38"/>
      <c r="Y180" s="63" t="str">
        <f t="shared" si="37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4" t="s">
        <v>68</v>
      </c>
      <c r="J181" s="395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5"/>
        <v/>
      </c>
      <c r="S181" s="27"/>
      <c r="T181" s="36" t="s">
        <v>49</v>
      </c>
      <c r="U181" s="63"/>
      <c r="V181" s="38"/>
      <c r="W181" s="63" t="str">
        <f t="shared" si="36"/>
        <v/>
      </c>
      <c r="X181" s="38"/>
      <c r="Y181" s="63" t="str">
        <f t="shared" si="37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96" t="s">
        <v>61</v>
      </c>
      <c r="J182" s="396"/>
      <c r="K182" s="229">
        <f>K180-K181</f>
        <v>48333.333333333336</v>
      </c>
      <c r="L182" s="297"/>
      <c r="N182" s="35"/>
      <c r="O182" s="36" t="s">
        <v>54</v>
      </c>
      <c r="P182" s="36"/>
      <c r="Q182" s="36"/>
      <c r="R182" s="36" t="str">
        <f t="shared" si="35"/>
        <v/>
      </c>
      <c r="S182" s="27"/>
      <c r="T182" s="36" t="s">
        <v>54</v>
      </c>
      <c r="U182" s="63"/>
      <c r="V182" s="38"/>
      <c r="W182" s="63" t="str">
        <f t="shared" si="36"/>
        <v/>
      </c>
      <c r="X182" s="38"/>
      <c r="Y182" s="63" t="str">
        <f t="shared" si="37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7"/>
      <c r="J183" s="397"/>
      <c r="K183" s="352"/>
      <c r="L183" s="284"/>
      <c r="N183" s="35"/>
      <c r="O183" s="36" t="s">
        <v>50</v>
      </c>
      <c r="P183" s="36"/>
      <c r="Q183" s="36"/>
      <c r="R183" s="36" t="str">
        <f t="shared" si="35"/>
        <v/>
      </c>
      <c r="S183" s="27"/>
      <c r="T183" s="36" t="s">
        <v>50</v>
      </c>
      <c r="U183" s="63"/>
      <c r="V183" s="38"/>
      <c r="W183" s="63" t="str">
        <f t="shared" si="36"/>
        <v/>
      </c>
      <c r="X183" s="38"/>
      <c r="Y183" s="63" t="str">
        <f t="shared" si="37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7"/>
      <c r="J184" s="397"/>
      <c r="K184" s="352"/>
      <c r="L184" s="284"/>
      <c r="N184" s="35"/>
      <c r="O184" s="36" t="s">
        <v>55</v>
      </c>
      <c r="P184" s="36"/>
      <c r="Q184" s="36"/>
      <c r="R184" s="36" t="str">
        <f t="shared" si="35"/>
        <v/>
      </c>
      <c r="S184" s="27"/>
      <c r="T184" s="36" t="s">
        <v>55</v>
      </c>
      <c r="U184" s="63"/>
      <c r="V184" s="38"/>
      <c r="W184" s="63" t="str">
        <f t="shared" si="36"/>
        <v/>
      </c>
      <c r="X184" s="38"/>
      <c r="Y184" s="63" t="str">
        <f t="shared" si="37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5"/>
        <v/>
      </c>
      <c r="S185" s="27"/>
      <c r="T185" s="36" t="s">
        <v>56</v>
      </c>
      <c r="U185" s="63"/>
      <c r="V185" s="38"/>
      <c r="W185" s="63" t="str">
        <f t="shared" si="36"/>
        <v/>
      </c>
      <c r="X185" s="38"/>
      <c r="Y185" s="63" t="str">
        <f t="shared" si="37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8" t="s">
        <v>38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10"/>
      <c r="M187" s="24"/>
      <c r="N187" s="28"/>
      <c r="O187" s="401" t="s">
        <v>40</v>
      </c>
      <c r="P187" s="402"/>
      <c r="Q187" s="402"/>
      <c r="R187" s="403"/>
      <c r="S187" s="29"/>
      <c r="T187" s="401" t="s">
        <v>41</v>
      </c>
      <c r="U187" s="402"/>
      <c r="V187" s="402"/>
      <c r="W187" s="402"/>
      <c r="X187" s="402"/>
      <c r="Y187" s="403"/>
      <c r="Z187" s="30"/>
      <c r="AA187" s="24"/>
    </row>
    <row r="188" spans="1:27" s="25" customFormat="1" ht="18" customHeight="1" x14ac:dyDescent="0.2">
      <c r="A188" s="272"/>
      <c r="B188" s="270"/>
      <c r="C188" s="404" t="s">
        <v>203</v>
      </c>
      <c r="D188" s="404"/>
      <c r="E188" s="404"/>
      <c r="F188" s="404"/>
      <c r="G188" s="273" t="str">
        <f>$J$1</f>
        <v>June</v>
      </c>
      <c r="H188" s="405">
        <f>$K$1</f>
        <v>2024</v>
      </c>
      <c r="I188" s="405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8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11" t="s">
        <v>41</v>
      </c>
      <c r="G191" s="413"/>
      <c r="H191" s="270"/>
      <c r="I191" s="411" t="s">
        <v>42</v>
      </c>
      <c r="J191" s="412"/>
      <c r="K191" s="413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8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39">IF(U191="","",U191+V191)</f>
        <v>74000</v>
      </c>
      <c r="X191" s="38">
        <v>5000</v>
      </c>
      <c r="Y191" s="63">
        <f t="shared" ref="Y191:Y200" si="40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8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39"/>
        <v>69000</v>
      </c>
      <c r="X192" s="38">
        <v>5000</v>
      </c>
      <c r="Y192" s="63">
        <f t="shared" si="40"/>
        <v>64000</v>
      </c>
      <c r="Z192" s="40"/>
    </row>
    <row r="193" spans="1:26" s="25" customFormat="1" ht="18" customHeight="1" x14ac:dyDescent="0.2">
      <c r="A193" s="272"/>
      <c r="B193" s="406" t="s">
        <v>40</v>
      </c>
      <c r="C193" s="407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59000</v>
      </c>
      <c r="H193" s="285"/>
      <c r="I193" s="289">
        <f>IF(C197&gt;=C196,$K$2,C195+C197)</f>
        <v>30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8"/>
        <v>5</v>
      </c>
      <c r="S193" s="27"/>
      <c r="T193" s="36" t="s">
        <v>46</v>
      </c>
      <c r="U193" s="63">
        <f>Y192</f>
        <v>64000</v>
      </c>
      <c r="V193" s="38"/>
      <c r="W193" s="63">
        <f t="shared" si="39"/>
        <v>64000</v>
      </c>
      <c r="X193" s="38">
        <v>5000</v>
      </c>
      <c r="Y193" s="63">
        <f t="shared" si="40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18083.333333333336</v>
      </c>
      <c r="L194" s="295"/>
      <c r="N194" s="35"/>
      <c r="O194" s="36" t="s">
        <v>47</v>
      </c>
      <c r="P194" s="36"/>
      <c r="Q194" s="36"/>
      <c r="R194" s="36" t="str">
        <f t="shared" si="38"/>
        <v/>
      </c>
      <c r="S194" s="27"/>
      <c r="T194" s="36" t="s">
        <v>47</v>
      </c>
      <c r="U194" s="63">
        <f>Y193</f>
        <v>59000</v>
      </c>
      <c r="V194" s="38"/>
      <c r="W194" s="63">
        <f t="shared" si="39"/>
        <v>59000</v>
      </c>
      <c r="X194" s="38">
        <v>5000</v>
      </c>
      <c r="Y194" s="63">
        <f t="shared" si="40"/>
        <v>54000</v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59000</v>
      </c>
      <c r="H195" s="285"/>
      <c r="I195" s="394" t="s">
        <v>67</v>
      </c>
      <c r="J195" s="395"/>
      <c r="K195" s="294">
        <f>K193+K194</f>
        <v>53083.333333333336</v>
      </c>
      <c r="L195" s="295"/>
      <c r="N195" s="35"/>
      <c r="O195" s="36" t="s">
        <v>48</v>
      </c>
      <c r="P195" s="36"/>
      <c r="Q195" s="36"/>
      <c r="R195" s="36" t="str">
        <f t="shared" si="38"/>
        <v/>
      </c>
      <c r="S195" s="27"/>
      <c r="T195" s="36" t="s">
        <v>48</v>
      </c>
      <c r="U195" s="63"/>
      <c r="V195" s="38"/>
      <c r="W195" s="63" t="str">
        <f t="shared" si="39"/>
        <v/>
      </c>
      <c r="X195" s="38"/>
      <c r="Y195" s="63" t="str">
        <f t="shared" si="40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4" t="s">
        <v>68</v>
      </c>
      <c r="J196" s="395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8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39"/>
        <v/>
      </c>
      <c r="X196" s="38"/>
      <c r="Y196" s="63" t="str">
        <f t="shared" si="40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54000</v>
      </c>
      <c r="H197" s="270"/>
      <c r="I197" s="396" t="s">
        <v>61</v>
      </c>
      <c r="J197" s="396"/>
      <c r="K197" s="229">
        <f>K195-K196</f>
        <v>48083.333333333336</v>
      </c>
      <c r="L197" s="297"/>
      <c r="N197" s="35"/>
      <c r="O197" s="36" t="s">
        <v>54</v>
      </c>
      <c r="P197" s="36"/>
      <c r="Q197" s="36"/>
      <c r="R197" s="36" t="str">
        <f t="shared" si="38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39"/>
        <v/>
      </c>
      <c r="X197" s="38"/>
      <c r="Y197" s="63" t="str">
        <f t="shared" si="40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7"/>
      <c r="J198" s="397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39"/>
        <v/>
      </c>
      <c r="X198" s="38"/>
      <c r="Y198" s="63" t="str">
        <f t="shared" si="40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7"/>
      <c r="J199" s="397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39"/>
        <v/>
      </c>
      <c r="X199" s="38"/>
      <c r="Y199" s="63" t="str">
        <f t="shared" si="40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39"/>
        <v/>
      </c>
      <c r="X200" s="38"/>
      <c r="Y200" s="63" t="str">
        <f t="shared" si="40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8" t="s">
        <v>38</v>
      </c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10"/>
      <c r="M202" s="24"/>
      <c r="N202" s="28"/>
      <c r="O202" s="401" t="s">
        <v>40</v>
      </c>
      <c r="P202" s="402"/>
      <c r="Q202" s="402"/>
      <c r="R202" s="403"/>
      <c r="S202" s="29"/>
      <c r="T202" s="401" t="s">
        <v>41</v>
      </c>
      <c r="U202" s="402"/>
      <c r="V202" s="402"/>
      <c r="W202" s="402"/>
      <c r="X202" s="402"/>
      <c r="Y202" s="403"/>
      <c r="Z202" s="30"/>
    </row>
    <row r="203" spans="1:26" s="25" customFormat="1" ht="18" customHeight="1" x14ac:dyDescent="0.2">
      <c r="A203" s="272"/>
      <c r="B203" s="270"/>
      <c r="C203" s="404" t="s">
        <v>203</v>
      </c>
      <c r="D203" s="404"/>
      <c r="E203" s="404"/>
      <c r="F203" s="404"/>
      <c r="G203" s="273" t="str">
        <f>$J$1</f>
        <v>June</v>
      </c>
      <c r="H203" s="405">
        <f>$K$1</f>
        <v>2024</v>
      </c>
      <c r="I203" s="405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1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11" t="s">
        <v>41</v>
      </c>
      <c r="G206" s="413"/>
      <c r="H206" s="270"/>
      <c r="I206" s="411" t="s">
        <v>42</v>
      </c>
      <c r="J206" s="412"/>
      <c r="K206" s="413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1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2">IF(U206="","",U206+V206)</f>
        <v>14225</v>
      </c>
      <c r="X206" s="38">
        <v>5000</v>
      </c>
      <c r="Y206" s="63">
        <f t="shared" ref="Y206:Y215" si="43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1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2"/>
        <v>18225</v>
      </c>
      <c r="X207" s="38">
        <v>5000</v>
      </c>
      <c r="Y207" s="63">
        <f t="shared" si="43"/>
        <v>13225</v>
      </c>
      <c r="Z207" s="40"/>
    </row>
    <row r="208" spans="1:26" s="25" customFormat="1" ht="18" customHeight="1" x14ac:dyDescent="0.2">
      <c r="A208" s="272"/>
      <c r="B208" s="406" t="s">
        <v>40</v>
      </c>
      <c r="C208" s="407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18225</v>
      </c>
      <c r="H208" s="285"/>
      <c r="I208" s="289">
        <f>IF(C212&gt;=C211,$K$2,C210+C212)</f>
        <v>30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2"/>
        <v>23225</v>
      </c>
      <c r="X208" s="38">
        <v>5000</v>
      </c>
      <c r="Y208" s="63">
        <f t="shared" si="43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2600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>
        <f>Y208</f>
        <v>18225</v>
      </c>
      <c r="V209" s="38">
        <f>5000+5000</f>
        <v>10000</v>
      </c>
      <c r="W209" s="63">
        <f t="shared" si="42"/>
        <v>28225</v>
      </c>
      <c r="X209" s="38">
        <v>10000</v>
      </c>
      <c r="Y209" s="63">
        <f t="shared" si="43"/>
        <v>18225</v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28225</v>
      </c>
      <c r="H210" s="285"/>
      <c r="I210" s="394" t="s">
        <v>67</v>
      </c>
      <c r="J210" s="395"/>
      <c r="K210" s="294">
        <f>K208+K209</f>
        <v>28600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2"/>
        <v/>
      </c>
      <c r="X210" s="38"/>
      <c r="Y210" s="63" t="str">
        <f t="shared" si="43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11" s="285"/>
      <c r="I211" s="394" t="s">
        <v>68</v>
      </c>
      <c r="J211" s="395"/>
      <c r="K211" s="288">
        <f>G211</f>
        <v>10000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2"/>
        <v/>
      </c>
      <c r="X211" s="38"/>
      <c r="Y211" s="63" t="str">
        <f t="shared" si="43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6" t="s">
        <v>61</v>
      </c>
      <c r="J212" s="396"/>
      <c r="K212" s="229">
        <f>K210-K211</f>
        <v>18600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2"/>
        <v/>
      </c>
      <c r="X212" s="38"/>
      <c r="Y212" s="63" t="str">
        <f t="shared" si="43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7"/>
      <c r="J213" s="397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2"/>
        <v/>
      </c>
      <c r="X213" s="38"/>
      <c r="Y213" s="63" t="str">
        <f t="shared" si="43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7"/>
      <c r="J214" s="397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2"/>
        <v/>
      </c>
      <c r="X214" s="38"/>
      <c r="Y214" s="63" t="str">
        <f t="shared" si="43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2"/>
        <v/>
      </c>
      <c r="X215" s="38"/>
      <c r="Y215" s="63" t="str">
        <f t="shared" si="43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8" t="s">
        <v>38</v>
      </c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10"/>
      <c r="M217" s="24"/>
      <c r="N217" s="28"/>
      <c r="O217" s="401" t="s">
        <v>40</v>
      </c>
      <c r="P217" s="402"/>
      <c r="Q217" s="402"/>
      <c r="R217" s="403"/>
      <c r="S217" s="29"/>
      <c r="T217" s="401" t="s">
        <v>41</v>
      </c>
      <c r="U217" s="402"/>
      <c r="V217" s="402"/>
      <c r="W217" s="402"/>
      <c r="X217" s="402"/>
      <c r="Y217" s="403"/>
      <c r="Z217" s="30"/>
    </row>
    <row r="218" spans="1:26" s="25" customFormat="1" ht="18" customHeight="1" x14ac:dyDescent="0.2">
      <c r="A218" s="272"/>
      <c r="B218" s="270"/>
      <c r="C218" s="404" t="s">
        <v>203</v>
      </c>
      <c r="D218" s="404"/>
      <c r="E218" s="404"/>
      <c r="F218" s="404"/>
      <c r="G218" s="273" t="str">
        <f>$J$1</f>
        <v>June</v>
      </c>
      <c r="H218" s="405">
        <f>$K$1</f>
        <v>2024</v>
      </c>
      <c r="I218" s="405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11" t="s">
        <v>41</v>
      </c>
      <c r="G221" s="413"/>
      <c r="H221" s="270"/>
      <c r="I221" s="411" t="s">
        <v>42</v>
      </c>
      <c r="J221" s="412"/>
      <c r="K221" s="413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4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5">IF(U221="","",U221+V221)</f>
        <v>4000</v>
      </c>
      <c r="X221" s="38">
        <v>4000</v>
      </c>
      <c r="Y221" s="63">
        <f t="shared" ref="Y221:Y230" si="46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5"/>
        <v>0</v>
      </c>
      <c r="X222" s="38"/>
      <c r="Y222" s="63">
        <f t="shared" si="46"/>
        <v>0</v>
      </c>
      <c r="Z222" s="40"/>
    </row>
    <row r="223" spans="1:26" s="25" customFormat="1" ht="18" customHeight="1" x14ac:dyDescent="0.2">
      <c r="A223" s="272"/>
      <c r="B223" s="406" t="s">
        <v>40</v>
      </c>
      <c r="C223" s="407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IF(C227&gt;=C226,$K$2,C225+C227)+2</f>
        <v>32</v>
      </c>
      <c r="J223" s="290" t="s">
        <v>59</v>
      </c>
      <c r="K223" s="291">
        <f>K219/$K$2*I223</f>
        <v>37333.333333333336</v>
      </c>
      <c r="L223" s="292"/>
      <c r="N223" s="35"/>
      <c r="O223" s="36" t="s">
        <v>46</v>
      </c>
      <c r="P223" s="36">
        <v>7</v>
      </c>
      <c r="Q223" s="36">
        <v>24</v>
      </c>
      <c r="R223" s="36">
        <v>0</v>
      </c>
      <c r="S223" s="27"/>
      <c r="T223" s="36" t="s">
        <v>46</v>
      </c>
      <c r="U223" s="63">
        <f>IF($J$1="May",Y222,Y222)</f>
        <v>0</v>
      </c>
      <c r="V223" s="38"/>
      <c r="W223" s="63">
        <f t="shared" si="45"/>
        <v>0</v>
      </c>
      <c r="X223" s="38"/>
      <c r="Y223" s="63">
        <f t="shared" si="46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4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5"/>
        <v>0</v>
      </c>
      <c r="X224" s="38"/>
      <c r="Y224" s="63">
        <f t="shared" si="46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4" t="s">
        <v>67</v>
      </c>
      <c r="J225" s="395"/>
      <c r="K225" s="294">
        <f>K223+K224</f>
        <v>37333.333333333336</v>
      </c>
      <c r="L225" s="295"/>
      <c r="N225" s="35"/>
      <c r="O225" s="36" t="s">
        <v>48</v>
      </c>
      <c r="P225" s="36"/>
      <c r="Q225" s="36"/>
      <c r="R225" s="36" t="str">
        <f t="shared" si="44"/>
        <v/>
      </c>
      <c r="S225" s="27"/>
      <c r="T225" s="36" t="s">
        <v>48</v>
      </c>
      <c r="U225" s="63">
        <f t="shared" ref="U225:U230" si="47">Y224</f>
        <v>0</v>
      </c>
      <c r="V225" s="38"/>
      <c r="W225" s="63">
        <f t="shared" si="45"/>
        <v>0</v>
      </c>
      <c r="X225" s="38"/>
      <c r="Y225" s="63">
        <f t="shared" si="46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4" t="s">
        <v>68</v>
      </c>
      <c r="J226" s="395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4"/>
        <v/>
      </c>
      <c r="S226" s="27"/>
      <c r="T226" s="36" t="s">
        <v>49</v>
      </c>
      <c r="U226" s="63">
        <f t="shared" si="47"/>
        <v>0</v>
      </c>
      <c r="V226" s="38"/>
      <c r="W226" s="63">
        <f t="shared" si="45"/>
        <v>0</v>
      </c>
      <c r="X226" s="38"/>
      <c r="Y226" s="63">
        <f t="shared" si="46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6" t="s">
        <v>61</v>
      </c>
      <c r="J227" s="396"/>
      <c r="K227" s="229">
        <f>K225-K226</f>
        <v>37333.333333333336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7"/>
        <v>0</v>
      </c>
      <c r="V227" s="38"/>
      <c r="W227" s="63">
        <f t="shared" si="45"/>
        <v>0</v>
      </c>
      <c r="X227" s="38"/>
      <c r="Y227" s="63">
        <f t="shared" si="46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7"/>
      <c r="J228" s="397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7"/>
        <v>0</v>
      </c>
      <c r="V228" s="38"/>
      <c r="W228" s="63">
        <f t="shared" si="45"/>
        <v>0</v>
      </c>
      <c r="X228" s="38"/>
      <c r="Y228" s="63">
        <f t="shared" si="46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7"/>
      <c r="J229" s="397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7"/>
        <v>0</v>
      </c>
      <c r="V229" s="38"/>
      <c r="W229" s="63">
        <f t="shared" si="45"/>
        <v>0</v>
      </c>
      <c r="X229" s="38"/>
      <c r="Y229" s="63">
        <f t="shared" si="46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7"/>
        <v>0</v>
      </c>
      <c r="V230" s="38"/>
      <c r="W230" s="63">
        <f t="shared" si="45"/>
        <v>0</v>
      </c>
      <c r="X230" s="38"/>
      <c r="Y230" s="63">
        <f t="shared" si="46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8" t="s">
        <v>38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10"/>
      <c r="M232" s="24"/>
      <c r="N232" s="28"/>
      <c r="O232" s="401" t="s">
        <v>40</v>
      </c>
      <c r="P232" s="402"/>
      <c r="Q232" s="402"/>
      <c r="R232" s="403"/>
      <c r="S232" s="29"/>
      <c r="T232" s="401" t="s">
        <v>41</v>
      </c>
      <c r="U232" s="402"/>
      <c r="V232" s="402"/>
      <c r="W232" s="402"/>
      <c r="X232" s="402"/>
      <c r="Y232" s="403"/>
      <c r="Z232" s="27"/>
    </row>
    <row r="233" spans="1:26" s="25" customFormat="1" ht="18" customHeight="1" x14ac:dyDescent="0.2">
      <c r="A233" s="272"/>
      <c r="B233" s="270"/>
      <c r="C233" s="404" t="s">
        <v>203</v>
      </c>
      <c r="D233" s="404"/>
      <c r="E233" s="404"/>
      <c r="F233" s="404"/>
      <c r="G233" s="273" t="str">
        <f>$J$1</f>
        <v>June</v>
      </c>
      <c r="H233" s="405">
        <f>$K$1</f>
        <v>2024</v>
      </c>
      <c r="I233" s="405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206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11" t="s">
        <v>41</v>
      </c>
      <c r="G236" s="413"/>
      <c r="H236" s="270"/>
      <c r="I236" s="411" t="s">
        <v>42</v>
      </c>
      <c r="J236" s="412"/>
      <c r="K236" s="413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48">IF(U236="","",U236+V236)</f>
        <v/>
      </c>
      <c r="X236" s="38"/>
      <c r="Y236" s="63" t="str">
        <f t="shared" ref="Y236:Y245" si="49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48"/>
        <v/>
      </c>
      <c r="X237" s="38"/>
      <c r="Y237" s="63" t="str">
        <f t="shared" si="49"/>
        <v/>
      </c>
      <c r="Z237" s="27"/>
    </row>
    <row r="238" spans="1:26" s="25" customFormat="1" ht="18" customHeight="1" x14ac:dyDescent="0.2">
      <c r="A238" s="272"/>
      <c r="B238" s="406" t="s">
        <v>40</v>
      </c>
      <c r="C238" s="407"/>
      <c r="D238" s="270"/>
      <c r="E238" s="270"/>
      <c r="F238" s="287" t="s">
        <v>62</v>
      </c>
      <c r="G238" s="288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285"/>
      <c r="I238" s="289">
        <f>IF(C242&gt;=C241,$K$2,C240+C242)</f>
        <v>30</v>
      </c>
      <c r="J238" s="290" t="s">
        <v>59</v>
      </c>
      <c r="K238" s="291">
        <f>K234/$K$2*I238</f>
        <v>32000.000000000004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48"/>
        <v/>
      </c>
      <c r="X238" s="38"/>
      <c r="Y238" s="63" t="str">
        <f t="shared" si="49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4400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49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0"/>
      <c r="E240" s="270"/>
      <c r="F240" s="287" t="s">
        <v>63</v>
      </c>
      <c r="G240" s="28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5"/>
      <c r="I240" s="394" t="s">
        <v>67</v>
      </c>
      <c r="J240" s="395"/>
      <c r="K240" s="294">
        <f>K238+K239</f>
        <v>36400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8"/>
        <v/>
      </c>
      <c r="X240" s="38"/>
      <c r="Y240" s="63" t="str">
        <f t="shared" si="49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4" t="s">
        <v>68</v>
      </c>
      <c r="J241" s="395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8"/>
        <v/>
      </c>
      <c r="X241" s="38"/>
      <c r="Y241" s="63" t="str">
        <f t="shared" si="49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6"/>
      <c r="K242" s="229">
        <f>K240-K241</f>
        <v>36400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8"/>
        <v/>
      </c>
      <c r="X242" s="38"/>
      <c r="Y242" s="63" t="str">
        <f t="shared" si="49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7"/>
      <c r="J243" s="397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8"/>
        <v/>
      </c>
      <c r="X243" s="38"/>
      <c r="Y243" s="63" t="str">
        <f t="shared" si="49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7"/>
      <c r="J244" s="397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48"/>
        <v/>
      </c>
      <c r="X244" s="38"/>
      <c r="Y244" s="63" t="str">
        <f t="shared" si="49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8"/>
        <v/>
      </c>
      <c r="X245" s="38"/>
      <c r="Y245" s="63" t="str">
        <f t="shared" si="49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8" t="s">
        <v>38</v>
      </c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10"/>
      <c r="M247" s="24"/>
      <c r="N247" s="28"/>
      <c r="O247" s="401" t="s">
        <v>40</v>
      </c>
      <c r="P247" s="402"/>
      <c r="Q247" s="402"/>
      <c r="R247" s="403"/>
      <c r="S247" s="29"/>
      <c r="T247" s="401" t="s">
        <v>41</v>
      </c>
      <c r="U247" s="402"/>
      <c r="V247" s="402"/>
      <c r="W247" s="402"/>
      <c r="X247" s="402"/>
      <c r="Y247" s="403"/>
      <c r="Z247" s="27"/>
    </row>
    <row r="248" spans="1:26" s="25" customFormat="1" ht="18" customHeight="1" x14ac:dyDescent="0.2">
      <c r="A248" s="272"/>
      <c r="B248" s="270"/>
      <c r="C248" s="404" t="s">
        <v>203</v>
      </c>
      <c r="D248" s="404"/>
      <c r="E248" s="404"/>
      <c r="F248" s="404"/>
      <c r="G248" s="273" t="str">
        <f>$J$1</f>
        <v>June</v>
      </c>
      <c r="H248" s="405">
        <f>$K$1</f>
        <v>2024</v>
      </c>
      <c r="I248" s="405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11" t="s">
        <v>41</v>
      </c>
      <c r="G251" s="413"/>
      <c r="H251" s="270"/>
      <c r="I251" s="411" t="s">
        <v>42</v>
      </c>
      <c r="J251" s="412"/>
      <c r="K251" s="413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6" t="s">
        <v>40</v>
      </c>
      <c r="C253" s="407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30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48</v>
      </c>
      <c r="J254" s="290" t="s">
        <v>60</v>
      </c>
      <c r="K254" s="294">
        <f>K249/$K$2/8*I254</f>
        <v>9000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0">Y253</f>
        <v>0</v>
      </c>
      <c r="V254" s="38"/>
      <c r="W254" s="63">
        <f t="shared" ref="W254" si="51">IF(U254="","",U254+V254)</f>
        <v>0</v>
      </c>
      <c r="X254" s="38"/>
      <c r="Y254" s="63">
        <f t="shared" ref="Y254" si="52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4" t="s">
        <v>67</v>
      </c>
      <c r="J255" s="395"/>
      <c r="K255" s="294">
        <f>K253+K254</f>
        <v>54000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4" t="s">
        <v>68</v>
      </c>
      <c r="J256" s="395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6"/>
      <c r="K257" s="229">
        <f>K255-K256</f>
        <v>54000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3">IF(U257="","",U257+V257)</f>
        <v/>
      </c>
      <c r="X257" s="38"/>
      <c r="Y257" s="63" t="str">
        <f t="shared" ref="Y257:Y258" si="54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7"/>
      <c r="J258" s="397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3"/>
        <v/>
      </c>
      <c r="X258" s="38"/>
      <c r="Y258" s="63" t="str">
        <f t="shared" si="54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7"/>
      <c r="J259" s="397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5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8" t="s">
        <v>38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10"/>
      <c r="M262" s="24"/>
      <c r="N262" s="28"/>
      <c r="O262" s="401" t="s">
        <v>40</v>
      </c>
      <c r="P262" s="402"/>
      <c r="Q262" s="402"/>
      <c r="R262" s="403"/>
      <c r="S262" s="29"/>
      <c r="T262" s="401" t="s">
        <v>41</v>
      </c>
      <c r="U262" s="402"/>
      <c r="V262" s="402"/>
      <c r="W262" s="402"/>
      <c r="X262" s="402"/>
      <c r="Y262" s="403"/>
      <c r="Z262" s="30"/>
    </row>
    <row r="263" spans="1:26" s="25" customFormat="1" ht="18" customHeight="1" x14ac:dyDescent="0.2">
      <c r="A263" s="272"/>
      <c r="B263" s="270"/>
      <c r="C263" s="404" t="s">
        <v>203</v>
      </c>
      <c r="D263" s="404"/>
      <c r="E263" s="404"/>
      <c r="F263" s="404"/>
      <c r="G263" s="273" t="str">
        <f>$J$1</f>
        <v>June</v>
      </c>
      <c r="H263" s="405">
        <f>$K$1</f>
        <v>2024</v>
      </c>
      <c r="I263" s="405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6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11" t="s">
        <v>41</v>
      </c>
      <c r="G266" s="413"/>
      <c r="H266" s="270"/>
      <c r="I266" s="411" t="s">
        <v>42</v>
      </c>
      <c r="J266" s="412"/>
      <c r="K266" s="413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6"/>
        <v>0</v>
      </c>
      <c r="V266" s="38"/>
      <c r="W266" s="63">
        <f t="shared" ref="W266:W275" si="57">IF(U266="","",U266+V266)</f>
        <v>0</v>
      </c>
      <c r="X266" s="38"/>
      <c r="Y266" s="63">
        <f t="shared" ref="Y266:Y275" si="58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7"/>
        <v>0</v>
      </c>
      <c r="X267" s="38"/>
      <c r="Y267" s="63">
        <f t="shared" si="58"/>
        <v>0</v>
      </c>
      <c r="Z267" s="40"/>
    </row>
    <row r="268" spans="1:26" s="25" customFormat="1" ht="18" customHeight="1" x14ac:dyDescent="0.2">
      <c r="A268" s="272"/>
      <c r="B268" s="406" t="s">
        <v>40</v>
      </c>
      <c r="C268" s="407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30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7"/>
        <v>0</v>
      </c>
      <c r="X268" s="38"/>
      <c r="Y268" s="63">
        <f t="shared" si="58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34</v>
      </c>
      <c r="J269" s="290" t="s">
        <v>60</v>
      </c>
      <c r="K269" s="294">
        <f>K264/$K$2/8*I269</f>
        <v>4958.3333333333339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6"/>
        <v>0</v>
      </c>
      <c r="V269" s="38"/>
      <c r="W269" s="63">
        <f t="shared" si="57"/>
        <v>0</v>
      </c>
      <c r="X269" s="38"/>
      <c r="Y269" s="63">
        <f t="shared" si="58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4" t="s">
        <v>67</v>
      </c>
      <c r="J270" s="395"/>
      <c r="K270" s="294">
        <f>K268+K269</f>
        <v>39958.333333333336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6"/>
        <v>0</v>
      </c>
      <c r="V270" s="38"/>
      <c r="W270" s="63">
        <f t="shared" si="57"/>
        <v>0</v>
      </c>
      <c r="X270" s="38"/>
      <c r="Y270" s="63">
        <f t="shared" si="58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4" t="s">
        <v>68</v>
      </c>
      <c r="J271" s="395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6"/>
        <v>0</v>
      </c>
      <c r="V271" s="38"/>
      <c r="W271" s="63">
        <f t="shared" si="57"/>
        <v>0</v>
      </c>
      <c r="X271" s="38"/>
      <c r="Y271" s="63">
        <f t="shared" si="58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6"/>
      <c r="K272" s="229">
        <f>K270-K271</f>
        <v>39958.333333333336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7"/>
        <v>0</v>
      </c>
      <c r="X272" s="38"/>
      <c r="Y272" s="63">
        <f t="shared" si="58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7"/>
      <c r="J273" s="397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7"/>
        <v>0</v>
      </c>
      <c r="X273" s="38"/>
      <c r="Y273" s="63">
        <f t="shared" si="58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7"/>
      <c r="J274" s="397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7"/>
        <v>0</v>
      </c>
      <c r="X274" s="38"/>
      <c r="Y274" s="63">
        <f t="shared" si="58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7"/>
        <v>0</v>
      </c>
      <c r="X275" s="38"/>
      <c r="Y275" s="63">
        <f t="shared" si="58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8" t="s">
        <v>38</v>
      </c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10"/>
      <c r="M277" s="24"/>
      <c r="N277" s="28"/>
      <c r="O277" s="401" t="s">
        <v>40</v>
      </c>
      <c r="P277" s="402"/>
      <c r="Q277" s="402"/>
      <c r="R277" s="403"/>
      <c r="S277" s="29"/>
      <c r="T277" s="401" t="s">
        <v>41</v>
      </c>
      <c r="U277" s="402"/>
      <c r="V277" s="402"/>
      <c r="W277" s="402"/>
      <c r="X277" s="402"/>
      <c r="Y277" s="403"/>
      <c r="Z277" s="30"/>
      <c r="AA277" s="24"/>
    </row>
    <row r="278" spans="1:27" s="25" customFormat="1" ht="18" customHeight="1" x14ac:dyDescent="0.2">
      <c r="A278" s="272"/>
      <c r="B278" s="270"/>
      <c r="C278" s="404" t="s">
        <v>203</v>
      </c>
      <c r="D278" s="404"/>
      <c r="E278" s="404"/>
      <c r="F278" s="404"/>
      <c r="G278" s="273" t="str">
        <f>$J$1</f>
        <v>June</v>
      </c>
      <c r="H278" s="405">
        <f>$K$1</f>
        <v>2024</v>
      </c>
      <c r="I278" s="405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11" t="s">
        <v>41</v>
      </c>
      <c r="G281" s="413"/>
      <c r="H281" s="270"/>
      <c r="I281" s="411" t="s">
        <v>42</v>
      </c>
      <c r="J281" s="412"/>
      <c r="K281" s="413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59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0">IF(U281="","",U281+V281)</f>
        <v>55870</v>
      </c>
      <c r="X281" s="38">
        <v>5000</v>
      </c>
      <c r="Y281" s="63">
        <f t="shared" ref="Y281:Y288" si="61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59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0"/>
        <v>150870</v>
      </c>
      <c r="X282" s="38">
        <v>5000</v>
      </c>
      <c r="Y282" s="63">
        <f t="shared" si="61"/>
        <v>145870</v>
      </c>
      <c r="Z282" s="40"/>
    </row>
    <row r="283" spans="1:27" s="25" customFormat="1" ht="18" customHeight="1" x14ac:dyDescent="0.2">
      <c r="A283" s="272"/>
      <c r="B283" s="406" t="s">
        <v>40</v>
      </c>
      <c r="C283" s="407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140870</v>
      </c>
      <c r="H283" s="285"/>
      <c r="I283" s="289">
        <f>IF(C287&gt;=C286,$K$2,C285+C287)</f>
        <v>30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59"/>
        <v>4</v>
      </c>
      <c r="S283" s="27"/>
      <c r="T283" s="36" t="s">
        <v>46</v>
      </c>
      <c r="U283" s="63">
        <f>Y282</f>
        <v>145870</v>
      </c>
      <c r="V283" s="38"/>
      <c r="W283" s="63">
        <f t="shared" si="60"/>
        <v>145870</v>
      </c>
      <c r="X283" s="38">
        <v>5000</v>
      </c>
      <c r="Y283" s="63">
        <f t="shared" si="61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38</v>
      </c>
      <c r="J284" s="290" t="s">
        <v>60</v>
      </c>
      <c r="K284" s="294">
        <f>K279/$K$2/8*I284</f>
        <v>7916.666666666667</v>
      </c>
      <c r="L284" s="295"/>
      <c r="N284" s="35"/>
      <c r="O284" s="36" t="s">
        <v>47</v>
      </c>
      <c r="P284" s="36"/>
      <c r="Q284" s="36"/>
      <c r="R284" s="36">
        <f t="shared" si="59"/>
        <v>4</v>
      </c>
      <c r="S284" s="27"/>
      <c r="T284" s="36" t="s">
        <v>47</v>
      </c>
      <c r="U284" s="63">
        <f>Y283</f>
        <v>140870</v>
      </c>
      <c r="V284" s="38"/>
      <c r="W284" s="63">
        <f t="shared" si="60"/>
        <v>140870</v>
      </c>
      <c r="X284" s="38">
        <v>5000</v>
      </c>
      <c r="Y284" s="63">
        <f t="shared" si="61"/>
        <v>135870</v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140870</v>
      </c>
      <c r="H285" s="285"/>
      <c r="I285" s="394" t="s">
        <v>67</v>
      </c>
      <c r="J285" s="395"/>
      <c r="K285" s="294">
        <f>K283+K284</f>
        <v>57916.666666666664</v>
      </c>
      <c r="L285" s="295"/>
      <c r="N285" s="35"/>
      <c r="O285" s="36" t="s">
        <v>48</v>
      </c>
      <c r="P285" s="36"/>
      <c r="Q285" s="36"/>
      <c r="R285" s="36">
        <f t="shared" si="59"/>
        <v>4</v>
      </c>
      <c r="S285" s="27"/>
      <c r="T285" s="36" t="s">
        <v>48</v>
      </c>
      <c r="U285" s="63"/>
      <c r="V285" s="38"/>
      <c r="W285" s="63" t="str">
        <f t="shared" si="60"/>
        <v/>
      </c>
      <c r="X285" s="38"/>
      <c r="Y285" s="63" t="str">
        <f t="shared" si="61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4" t="s">
        <v>68</v>
      </c>
      <c r="J286" s="395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59"/>
        <v>4</v>
      </c>
      <c r="S286" s="27"/>
      <c r="T286" s="36" t="s">
        <v>49</v>
      </c>
      <c r="U286" s="63"/>
      <c r="V286" s="38"/>
      <c r="W286" s="63" t="str">
        <f t="shared" si="60"/>
        <v/>
      </c>
      <c r="X286" s="38"/>
      <c r="Y286" s="63" t="str">
        <f t="shared" si="61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4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135870</v>
      </c>
      <c r="H287" s="270"/>
      <c r="I287" s="396" t="s">
        <v>61</v>
      </c>
      <c r="J287" s="396"/>
      <c r="K287" s="229">
        <f>K285-K286</f>
        <v>52916.666666666664</v>
      </c>
      <c r="L287" s="297"/>
      <c r="N287" s="35"/>
      <c r="O287" s="36" t="s">
        <v>54</v>
      </c>
      <c r="P287" s="36"/>
      <c r="Q287" s="36"/>
      <c r="R287" s="36">
        <f t="shared" si="59"/>
        <v>4</v>
      </c>
      <c r="S287" s="27"/>
      <c r="T287" s="36" t="s">
        <v>54</v>
      </c>
      <c r="U287" s="63"/>
      <c r="V287" s="38"/>
      <c r="W287" s="63" t="str">
        <f t="shared" si="60"/>
        <v/>
      </c>
      <c r="X287" s="38"/>
      <c r="Y287" s="63" t="str">
        <f t="shared" si="61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7"/>
      <c r="J288" s="397"/>
      <c r="K288" s="352"/>
      <c r="L288" s="284"/>
      <c r="N288" s="35"/>
      <c r="O288" s="36" t="s">
        <v>50</v>
      </c>
      <c r="P288" s="339"/>
      <c r="Q288" s="339"/>
      <c r="R288" s="36">
        <f t="shared" si="59"/>
        <v>4</v>
      </c>
      <c r="S288" s="27"/>
      <c r="T288" s="36" t="s">
        <v>50</v>
      </c>
      <c r="U288" s="63"/>
      <c r="V288" s="38"/>
      <c r="W288" s="63" t="str">
        <f t="shared" si="60"/>
        <v/>
      </c>
      <c r="X288" s="38"/>
      <c r="Y288" s="63" t="str">
        <f t="shared" si="61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7"/>
      <c r="J289" s="397"/>
      <c r="K289" s="352"/>
      <c r="L289" s="284"/>
      <c r="N289" s="35"/>
      <c r="O289" s="36" t="s">
        <v>55</v>
      </c>
      <c r="P289" s="36"/>
      <c r="Q289" s="36"/>
      <c r="R289" s="36">
        <f t="shared" si="59"/>
        <v>4</v>
      </c>
      <c r="S289" s="27"/>
      <c r="T289" s="36" t="s">
        <v>55</v>
      </c>
      <c r="U289" s="63"/>
      <c r="V289" s="38"/>
      <c r="W289" s="63" t="str">
        <f t="shared" ref="W289:W290" si="62">IF(U289="","",U289+V289)</f>
        <v/>
      </c>
      <c r="X289" s="38"/>
      <c r="Y289" s="63" t="str">
        <f t="shared" ref="Y289:Y290" si="63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6"/>
      <c r="J290" s="396"/>
      <c r="K290" s="229"/>
      <c r="L290" s="300"/>
      <c r="N290" s="35"/>
      <c r="O290" s="36" t="s">
        <v>56</v>
      </c>
      <c r="P290" s="36"/>
      <c r="Q290" s="36"/>
      <c r="R290" s="36">
        <f t="shared" si="59"/>
        <v>4</v>
      </c>
      <c r="S290" s="27"/>
      <c r="T290" s="36" t="s">
        <v>56</v>
      </c>
      <c r="U290" s="63"/>
      <c r="V290" s="38"/>
      <c r="W290" s="63" t="str">
        <f t="shared" si="62"/>
        <v/>
      </c>
      <c r="X290" s="38"/>
      <c r="Y290" s="63" t="str">
        <f t="shared" si="63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8" t="s">
        <v>38</v>
      </c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10"/>
      <c r="M292" s="24"/>
      <c r="N292" s="28"/>
      <c r="O292" s="401" t="s">
        <v>40</v>
      </c>
      <c r="P292" s="402"/>
      <c r="Q292" s="402"/>
      <c r="R292" s="403"/>
      <c r="S292" s="29"/>
      <c r="T292" s="401" t="s">
        <v>41</v>
      </c>
      <c r="U292" s="402"/>
      <c r="V292" s="402"/>
      <c r="W292" s="402"/>
      <c r="X292" s="402"/>
      <c r="Y292" s="403"/>
      <c r="Z292" s="30"/>
      <c r="AA292" s="24"/>
    </row>
    <row r="293" spans="1:27" s="25" customFormat="1" ht="18" customHeight="1" x14ac:dyDescent="0.2">
      <c r="A293" s="272"/>
      <c r="B293" s="270"/>
      <c r="C293" s="404" t="s">
        <v>203</v>
      </c>
      <c r="D293" s="404"/>
      <c r="E293" s="404"/>
      <c r="F293" s="404"/>
      <c r="G293" s="273" t="str">
        <f>$J$1</f>
        <v>June</v>
      </c>
      <c r="H293" s="405">
        <f>$K$1</f>
        <v>2024</v>
      </c>
      <c r="I293" s="405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11" t="s">
        <v>41</v>
      </c>
      <c r="G296" s="413"/>
      <c r="H296" s="270"/>
      <c r="I296" s="411" t="s">
        <v>42</v>
      </c>
      <c r="J296" s="412"/>
      <c r="K296" s="413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4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5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6">IF(U297="","",U297+V297)</f>
        <v>22000</v>
      </c>
      <c r="X297" s="38">
        <v>5000</v>
      </c>
      <c r="Y297" s="63">
        <f t="shared" si="64"/>
        <v>17000</v>
      </c>
      <c r="Z297" s="40"/>
    </row>
    <row r="298" spans="1:27" s="25" customFormat="1" ht="18" customHeight="1" x14ac:dyDescent="0.2">
      <c r="A298" s="272"/>
      <c r="B298" s="406" t="s">
        <v>40</v>
      </c>
      <c r="C298" s="407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20</v>
      </c>
      <c r="J298" s="290" t="s">
        <v>59</v>
      </c>
      <c r="K298" s="291">
        <f>K294/$K$2*I298</f>
        <v>50000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4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13</v>
      </c>
      <c r="J299" s="290" t="s">
        <v>60</v>
      </c>
      <c r="K299" s="294">
        <f>K294/$K$2/8*I299</f>
        <v>4062.5</v>
      </c>
      <c r="L299" s="295"/>
      <c r="N299" s="35"/>
      <c r="O299" s="36" t="s">
        <v>47</v>
      </c>
      <c r="P299" s="36"/>
      <c r="Q299" s="36"/>
      <c r="R299" s="36">
        <f t="shared" si="65"/>
        <v>10</v>
      </c>
      <c r="S299" s="27"/>
      <c r="T299" s="36" t="s">
        <v>47</v>
      </c>
      <c r="U299" s="63">
        <f>Y298</f>
        <v>17000</v>
      </c>
      <c r="V299" s="38"/>
      <c r="W299" s="63">
        <f>IF(U299="","",U299+V299)</f>
        <v>17000</v>
      </c>
      <c r="X299" s="38">
        <v>5000</v>
      </c>
      <c r="Y299" s="63">
        <f t="shared" si="64"/>
        <v>12000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4" t="s">
        <v>67</v>
      </c>
      <c r="J300" s="395"/>
      <c r="K300" s="294">
        <f>K298+K299</f>
        <v>54062.5</v>
      </c>
      <c r="L300" s="295"/>
      <c r="N300" s="35"/>
      <c r="O300" s="36" t="s">
        <v>48</v>
      </c>
      <c r="P300" s="36"/>
      <c r="Q300" s="36"/>
      <c r="R300" s="36">
        <f t="shared" si="65"/>
        <v>10</v>
      </c>
      <c r="S300" s="27"/>
      <c r="T300" s="36" t="s">
        <v>48</v>
      </c>
      <c r="U300" s="63"/>
      <c r="V300" s="38"/>
      <c r="W300" s="63" t="str">
        <f t="shared" si="66"/>
        <v/>
      </c>
      <c r="X300" s="38"/>
      <c r="Y300" s="63" t="str">
        <f t="shared" si="64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94" t="s">
        <v>68</v>
      </c>
      <c r="J301" s="395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5"/>
        <v>10</v>
      </c>
      <c r="S301" s="27"/>
      <c r="T301" s="36" t="s">
        <v>49</v>
      </c>
      <c r="U301" s="63" t="str">
        <f t="shared" ref="U301" si="67">Y300</f>
        <v/>
      </c>
      <c r="V301" s="38"/>
      <c r="W301" s="63" t="str">
        <f t="shared" si="66"/>
        <v/>
      </c>
      <c r="X301" s="38"/>
      <c r="Y301" s="63" t="str">
        <f t="shared" si="64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0"/>
      <c r="I302" s="396" t="s">
        <v>61</v>
      </c>
      <c r="J302" s="396"/>
      <c r="K302" s="229">
        <f>K300-K301</f>
        <v>49062.5</v>
      </c>
      <c r="L302" s="297"/>
      <c r="N302" s="35"/>
      <c r="O302" s="36" t="s">
        <v>54</v>
      </c>
      <c r="P302" s="36"/>
      <c r="Q302" s="36"/>
      <c r="R302" s="36">
        <f t="shared" si="65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8">IF(U302="","",U302+V302)</f>
        <v/>
      </c>
      <c r="X302" s="38"/>
      <c r="Y302" s="63" t="str">
        <f t="shared" si="64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7"/>
      <c r="J303" s="397"/>
      <c r="K303" s="352"/>
      <c r="L303" s="284"/>
      <c r="N303" s="35"/>
      <c r="O303" s="36" t="s">
        <v>50</v>
      </c>
      <c r="P303" s="36"/>
      <c r="Q303" s="36"/>
      <c r="R303" s="36">
        <f t="shared" si="65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68"/>
        <v/>
      </c>
      <c r="X303" s="38"/>
      <c r="Y303" s="63" t="str">
        <f t="shared" si="64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7"/>
      <c r="J304" s="397"/>
      <c r="K304" s="352"/>
      <c r="L304" s="284"/>
      <c r="N304" s="35"/>
      <c r="O304" s="36" t="s">
        <v>55</v>
      </c>
      <c r="P304" s="36"/>
      <c r="Q304" s="36"/>
      <c r="R304" s="36">
        <f t="shared" si="65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6"/>
        <v/>
      </c>
      <c r="X304" s="38"/>
      <c r="Y304" s="63" t="str">
        <f t="shared" si="64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6"/>
        <v/>
      </c>
      <c r="X305" s="38"/>
      <c r="Y305" s="63" t="str">
        <f t="shared" si="64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8" t="s">
        <v>38</v>
      </c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10"/>
      <c r="M307" s="24"/>
      <c r="N307" s="28"/>
      <c r="O307" s="401" t="s">
        <v>40</v>
      </c>
      <c r="P307" s="402"/>
      <c r="Q307" s="402"/>
      <c r="R307" s="403"/>
      <c r="S307" s="29"/>
      <c r="T307" s="401" t="s">
        <v>41</v>
      </c>
      <c r="U307" s="402"/>
      <c r="V307" s="402"/>
      <c r="W307" s="402"/>
      <c r="X307" s="402"/>
      <c r="Y307" s="403"/>
      <c r="Z307" s="30"/>
      <c r="AA307" s="24"/>
    </row>
    <row r="308" spans="1:27" s="25" customFormat="1" ht="18" customHeight="1" x14ac:dyDescent="0.2">
      <c r="A308" s="272"/>
      <c r="B308" s="270"/>
      <c r="C308" s="404" t="s">
        <v>203</v>
      </c>
      <c r="D308" s="404"/>
      <c r="E308" s="404"/>
      <c r="F308" s="404"/>
      <c r="G308" s="273" t="str">
        <f>$J$1</f>
        <v>June</v>
      </c>
      <c r="H308" s="405">
        <f>$K$1</f>
        <v>2024</v>
      </c>
      <c r="I308" s="405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11" t="s">
        <v>41</v>
      </c>
      <c r="G311" s="413"/>
      <c r="H311" s="270"/>
      <c r="I311" s="411" t="s">
        <v>42</v>
      </c>
      <c r="J311" s="412"/>
      <c r="K311" s="413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69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0">IF(U311="","",U311+V311)</f>
        <v>14760</v>
      </c>
      <c r="X311" s="38">
        <v>2000</v>
      </c>
      <c r="Y311" s="63">
        <f t="shared" ref="Y311:Y320" si="71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69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0"/>
        <v>14760</v>
      </c>
      <c r="X312" s="38">
        <v>2000</v>
      </c>
      <c r="Y312" s="63">
        <f t="shared" si="71"/>
        <v>12760</v>
      </c>
      <c r="Z312" s="40"/>
    </row>
    <row r="313" spans="1:27" s="25" customFormat="1" ht="18" customHeight="1" x14ac:dyDescent="0.2">
      <c r="A313" s="272"/>
      <c r="B313" s="406" t="s">
        <v>40</v>
      </c>
      <c r="C313" s="407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10760</v>
      </c>
      <c r="H313" s="285"/>
      <c r="I313" s="289">
        <f>IF(C317&gt;=C316,$K$2,C315+C317)</f>
        <v>30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69"/>
        <v>14</v>
      </c>
      <c r="S313" s="27"/>
      <c r="T313" s="36" t="s">
        <v>46</v>
      </c>
      <c r="U313" s="63">
        <f>Y312</f>
        <v>12760</v>
      </c>
      <c r="V313" s="38"/>
      <c r="W313" s="63">
        <f t="shared" si="70"/>
        <v>12760</v>
      </c>
      <c r="X313" s="38">
        <v>2000</v>
      </c>
      <c r="Y313" s="63">
        <f t="shared" si="71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51</v>
      </c>
      <c r="J314" s="290" t="s">
        <v>60</v>
      </c>
      <c r="K314" s="294">
        <f>K309/$K$2/8*I314</f>
        <v>7437.5000000000009</v>
      </c>
      <c r="L314" s="295"/>
      <c r="N314" s="35"/>
      <c r="O314" s="36" t="s">
        <v>47</v>
      </c>
      <c r="P314" s="36"/>
      <c r="Q314" s="36"/>
      <c r="R314" s="36">
        <f t="shared" si="69"/>
        <v>14</v>
      </c>
      <c r="S314" s="27"/>
      <c r="T314" s="36" t="s">
        <v>47</v>
      </c>
      <c r="U314" s="63">
        <f>Y313</f>
        <v>10760</v>
      </c>
      <c r="V314" s="38"/>
      <c r="W314" s="63">
        <f t="shared" si="70"/>
        <v>10760</v>
      </c>
      <c r="X314" s="38">
        <v>2000</v>
      </c>
      <c r="Y314" s="63">
        <f t="shared" si="71"/>
        <v>8760</v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285"/>
      <c r="I315" s="394" t="s">
        <v>67</v>
      </c>
      <c r="J315" s="395"/>
      <c r="K315" s="294">
        <f>K313+K314</f>
        <v>42437.5</v>
      </c>
      <c r="L315" s="295"/>
      <c r="N315" s="35"/>
      <c r="O315" s="36" t="s">
        <v>48</v>
      </c>
      <c r="P315" s="36"/>
      <c r="Q315" s="36"/>
      <c r="R315" s="36">
        <f t="shared" si="69"/>
        <v>14</v>
      </c>
      <c r="S315" s="27"/>
      <c r="T315" s="36" t="s">
        <v>48</v>
      </c>
      <c r="U315" s="63"/>
      <c r="V315" s="38"/>
      <c r="W315" s="63" t="str">
        <f t="shared" si="70"/>
        <v/>
      </c>
      <c r="X315" s="38"/>
      <c r="Y315" s="63" t="str">
        <f t="shared" si="71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4" t="s">
        <v>68</v>
      </c>
      <c r="J316" s="395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69"/>
        <v>14</v>
      </c>
      <c r="S316" s="27"/>
      <c r="T316" s="36" t="s">
        <v>49</v>
      </c>
      <c r="U316" s="63"/>
      <c r="V316" s="38"/>
      <c r="W316" s="63" t="str">
        <f t="shared" si="70"/>
        <v/>
      </c>
      <c r="X316" s="38"/>
      <c r="Y316" s="63" t="str">
        <f t="shared" si="71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8760</v>
      </c>
      <c r="H317" s="270"/>
      <c r="I317" s="396" t="s">
        <v>61</v>
      </c>
      <c r="J317" s="396"/>
      <c r="K317" s="229">
        <f>K315-K316</f>
        <v>40437.5</v>
      </c>
      <c r="L317" s="297"/>
      <c r="N317" s="35"/>
      <c r="O317" s="36" t="s">
        <v>54</v>
      </c>
      <c r="P317" s="36"/>
      <c r="Q317" s="36"/>
      <c r="R317" s="36">
        <f t="shared" si="69"/>
        <v>14</v>
      </c>
      <c r="S317" s="27"/>
      <c r="T317" s="36" t="s">
        <v>54</v>
      </c>
      <c r="U317" s="63"/>
      <c r="V317" s="38"/>
      <c r="W317" s="63" t="str">
        <f t="shared" si="70"/>
        <v/>
      </c>
      <c r="X317" s="38"/>
      <c r="Y317" s="63" t="str">
        <f t="shared" si="71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7"/>
      <c r="J318" s="397"/>
      <c r="K318" s="352"/>
      <c r="L318" s="284"/>
      <c r="N318" s="35"/>
      <c r="O318" s="36" t="s">
        <v>50</v>
      </c>
      <c r="P318" s="36"/>
      <c r="Q318" s="36"/>
      <c r="R318" s="36">
        <f t="shared" si="69"/>
        <v>14</v>
      </c>
      <c r="S318" s="27"/>
      <c r="T318" s="36" t="s">
        <v>50</v>
      </c>
      <c r="U318" s="63"/>
      <c r="V318" s="38"/>
      <c r="W318" s="63" t="str">
        <f t="shared" si="70"/>
        <v/>
      </c>
      <c r="X318" s="38"/>
      <c r="Y318" s="63" t="str">
        <f t="shared" si="71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7"/>
      <c r="J319" s="397"/>
      <c r="K319" s="352"/>
      <c r="L319" s="284"/>
      <c r="N319" s="35"/>
      <c r="O319" s="36" t="s">
        <v>55</v>
      </c>
      <c r="P319" s="36"/>
      <c r="Q319" s="36"/>
      <c r="R319" s="36">
        <f t="shared" si="69"/>
        <v>14</v>
      </c>
      <c r="S319" s="27"/>
      <c r="T319" s="36" t="s">
        <v>55</v>
      </c>
      <c r="U319" s="63"/>
      <c r="V319" s="38"/>
      <c r="W319" s="63" t="str">
        <f t="shared" si="70"/>
        <v/>
      </c>
      <c r="X319" s="38"/>
      <c r="Y319" s="63" t="str">
        <f t="shared" si="71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69"/>
        <v>14</v>
      </c>
      <c r="S320" s="27"/>
      <c r="T320" s="36" t="s">
        <v>56</v>
      </c>
      <c r="U320" s="63"/>
      <c r="V320" s="38"/>
      <c r="W320" s="63" t="str">
        <f t="shared" si="70"/>
        <v/>
      </c>
      <c r="X320" s="38"/>
      <c r="Y320" s="63" t="str">
        <f t="shared" si="71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8" t="s">
        <v>38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10"/>
      <c r="M322" s="24"/>
      <c r="N322" s="28"/>
      <c r="O322" s="401" t="s">
        <v>40</v>
      </c>
      <c r="P322" s="402"/>
      <c r="Q322" s="402"/>
      <c r="R322" s="403"/>
      <c r="S322" s="29"/>
      <c r="T322" s="401" t="s">
        <v>41</v>
      </c>
      <c r="U322" s="402"/>
      <c r="V322" s="402"/>
      <c r="W322" s="402"/>
      <c r="X322" s="402"/>
      <c r="Y322" s="403"/>
      <c r="Z322" s="30"/>
      <c r="AA322" s="24"/>
    </row>
    <row r="323" spans="1:27" s="25" customFormat="1" ht="18" customHeight="1" x14ac:dyDescent="0.2">
      <c r="A323" s="272"/>
      <c r="B323" s="270"/>
      <c r="C323" s="404" t="s">
        <v>203</v>
      </c>
      <c r="D323" s="404"/>
      <c r="E323" s="404"/>
      <c r="F323" s="404"/>
      <c r="G323" s="273" t="str">
        <f>$J$1</f>
        <v>June</v>
      </c>
      <c r="H323" s="405">
        <f>$K$1</f>
        <v>2024</v>
      </c>
      <c r="I323" s="405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2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11" t="s">
        <v>41</v>
      </c>
      <c r="G326" s="413"/>
      <c r="H326" s="270"/>
      <c r="I326" s="411" t="s">
        <v>42</v>
      </c>
      <c r="J326" s="412"/>
      <c r="K326" s="413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2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3">IF(U326="","",U326+V326)</f>
        <v>12000</v>
      </c>
      <c r="X326" s="38">
        <v>3000</v>
      </c>
      <c r="Y326" s="63">
        <f t="shared" ref="Y326:Y335" si="74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2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3"/>
        <v>9000</v>
      </c>
      <c r="X327" s="38">
        <v>3000</v>
      </c>
      <c r="Y327" s="63">
        <f t="shared" si="74"/>
        <v>6000</v>
      </c>
      <c r="Z327" s="40"/>
    </row>
    <row r="328" spans="1:27" s="25" customFormat="1" ht="18" customHeight="1" x14ac:dyDescent="0.2">
      <c r="A328" s="272"/>
      <c r="B328" s="406" t="s">
        <v>40</v>
      </c>
      <c r="C328" s="407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3000</v>
      </c>
      <c r="H328" s="285"/>
      <c r="I328" s="289">
        <f>IF(C332&gt;=C331,$K$2,C330+C332)</f>
        <v>30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2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3"/>
        <v>6000</v>
      </c>
      <c r="X328" s="38">
        <v>3000</v>
      </c>
      <c r="Y328" s="63">
        <f t="shared" si="74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4050</v>
      </c>
      <c r="L329" s="295"/>
      <c r="N329" s="35"/>
      <c r="O329" s="36" t="s">
        <v>47</v>
      </c>
      <c r="P329" s="36"/>
      <c r="Q329" s="36"/>
      <c r="R329" s="36" t="str">
        <f t="shared" si="72"/>
        <v/>
      </c>
      <c r="S329" s="27"/>
      <c r="T329" s="36" t="s">
        <v>47</v>
      </c>
      <c r="U329" s="63">
        <f>Y328</f>
        <v>3000</v>
      </c>
      <c r="V329" s="38"/>
      <c r="W329" s="63">
        <f t="shared" si="73"/>
        <v>3000</v>
      </c>
      <c r="X329" s="38">
        <v>3000</v>
      </c>
      <c r="Y329" s="63">
        <f t="shared" si="74"/>
        <v>0</v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3000</v>
      </c>
      <c r="H330" s="285"/>
      <c r="I330" s="394" t="s">
        <v>67</v>
      </c>
      <c r="J330" s="395"/>
      <c r="K330" s="294">
        <f>K328+K329</f>
        <v>31050</v>
      </c>
      <c r="L330" s="295"/>
      <c r="N330" s="35"/>
      <c r="O330" s="36" t="s">
        <v>48</v>
      </c>
      <c r="P330" s="36"/>
      <c r="Q330" s="36"/>
      <c r="R330" s="36" t="str">
        <f t="shared" si="72"/>
        <v/>
      </c>
      <c r="S330" s="27"/>
      <c r="T330" s="36" t="s">
        <v>48</v>
      </c>
      <c r="U330" s="63"/>
      <c r="V330" s="38"/>
      <c r="W330" s="63" t="str">
        <f t="shared" ref="W330:W333" si="75">IF(U330="","",U330+V330)</f>
        <v/>
      </c>
      <c r="X330" s="38"/>
      <c r="Y330" s="63" t="str">
        <f t="shared" ref="Y330:Y333" si="76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4" t="s">
        <v>68</v>
      </c>
      <c r="J331" s="395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2"/>
        <v/>
      </c>
      <c r="S331" s="27"/>
      <c r="T331" s="36" t="s">
        <v>49</v>
      </c>
      <c r="U331" s="63"/>
      <c r="V331" s="38"/>
      <c r="W331" s="63" t="str">
        <f t="shared" si="75"/>
        <v/>
      </c>
      <c r="X331" s="38"/>
      <c r="Y331" s="63" t="str">
        <f t="shared" si="76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 t="str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/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0</v>
      </c>
      <c r="H332" s="270"/>
      <c r="I332" s="396" t="s">
        <v>61</v>
      </c>
      <c r="J332" s="396"/>
      <c r="K332" s="229">
        <f>K330-K331</f>
        <v>28050</v>
      </c>
      <c r="L332" s="297"/>
      <c r="N332" s="35"/>
      <c r="O332" s="36" t="s">
        <v>54</v>
      </c>
      <c r="P332" s="36"/>
      <c r="Q332" s="36"/>
      <c r="R332" s="36" t="str">
        <f t="shared" si="72"/>
        <v/>
      </c>
      <c r="S332" s="27"/>
      <c r="T332" s="36" t="s">
        <v>54</v>
      </c>
      <c r="U332" s="63"/>
      <c r="V332" s="38"/>
      <c r="W332" s="63" t="str">
        <f t="shared" si="75"/>
        <v/>
      </c>
      <c r="X332" s="38"/>
      <c r="Y332" s="63" t="str">
        <f t="shared" si="76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7"/>
      <c r="J333" s="397"/>
      <c r="K333" s="352"/>
      <c r="L333" s="284"/>
      <c r="N333" s="35"/>
      <c r="O333" s="36" t="s">
        <v>50</v>
      </c>
      <c r="P333" s="36"/>
      <c r="Q333" s="36"/>
      <c r="R333" s="36" t="str">
        <f t="shared" si="72"/>
        <v/>
      </c>
      <c r="S333" s="27"/>
      <c r="T333" s="36" t="s">
        <v>50</v>
      </c>
      <c r="U333" s="63"/>
      <c r="V333" s="38"/>
      <c r="W333" s="63" t="str">
        <f t="shared" si="75"/>
        <v/>
      </c>
      <c r="X333" s="38"/>
      <c r="Y333" s="63" t="str">
        <f t="shared" si="76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7"/>
      <c r="J334" s="397"/>
      <c r="K334" s="352"/>
      <c r="L334" s="284"/>
      <c r="N334" s="35"/>
      <c r="O334" s="36" t="s">
        <v>55</v>
      </c>
      <c r="P334" s="36"/>
      <c r="Q334" s="36"/>
      <c r="R334" s="36" t="str">
        <f t="shared" si="72"/>
        <v/>
      </c>
      <c r="S334" s="27"/>
      <c r="T334" s="36" t="s">
        <v>55</v>
      </c>
      <c r="U334" s="63"/>
      <c r="V334" s="38"/>
      <c r="W334" s="63" t="str">
        <f t="shared" si="73"/>
        <v/>
      </c>
      <c r="X334" s="38"/>
      <c r="Y334" s="63" t="str">
        <f t="shared" si="74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2"/>
        <v/>
      </c>
      <c r="S335" s="27"/>
      <c r="T335" s="36" t="s">
        <v>56</v>
      </c>
      <c r="U335" s="63"/>
      <c r="V335" s="38"/>
      <c r="W335" s="63" t="str">
        <f t="shared" si="73"/>
        <v/>
      </c>
      <c r="X335" s="38"/>
      <c r="Y335" s="63" t="str">
        <f t="shared" si="74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8" t="s">
        <v>38</v>
      </c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10"/>
      <c r="M337" s="24"/>
      <c r="N337" s="28"/>
      <c r="O337" s="401" t="s">
        <v>40</v>
      </c>
      <c r="P337" s="402"/>
      <c r="Q337" s="402"/>
      <c r="R337" s="403"/>
      <c r="S337" s="29"/>
      <c r="T337" s="401" t="s">
        <v>41</v>
      </c>
      <c r="U337" s="402"/>
      <c r="V337" s="402"/>
      <c r="W337" s="402"/>
      <c r="X337" s="402"/>
      <c r="Y337" s="403"/>
      <c r="Z337" s="30"/>
    </row>
    <row r="338" spans="1:27" s="25" customFormat="1" ht="18" customHeight="1" x14ac:dyDescent="0.2">
      <c r="A338" s="272"/>
      <c r="B338" s="270"/>
      <c r="C338" s="404" t="s">
        <v>203</v>
      </c>
      <c r="D338" s="404"/>
      <c r="E338" s="404"/>
      <c r="F338" s="404"/>
      <c r="G338" s="273" t="str">
        <f>$J$1</f>
        <v>June</v>
      </c>
      <c r="H338" s="405">
        <f>$K$1</f>
        <v>2024</v>
      </c>
      <c r="I338" s="405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223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7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11" t="s">
        <v>41</v>
      </c>
      <c r="G341" s="413"/>
      <c r="H341" s="270"/>
      <c r="I341" s="411" t="s">
        <v>42</v>
      </c>
      <c r="J341" s="412"/>
      <c r="K341" s="413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7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78">IF(U341="","",U341+V341)</f>
        <v>1500</v>
      </c>
      <c r="X341" s="38">
        <v>1500</v>
      </c>
      <c r="Y341" s="63">
        <f t="shared" ref="Y341:Y344" si="79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7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78"/>
        <v>0</v>
      </c>
      <c r="X342" s="38"/>
      <c r="Y342" s="63">
        <f t="shared" si="79"/>
        <v>0</v>
      </c>
      <c r="Z342" s="40"/>
    </row>
    <row r="343" spans="1:27" s="25" customFormat="1" ht="18" customHeight="1" x14ac:dyDescent="0.2">
      <c r="A343" s="272"/>
      <c r="B343" s="406" t="s">
        <v>40</v>
      </c>
      <c r="C343" s="407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30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7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78"/>
        <v>0</v>
      </c>
      <c r="X343" s="38"/>
      <c r="Y343" s="63">
        <f t="shared" si="79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6854.166666666667</v>
      </c>
      <c r="L344" s="295"/>
      <c r="N344" s="35"/>
      <c r="O344" s="36" t="s">
        <v>47</v>
      </c>
      <c r="P344" s="36"/>
      <c r="Q344" s="36"/>
      <c r="R344" s="36" t="str">
        <f t="shared" si="77"/>
        <v/>
      </c>
      <c r="S344" s="27"/>
      <c r="T344" s="36" t="s">
        <v>47</v>
      </c>
      <c r="U344" s="63">
        <f>Y343</f>
        <v>0</v>
      </c>
      <c r="V344" s="38"/>
      <c r="W344" s="63">
        <f t="shared" si="78"/>
        <v>0</v>
      </c>
      <c r="X344" s="38"/>
      <c r="Y344" s="63">
        <f t="shared" si="79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4" t="s">
        <v>67</v>
      </c>
      <c r="J345" s="395"/>
      <c r="K345" s="294">
        <f>K343+K344</f>
        <v>41854.166666666664</v>
      </c>
      <c r="L345" s="295"/>
      <c r="N345" s="35"/>
      <c r="O345" s="36" t="s">
        <v>48</v>
      </c>
      <c r="P345" s="36"/>
      <c r="Q345" s="36"/>
      <c r="R345" s="36" t="str">
        <f t="shared" si="77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0">IF(U345="","",U345+V345)</f>
        <v/>
      </c>
      <c r="X345" s="38"/>
      <c r="Y345" s="63" t="str">
        <f t="shared" ref="Y345:Y350" si="81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4" t="s">
        <v>68</v>
      </c>
      <c r="J346" s="395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7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0"/>
        <v/>
      </c>
      <c r="X346" s="38"/>
      <c r="Y346" s="63" t="str">
        <f t="shared" si="81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6" t="s">
        <v>61</v>
      </c>
      <c r="J347" s="396"/>
      <c r="K347" s="229">
        <f>K345-K346</f>
        <v>41854.166666666664</v>
      </c>
      <c r="L347" s="297"/>
      <c r="N347" s="35"/>
      <c r="O347" s="36" t="s">
        <v>54</v>
      </c>
      <c r="P347" s="36"/>
      <c r="Q347" s="36"/>
      <c r="R347" s="36" t="str">
        <f t="shared" si="77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0"/>
        <v/>
      </c>
      <c r="X347" s="38"/>
      <c r="Y347" s="63" t="str">
        <f t="shared" si="81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7"/>
      <c r="J348" s="397"/>
      <c r="K348" s="352"/>
      <c r="L348" s="284"/>
      <c r="N348" s="35"/>
      <c r="O348" s="36" t="s">
        <v>50</v>
      </c>
      <c r="P348" s="36"/>
      <c r="Q348" s="36"/>
      <c r="R348" s="36" t="str">
        <f t="shared" si="77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0"/>
        <v/>
      </c>
      <c r="X348" s="38"/>
      <c r="Y348" s="63" t="str">
        <f t="shared" si="81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7"/>
      <c r="J349" s="397"/>
      <c r="K349" s="352"/>
      <c r="L349" s="284"/>
      <c r="N349" s="35"/>
      <c r="O349" s="36" t="s">
        <v>55</v>
      </c>
      <c r="P349" s="36"/>
      <c r="Q349" s="36"/>
      <c r="R349" s="36" t="str">
        <f t="shared" si="77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0"/>
        <v/>
      </c>
      <c r="X349" s="38"/>
      <c r="Y349" s="63" t="str">
        <f t="shared" si="81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7"/>
        <v/>
      </c>
      <c r="S350" s="27"/>
      <c r="T350" s="36" t="s">
        <v>56</v>
      </c>
      <c r="U350" s="63">
        <v>0</v>
      </c>
      <c r="V350" s="38"/>
      <c r="W350" s="63">
        <f t="shared" si="80"/>
        <v>0</v>
      </c>
      <c r="X350" s="38"/>
      <c r="Y350" s="63">
        <f t="shared" si="81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8" t="s">
        <v>38</v>
      </c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10"/>
      <c r="M352" s="24"/>
      <c r="N352" s="28"/>
      <c r="O352" s="401" t="s">
        <v>40</v>
      </c>
      <c r="P352" s="402"/>
      <c r="Q352" s="402"/>
      <c r="R352" s="403"/>
      <c r="S352" s="29"/>
      <c r="T352" s="401" t="s">
        <v>41</v>
      </c>
      <c r="U352" s="402"/>
      <c r="V352" s="402"/>
      <c r="W352" s="402"/>
      <c r="X352" s="402"/>
      <c r="Y352" s="403"/>
      <c r="Z352" s="30"/>
    </row>
    <row r="353" spans="1:26" s="25" customFormat="1" ht="18" customHeight="1" x14ac:dyDescent="0.2">
      <c r="A353" s="272"/>
      <c r="B353" s="270"/>
      <c r="C353" s="404" t="s">
        <v>203</v>
      </c>
      <c r="D353" s="404"/>
      <c r="E353" s="404"/>
      <c r="F353" s="404"/>
      <c r="G353" s="273" t="str">
        <f>$J$1</f>
        <v>June</v>
      </c>
      <c r="H353" s="405">
        <f>$K$1</f>
        <v>2024</v>
      </c>
      <c r="I353" s="405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2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11" t="s">
        <v>41</v>
      </c>
      <c r="G356" s="413"/>
      <c r="H356" s="270"/>
      <c r="I356" s="411" t="s">
        <v>42</v>
      </c>
      <c r="J356" s="412"/>
      <c r="K356" s="413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2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3">IF(U356="","",U356+V356)</f>
        <v>0</v>
      </c>
      <c r="X356" s="38"/>
      <c r="Y356" s="63">
        <f t="shared" ref="Y356:Y359" si="84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2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3"/>
        <v>0</v>
      </c>
      <c r="X357" s="38"/>
      <c r="Y357" s="63">
        <f t="shared" si="84"/>
        <v>0</v>
      </c>
      <c r="Z357" s="40"/>
    </row>
    <row r="358" spans="1:26" s="25" customFormat="1" ht="18" customHeight="1" x14ac:dyDescent="0.2">
      <c r="A358" s="272"/>
      <c r="B358" s="406" t="s">
        <v>40</v>
      </c>
      <c r="C358" s="407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18000</v>
      </c>
      <c r="H358" s="285"/>
      <c r="I358" s="289">
        <f>IF(C362&gt;=C361,$K$2,C360+C362)</f>
        <v>30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2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3"/>
        <v>20000</v>
      </c>
      <c r="X358" s="38">
        <v>2000</v>
      </c>
      <c r="Y358" s="63">
        <f t="shared" si="84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27</v>
      </c>
      <c r="J359" s="290" t="s">
        <v>60</v>
      </c>
      <c r="K359" s="294">
        <f>K354/$K$2/8*I359</f>
        <v>3037.5</v>
      </c>
      <c r="L359" s="295"/>
      <c r="N359" s="35"/>
      <c r="O359" s="36" t="s">
        <v>47</v>
      </c>
      <c r="P359" s="36"/>
      <c r="Q359" s="36"/>
      <c r="R359" s="36" t="str">
        <f t="shared" si="82"/>
        <v/>
      </c>
      <c r="S359" s="27"/>
      <c r="T359" s="36" t="s">
        <v>47</v>
      </c>
      <c r="U359" s="63">
        <f>Y358</f>
        <v>18000</v>
      </c>
      <c r="V359" s="38"/>
      <c r="W359" s="63">
        <f t="shared" si="83"/>
        <v>18000</v>
      </c>
      <c r="X359" s="38">
        <v>2000</v>
      </c>
      <c r="Y359" s="63">
        <f t="shared" si="84"/>
        <v>16000</v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18000</v>
      </c>
      <c r="H360" s="285"/>
      <c r="I360" s="394" t="s">
        <v>67</v>
      </c>
      <c r="J360" s="395"/>
      <c r="K360" s="294">
        <f>K358+K359</f>
        <v>30037.5</v>
      </c>
      <c r="L360" s="295"/>
      <c r="N360" s="35"/>
      <c r="O360" s="36" t="s">
        <v>48</v>
      </c>
      <c r="P360" s="36"/>
      <c r="Q360" s="36"/>
      <c r="R360" s="36" t="str">
        <f t="shared" si="82"/>
        <v/>
      </c>
      <c r="S360" s="27"/>
      <c r="T360" s="36" t="s">
        <v>48</v>
      </c>
      <c r="U360" s="63"/>
      <c r="V360" s="38"/>
      <c r="W360" s="63" t="str">
        <f t="shared" ref="W360:W363" si="85">IF(U360="","",U360+V360)</f>
        <v/>
      </c>
      <c r="X360" s="38"/>
      <c r="Y360" s="63" t="str">
        <f t="shared" ref="Y360:Y363" si="86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4" t="s">
        <v>68</v>
      </c>
      <c r="J361" s="395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2"/>
        <v/>
      </c>
      <c r="S361" s="27"/>
      <c r="T361" s="36" t="s">
        <v>49</v>
      </c>
      <c r="U361" s="63"/>
      <c r="V361" s="38"/>
      <c r="W361" s="63" t="str">
        <f t="shared" si="85"/>
        <v/>
      </c>
      <c r="X361" s="38"/>
      <c r="Y361" s="63" t="str">
        <f t="shared" si="86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 t="str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/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16000</v>
      </c>
      <c r="H362" s="270"/>
      <c r="I362" s="396" t="s">
        <v>61</v>
      </c>
      <c r="J362" s="396"/>
      <c r="K362" s="229">
        <f>K360-K361</f>
        <v>28037.5</v>
      </c>
      <c r="L362" s="297"/>
      <c r="N362" s="35"/>
      <c r="O362" s="36" t="s">
        <v>54</v>
      </c>
      <c r="P362" s="36"/>
      <c r="Q362" s="36"/>
      <c r="R362" s="36" t="str">
        <f t="shared" si="82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5"/>
        <v/>
      </c>
      <c r="X362" s="38"/>
      <c r="Y362" s="63" t="str">
        <f t="shared" si="86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7"/>
      <c r="J363" s="397"/>
      <c r="K363" s="352"/>
      <c r="L363" s="284"/>
      <c r="N363" s="35"/>
      <c r="O363" s="36" t="s">
        <v>50</v>
      </c>
      <c r="P363" s="36"/>
      <c r="Q363" s="36"/>
      <c r="R363" s="36" t="str">
        <f t="shared" si="82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5"/>
        <v/>
      </c>
      <c r="X363" s="38"/>
      <c r="Y363" s="63" t="str">
        <f t="shared" si="86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7"/>
      <c r="J364" s="397"/>
      <c r="K364" s="352"/>
      <c r="L364" s="284"/>
      <c r="N364" s="35"/>
      <c r="O364" s="36" t="s">
        <v>55</v>
      </c>
      <c r="P364" s="36"/>
      <c r="Q364" s="36"/>
      <c r="R364" s="36" t="str">
        <f t="shared" si="82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7">IF(U364="","",U364+V364)</f>
        <v/>
      </c>
      <c r="X364" s="38"/>
      <c r="Y364" s="63" t="str">
        <f t="shared" ref="Y364:Y365" si="88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7"/>
        <v>0</v>
      </c>
      <c r="X365" s="38"/>
      <c r="Y365" s="63">
        <f t="shared" si="88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8" t="s">
        <v>38</v>
      </c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10"/>
      <c r="M367" s="24"/>
      <c r="N367" s="28"/>
      <c r="O367" s="401" t="s">
        <v>40</v>
      </c>
      <c r="P367" s="402"/>
      <c r="Q367" s="402"/>
      <c r="R367" s="403"/>
      <c r="S367" s="29"/>
      <c r="T367" s="401" t="s">
        <v>41</v>
      </c>
      <c r="U367" s="402"/>
      <c r="V367" s="402"/>
      <c r="W367" s="402"/>
      <c r="X367" s="402"/>
      <c r="Y367" s="403"/>
      <c r="Z367" s="30"/>
    </row>
    <row r="368" spans="1:26" s="25" customFormat="1" ht="18" customHeight="1" x14ac:dyDescent="0.2">
      <c r="A368" s="272"/>
      <c r="B368" s="270"/>
      <c r="C368" s="404" t="s">
        <v>203</v>
      </c>
      <c r="D368" s="404"/>
      <c r="E368" s="404"/>
      <c r="F368" s="404"/>
      <c r="G368" s="273" t="str">
        <f>$J$1</f>
        <v>June</v>
      </c>
      <c r="H368" s="405">
        <f>$K$1</f>
        <v>2024</v>
      </c>
      <c r="I368" s="405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60000</v>
      </c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245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11" t="s">
        <v>41</v>
      </c>
      <c r="G371" s="413"/>
      <c r="H371" s="270"/>
      <c r="I371" s="411" t="s">
        <v>42</v>
      </c>
      <c r="J371" s="412"/>
      <c r="K371" s="413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89">IF(U371="","",U371+V371)</f>
        <v>0</v>
      </c>
      <c r="X371" s="38"/>
      <c r="Y371" s="63">
        <f t="shared" ref="Y371:Y374" si="90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89"/>
        <v>0</v>
      </c>
      <c r="X372" s="38"/>
      <c r="Y372" s="63">
        <f t="shared" si="90"/>
        <v>0</v>
      </c>
      <c r="Z372" s="40"/>
    </row>
    <row r="373" spans="1:27" s="25" customFormat="1" ht="18" customHeight="1" x14ac:dyDescent="0.2">
      <c r="A373" s="272"/>
      <c r="B373" s="406" t="s">
        <v>40</v>
      </c>
      <c r="C373" s="407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360">
        <v>13</v>
      </c>
      <c r="J373" s="290" t="s">
        <v>59</v>
      </c>
      <c r="K373" s="291">
        <f>K369/$K$2*I373</f>
        <v>26000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89"/>
        <v>0</v>
      </c>
      <c r="X373" s="38"/>
      <c r="Y373" s="63">
        <f t="shared" si="90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20000</v>
      </c>
      <c r="H374" s="285"/>
      <c r="I374" s="289">
        <v>8</v>
      </c>
      <c r="J374" s="290" t="s">
        <v>60</v>
      </c>
      <c r="K374" s="294">
        <f>K369/$K$2/8*I374</f>
        <v>2000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>
        <v>20000</v>
      </c>
      <c r="W374" s="63">
        <f t="shared" si="89"/>
        <v>20000</v>
      </c>
      <c r="X374" s="38">
        <v>2000</v>
      </c>
      <c r="Y374" s="63">
        <f t="shared" si="90"/>
        <v>18000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20000</v>
      </c>
      <c r="H375" s="285"/>
      <c r="I375" s="394" t="s">
        <v>67</v>
      </c>
      <c r="J375" s="395"/>
      <c r="K375" s="294">
        <f>K373+K374</f>
        <v>28000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/>
      <c r="V375" s="38"/>
      <c r="W375" s="63" t="str">
        <f t="shared" ref="W375:W380" si="91">IF(U375="","",U375+V375)</f>
        <v/>
      </c>
      <c r="X375" s="38"/>
      <c r="Y375" s="63" t="str">
        <f t="shared" ref="Y375:Y380" si="92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94" t="s">
        <v>68</v>
      </c>
      <c r="J376" s="395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1"/>
        <v/>
      </c>
      <c r="X376" s="38"/>
      <c r="Y376" s="63" t="str">
        <f t="shared" si="92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18000</v>
      </c>
      <c r="H377" s="270"/>
      <c r="I377" s="396" t="s">
        <v>61</v>
      </c>
      <c r="J377" s="396"/>
      <c r="K377" s="229">
        <f>K375-K376</f>
        <v>26000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1"/>
        <v/>
      </c>
      <c r="X377" s="38"/>
      <c r="Y377" s="63" t="str">
        <f t="shared" si="92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7"/>
      <c r="J378" s="397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1"/>
        <v/>
      </c>
      <c r="X378" s="38"/>
      <c r="Y378" s="63" t="str">
        <f t="shared" si="92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7"/>
      <c r="J379" s="397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1"/>
        <v/>
      </c>
      <c r="X379" s="38"/>
      <c r="Y379" s="63" t="str">
        <f t="shared" si="92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1"/>
        <v>0</v>
      </c>
      <c r="X380" s="38"/>
      <c r="Y380" s="63">
        <f t="shared" si="92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8" t="s">
        <v>38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10"/>
      <c r="M382" s="24"/>
      <c r="N382" s="28"/>
      <c r="O382" s="401" t="s">
        <v>40</v>
      </c>
      <c r="P382" s="402"/>
      <c r="Q382" s="402"/>
      <c r="R382" s="403"/>
      <c r="S382" s="29"/>
      <c r="T382" s="401" t="s">
        <v>41</v>
      </c>
      <c r="U382" s="402"/>
      <c r="V382" s="402"/>
      <c r="W382" s="402"/>
      <c r="X382" s="402"/>
      <c r="Y382" s="403"/>
      <c r="Z382" s="30"/>
      <c r="AA382" s="24"/>
    </row>
    <row r="383" spans="1:27" s="25" customFormat="1" ht="18" customHeight="1" x14ac:dyDescent="0.2">
      <c r="A383" s="272"/>
      <c r="B383" s="270"/>
      <c r="C383" s="404" t="s">
        <v>203</v>
      </c>
      <c r="D383" s="404"/>
      <c r="E383" s="404"/>
      <c r="F383" s="404"/>
      <c r="G383" s="273" t="str">
        <f>$J$1</f>
        <v>June</v>
      </c>
      <c r="H383" s="405">
        <f>$K$1</f>
        <v>2024</v>
      </c>
      <c r="I383" s="405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3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11" t="s">
        <v>41</v>
      </c>
      <c r="G386" s="413"/>
      <c r="H386" s="270"/>
      <c r="I386" s="411" t="s">
        <v>42</v>
      </c>
      <c r="J386" s="412"/>
      <c r="K386" s="413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3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4">IF(U386="","",U386+V386)</f>
        <v>16000</v>
      </c>
      <c r="X386" s="38">
        <v>2000</v>
      </c>
      <c r="Y386" s="63">
        <f t="shared" ref="Y386:Y395" si="95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3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4"/>
        <v>14000</v>
      </c>
      <c r="X387" s="38">
        <v>2000</v>
      </c>
      <c r="Y387" s="63">
        <f t="shared" si="95"/>
        <v>12000</v>
      </c>
      <c r="Z387" s="40"/>
    </row>
    <row r="388" spans="1:27" s="25" customFormat="1" ht="18" customHeight="1" x14ac:dyDescent="0.2">
      <c r="A388" s="272"/>
      <c r="B388" s="406" t="s">
        <v>40</v>
      </c>
      <c r="C388" s="407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10000</v>
      </c>
      <c r="H388" s="285"/>
      <c r="I388" s="289">
        <f>IF(C392&gt;=C391,$K$2,C390+C392)</f>
        <v>30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3"/>
        <v>9</v>
      </c>
      <c r="S388" s="27"/>
      <c r="T388" s="36" t="s">
        <v>46</v>
      </c>
      <c r="U388" s="63">
        <f>Y387</f>
        <v>12000</v>
      </c>
      <c r="V388" s="38"/>
      <c r="W388" s="63">
        <f t="shared" si="94"/>
        <v>12000</v>
      </c>
      <c r="X388" s="38">
        <v>2000</v>
      </c>
      <c r="Y388" s="63">
        <f t="shared" si="95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2812.5</v>
      </c>
      <c r="L389" s="295"/>
      <c r="N389" s="35"/>
      <c r="O389" s="36" t="s">
        <v>47</v>
      </c>
      <c r="P389" s="36"/>
      <c r="Q389" s="36"/>
      <c r="R389" s="36" t="str">
        <f t="shared" si="93"/>
        <v/>
      </c>
      <c r="S389" s="27"/>
      <c r="T389" s="36" t="s">
        <v>47</v>
      </c>
      <c r="U389" s="63">
        <f>Y388</f>
        <v>10000</v>
      </c>
      <c r="V389" s="38"/>
      <c r="W389" s="63">
        <f t="shared" si="94"/>
        <v>10000</v>
      </c>
      <c r="X389" s="38">
        <v>2000</v>
      </c>
      <c r="Y389" s="63">
        <f t="shared" si="95"/>
        <v>8000</v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10000</v>
      </c>
      <c r="H390" s="285"/>
      <c r="I390" s="394" t="s">
        <v>67</v>
      </c>
      <c r="J390" s="395"/>
      <c r="K390" s="294">
        <f>K388+K389</f>
        <v>27812.5</v>
      </c>
      <c r="L390" s="295"/>
      <c r="N390" s="35"/>
      <c r="O390" s="36" t="s">
        <v>48</v>
      </c>
      <c r="P390" s="36"/>
      <c r="Q390" s="36"/>
      <c r="R390" s="36" t="str">
        <f t="shared" si="93"/>
        <v/>
      </c>
      <c r="S390" s="27"/>
      <c r="T390" s="36" t="s">
        <v>48</v>
      </c>
      <c r="U390" s="63"/>
      <c r="V390" s="38"/>
      <c r="W390" s="63" t="str">
        <f t="shared" si="94"/>
        <v/>
      </c>
      <c r="X390" s="38"/>
      <c r="Y390" s="63" t="str">
        <f t="shared" si="95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4" t="s">
        <v>68</v>
      </c>
      <c r="J391" s="395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3"/>
        <v/>
      </c>
      <c r="S391" s="27"/>
      <c r="T391" s="36" t="s">
        <v>49</v>
      </c>
      <c r="U391" s="63"/>
      <c r="V391" s="38"/>
      <c r="W391" s="63" t="str">
        <f t="shared" si="94"/>
        <v/>
      </c>
      <c r="X391" s="38"/>
      <c r="Y391" s="63" t="str">
        <f t="shared" si="95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 t="str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/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8000</v>
      </c>
      <c r="H392" s="270"/>
      <c r="I392" s="396" t="s">
        <v>61</v>
      </c>
      <c r="J392" s="396"/>
      <c r="K392" s="229">
        <f>K390-K391</f>
        <v>25812.5</v>
      </c>
      <c r="L392" s="297"/>
      <c r="N392" s="35"/>
      <c r="O392" s="36" t="s">
        <v>54</v>
      </c>
      <c r="P392" s="36"/>
      <c r="Q392" s="36"/>
      <c r="R392" s="36" t="str">
        <f t="shared" si="93"/>
        <v/>
      </c>
      <c r="S392" s="27"/>
      <c r="T392" s="36" t="s">
        <v>54</v>
      </c>
      <c r="U392" s="63"/>
      <c r="V392" s="38"/>
      <c r="W392" s="63" t="str">
        <f t="shared" si="94"/>
        <v/>
      </c>
      <c r="X392" s="38"/>
      <c r="Y392" s="63" t="str">
        <f t="shared" si="95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7"/>
      <c r="J393" s="397"/>
      <c r="K393" s="352"/>
      <c r="L393" s="284"/>
      <c r="N393" s="35"/>
      <c r="O393" s="36" t="s">
        <v>50</v>
      </c>
      <c r="P393" s="36"/>
      <c r="Q393" s="36"/>
      <c r="R393" s="36" t="str">
        <f t="shared" si="93"/>
        <v/>
      </c>
      <c r="S393" s="27"/>
      <c r="T393" s="36" t="s">
        <v>50</v>
      </c>
      <c r="U393" s="63"/>
      <c r="V393" s="38"/>
      <c r="W393" s="63" t="str">
        <f t="shared" si="94"/>
        <v/>
      </c>
      <c r="X393" s="38"/>
      <c r="Y393" s="63" t="str">
        <f t="shared" si="95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7"/>
      <c r="J394" s="397"/>
      <c r="K394" s="352"/>
      <c r="L394" s="284"/>
      <c r="N394" s="35"/>
      <c r="O394" s="36" t="s">
        <v>55</v>
      </c>
      <c r="P394" s="36"/>
      <c r="Q394" s="36"/>
      <c r="R394" s="36" t="str">
        <f t="shared" si="93"/>
        <v/>
      </c>
      <c r="S394" s="27"/>
      <c r="T394" s="36" t="s">
        <v>55</v>
      </c>
      <c r="U394" s="63"/>
      <c r="V394" s="38"/>
      <c r="W394" s="63" t="str">
        <f t="shared" si="94"/>
        <v/>
      </c>
      <c r="X394" s="38"/>
      <c r="Y394" s="63" t="str">
        <f t="shared" si="95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3"/>
        <v/>
      </c>
      <c r="S395" s="27"/>
      <c r="T395" s="36" t="s">
        <v>56</v>
      </c>
      <c r="U395" s="63"/>
      <c r="V395" s="38"/>
      <c r="W395" s="63" t="str">
        <f t="shared" si="94"/>
        <v/>
      </c>
      <c r="X395" s="38"/>
      <c r="Y395" s="63" t="str">
        <f t="shared" si="95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8" t="s">
        <v>38</v>
      </c>
      <c r="B397" s="429"/>
      <c r="C397" s="429"/>
      <c r="D397" s="429"/>
      <c r="E397" s="429"/>
      <c r="F397" s="429"/>
      <c r="G397" s="429"/>
      <c r="H397" s="429"/>
      <c r="I397" s="429"/>
      <c r="J397" s="429"/>
      <c r="K397" s="429"/>
      <c r="L397" s="430"/>
      <c r="M397" s="24"/>
      <c r="N397" s="28"/>
      <c r="O397" s="401" t="s">
        <v>40</v>
      </c>
      <c r="P397" s="402"/>
      <c r="Q397" s="402"/>
      <c r="R397" s="403"/>
      <c r="S397" s="29"/>
      <c r="T397" s="401" t="s">
        <v>41</v>
      </c>
      <c r="U397" s="402"/>
      <c r="V397" s="402"/>
      <c r="W397" s="402"/>
      <c r="X397" s="402"/>
      <c r="Y397" s="403"/>
      <c r="Z397" s="27"/>
    </row>
    <row r="398" spans="1:27" s="25" customFormat="1" ht="18" customHeight="1" x14ac:dyDescent="0.2">
      <c r="A398" s="272"/>
      <c r="B398" s="270"/>
      <c r="C398" s="404" t="s">
        <v>203</v>
      </c>
      <c r="D398" s="404"/>
      <c r="E398" s="404"/>
      <c r="F398" s="404"/>
      <c r="G398" s="273" t="str">
        <f>$J$1</f>
        <v>June</v>
      </c>
      <c r="H398" s="405">
        <f>$K$1</f>
        <v>2024</v>
      </c>
      <c r="I398" s="405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222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6" t="s">
        <v>41</v>
      </c>
      <c r="G401" s="396"/>
      <c r="H401" s="270"/>
      <c r="I401" s="396" t="s">
        <v>42</v>
      </c>
      <c r="J401" s="396"/>
      <c r="K401" s="396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6">IF(U401="","",U401+V401)</f>
        <v>0</v>
      </c>
      <c r="X401" s="38"/>
      <c r="Y401" s="63">
        <f t="shared" ref="Y401:Y410" si="97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98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6"/>
        <v>0</v>
      </c>
      <c r="X402" s="38"/>
      <c r="Y402" s="63">
        <f t="shared" si="97"/>
        <v>0</v>
      </c>
      <c r="Z402" s="27"/>
    </row>
    <row r="403" spans="1:27" s="25" customFormat="1" ht="18" customHeight="1" x14ac:dyDescent="0.2">
      <c r="A403" s="272"/>
      <c r="B403" s="406" t="s">
        <v>40</v>
      </c>
      <c r="C403" s="407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30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98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6"/>
        <v>0</v>
      </c>
      <c r="X403" s="38"/>
      <c r="Y403" s="63">
        <f t="shared" si="97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3750</v>
      </c>
      <c r="L404" s="295"/>
      <c r="N404" s="35"/>
      <c r="O404" s="36" t="s">
        <v>47</v>
      </c>
      <c r="P404" s="36"/>
      <c r="Q404" s="36"/>
      <c r="R404" s="36" t="str">
        <f t="shared" si="98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6"/>
        <v>0</v>
      </c>
      <c r="X404" s="38"/>
      <c r="Y404" s="63">
        <f t="shared" si="97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4" t="s">
        <v>67</v>
      </c>
      <c r="J405" s="395"/>
      <c r="K405" s="294">
        <f>K403+K404</f>
        <v>28750</v>
      </c>
      <c r="L405" s="295"/>
      <c r="N405" s="35"/>
      <c r="O405" s="36" t="s">
        <v>48</v>
      </c>
      <c r="P405" s="36"/>
      <c r="Q405" s="36"/>
      <c r="R405" s="36" t="str">
        <f t="shared" si="98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6"/>
        <v/>
      </c>
      <c r="X405" s="38"/>
      <c r="Y405" s="63" t="str">
        <f t="shared" si="97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4" t="s">
        <v>68</v>
      </c>
      <c r="J406" s="395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98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6"/>
        <v/>
      </c>
      <c r="X406" s="38"/>
      <c r="Y406" s="63" t="str">
        <f t="shared" si="97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 t="str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/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6"/>
      <c r="K407" s="229">
        <f>K405-K406</f>
        <v>28750</v>
      </c>
      <c r="L407" s="297"/>
      <c r="N407" s="35"/>
      <c r="O407" s="36" t="s">
        <v>54</v>
      </c>
      <c r="P407" s="36"/>
      <c r="Q407" s="36"/>
      <c r="R407" s="36" t="str">
        <f t="shared" si="98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6"/>
        <v/>
      </c>
      <c r="X407" s="38"/>
      <c r="Y407" s="63" t="str">
        <f t="shared" si="97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7"/>
      <c r="J408" s="397"/>
      <c r="K408" s="352"/>
      <c r="L408" s="284"/>
      <c r="N408" s="35"/>
      <c r="O408" s="36" t="s">
        <v>50</v>
      </c>
      <c r="P408" s="36"/>
      <c r="Q408" s="36"/>
      <c r="R408" s="36" t="str">
        <f t="shared" si="98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6"/>
        <v/>
      </c>
      <c r="X408" s="38"/>
      <c r="Y408" s="63" t="str">
        <f t="shared" si="97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7"/>
      <c r="J409" s="397"/>
      <c r="K409" s="352"/>
      <c r="L409" s="284"/>
      <c r="N409" s="35"/>
      <c r="O409" s="36" t="s">
        <v>55</v>
      </c>
      <c r="P409" s="36"/>
      <c r="Q409" s="36"/>
      <c r="R409" s="36" t="str">
        <f t="shared" si="98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6"/>
        <v/>
      </c>
      <c r="X409" s="38"/>
      <c r="Y409" s="63" t="str">
        <f t="shared" si="97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98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6"/>
        <v/>
      </c>
      <c r="X410" s="38"/>
      <c r="Y410" s="63" t="str">
        <f t="shared" si="97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8" t="s">
        <v>38</v>
      </c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10"/>
      <c r="M413" s="24"/>
      <c r="N413" s="28"/>
      <c r="O413" s="401" t="s">
        <v>40</v>
      </c>
      <c r="P413" s="402"/>
      <c r="Q413" s="402"/>
      <c r="R413" s="403"/>
      <c r="S413" s="29"/>
      <c r="T413" s="401" t="s">
        <v>41</v>
      </c>
      <c r="U413" s="402"/>
      <c r="V413" s="402"/>
      <c r="W413" s="402"/>
      <c r="X413" s="402"/>
      <c r="Y413" s="403"/>
      <c r="Z413" s="30"/>
      <c r="AA413" s="24"/>
    </row>
    <row r="414" spans="1:27" s="25" customFormat="1" ht="18" customHeight="1" x14ac:dyDescent="0.2">
      <c r="A414" s="272"/>
      <c r="B414" s="270"/>
      <c r="C414" s="404" t="s">
        <v>203</v>
      </c>
      <c r="D414" s="404"/>
      <c r="E414" s="404"/>
      <c r="F414" s="404"/>
      <c r="G414" s="273" t="str">
        <f>$J$1</f>
        <v>June</v>
      </c>
      <c r="H414" s="405">
        <f>$K$1</f>
        <v>2024</v>
      </c>
      <c r="I414" s="405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99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11" t="s">
        <v>41</v>
      </c>
      <c r="G417" s="413"/>
      <c r="H417" s="270"/>
      <c r="I417" s="411" t="s">
        <v>42</v>
      </c>
      <c r="J417" s="412"/>
      <c r="K417" s="413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99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0">IF(U417="","",U417+V417)</f>
        <v>20000</v>
      </c>
      <c r="X417" s="38">
        <v>2000</v>
      </c>
      <c r="Y417" s="63">
        <f t="shared" ref="Y417:Y426" si="101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99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0"/>
        <v>20000</v>
      </c>
      <c r="X418" s="38">
        <v>2000</v>
      </c>
      <c r="Y418" s="63">
        <f t="shared" si="101"/>
        <v>18000</v>
      </c>
      <c r="Z418" s="40"/>
    </row>
    <row r="419" spans="1:26" s="25" customFormat="1" ht="18" customHeight="1" x14ac:dyDescent="0.2">
      <c r="A419" s="272"/>
      <c r="B419" s="406" t="s">
        <v>40</v>
      </c>
      <c r="C419" s="407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30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99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0"/>
        <v>20000</v>
      </c>
      <c r="X419" s="38">
        <v>2000</v>
      </c>
      <c r="Y419" s="63">
        <f t="shared" si="101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59</v>
      </c>
      <c r="J420" s="290" t="s">
        <v>60</v>
      </c>
      <c r="K420" s="294">
        <f>K415/$K$2/8*I420</f>
        <v>6637.5</v>
      </c>
      <c r="L420" s="295"/>
      <c r="N420" s="35"/>
      <c r="O420" s="36" t="s">
        <v>47</v>
      </c>
      <c r="P420" s="36"/>
      <c r="Q420" s="36"/>
      <c r="R420" s="36" t="str">
        <f t="shared" si="99"/>
        <v/>
      </c>
      <c r="S420" s="27"/>
      <c r="T420" s="36" t="s">
        <v>47</v>
      </c>
      <c r="U420" s="63">
        <f>Y419</f>
        <v>18000</v>
      </c>
      <c r="V420" s="38">
        <v>3000</v>
      </c>
      <c r="W420" s="63">
        <f t="shared" si="100"/>
        <v>21000</v>
      </c>
      <c r="X420" s="38">
        <v>2000</v>
      </c>
      <c r="Y420" s="63">
        <f t="shared" si="101"/>
        <v>19000</v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5"/>
      <c r="I421" s="394" t="s">
        <v>67</v>
      </c>
      <c r="J421" s="395"/>
      <c r="K421" s="294">
        <f>K419+K420</f>
        <v>33637.5</v>
      </c>
      <c r="L421" s="295"/>
      <c r="N421" s="35"/>
      <c r="O421" s="36" t="s">
        <v>48</v>
      </c>
      <c r="P421" s="36"/>
      <c r="Q421" s="36"/>
      <c r="R421" s="36" t="str">
        <f t="shared" si="99"/>
        <v/>
      </c>
      <c r="S421" s="27"/>
      <c r="T421" s="36" t="s">
        <v>48</v>
      </c>
      <c r="U421" s="63"/>
      <c r="V421" s="38"/>
      <c r="W421" s="63" t="str">
        <f t="shared" si="100"/>
        <v/>
      </c>
      <c r="X421" s="38"/>
      <c r="Y421" s="63" t="str">
        <f t="shared" si="101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4" t="s">
        <v>68</v>
      </c>
      <c r="J422" s="395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99"/>
        <v/>
      </c>
      <c r="S422" s="27"/>
      <c r="T422" s="36" t="s">
        <v>49</v>
      </c>
      <c r="U422" s="63" t="str">
        <f t="shared" ref="U421:U425" si="102">Y421</f>
        <v/>
      </c>
      <c r="V422" s="38"/>
      <c r="W422" s="63" t="str">
        <f t="shared" si="100"/>
        <v/>
      </c>
      <c r="X422" s="38"/>
      <c r="Y422" s="63" t="str">
        <f t="shared" si="101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 t="str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/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0"/>
      <c r="I423" s="396" t="s">
        <v>61</v>
      </c>
      <c r="J423" s="396"/>
      <c r="K423" s="229">
        <f>K421-K422</f>
        <v>31637.5</v>
      </c>
      <c r="L423" s="297"/>
      <c r="N423" s="35"/>
      <c r="O423" s="36" t="s">
        <v>54</v>
      </c>
      <c r="P423" s="36"/>
      <c r="Q423" s="36"/>
      <c r="R423" s="36" t="str">
        <f t="shared" si="99"/>
        <v/>
      </c>
      <c r="S423" s="27"/>
      <c r="T423" s="36" t="s">
        <v>54</v>
      </c>
      <c r="U423" s="63" t="str">
        <f t="shared" si="102"/>
        <v/>
      </c>
      <c r="V423" s="38"/>
      <c r="W423" s="63" t="str">
        <f t="shared" si="100"/>
        <v/>
      </c>
      <c r="X423" s="38"/>
      <c r="Y423" s="63" t="str">
        <f t="shared" si="101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7"/>
      <c r="J424" s="397"/>
      <c r="K424" s="352"/>
      <c r="L424" s="284"/>
      <c r="N424" s="35"/>
      <c r="O424" s="36" t="s">
        <v>50</v>
      </c>
      <c r="P424" s="36"/>
      <c r="Q424" s="36"/>
      <c r="R424" s="36" t="str">
        <f t="shared" si="99"/>
        <v/>
      </c>
      <c r="S424" s="27"/>
      <c r="T424" s="36" t="s">
        <v>50</v>
      </c>
      <c r="U424" s="63" t="str">
        <f t="shared" si="102"/>
        <v/>
      </c>
      <c r="V424" s="38"/>
      <c r="W424" s="63" t="str">
        <f t="shared" si="100"/>
        <v/>
      </c>
      <c r="X424" s="38"/>
      <c r="Y424" s="63" t="str">
        <f t="shared" si="101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7"/>
      <c r="J425" s="397"/>
      <c r="K425" s="352"/>
      <c r="L425" s="284"/>
      <c r="N425" s="35"/>
      <c r="O425" s="36" t="s">
        <v>55</v>
      </c>
      <c r="P425" s="36"/>
      <c r="Q425" s="36"/>
      <c r="R425" s="36" t="str">
        <f t="shared" si="99"/>
        <v/>
      </c>
      <c r="S425" s="27"/>
      <c r="T425" s="36" t="s">
        <v>55</v>
      </c>
      <c r="U425" s="63" t="str">
        <f t="shared" si="102"/>
        <v/>
      </c>
      <c r="V425" s="38"/>
      <c r="W425" s="63" t="str">
        <f t="shared" si="100"/>
        <v/>
      </c>
      <c r="X425" s="38"/>
      <c r="Y425" s="63" t="str">
        <f t="shared" si="101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99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0"/>
        <v/>
      </c>
      <c r="X426" s="38"/>
      <c r="Y426" s="63" t="str">
        <f t="shared" si="101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8" t="s">
        <v>38</v>
      </c>
      <c r="B428" s="409"/>
      <c r="C428" s="409"/>
      <c r="D428" s="409"/>
      <c r="E428" s="409"/>
      <c r="F428" s="409"/>
      <c r="G428" s="409"/>
      <c r="H428" s="409"/>
      <c r="I428" s="409"/>
      <c r="J428" s="409"/>
      <c r="K428" s="409"/>
      <c r="L428" s="410"/>
      <c r="M428" s="24"/>
      <c r="N428" s="28"/>
      <c r="O428" s="401" t="s">
        <v>40</v>
      </c>
      <c r="P428" s="402"/>
      <c r="Q428" s="402"/>
      <c r="R428" s="403"/>
      <c r="S428" s="29"/>
      <c r="T428" s="401" t="s">
        <v>41</v>
      </c>
      <c r="U428" s="402"/>
      <c r="V428" s="402"/>
      <c r="W428" s="402"/>
      <c r="X428" s="402"/>
      <c r="Y428" s="403"/>
      <c r="Z428" s="30"/>
    </row>
    <row r="429" spans="1:26" s="25" customFormat="1" ht="18" customHeight="1" x14ac:dyDescent="0.2">
      <c r="A429" s="272"/>
      <c r="B429" s="270"/>
      <c r="C429" s="404" t="s">
        <v>203</v>
      </c>
      <c r="D429" s="404"/>
      <c r="E429" s="404"/>
      <c r="F429" s="404"/>
      <c r="G429" s="273" t="str">
        <f>$J$1</f>
        <v>June</v>
      </c>
      <c r="H429" s="405">
        <f>$K$1</f>
        <v>2024</v>
      </c>
      <c r="I429" s="405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f>30000+4000</f>
        <v>34000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11" t="s">
        <v>41</v>
      </c>
      <c r="G432" s="413"/>
      <c r="H432" s="270"/>
      <c r="I432" s="411" t="s">
        <v>42</v>
      </c>
      <c r="J432" s="412"/>
      <c r="K432" s="413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3">IF(U432="","",U432+V432)</f>
        <v>34500</v>
      </c>
      <c r="X432" s="38">
        <v>3000</v>
      </c>
      <c r="Y432" s="63">
        <f t="shared" ref="Y432:Y441" si="104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5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3"/>
        <v>31500</v>
      </c>
      <c r="X433" s="38">
        <v>5000</v>
      </c>
      <c r="Y433" s="63">
        <f t="shared" si="104"/>
        <v>26500</v>
      </c>
      <c r="Z433" s="40"/>
    </row>
    <row r="434" spans="1:29" s="25" customFormat="1" ht="18" customHeight="1" x14ac:dyDescent="0.2">
      <c r="A434" s="272"/>
      <c r="B434" s="406" t="s">
        <v>40</v>
      </c>
      <c r="C434" s="407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41500</v>
      </c>
      <c r="H434" s="285"/>
      <c r="I434" s="289">
        <f>IF(C438&gt;=C437,$K$2,C436+C438)</f>
        <v>30</v>
      </c>
      <c r="J434" s="290" t="s">
        <v>59</v>
      </c>
      <c r="K434" s="291">
        <f>K430/$K$2*I434</f>
        <v>34000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5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3"/>
        <v>46500</v>
      </c>
      <c r="X434" s="38">
        <v>5000</v>
      </c>
      <c r="Y434" s="63">
        <f t="shared" si="104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52</v>
      </c>
      <c r="J435" s="290" t="s">
        <v>60</v>
      </c>
      <c r="K435" s="294">
        <f>K430/$K$2/8*I435</f>
        <v>7366.6666666666661</v>
      </c>
      <c r="L435" s="295"/>
      <c r="N435" s="35"/>
      <c r="O435" s="36" t="s">
        <v>47</v>
      </c>
      <c r="P435" s="36"/>
      <c r="Q435" s="36"/>
      <c r="R435" s="36">
        <f t="shared" si="105"/>
        <v>15</v>
      </c>
      <c r="S435" s="27"/>
      <c r="T435" s="36" t="s">
        <v>47</v>
      </c>
      <c r="U435" s="63">
        <f>Y434</f>
        <v>41500</v>
      </c>
      <c r="V435" s="38"/>
      <c r="W435" s="63">
        <f t="shared" si="103"/>
        <v>41500</v>
      </c>
      <c r="X435" s="38">
        <v>5000</v>
      </c>
      <c r="Y435" s="63">
        <f t="shared" si="104"/>
        <v>36500</v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41500</v>
      </c>
      <c r="H436" s="285"/>
      <c r="I436" s="394" t="s">
        <v>67</v>
      </c>
      <c r="J436" s="395"/>
      <c r="K436" s="294">
        <f>K434+K435</f>
        <v>41366.666666666664</v>
      </c>
      <c r="L436" s="295"/>
      <c r="N436" s="35"/>
      <c r="O436" s="36" t="s">
        <v>48</v>
      </c>
      <c r="P436" s="36"/>
      <c r="Q436" s="36"/>
      <c r="R436" s="36">
        <f t="shared" si="105"/>
        <v>15</v>
      </c>
      <c r="S436" s="27"/>
      <c r="T436" s="36" t="s">
        <v>48</v>
      </c>
      <c r="U436" s="63"/>
      <c r="V436" s="38"/>
      <c r="W436" s="63" t="str">
        <f t="shared" si="103"/>
        <v/>
      </c>
      <c r="X436" s="38"/>
      <c r="Y436" s="63" t="str">
        <f t="shared" si="104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4" t="s">
        <v>68</v>
      </c>
      <c r="J437" s="395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 t="shared" si="105"/>
        <v>15</v>
      </c>
      <c r="S437" s="27"/>
      <c r="T437" s="36" t="s">
        <v>49</v>
      </c>
      <c r="U437" s="63" t="str">
        <f t="shared" ref="U436:U440" si="106">Y436</f>
        <v/>
      </c>
      <c r="V437" s="38"/>
      <c r="W437" s="63" t="str">
        <f t="shared" si="103"/>
        <v/>
      </c>
      <c r="X437" s="38"/>
      <c r="Y437" s="63" t="str">
        <f t="shared" si="104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15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36500</v>
      </c>
      <c r="H438" s="270"/>
      <c r="I438" s="396" t="s">
        <v>61</v>
      </c>
      <c r="J438" s="396"/>
      <c r="K438" s="229">
        <f>K436-K437</f>
        <v>36366.666666666664</v>
      </c>
      <c r="L438" s="297"/>
      <c r="N438" s="35"/>
      <c r="O438" s="36" t="s">
        <v>54</v>
      </c>
      <c r="P438" s="36"/>
      <c r="Q438" s="36"/>
      <c r="R438" s="36">
        <f t="shared" si="105"/>
        <v>15</v>
      </c>
      <c r="S438" s="27"/>
      <c r="T438" s="36" t="s">
        <v>54</v>
      </c>
      <c r="U438" s="63" t="str">
        <f t="shared" si="106"/>
        <v/>
      </c>
      <c r="V438" s="38"/>
      <c r="W438" s="63" t="str">
        <f t="shared" si="103"/>
        <v/>
      </c>
      <c r="X438" s="38"/>
      <c r="Y438" s="63" t="str">
        <f t="shared" si="104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7"/>
      <c r="J439" s="397"/>
      <c r="K439" s="352"/>
      <c r="L439" s="284"/>
      <c r="N439" s="35"/>
      <c r="O439" s="36" t="s">
        <v>50</v>
      </c>
      <c r="P439" s="36"/>
      <c r="Q439" s="36"/>
      <c r="R439" s="36">
        <f t="shared" si="105"/>
        <v>15</v>
      </c>
      <c r="S439" s="27"/>
      <c r="T439" s="36" t="s">
        <v>50</v>
      </c>
      <c r="U439" s="63" t="str">
        <f t="shared" si="106"/>
        <v/>
      </c>
      <c r="V439" s="38"/>
      <c r="W439" s="63" t="str">
        <f t="shared" si="103"/>
        <v/>
      </c>
      <c r="X439" s="38"/>
      <c r="Y439" s="63" t="str">
        <f t="shared" si="104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7"/>
      <c r="J440" s="397"/>
      <c r="K440" s="352"/>
      <c r="L440" s="284"/>
      <c r="N440" s="35"/>
      <c r="O440" s="36" t="s">
        <v>55</v>
      </c>
      <c r="P440" s="36"/>
      <c r="Q440" s="36"/>
      <c r="R440" s="36">
        <f t="shared" si="105"/>
        <v>15</v>
      </c>
      <c r="S440" s="27"/>
      <c r="T440" s="36" t="s">
        <v>55</v>
      </c>
      <c r="U440" s="63" t="str">
        <f t="shared" si="106"/>
        <v/>
      </c>
      <c r="V440" s="38"/>
      <c r="W440" s="63" t="str">
        <f t="shared" si="103"/>
        <v/>
      </c>
      <c r="X440" s="38"/>
      <c r="Y440" s="63" t="str">
        <f t="shared" si="104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5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3"/>
        <v/>
      </c>
      <c r="X441" s="38"/>
      <c r="Y441" s="63" t="str">
        <f t="shared" si="104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8" t="s">
        <v>38</v>
      </c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10"/>
      <c r="M443" s="24"/>
      <c r="N443" s="28"/>
      <c r="O443" s="401" t="s">
        <v>40</v>
      </c>
      <c r="P443" s="402"/>
      <c r="Q443" s="402"/>
      <c r="R443" s="403"/>
      <c r="S443" s="29"/>
      <c r="T443" s="401" t="s">
        <v>41</v>
      </c>
      <c r="U443" s="402"/>
      <c r="V443" s="402"/>
      <c r="W443" s="402"/>
      <c r="X443" s="402"/>
      <c r="Y443" s="403"/>
      <c r="Z443" s="30"/>
      <c r="AA443" s="24"/>
    </row>
    <row r="444" spans="1:29" s="25" customFormat="1" ht="18" customHeight="1" x14ac:dyDescent="0.2">
      <c r="A444" s="272"/>
      <c r="B444" s="270"/>
      <c r="C444" s="404" t="s">
        <v>203</v>
      </c>
      <c r="D444" s="404"/>
      <c r="E444" s="404"/>
      <c r="F444" s="404"/>
      <c r="G444" s="273" t="str">
        <f>$J$1</f>
        <v>June</v>
      </c>
      <c r="H444" s="405">
        <f>$K$1</f>
        <v>2024</v>
      </c>
      <c r="I444" s="405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11" t="s">
        <v>41</v>
      </c>
      <c r="G447" s="413"/>
      <c r="H447" s="270"/>
      <c r="I447" s="411" t="s">
        <v>42</v>
      </c>
      <c r="J447" s="412"/>
      <c r="K447" s="413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7">IF(U447="","",U447+V447)</f>
        <v>0</v>
      </c>
      <c r="X447" s="38"/>
      <c r="Y447" s="63">
        <f t="shared" ref="Y447:Y456" si="108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7"/>
        <v>0</v>
      </c>
      <c r="X448" s="38"/>
      <c r="Y448" s="63">
        <f t="shared" si="108"/>
        <v>0</v>
      </c>
      <c r="Z448" s="40"/>
    </row>
    <row r="449" spans="1:26" s="25" customFormat="1" ht="18" customHeight="1" x14ac:dyDescent="0.2">
      <c r="A449" s="272"/>
      <c r="B449" s="406" t="s">
        <v>40</v>
      </c>
      <c r="C449" s="407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30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7"/>
        <v>0</v>
      </c>
      <c r="X449" s="38"/>
      <c r="Y449" s="63">
        <f t="shared" si="108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7729.166666666667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>
        <f>IF($J$1="May","",Y449)</f>
        <v>0</v>
      </c>
      <c r="V450" s="38"/>
      <c r="W450" s="63">
        <f t="shared" si="107"/>
        <v>0</v>
      </c>
      <c r="X450" s="38"/>
      <c r="Y450" s="63">
        <f t="shared" si="108"/>
        <v>0</v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4" t="s">
        <v>67</v>
      </c>
      <c r="J451" s="395"/>
      <c r="K451" s="294">
        <f>K449+K450</f>
        <v>34229.166666666664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7"/>
        <v/>
      </c>
      <c r="X451" s="38"/>
      <c r="Y451" s="63" t="str">
        <f t="shared" si="108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4" t="s">
        <v>68</v>
      </c>
      <c r="J452" s="395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7"/>
        <v/>
      </c>
      <c r="X452" s="38"/>
      <c r="Y452" s="63" t="str">
        <f t="shared" si="108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6"/>
      <c r="K453" s="229">
        <f>K451-K452</f>
        <v>34229.166666666664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7"/>
        <v/>
      </c>
      <c r="X453" s="38"/>
      <c r="Y453" s="63" t="str">
        <f t="shared" si="108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7"/>
      <c r="J454" s="397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7"/>
        <v/>
      </c>
      <c r="X454" s="38"/>
      <c r="Y454" s="63" t="str">
        <f t="shared" si="108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7"/>
      <c r="J455" s="397"/>
      <c r="K455" s="352"/>
      <c r="L455" s="284"/>
      <c r="N455" s="35"/>
      <c r="O455" s="36" t="s">
        <v>55</v>
      </c>
      <c r="P455" s="36"/>
      <c r="Q455" s="36"/>
      <c r="R455" s="36" t="str">
        <f t="shared" ref="R455:R456" si="109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7"/>
        <v/>
      </c>
      <c r="X455" s="38"/>
      <c r="Y455" s="63" t="str">
        <f t="shared" si="108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09"/>
        <v/>
      </c>
      <c r="S456" s="27"/>
      <c r="T456" s="36" t="s">
        <v>56</v>
      </c>
      <c r="U456" s="63">
        <v>0</v>
      </c>
      <c r="V456" s="38"/>
      <c r="W456" s="63">
        <f t="shared" si="107"/>
        <v>0</v>
      </c>
      <c r="X456" s="38"/>
      <c r="Y456" s="63">
        <f t="shared" si="108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8" t="s">
        <v>38</v>
      </c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10"/>
      <c r="M458" s="24"/>
      <c r="N458" s="28"/>
      <c r="O458" s="401" t="s">
        <v>40</v>
      </c>
      <c r="P458" s="402"/>
      <c r="Q458" s="402"/>
      <c r="R458" s="403"/>
      <c r="S458" s="29"/>
      <c r="T458" s="401" t="s">
        <v>41</v>
      </c>
      <c r="U458" s="402"/>
      <c r="V458" s="402"/>
      <c r="W458" s="402"/>
      <c r="X458" s="402"/>
      <c r="Y458" s="403"/>
      <c r="Z458" s="30"/>
    </row>
    <row r="459" spans="1:26" s="25" customFormat="1" ht="18" customHeight="1" x14ac:dyDescent="0.2">
      <c r="A459" s="272"/>
      <c r="B459" s="270"/>
      <c r="C459" s="404" t="s">
        <v>203</v>
      </c>
      <c r="D459" s="404"/>
      <c r="E459" s="404"/>
      <c r="F459" s="404"/>
      <c r="G459" s="273" t="str">
        <f>$J$1</f>
        <v>June</v>
      </c>
      <c r="H459" s="405">
        <f>$K$1</f>
        <v>2024</v>
      </c>
      <c r="I459" s="405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11" t="s">
        <v>41</v>
      </c>
      <c r="G462" s="413"/>
      <c r="H462" s="270"/>
      <c r="I462" s="411" t="s">
        <v>42</v>
      </c>
      <c r="J462" s="412"/>
      <c r="K462" s="413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0">IF(U462="","",U462+V462)</f>
        <v>0</v>
      </c>
      <c r="X462" s="38"/>
      <c r="Y462" s="63">
        <f t="shared" ref="Y462:Y471" si="111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0"/>
        <v>0</v>
      </c>
      <c r="X463" s="38"/>
      <c r="Y463" s="63">
        <f t="shared" si="111"/>
        <v>0</v>
      </c>
      <c r="Z463" s="40"/>
    </row>
    <row r="464" spans="1:26" s="25" customFormat="1" ht="18" customHeight="1" x14ac:dyDescent="0.2">
      <c r="A464" s="272"/>
      <c r="B464" s="406" t="s">
        <v>40</v>
      </c>
      <c r="C464" s="407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30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0"/>
        <v>0</v>
      </c>
      <c r="X464" s="38"/>
      <c r="Y464" s="63">
        <f t="shared" si="111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7287.5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>
        <f>IF($J$1="May","",Y464)</f>
        <v>0</v>
      </c>
      <c r="V465" s="38"/>
      <c r="W465" s="63">
        <f t="shared" si="110"/>
        <v>0</v>
      </c>
      <c r="X465" s="38"/>
      <c r="Y465" s="63">
        <f t="shared" si="111"/>
        <v>0</v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4" t="s">
        <v>67</v>
      </c>
      <c r="J466" s="395"/>
      <c r="K466" s="294">
        <f>K464+K465</f>
        <v>33787.5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0"/>
        <v/>
      </c>
      <c r="X466" s="38"/>
      <c r="Y466" s="63" t="str">
        <f t="shared" si="111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4" t="s">
        <v>68</v>
      </c>
      <c r="J467" s="395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0"/>
        <v/>
      </c>
      <c r="X467" s="38"/>
      <c r="Y467" s="63" t="str">
        <f t="shared" si="111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6"/>
      <c r="K468" s="229">
        <f>K466-K467</f>
        <v>33787.5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0"/>
        <v/>
      </c>
      <c r="X468" s="38"/>
      <c r="Y468" s="63" t="str">
        <f t="shared" si="111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7"/>
      <c r="J469" s="397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0"/>
        <v/>
      </c>
      <c r="X469" s="38"/>
      <c r="Y469" s="63" t="str">
        <f t="shared" si="111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7"/>
      <c r="J470" s="397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0"/>
        <v/>
      </c>
      <c r="X470" s="38"/>
      <c r="Y470" s="63" t="str">
        <f t="shared" si="111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0"/>
        <v>0</v>
      </c>
      <c r="X471" s="38"/>
      <c r="Y471" s="63">
        <f t="shared" si="111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8" t="s">
        <v>38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10"/>
      <c r="M473" s="24"/>
      <c r="N473" s="28"/>
      <c r="O473" s="401" t="s">
        <v>40</v>
      </c>
      <c r="P473" s="402"/>
      <c r="Q473" s="402"/>
      <c r="R473" s="403"/>
      <c r="S473" s="29"/>
      <c r="T473" s="401" t="s">
        <v>41</v>
      </c>
      <c r="U473" s="402"/>
      <c r="V473" s="402"/>
      <c r="W473" s="402"/>
      <c r="X473" s="402"/>
      <c r="Y473" s="403"/>
      <c r="Z473" s="30"/>
      <c r="AA473" s="24"/>
    </row>
    <row r="474" spans="1:27" s="25" customFormat="1" ht="18" customHeight="1" x14ac:dyDescent="0.2">
      <c r="A474" s="272"/>
      <c r="B474" s="270"/>
      <c r="C474" s="404" t="s">
        <v>203</v>
      </c>
      <c r="D474" s="404"/>
      <c r="E474" s="404"/>
      <c r="F474" s="404"/>
      <c r="G474" s="273" t="str">
        <f>$J$1</f>
        <v>June</v>
      </c>
      <c r="H474" s="405">
        <f>$K$1</f>
        <v>2024</v>
      </c>
      <c r="I474" s="405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2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11" t="s">
        <v>41</v>
      </c>
      <c r="G477" s="413"/>
      <c r="H477" s="270"/>
      <c r="I477" s="411" t="s">
        <v>42</v>
      </c>
      <c r="J477" s="412"/>
      <c r="K477" s="413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3">IF(U477="","",U477+V477)</f>
        <v>25000</v>
      </c>
      <c r="X477" s="38"/>
      <c r="Y477" s="63">
        <f t="shared" ref="Y477" si="114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2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5">IF(U478="","",U478+V478)</f>
        <v>25000</v>
      </c>
      <c r="X478" s="38">
        <v>5000</v>
      </c>
      <c r="Y478" s="63">
        <f t="shared" ref="Y478:Y486" si="116">IF(W478="","",W478-X478)</f>
        <v>20000</v>
      </c>
      <c r="Z478" s="40"/>
    </row>
    <row r="479" spans="1:27" s="25" customFormat="1" ht="18" customHeight="1" x14ac:dyDescent="0.2">
      <c r="A479" s="272"/>
      <c r="B479" s="406" t="s">
        <v>40</v>
      </c>
      <c r="C479" s="407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15000</v>
      </c>
      <c r="H479" s="285"/>
      <c r="I479" s="289">
        <f>IF(C483&gt;=C482,$K$2,C481+C483)</f>
        <v>30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2"/>
        <v>0</v>
      </c>
      <c r="S479" s="27"/>
      <c r="T479" s="36" t="s">
        <v>46</v>
      </c>
      <c r="U479" s="63">
        <f>Y478</f>
        <v>20000</v>
      </c>
      <c r="V479" s="38"/>
      <c r="W479" s="63">
        <f t="shared" si="115"/>
        <v>20000</v>
      </c>
      <c r="X479" s="38">
        <v>5000</v>
      </c>
      <c r="Y479" s="63">
        <f t="shared" si="116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2400</v>
      </c>
      <c r="L480" s="295"/>
      <c r="N480" s="35"/>
      <c r="O480" s="36" t="s">
        <v>47</v>
      </c>
      <c r="P480" s="36"/>
      <c r="Q480" s="36"/>
      <c r="R480" s="36" t="str">
        <f t="shared" si="112"/>
        <v/>
      </c>
      <c r="S480" s="27"/>
      <c r="T480" s="36" t="s">
        <v>47</v>
      </c>
      <c r="U480" s="63">
        <f>Y479</f>
        <v>15000</v>
      </c>
      <c r="V480" s="38"/>
      <c r="W480" s="63">
        <f t="shared" si="115"/>
        <v>15000</v>
      </c>
      <c r="X480" s="38">
        <v>3000</v>
      </c>
      <c r="Y480" s="63">
        <f t="shared" si="116"/>
        <v>12000</v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15000</v>
      </c>
      <c r="H481" s="285"/>
      <c r="I481" s="394" t="s">
        <v>67</v>
      </c>
      <c r="J481" s="395"/>
      <c r="K481" s="294">
        <f>K479+K480</f>
        <v>34400</v>
      </c>
      <c r="L481" s="295"/>
      <c r="N481" s="35"/>
      <c r="O481" s="36" t="s">
        <v>48</v>
      </c>
      <c r="P481" s="36"/>
      <c r="Q481" s="36"/>
      <c r="R481" s="36" t="str">
        <f t="shared" si="112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3000</v>
      </c>
      <c r="H482" s="285"/>
      <c r="I482" s="394" t="s">
        <v>68</v>
      </c>
      <c r="J482" s="395"/>
      <c r="K482" s="288">
        <f>G482</f>
        <v>3000</v>
      </c>
      <c r="L482" s="296"/>
      <c r="N482" s="35"/>
      <c r="O482" s="36" t="s">
        <v>49</v>
      </c>
      <c r="P482" s="36"/>
      <c r="Q482" s="36"/>
      <c r="R482" s="36" t="str">
        <f t="shared" si="112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12000</v>
      </c>
      <c r="H483" s="270"/>
      <c r="I483" s="396" t="s">
        <v>61</v>
      </c>
      <c r="J483" s="396"/>
      <c r="K483" s="229">
        <f>K481-K482</f>
        <v>31400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7"/>
      <c r="J484" s="397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7"/>
      <c r="J485" s="397"/>
      <c r="K485" s="352"/>
      <c r="L485" s="284"/>
      <c r="N485" s="35"/>
      <c r="O485" s="36" t="s">
        <v>55</v>
      </c>
      <c r="P485" s="36"/>
      <c r="Q485" s="36"/>
      <c r="R485" s="36" t="str">
        <f t="shared" si="112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8" t="s">
        <v>38</v>
      </c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10"/>
      <c r="M488" s="24"/>
      <c r="N488" s="28"/>
      <c r="O488" s="401" t="s">
        <v>40</v>
      </c>
      <c r="P488" s="402"/>
      <c r="Q488" s="402"/>
      <c r="R488" s="403"/>
      <c r="S488" s="29"/>
      <c r="T488" s="401" t="s">
        <v>41</v>
      </c>
      <c r="U488" s="402"/>
      <c r="V488" s="402"/>
      <c r="W488" s="402"/>
      <c r="X488" s="402"/>
      <c r="Y488" s="403"/>
      <c r="Z488" s="30"/>
    </row>
    <row r="489" spans="1:26" s="25" customFormat="1" ht="18" customHeight="1" x14ac:dyDescent="0.2">
      <c r="A489" s="272"/>
      <c r="B489" s="270"/>
      <c r="C489" s="404" t="s">
        <v>203</v>
      </c>
      <c r="D489" s="404"/>
      <c r="E489" s="404"/>
      <c r="F489" s="404"/>
      <c r="G489" s="273" t="str">
        <f>$J$1</f>
        <v>June</v>
      </c>
      <c r="H489" s="405">
        <f>$K$1</f>
        <v>2024</v>
      </c>
      <c r="I489" s="405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11" t="s">
        <v>41</v>
      </c>
      <c r="G492" s="413"/>
      <c r="H492" s="270"/>
      <c r="I492" s="411" t="s">
        <v>42</v>
      </c>
      <c r="J492" s="412"/>
      <c r="K492" s="413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7">IF(U492="","",U492+V492)</f>
        <v>0</v>
      </c>
      <c r="X492" s="38"/>
      <c r="Y492" s="63">
        <f t="shared" ref="Y492:Y501" si="118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7"/>
        <v>0</v>
      </c>
      <c r="X493" s="38"/>
      <c r="Y493" s="63">
        <f t="shared" si="118"/>
        <v>0</v>
      </c>
      <c r="Z493" s="40"/>
    </row>
    <row r="494" spans="1:26" s="25" customFormat="1" ht="18" customHeight="1" x14ac:dyDescent="0.2">
      <c r="A494" s="272"/>
      <c r="B494" s="406" t="s">
        <v>40</v>
      </c>
      <c r="C494" s="407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30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7"/>
        <v>0</v>
      </c>
      <c r="X494" s="38"/>
      <c r="Y494" s="63">
        <f t="shared" si="118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6562.5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>
        <f>IF($J$1="May","",Y494)</f>
        <v>0</v>
      </c>
      <c r="V495" s="38"/>
      <c r="W495" s="63">
        <f t="shared" si="117"/>
        <v>0</v>
      </c>
      <c r="X495" s="38"/>
      <c r="Y495" s="63">
        <f t="shared" si="118"/>
        <v>0</v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4" t="s">
        <v>67</v>
      </c>
      <c r="J496" s="395"/>
      <c r="K496" s="294">
        <f>K494+K495</f>
        <v>38062.5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4" t="s">
        <v>68</v>
      </c>
      <c r="J497" s="395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6"/>
      <c r="K498" s="229">
        <f>K496-K497</f>
        <v>38062.5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7"/>
      <c r="J499" s="397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7"/>
      <c r="J500" s="397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8" t="s">
        <v>38</v>
      </c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10"/>
      <c r="M503" s="24"/>
      <c r="N503" s="28"/>
      <c r="O503" s="401" t="s">
        <v>40</v>
      </c>
      <c r="P503" s="402"/>
      <c r="Q503" s="402"/>
      <c r="R503" s="403"/>
      <c r="S503" s="29"/>
      <c r="T503" s="401" t="s">
        <v>41</v>
      </c>
      <c r="U503" s="402"/>
      <c r="V503" s="402"/>
      <c r="W503" s="402"/>
      <c r="X503" s="402"/>
      <c r="Y503" s="403"/>
      <c r="Z503" s="30"/>
      <c r="AA503" s="24"/>
    </row>
    <row r="504" spans="1:27" s="25" customFormat="1" ht="18" customHeight="1" x14ac:dyDescent="0.2">
      <c r="A504" s="272"/>
      <c r="B504" s="270"/>
      <c r="C504" s="404" t="s">
        <v>203</v>
      </c>
      <c r="D504" s="404"/>
      <c r="E504" s="404"/>
      <c r="F504" s="404"/>
      <c r="G504" s="273" t="str">
        <f>$J$1</f>
        <v>June</v>
      </c>
      <c r="H504" s="405">
        <f>$K$1</f>
        <v>2024</v>
      </c>
      <c r="I504" s="405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11" t="s">
        <v>41</v>
      </c>
      <c r="G507" s="413"/>
      <c r="H507" s="270"/>
      <c r="I507" s="411" t="s">
        <v>42</v>
      </c>
      <c r="J507" s="412"/>
      <c r="K507" s="413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19">IF(U507="","",U507+V507)</f>
        <v>50000</v>
      </c>
      <c r="X507" s="38">
        <v>5000</v>
      </c>
      <c r="Y507" s="63">
        <f t="shared" ref="Y507:Y516" si="120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19"/>
        <v>45000</v>
      </c>
      <c r="X508" s="38">
        <v>5000</v>
      </c>
      <c r="Y508" s="63">
        <f t="shared" si="120"/>
        <v>40000</v>
      </c>
      <c r="Z508" s="40"/>
    </row>
    <row r="509" spans="1:27" s="25" customFormat="1" ht="18" customHeight="1" x14ac:dyDescent="0.2">
      <c r="A509" s="272"/>
      <c r="B509" s="406" t="s">
        <v>40</v>
      </c>
      <c r="C509" s="407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35000</v>
      </c>
      <c r="H509" s="285"/>
      <c r="I509" s="289">
        <f>IF(C513&gt;=C512,$K$2,C511+C513)</f>
        <v>30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19"/>
        <v>40000</v>
      </c>
      <c r="X509" s="38">
        <v>5000</v>
      </c>
      <c r="Y509" s="63">
        <f t="shared" si="120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6625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>
        <f>Y509</f>
        <v>35000</v>
      </c>
      <c r="V510" s="38"/>
      <c r="W510" s="63">
        <f t="shared" si="119"/>
        <v>35000</v>
      </c>
      <c r="X510" s="38">
        <v>5000</v>
      </c>
      <c r="Y510" s="63">
        <f t="shared" si="120"/>
        <v>30000</v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35000</v>
      </c>
      <c r="H511" s="285"/>
      <c r="I511" s="394" t="s">
        <v>67</v>
      </c>
      <c r="J511" s="395"/>
      <c r="K511" s="294">
        <f>K509+K510</f>
        <v>36625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4" t="s">
        <v>68</v>
      </c>
      <c r="J512" s="395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30000</v>
      </c>
      <c r="H513" s="270"/>
      <c r="I513" s="396" t="s">
        <v>61</v>
      </c>
      <c r="J513" s="396"/>
      <c r="K513" s="229">
        <f>K511-K512</f>
        <v>31625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7"/>
      <c r="J514" s="397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7"/>
      <c r="J515" s="397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8" t="s">
        <v>38</v>
      </c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10"/>
      <c r="M518" s="24"/>
      <c r="N518" s="28"/>
      <c r="O518" s="401" t="s">
        <v>40</v>
      </c>
      <c r="P518" s="402"/>
      <c r="Q518" s="402"/>
      <c r="R518" s="403"/>
      <c r="S518" s="29"/>
      <c r="T518" s="401" t="s">
        <v>41</v>
      </c>
      <c r="U518" s="402"/>
      <c r="V518" s="402"/>
      <c r="W518" s="402"/>
      <c r="X518" s="402"/>
      <c r="Y518" s="403"/>
      <c r="Z518" s="30"/>
      <c r="AA518" s="24"/>
    </row>
    <row r="519" spans="1:27" s="25" customFormat="1" ht="18" customHeight="1" x14ac:dyDescent="0.2">
      <c r="A519" s="272"/>
      <c r="B519" s="270"/>
      <c r="C519" s="404" t="s">
        <v>203</v>
      </c>
      <c r="D519" s="404"/>
      <c r="E519" s="404"/>
      <c r="F519" s="404"/>
      <c r="G519" s="273" t="str">
        <f>$J$1</f>
        <v>June</v>
      </c>
      <c r="H519" s="405">
        <f>$K$1</f>
        <v>2024</v>
      </c>
      <c r="I519" s="405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11" t="s">
        <v>41</v>
      </c>
      <c r="G522" s="413"/>
      <c r="H522" s="270"/>
      <c r="I522" s="411" t="s">
        <v>42</v>
      </c>
      <c r="J522" s="412"/>
      <c r="K522" s="413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1">IF(U522="","",U522+V522)</f>
        <v>0</v>
      </c>
      <c r="X522" s="38"/>
      <c r="Y522" s="63">
        <f t="shared" ref="Y522:Y531" si="122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1"/>
        <v>0</v>
      </c>
      <c r="X523" s="38"/>
      <c r="Y523" s="63">
        <f t="shared" si="122"/>
        <v>0</v>
      </c>
      <c r="Z523" s="40"/>
    </row>
    <row r="524" spans="1:27" s="25" customFormat="1" ht="18" customHeight="1" x14ac:dyDescent="0.2">
      <c r="A524" s="272"/>
      <c r="B524" s="406" t="s">
        <v>40</v>
      </c>
      <c r="C524" s="407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30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1"/>
        <v>0</v>
      </c>
      <c r="X524" s="38"/>
      <c r="Y524" s="63">
        <f t="shared" si="122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1770.8333333333335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>
        <f>IF($J$1="May","",Y524)</f>
        <v>0</v>
      </c>
      <c r="V525" s="38"/>
      <c r="W525" s="63">
        <f t="shared" si="121"/>
        <v>0</v>
      </c>
      <c r="X525" s="38"/>
      <c r="Y525" s="63">
        <f t="shared" si="122"/>
        <v>0</v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4" t="s">
        <v>67</v>
      </c>
      <c r="J526" s="395"/>
      <c r="K526" s="294">
        <f>K524+K525</f>
        <v>44270.833333333336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4" t="s">
        <v>68</v>
      </c>
      <c r="J527" s="395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6"/>
      <c r="K528" s="229">
        <f>K526-K527</f>
        <v>44270.833333333336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7"/>
      <c r="J529" s="397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7"/>
      <c r="J530" s="397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8" t="s">
        <v>38</v>
      </c>
      <c r="B533" s="409"/>
      <c r="C533" s="409"/>
      <c r="D533" s="409"/>
      <c r="E533" s="409"/>
      <c r="F533" s="409"/>
      <c r="G533" s="409"/>
      <c r="H533" s="409"/>
      <c r="I533" s="409"/>
      <c r="J533" s="409"/>
      <c r="K533" s="409"/>
      <c r="L533" s="410"/>
      <c r="M533" s="24"/>
      <c r="N533" s="28"/>
      <c r="O533" s="401" t="s">
        <v>40</v>
      </c>
      <c r="P533" s="402"/>
      <c r="Q533" s="402"/>
      <c r="R533" s="403"/>
      <c r="S533" s="29"/>
      <c r="T533" s="401" t="s">
        <v>41</v>
      </c>
      <c r="U533" s="402"/>
      <c r="V533" s="402"/>
      <c r="W533" s="402"/>
      <c r="X533" s="402"/>
      <c r="Y533" s="403"/>
      <c r="Z533" s="30"/>
    </row>
    <row r="534" spans="1:26" s="25" customFormat="1" ht="18" customHeight="1" x14ac:dyDescent="0.2">
      <c r="A534" s="272"/>
      <c r="B534" s="270"/>
      <c r="C534" s="404" t="s">
        <v>203</v>
      </c>
      <c r="D534" s="404"/>
      <c r="E534" s="404"/>
      <c r="F534" s="404"/>
      <c r="G534" s="273" t="str">
        <f>$J$1</f>
        <v>June</v>
      </c>
      <c r="H534" s="405">
        <f>$K$1</f>
        <v>2024</v>
      </c>
      <c r="I534" s="405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11" t="s">
        <v>41</v>
      </c>
      <c r="G537" s="413"/>
      <c r="H537" s="270"/>
      <c r="I537" s="411" t="s">
        <v>42</v>
      </c>
      <c r="J537" s="412"/>
      <c r="K537" s="413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2"/>
      <c r="B539" s="406" t="s">
        <v>40</v>
      </c>
      <c r="C539" s="407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30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30000</v>
      </c>
      <c r="H540" s="285"/>
      <c r="I540" s="289">
        <v>51</v>
      </c>
      <c r="J540" s="290" t="s">
        <v>60</v>
      </c>
      <c r="K540" s="294">
        <f>K535/$K$2/8*I540</f>
        <v>6268.75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>
        <v>30000</v>
      </c>
      <c r="W540" s="63">
        <f t="shared" si="123"/>
        <v>30000</v>
      </c>
      <c r="X540" s="38">
        <v>3000</v>
      </c>
      <c r="Y540" s="63">
        <f t="shared" si="124"/>
        <v>27000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41" s="285"/>
      <c r="I541" s="394" t="s">
        <v>67</v>
      </c>
      <c r="J541" s="395"/>
      <c r="K541" s="294">
        <f>K539+K540</f>
        <v>35768.75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/>
      <c r="V541" s="38"/>
      <c r="W541" s="63" t="str">
        <f t="shared" si="123"/>
        <v/>
      </c>
      <c r="X541" s="38"/>
      <c r="Y541" s="63" t="str">
        <f t="shared" si="124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285"/>
      <c r="I542" s="394" t="s">
        <v>68</v>
      </c>
      <c r="J542" s="395"/>
      <c r="K542" s="288">
        <f>G542</f>
        <v>3000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5"/>
        <v/>
      </c>
      <c r="V542" s="38"/>
      <c r="W542" s="63" t="str">
        <f t="shared" si="123"/>
        <v/>
      </c>
      <c r="X542" s="38"/>
      <c r="Y542" s="63" t="str">
        <f t="shared" si="124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27000</v>
      </c>
      <c r="H543" s="270"/>
      <c r="I543" s="396" t="s">
        <v>61</v>
      </c>
      <c r="J543" s="396"/>
      <c r="K543" s="229">
        <f>K541-K542</f>
        <v>32768.75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5"/>
        <v/>
      </c>
      <c r="V543" s="38"/>
      <c r="W543" s="63" t="str">
        <f t="shared" si="123"/>
        <v/>
      </c>
      <c r="X543" s="38"/>
      <c r="Y543" s="63" t="str">
        <f t="shared" si="124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7"/>
      <c r="J544" s="397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5"/>
        <v/>
      </c>
      <c r="V544" s="38"/>
      <c r="W544" s="63" t="str">
        <f t="shared" si="123"/>
        <v/>
      </c>
      <c r="X544" s="38"/>
      <c r="Y544" s="63" t="str">
        <f t="shared" si="124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7"/>
      <c r="J545" s="397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5"/>
        <v/>
      </c>
      <c r="V545" s="38"/>
      <c r="W545" s="63" t="str">
        <f t="shared" si="123"/>
        <v/>
      </c>
      <c r="X545" s="38"/>
      <c r="Y545" s="63" t="str">
        <f t="shared" si="124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3"/>
        <v/>
      </c>
      <c r="X546" s="38"/>
      <c r="Y546" s="63" t="str">
        <f t="shared" si="124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8" t="s">
        <v>38</v>
      </c>
      <c r="B548" s="409"/>
      <c r="C548" s="409"/>
      <c r="D548" s="409"/>
      <c r="E548" s="409"/>
      <c r="F548" s="409"/>
      <c r="G548" s="409"/>
      <c r="H548" s="409"/>
      <c r="I548" s="409"/>
      <c r="J548" s="409"/>
      <c r="K548" s="409"/>
      <c r="L548" s="410"/>
      <c r="M548" s="24"/>
      <c r="N548" s="28"/>
      <c r="O548" s="401" t="s">
        <v>40</v>
      </c>
      <c r="P548" s="402"/>
      <c r="Q548" s="402"/>
      <c r="R548" s="403"/>
      <c r="S548" s="29"/>
      <c r="T548" s="401" t="s">
        <v>41</v>
      </c>
      <c r="U548" s="402"/>
      <c r="V548" s="402"/>
      <c r="W548" s="402"/>
      <c r="X548" s="402"/>
      <c r="Y548" s="403"/>
      <c r="Z548" s="30"/>
      <c r="AA548" s="24"/>
    </row>
    <row r="549" spans="1:27" s="25" customFormat="1" ht="18" customHeight="1" x14ac:dyDescent="0.2">
      <c r="A549" s="272"/>
      <c r="B549" s="270"/>
      <c r="C549" s="404" t="s">
        <v>203</v>
      </c>
      <c r="D549" s="404"/>
      <c r="E549" s="404"/>
      <c r="F549" s="404"/>
      <c r="G549" s="273" t="str">
        <f>$J$1</f>
        <v>June</v>
      </c>
      <c r="H549" s="405">
        <f>$K$1</f>
        <v>2024</v>
      </c>
      <c r="I549" s="405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11" t="s">
        <v>41</v>
      </c>
      <c r="G552" s="413"/>
      <c r="H552" s="270"/>
      <c r="I552" s="411" t="s">
        <v>42</v>
      </c>
      <c r="J552" s="412"/>
      <c r="K552" s="413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6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7">IF(U552="","",U552+V552)</f>
        <v>25000</v>
      </c>
      <c r="X552" s="38"/>
      <c r="Y552" s="63">
        <f t="shared" ref="Y552:Y561" si="128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7"/>
        <v>28000</v>
      </c>
      <c r="X553" s="38">
        <v>2000</v>
      </c>
      <c r="Y553" s="63">
        <f t="shared" si="128"/>
        <v>26000</v>
      </c>
      <c r="Z553" s="40"/>
    </row>
    <row r="554" spans="1:27" s="25" customFormat="1" ht="18" customHeight="1" x14ac:dyDescent="0.2">
      <c r="A554" s="272"/>
      <c r="B554" s="406" t="s">
        <v>40</v>
      </c>
      <c r="C554" s="407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24000</v>
      </c>
      <c r="H554" s="285"/>
      <c r="I554" s="289">
        <f>IF(C558&gt;=C557,$K$2,C556+C558)</f>
        <v>30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7"/>
        <v>26000</v>
      </c>
      <c r="X554" s="38">
        <v>2000</v>
      </c>
      <c r="Y554" s="63">
        <f t="shared" si="128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3333.3333333333335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>
        <f>Y554</f>
        <v>24000</v>
      </c>
      <c r="V555" s="38"/>
      <c r="W555" s="63">
        <f t="shared" si="127"/>
        <v>24000</v>
      </c>
      <c r="X555" s="38">
        <v>2000</v>
      </c>
      <c r="Y555" s="63">
        <f t="shared" si="128"/>
        <v>22000</v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24000</v>
      </c>
      <c r="H556" s="285"/>
      <c r="I556" s="394" t="s">
        <v>67</v>
      </c>
      <c r="J556" s="395"/>
      <c r="K556" s="294">
        <f>K554+K555</f>
        <v>28333.333333333332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/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4" t="s">
        <v>68</v>
      </c>
      <c r="J557" s="395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ref="U556:U560" si="129">Y556</f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8" s="270"/>
      <c r="I558" s="396" t="s">
        <v>61</v>
      </c>
      <c r="J558" s="396"/>
      <c r="K558" s="229">
        <f>K556-K557</f>
        <v>26333.333333333332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7"/>
      <c r="J559" s="397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7"/>
      <c r="J560" s="397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8" t="s">
        <v>38</v>
      </c>
      <c r="B563" s="409"/>
      <c r="C563" s="409"/>
      <c r="D563" s="409"/>
      <c r="E563" s="409"/>
      <c r="F563" s="409"/>
      <c r="G563" s="409"/>
      <c r="H563" s="409"/>
      <c r="I563" s="409"/>
      <c r="J563" s="409"/>
      <c r="K563" s="409"/>
      <c r="L563" s="410"/>
      <c r="M563" s="24"/>
      <c r="N563" s="28"/>
      <c r="O563" s="401" t="s">
        <v>40</v>
      </c>
      <c r="P563" s="402"/>
      <c r="Q563" s="402"/>
      <c r="R563" s="403"/>
      <c r="S563" s="29"/>
      <c r="T563" s="401" t="s">
        <v>41</v>
      </c>
      <c r="U563" s="402"/>
      <c r="V563" s="402"/>
      <c r="W563" s="402"/>
      <c r="X563" s="402"/>
      <c r="Y563" s="403"/>
      <c r="Z563" s="30"/>
      <c r="AA563" s="24"/>
    </row>
    <row r="564" spans="1:27" s="25" customFormat="1" ht="18" customHeight="1" x14ac:dyDescent="0.2">
      <c r="A564" s="272"/>
      <c r="B564" s="270"/>
      <c r="C564" s="404" t="s">
        <v>203</v>
      </c>
      <c r="D564" s="404"/>
      <c r="E564" s="404"/>
      <c r="F564" s="404"/>
      <c r="G564" s="273" t="str">
        <f>$J$1</f>
        <v>June</v>
      </c>
      <c r="H564" s="405">
        <f>$K$1</f>
        <v>2024</v>
      </c>
      <c r="I564" s="405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11" t="s">
        <v>41</v>
      </c>
      <c r="G567" s="413"/>
      <c r="H567" s="270"/>
      <c r="I567" s="411" t="s">
        <v>42</v>
      </c>
      <c r="J567" s="412"/>
      <c r="K567" s="413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0">IF(U567="","",U567+V567)</f>
        <v/>
      </c>
      <c r="X567" s="38"/>
      <c r="Y567" s="63" t="str">
        <f t="shared" ref="Y567:Y576" si="131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0"/>
        <v/>
      </c>
      <c r="X568" s="38"/>
      <c r="Y568" s="63" t="str">
        <f t="shared" si="131"/>
        <v/>
      </c>
      <c r="Z568" s="40"/>
    </row>
    <row r="569" spans="1:27" s="25" customFormat="1" ht="18" customHeight="1" x14ac:dyDescent="0.2">
      <c r="A569" s="272"/>
      <c r="B569" s="406" t="s">
        <v>40</v>
      </c>
      <c r="C569" s="407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52000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0"/>
        <v/>
      </c>
      <c r="X569" s="38"/>
      <c r="Y569" s="63" t="str">
        <f t="shared" si="131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2">IF(Q570="","",R569-Q570)</f>
        <v/>
      </c>
      <c r="S570" s="27"/>
      <c r="T570" s="36" t="s">
        <v>47</v>
      </c>
      <c r="U570" s="63"/>
      <c r="V570" s="38"/>
      <c r="W570" s="63" t="str">
        <f t="shared" si="130"/>
        <v/>
      </c>
      <c r="X570" s="38"/>
      <c r="Y570" s="63" t="str">
        <f t="shared" si="131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4" t="s">
        <v>67</v>
      </c>
      <c r="J571" s="395"/>
      <c r="K571" s="294">
        <f>K569+K570</f>
        <v>52000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1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4" t="s">
        <v>68</v>
      </c>
      <c r="J572" s="395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0"/>
        <v>0</v>
      </c>
      <c r="X572" s="38"/>
      <c r="Y572" s="63">
        <f t="shared" si="131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6"/>
      <c r="K573" s="229">
        <f>K571-K572</f>
        <v>52000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0"/>
        <v/>
      </c>
      <c r="X573" s="38"/>
      <c r="Y573" s="63" t="str">
        <f t="shared" si="131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7"/>
      <c r="J574" s="397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0"/>
        <v/>
      </c>
      <c r="X574" s="38"/>
      <c r="Y574" s="63" t="str">
        <f t="shared" si="131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7"/>
      <c r="J575" s="397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0"/>
        <v/>
      </c>
      <c r="X575" s="38"/>
      <c r="Y575" s="63" t="str">
        <f t="shared" si="131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0"/>
        <v/>
      </c>
      <c r="X576" s="38"/>
      <c r="Y576" s="63" t="str">
        <f t="shared" si="131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8" t="s">
        <v>38</v>
      </c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10"/>
      <c r="M578" s="24"/>
      <c r="N578" s="28"/>
      <c r="O578" s="401" t="s">
        <v>40</v>
      </c>
      <c r="P578" s="402"/>
      <c r="Q578" s="402"/>
      <c r="R578" s="403"/>
      <c r="S578" s="29"/>
      <c r="T578" s="401" t="s">
        <v>41</v>
      </c>
      <c r="U578" s="402"/>
      <c r="V578" s="402"/>
      <c r="W578" s="402"/>
      <c r="X578" s="402"/>
      <c r="Y578" s="403"/>
      <c r="Z578" s="30"/>
      <c r="AA578" s="24"/>
    </row>
    <row r="579" spans="1:27" s="25" customFormat="1" ht="18" customHeight="1" x14ac:dyDescent="0.2">
      <c r="A579" s="272"/>
      <c r="B579" s="270"/>
      <c r="C579" s="404" t="s">
        <v>203</v>
      </c>
      <c r="D579" s="404"/>
      <c r="E579" s="404"/>
      <c r="F579" s="404"/>
      <c r="G579" s="273" t="str">
        <f>$J$1</f>
        <v>June</v>
      </c>
      <c r="H579" s="405">
        <f>$K$1</f>
        <v>2024</v>
      </c>
      <c r="I579" s="405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3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11" t="s">
        <v>41</v>
      </c>
      <c r="G582" s="413"/>
      <c r="H582" s="270"/>
      <c r="I582" s="411" t="s">
        <v>42</v>
      </c>
      <c r="J582" s="412"/>
      <c r="K582" s="413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3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4">IF(U582="","",U582+V582)</f>
        <v>50000</v>
      </c>
      <c r="X582" s="38"/>
      <c r="Y582" s="63">
        <f t="shared" ref="Y582:Y591" si="135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3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4"/>
        <v>50000</v>
      </c>
      <c r="X583" s="38">
        <v>5000</v>
      </c>
      <c r="Y583" s="63">
        <f t="shared" si="135"/>
        <v>45000</v>
      </c>
      <c r="Z583" s="40"/>
    </row>
    <row r="584" spans="1:27" s="25" customFormat="1" ht="18" customHeight="1" x14ac:dyDescent="0.2">
      <c r="A584" s="272"/>
      <c r="B584" s="406" t="s">
        <v>40</v>
      </c>
      <c r="C584" s="407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40000</v>
      </c>
      <c r="H584" s="285"/>
      <c r="I584" s="289">
        <f>IF(C588&gt;=C587,$K$2,C586+C588)</f>
        <v>30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3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4"/>
        <v>45000</v>
      </c>
      <c r="X584" s="38">
        <v>5000</v>
      </c>
      <c r="Y584" s="63">
        <f t="shared" si="135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17166.666666666664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>
        <f>Y584</f>
        <v>40000</v>
      </c>
      <c r="V585" s="38"/>
      <c r="W585" s="63">
        <f t="shared" si="134"/>
        <v>40000</v>
      </c>
      <c r="X585" s="38">
        <v>5000</v>
      </c>
      <c r="Y585" s="63">
        <f t="shared" si="135"/>
        <v>35000</v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40000</v>
      </c>
      <c r="H586" s="285"/>
      <c r="I586" s="394" t="s">
        <v>67</v>
      </c>
      <c r="J586" s="395"/>
      <c r="K586" s="294">
        <f>K584+K585</f>
        <v>57166.666666666664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4" t="s">
        <v>68</v>
      </c>
      <c r="J587" s="395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 t="str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/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35000</v>
      </c>
      <c r="H588" s="270"/>
      <c r="I588" s="396" t="s">
        <v>61</v>
      </c>
      <c r="J588" s="396"/>
      <c r="K588" s="229">
        <f>K586-K587</f>
        <v>52166.666666666664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7"/>
      <c r="J589" s="397"/>
      <c r="K589" s="352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31"/>
      <c r="J590" s="431"/>
      <c r="K590" s="352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4" t="s">
        <v>38</v>
      </c>
      <c r="B593" s="415"/>
      <c r="C593" s="415"/>
      <c r="D593" s="415"/>
      <c r="E593" s="415"/>
      <c r="F593" s="415"/>
      <c r="G593" s="415"/>
      <c r="H593" s="415"/>
      <c r="I593" s="415"/>
      <c r="J593" s="415"/>
      <c r="K593" s="415"/>
      <c r="L593" s="416"/>
      <c r="M593" s="24"/>
      <c r="N593" s="28"/>
      <c r="O593" s="401" t="s">
        <v>40</v>
      </c>
      <c r="P593" s="402"/>
      <c r="Q593" s="402"/>
      <c r="R593" s="403"/>
      <c r="S593" s="29"/>
      <c r="T593" s="401" t="s">
        <v>41</v>
      </c>
      <c r="U593" s="402"/>
      <c r="V593" s="402"/>
      <c r="W593" s="402"/>
      <c r="X593" s="402"/>
      <c r="Y593" s="403"/>
      <c r="Z593" s="30"/>
      <c r="AA593" s="24"/>
    </row>
    <row r="594" spans="1:27" s="25" customFormat="1" ht="18" customHeight="1" x14ac:dyDescent="0.2">
      <c r="A594" s="272"/>
      <c r="B594" s="270"/>
      <c r="C594" s="404" t="s">
        <v>203</v>
      </c>
      <c r="D594" s="404"/>
      <c r="E594" s="404"/>
      <c r="F594" s="404"/>
      <c r="G594" s="273" t="str">
        <f>$J$1</f>
        <v>June</v>
      </c>
      <c r="H594" s="405">
        <f>$K$1</f>
        <v>2024</v>
      </c>
      <c r="I594" s="405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213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6" t="s">
        <v>41</v>
      </c>
      <c r="G597" s="396"/>
      <c r="H597" s="270"/>
      <c r="I597" s="396" t="s">
        <v>42</v>
      </c>
      <c r="J597" s="396"/>
      <c r="K597" s="396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6">IF(U597="","",U597+V597)</f>
        <v>17000</v>
      </c>
      <c r="X597" s="38">
        <v>5000</v>
      </c>
      <c r="Y597" s="63">
        <f t="shared" ref="Y597:Y606" si="137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6"/>
        <v>12000</v>
      </c>
      <c r="X598" s="38">
        <v>5000</v>
      </c>
      <c r="Y598" s="63">
        <f t="shared" si="137"/>
        <v>7000</v>
      </c>
      <c r="Z598" s="40"/>
    </row>
    <row r="599" spans="1:27" s="25" customFormat="1" ht="18" customHeight="1" x14ac:dyDescent="0.2">
      <c r="A599" s="272"/>
      <c r="B599" s="406" t="s">
        <v>40</v>
      </c>
      <c r="C599" s="407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0</v>
      </c>
      <c r="J599" s="290" t="s">
        <v>59</v>
      </c>
      <c r="K599" s="291">
        <f>K595/$K$2*I599</f>
        <v>0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6"/>
        <v>7000</v>
      </c>
      <c r="X599" s="38">
        <v>5000</v>
      </c>
      <c r="Y599" s="63">
        <f t="shared" si="137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30000</v>
      </c>
      <c r="H600" s="285"/>
      <c r="I600" s="306">
        <v>30</v>
      </c>
      <c r="J600" s="290" t="s">
        <v>60</v>
      </c>
      <c r="K600" s="294">
        <f>K595/$K$2/8*I600</f>
        <v>6250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>
        <f>IF($J$1="May","",Y599)</f>
        <v>2000</v>
      </c>
      <c r="V600" s="38">
        <v>30000</v>
      </c>
      <c r="W600" s="63">
        <f t="shared" si="136"/>
        <v>32000</v>
      </c>
      <c r="X600" s="38">
        <v>5000</v>
      </c>
      <c r="Y600" s="63">
        <f t="shared" si="137"/>
        <v>27000</v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32000</v>
      </c>
      <c r="H601" s="285"/>
      <c r="I601" s="394" t="s">
        <v>67</v>
      </c>
      <c r="J601" s="395"/>
      <c r="K601" s="294">
        <f>K599+K600</f>
        <v>6250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4" t="s">
        <v>68</v>
      </c>
      <c r="J602" s="395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27000</v>
      </c>
      <c r="H603" s="270"/>
      <c r="I603" s="396" t="s">
        <v>61</v>
      </c>
      <c r="J603" s="396"/>
      <c r="K603" s="229">
        <f>K601-K602</f>
        <v>1250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7"/>
      <c r="J604" s="397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7"/>
      <c r="J605" s="397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8" t="s">
        <v>38</v>
      </c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10"/>
      <c r="M609" s="24"/>
      <c r="N609" s="28"/>
      <c r="O609" s="401" t="s">
        <v>40</v>
      </c>
      <c r="P609" s="402"/>
      <c r="Q609" s="402"/>
      <c r="R609" s="403"/>
      <c r="S609" s="29"/>
      <c r="T609" s="401" t="s">
        <v>41</v>
      </c>
      <c r="U609" s="402"/>
      <c r="V609" s="402"/>
      <c r="W609" s="402"/>
      <c r="X609" s="402"/>
      <c r="Y609" s="403"/>
      <c r="Z609" s="30"/>
      <c r="AA609" s="24"/>
    </row>
    <row r="610" spans="1:27" s="25" customFormat="1" ht="18" customHeight="1" x14ac:dyDescent="0.2">
      <c r="A610" s="272"/>
      <c r="B610" s="270"/>
      <c r="C610" s="404" t="s">
        <v>203</v>
      </c>
      <c r="D610" s="404"/>
      <c r="E610" s="404"/>
      <c r="F610" s="404"/>
      <c r="G610" s="273" t="str">
        <f>$J$1</f>
        <v>June</v>
      </c>
      <c r="H610" s="405">
        <f>$K$1</f>
        <v>2024</v>
      </c>
      <c r="I610" s="405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224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11" t="s">
        <v>41</v>
      </c>
      <c r="G613" s="413"/>
      <c r="H613" s="270"/>
      <c r="I613" s="411" t="s">
        <v>42</v>
      </c>
      <c r="J613" s="412"/>
      <c r="K613" s="413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38">IF(U613="","",U613+V613)</f>
        <v/>
      </c>
      <c r="X613" s="38"/>
      <c r="Y613" s="63" t="str">
        <f t="shared" ref="Y613:Y622" si="139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0">Y613</f>
        <v/>
      </c>
      <c r="V614" s="38"/>
      <c r="W614" s="63" t="str">
        <f t="shared" si="138"/>
        <v/>
      </c>
      <c r="X614" s="38"/>
      <c r="Y614" s="63" t="str">
        <f t="shared" si="139"/>
        <v/>
      </c>
      <c r="Z614" s="40"/>
    </row>
    <row r="615" spans="1:27" s="25" customFormat="1" ht="18" customHeight="1" x14ac:dyDescent="0.2">
      <c r="A615" s="272"/>
      <c r="B615" s="406" t="s">
        <v>40</v>
      </c>
      <c r="C615" s="407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30</v>
      </c>
      <c r="J615" s="290" t="s">
        <v>59</v>
      </c>
      <c r="K615" s="291">
        <f>K611/$K$2*I615</f>
        <v>32000.000000000004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0"/>
        <v/>
      </c>
      <c r="V615" s="38"/>
      <c r="W615" s="63" t="str">
        <f t="shared" si="138"/>
        <v/>
      </c>
      <c r="X615" s="38"/>
      <c r="Y615" s="63" t="str">
        <f t="shared" si="139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37</v>
      </c>
      <c r="J616" s="290" t="s">
        <v>60</v>
      </c>
      <c r="K616" s="294">
        <f>K611/$K$2/8*I616</f>
        <v>4933.3333333333339</v>
      </c>
      <c r="L616" s="295"/>
      <c r="N616" s="35"/>
      <c r="O616" s="36" t="s">
        <v>47</v>
      </c>
      <c r="P616" s="36"/>
      <c r="Q616" s="36"/>
      <c r="R616" s="36">
        <v>0</v>
      </c>
      <c r="S616" s="27"/>
      <c r="T616" s="36" t="s">
        <v>47</v>
      </c>
      <c r="U616" s="63" t="str">
        <f t="shared" si="140"/>
        <v/>
      </c>
      <c r="V616" s="38"/>
      <c r="W616" s="63" t="str">
        <f t="shared" si="138"/>
        <v/>
      </c>
      <c r="X616" s="38"/>
      <c r="Y616" s="63" t="str">
        <f t="shared" si="139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4" t="s">
        <v>67</v>
      </c>
      <c r="J617" s="395"/>
      <c r="K617" s="294">
        <f>K615+K616</f>
        <v>36933.333333333336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0"/>
        <v/>
      </c>
      <c r="V617" s="38"/>
      <c r="W617" s="63" t="str">
        <f t="shared" si="138"/>
        <v/>
      </c>
      <c r="X617" s="38"/>
      <c r="Y617" s="63" t="str">
        <f t="shared" si="139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0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4" t="s">
        <v>68</v>
      </c>
      <c r="J618" s="395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38"/>
        <v/>
      </c>
      <c r="X618" s="38"/>
      <c r="Y618" s="63" t="str">
        <f t="shared" si="139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6" t="s">
        <v>61</v>
      </c>
      <c r="J619" s="396"/>
      <c r="K619" s="229">
        <f>K617-K618</f>
        <v>36933.333333333336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38"/>
        <v/>
      </c>
      <c r="X619" s="38"/>
      <c r="Y619" s="63" t="str">
        <f t="shared" si="139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7"/>
      <c r="J620" s="397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38"/>
        <v/>
      </c>
      <c r="X620" s="38"/>
      <c r="Y620" s="63" t="str">
        <f t="shared" si="139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7"/>
      <c r="J621" s="397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38"/>
        <v/>
      </c>
      <c r="X621" s="38"/>
      <c r="Y621" s="63" t="str">
        <f t="shared" si="139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38"/>
        <v/>
      </c>
      <c r="X622" s="38"/>
      <c r="Y622" s="63" t="str">
        <f t="shared" si="139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8" t="s">
        <v>38</v>
      </c>
      <c r="B624" s="409"/>
      <c r="C624" s="409"/>
      <c r="D624" s="409"/>
      <c r="E624" s="409"/>
      <c r="F624" s="409"/>
      <c r="G624" s="409"/>
      <c r="H624" s="409"/>
      <c r="I624" s="409"/>
      <c r="J624" s="409"/>
      <c r="K624" s="409"/>
      <c r="L624" s="410"/>
      <c r="M624" s="24"/>
      <c r="N624" s="28"/>
      <c r="O624" s="401" t="s">
        <v>40</v>
      </c>
      <c r="P624" s="402"/>
      <c r="Q624" s="402"/>
      <c r="R624" s="403"/>
      <c r="S624" s="29"/>
      <c r="T624" s="401" t="s">
        <v>41</v>
      </c>
      <c r="U624" s="402"/>
      <c r="V624" s="402"/>
      <c r="W624" s="402"/>
      <c r="X624" s="402"/>
      <c r="Y624" s="403"/>
      <c r="Z624" s="30"/>
      <c r="AA624" s="24"/>
    </row>
    <row r="625" spans="1:27" s="25" customFormat="1" ht="18" customHeight="1" x14ac:dyDescent="0.2">
      <c r="A625" s="272"/>
      <c r="B625" s="270"/>
      <c r="C625" s="404" t="s">
        <v>203</v>
      </c>
      <c r="D625" s="404"/>
      <c r="E625" s="404"/>
      <c r="F625" s="404"/>
      <c r="G625" s="273" t="str">
        <f>$J$1</f>
        <v>June</v>
      </c>
      <c r="H625" s="405">
        <f>$K$1</f>
        <v>2024</v>
      </c>
      <c r="I625" s="405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11" t="s">
        <v>41</v>
      </c>
      <c r="G628" s="413"/>
      <c r="H628" s="270"/>
      <c r="I628" s="411" t="s">
        <v>42</v>
      </c>
      <c r="J628" s="412"/>
      <c r="K628" s="413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1">IF(U628="","",U628+V628)</f>
        <v>0</v>
      </c>
      <c r="X628" s="38"/>
      <c r="Y628" s="63">
        <f t="shared" ref="Y628:Y630" si="142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1"/>
        <v>0</v>
      </c>
      <c r="X629" s="38"/>
      <c r="Y629" s="63">
        <f t="shared" si="142"/>
        <v>0</v>
      </c>
      <c r="Z629" s="40"/>
    </row>
    <row r="630" spans="1:27" s="25" customFormat="1" ht="18" customHeight="1" x14ac:dyDescent="0.2">
      <c r="A630" s="272"/>
      <c r="B630" s="406" t="s">
        <v>40</v>
      </c>
      <c r="C630" s="407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30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1"/>
        <v>1000</v>
      </c>
      <c r="X630" s="38">
        <v>1000</v>
      </c>
      <c r="Y630" s="63">
        <f t="shared" si="142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80</v>
      </c>
      <c r="J631" s="290" t="s">
        <v>60</v>
      </c>
      <c r="K631" s="294">
        <f>K626/$K$2/8*I631</f>
        <v>11666.666666666668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3">IF(U631="","",U631+V631)</f>
        <v/>
      </c>
      <c r="X631" s="115"/>
      <c r="Y631" s="63" t="str">
        <f t="shared" ref="Y631:Y637" si="144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4" t="s">
        <v>67</v>
      </c>
      <c r="J632" s="395"/>
      <c r="K632" s="294">
        <f>K630+K631</f>
        <v>46666.666666666672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5">Y631</f>
        <v/>
      </c>
      <c r="V632" s="38"/>
      <c r="W632" s="63" t="str">
        <f t="shared" si="143"/>
        <v/>
      </c>
      <c r="X632" s="115"/>
      <c r="Y632" s="63" t="str">
        <f t="shared" si="144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4" t="s">
        <v>68</v>
      </c>
      <c r="J633" s="395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5"/>
        <v/>
      </c>
      <c r="V633" s="38"/>
      <c r="W633" s="63" t="str">
        <f t="shared" si="143"/>
        <v/>
      </c>
      <c r="X633" s="115"/>
      <c r="Y633" s="63" t="str">
        <f t="shared" si="144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96" t="s">
        <v>61</v>
      </c>
      <c r="J634" s="396"/>
      <c r="K634" s="229">
        <f>K632-K633</f>
        <v>46666.666666666672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5"/>
        <v/>
      </c>
      <c r="V634" s="38"/>
      <c r="W634" s="63" t="str">
        <f t="shared" si="143"/>
        <v/>
      </c>
      <c r="X634" s="38"/>
      <c r="Y634" s="63" t="str">
        <f t="shared" si="144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7">
        <v>29200</v>
      </c>
      <c r="J635" s="397"/>
      <c r="K635" s="352">
        <f>K634-I635</f>
        <v>17466.666666666672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5"/>
        <v/>
      </c>
      <c r="V635" s="38"/>
      <c r="W635" s="63" t="str">
        <f t="shared" si="143"/>
        <v/>
      </c>
      <c r="X635" s="38"/>
      <c r="Y635" s="63" t="str">
        <f t="shared" si="144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7"/>
      <c r="J636" s="397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5"/>
        <v/>
      </c>
      <c r="V636" s="38"/>
      <c r="W636" s="63" t="str">
        <f t="shared" si="143"/>
        <v/>
      </c>
      <c r="X636" s="38"/>
      <c r="Y636" s="63" t="str">
        <f t="shared" si="144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3"/>
        <v>0</v>
      </c>
      <c r="X637" s="38"/>
      <c r="Y637" s="63">
        <f t="shared" si="144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4" t="s">
        <v>38</v>
      </c>
      <c r="B639" s="415"/>
      <c r="C639" s="415"/>
      <c r="D639" s="415"/>
      <c r="E639" s="415"/>
      <c r="F639" s="415"/>
      <c r="G639" s="415"/>
      <c r="H639" s="415"/>
      <c r="I639" s="415"/>
      <c r="J639" s="415"/>
      <c r="K639" s="415"/>
      <c r="L639" s="416"/>
      <c r="M639" s="24"/>
      <c r="N639" s="28"/>
      <c r="O639" s="401" t="s">
        <v>40</v>
      </c>
      <c r="P639" s="402"/>
      <c r="Q639" s="402"/>
      <c r="R639" s="403"/>
      <c r="S639" s="29"/>
      <c r="T639" s="401" t="s">
        <v>41</v>
      </c>
      <c r="U639" s="402"/>
      <c r="V639" s="402"/>
      <c r="W639" s="402"/>
      <c r="X639" s="402"/>
      <c r="Y639" s="403"/>
      <c r="Z639" s="27"/>
    </row>
    <row r="640" spans="1:27" s="25" customFormat="1" ht="18" customHeight="1" x14ac:dyDescent="0.2">
      <c r="A640" s="272"/>
      <c r="B640" s="270"/>
      <c r="C640" s="404" t="s">
        <v>203</v>
      </c>
      <c r="D640" s="404"/>
      <c r="E640" s="404"/>
      <c r="F640" s="404"/>
      <c r="G640" s="273" t="str">
        <f>$J$1</f>
        <v>June</v>
      </c>
      <c r="H640" s="405">
        <f>$K$1</f>
        <v>2024</v>
      </c>
      <c r="I640" s="405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6" t="s">
        <v>41</v>
      </c>
      <c r="G643" s="396"/>
      <c r="H643" s="270"/>
      <c r="I643" s="396" t="s">
        <v>42</v>
      </c>
      <c r="J643" s="396"/>
      <c r="K643" s="396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6">IF(U643="","",U643+V643)</f>
        <v>0</v>
      </c>
      <c r="X643" s="38"/>
      <c r="Y643" s="63">
        <f t="shared" ref="Y643:Y649" si="147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6"/>
        <v>0</v>
      </c>
      <c r="X644" s="38"/>
      <c r="Y644" s="63">
        <f t="shared" si="147"/>
        <v>0</v>
      </c>
      <c r="Z644" s="27"/>
    </row>
    <row r="645" spans="1:26" s="25" customFormat="1" ht="18" customHeight="1" x14ac:dyDescent="0.2">
      <c r="A645" s="272"/>
      <c r="B645" s="406" t="s">
        <v>40</v>
      </c>
      <c r="C645" s="407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0</v>
      </c>
      <c r="J645" s="290" t="s">
        <v>59</v>
      </c>
      <c r="K645" s="291">
        <f>K641/$K$2*I645</f>
        <v>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6"/>
        <v>0</v>
      </c>
      <c r="X645" s="38"/>
      <c r="Y645" s="63">
        <f t="shared" si="147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43</v>
      </c>
      <c r="J646" s="290" t="s">
        <v>60</v>
      </c>
      <c r="K646" s="294">
        <f>K641/$K$2/8*I646</f>
        <v>8062.5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6"/>
        <v>0</v>
      </c>
      <c r="X646" s="115"/>
      <c r="Y646" s="63">
        <f t="shared" si="147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4" t="s">
        <v>67</v>
      </c>
      <c r="J647" s="395"/>
      <c r="K647" s="294">
        <f>K645+K646</f>
        <v>8062.5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6"/>
        <v>0</v>
      </c>
      <c r="X647" s="115"/>
      <c r="Y647" s="63">
        <f t="shared" si="147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4" t="s">
        <v>68</v>
      </c>
      <c r="J648" s="395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6"/>
        <v>0</v>
      </c>
      <c r="X648" s="115"/>
      <c r="Y648" s="63">
        <f t="shared" si="147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6"/>
      <c r="K649" s="229">
        <f>K647-K648</f>
        <v>8062.5</v>
      </c>
      <c r="L649" s="297"/>
      <c r="N649" s="35"/>
      <c r="O649" s="36" t="s">
        <v>54</v>
      </c>
      <c r="P649" s="36"/>
      <c r="Q649" s="36"/>
      <c r="R649" s="36" t="str">
        <f t="shared" ref="R649:R650" si="148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6"/>
        <v>0</v>
      </c>
      <c r="X649" s="38"/>
      <c r="Y649" s="63">
        <f t="shared" si="147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7"/>
      <c r="J650" s="397"/>
      <c r="K650" s="352"/>
      <c r="L650" s="284"/>
      <c r="N650" s="35"/>
      <c r="O650" s="36" t="s">
        <v>50</v>
      </c>
      <c r="P650" s="36"/>
      <c r="Q650" s="36"/>
      <c r="R650" s="36" t="str">
        <f t="shared" si="148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7"/>
      <c r="J651" s="397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4" t="s">
        <v>38</v>
      </c>
      <c r="B655" s="415"/>
      <c r="C655" s="415"/>
      <c r="D655" s="415"/>
      <c r="E655" s="415"/>
      <c r="F655" s="415"/>
      <c r="G655" s="415"/>
      <c r="H655" s="415"/>
      <c r="I655" s="415"/>
      <c r="J655" s="415"/>
      <c r="K655" s="415"/>
      <c r="L655" s="416"/>
      <c r="M655" s="24"/>
      <c r="N655" s="28"/>
      <c r="O655" s="401" t="s">
        <v>40</v>
      </c>
      <c r="P655" s="402"/>
      <c r="Q655" s="402"/>
      <c r="R655" s="403"/>
      <c r="S655" s="29"/>
      <c r="T655" s="401" t="s">
        <v>41</v>
      </c>
      <c r="U655" s="402"/>
      <c r="V655" s="402"/>
      <c r="W655" s="402"/>
      <c r="X655" s="402"/>
      <c r="Y655" s="403"/>
      <c r="Z655" s="30"/>
    </row>
    <row r="656" spans="1:26" s="25" customFormat="1" ht="18" customHeight="1" x14ac:dyDescent="0.2">
      <c r="A656" s="272"/>
      <c r="B656" s="270"/>
      <c r="C656" s="404" t="s">
        <v>203</v>
      </c>
      <c r="D656" s="404"/>
      <c r="E656" s="404"/>
      <c r="F656" s="404"/>
      <c r="G656" s="273" t="str">
        <f>$J$1</f>
        <v>June</v>
      </c>
      <c r="H656" s="405">
        <f>$K$1</f>
        <v>2024</v>
      </c>
      <c r="I656" s="405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6" t="s">
        <v>41</v>
      </c>
      <c r="G659" s="396"/>
      <c r="H659" s="270"/>
      <c r="I659" s="396" t="s">
        <v>42</v>
      </c>
      <c r="J659" s="396"/>
      <c r="K659" s="396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49">IF(U659="","",U659+V659)</f>
        <v>26500</v>
      </c>
      <c r="X659" s="38">
        <v>20000</v>
      </c>
      <c r="Y659" s="63">
        <f t="shared" ref="Y659:Y664" si="150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49"/>
        <v>19500</v>
      </c>
      <c r="X660" s="38">
        <v>15000</v>
      </c>
      <c r="Y660" s="63">
        <f t="shared" si="150"/>
        <v>4500</v>
      </c>
      <c r="Z660" s="40"/>
    </row>
    <row r="661" spans="1:26" s="25" customFormat="1" ht="18" customHeight="1" x14ac:dyDescent="0.2">
      <c r="A661" s="272"/>
      <c r="B661" s="406" t="s">
        <v>40</v>
      </c>
      <c r="C661" s="407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5500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50000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49"/>
        <v>15500</v>
      </c>
      <c r="X661" s="38">
        <v>10000</v>
      </c>
      <c r="Y661" s="63">
        <f t="shared" si="150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10000</v>
      </c>
      <c r="H662" s="285"/>
      <c r="I662" s="306">
        <v>51</v>
      </c>
      <c r="J662" s="290" t="s">
        <v>60</v>
      </c>
      <c r="K662" s="294">
        <f>K657/$K$2/8*I662</f>
        <v>10625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>
        <f>IF($J$1="May","",Y661)</f>
        <v>5500</v>
      </c>
      <c r="V662" s="38">
        <v>10000</v>
      </c>
      <c r="W662" s="63">
        <f t="shared" si="149"/>
        <v>15500</v>
      </c>
      <c r="X662" s="38">
        <v>10000</v>
      </c>
      <c r="Y662" s="63">
        <f t="shared" si="150"/>
        <v>5500</v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4" t="s">
        <v>67</v>
      </c>
      <c r="J663" s="395"/>
      <c r="K663" s="294">
        <f>K661+K662</f>
        <v>60625</v>
      </c>
      <c r="L663" s="295"/>
      <c r="N663" s="35"/>
      <c r="O663" s="36" t="s">
        <v>48</v>
      </c>
      <c r="P663" s="36"/>
      <c r="Q663" s="36"/>
      <c r="R663" s="36">
        <f t="shared" ref="R663:R668" si="151">R662-Q663</f>
        <v>0</v>
      </c>
      <c r="S663" s="27"/>
      <c r="T663" s="36" t="s">
        <v>48</v>
      </c>
      <c r="U663" s="63" t="str">
        <f>IF($J$1="June","",Y662)</f>
        <v/>
      </c>
      <c r="V663" s="38"/>
      <c r="W663" s="63" t="str">
        <f t="shared" si="149"/>
        <v/>
      </c>
      <c r="X663" s="115"/>
      <c r="Y663" s="63" t="str">
        <f t="shared" si="150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4" t="s">
        <v>68</v>
      </c>
      <c r="J664" s="395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ref="U663:U667" si="152">Y663</f>
        <v/>
      </c>
      <c r="V664" s="38"/>
      <c r="W664" s="63" t="str">
        <f t="shared" si="149"/>
        <v/>
      </c>
      <c r="X664" s="115"/>
      <c r="Y664" s="63" t="str">
        <f t="shared" si="150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6" t="s">
        <v>61</v>
      </c>
      <c r="J665" s="396"/>
      <c r="K665" s="229">
        <f>K663-K664</f>
        <v>50625</v>
      </c>
      <c r="L665" s="297"/>
      <c r="N665" s="35"/>
      <c r="O665" s="36" t="s">
        <v>54</v>
      </c>
      <c r="P665" s="36"/>
      <c r="Q665" s="36"/>
      <c r="R665" s="36">
        <f t="shared" si="151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3">IF(U665="","",U665+V665)</f>
        <v/>
      </c>
      <c r="X665" s="115"/>
      <c r="Y665" s="63" t="str">
        <f t="shared" ref="Y665:Y668" si="154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7"/>
      <c r="J666" s="397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3"/>
        <v/>
      </c>
      <c r="X666" s="38"/>
      <c r="Y666" s="63" t="str">
        <f t="shared" si="154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7"/>
      <c r="J667" s="397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3"/>
        <v/>
      </c>
      <c r="X667" s="38"/>
      <c r="Y667" s="63" t="str">
        <f t="shared" si="154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1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3"/>
        <v/>
      </c>
      <c r="X668" s="38"/>
      <c r="Y668" s="63" t="str">
        <f t="shared" si="154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4" t="s">
        <v>38</v>
      </c>
      <c r="B671" s="415"/>
      <c r="C671" s="415"/>
      <c r="D671" s="415"/>
      <c r="E671" s="415"/>
      <c r="F671" s="415"/>
      <c r="G671" s="415"/>
      <c r="H671" s="415"/>
      <c r="I671" s="415"/>
      <c r="J671" s="415"/>
      <c r="K671" s="415"/>
      <c r="L671" s="416"/>
      <c r="M671" s="24"/>
      <c r="N671" s="28"/>
      <c r="O671" s="401" t="s">
        <v>40</v>
      </c>
      <c r="P671" s="402"/>
      <c r="Q671" s="402"/>
      <c r="R671" s="403"/>
      <c r="S671" s="29"/>
      <c r="T671" s="401" t="s">
        <v>41</v>
      </c>
      <c r="U671" s="402"/>
      <c r="V671" s="402"/>
      <c r="W671" s="402"/>
      <c r="X671" s="402"/>
      <c r="Y671" s="403"/>
      <c r="Z671" s="30"/>
    </row>
    <row r="672" spans="1:26" s="25" customFormat="1" ht="18" customHeight="1" x14ac:dyDescent="0.2">
      <c r="A672" s="272"/>
      <c r="B672" s="270"/>
      <c r="C672" s="404" t="s">
        <v>203</v>
      </c>
      <c r="D672" s="404"/>
      <c r="E672" s="404"/>
      <c r="F672" s="404"/>
      <c r="G672" s="273" t="str">
        <f>$J$1</f>
        <v>June</v>
      </c>
      <c r="H672" s="405">
        <f>$K$1</f>
        <v>2024</v>
      </c>
      <c r="I672" s="405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6" t="s">
        <v>41</v>
      </c>
      <c r="G675" s="396"/>
      <c r="H675" s="270"/>
      <c r="I675" s="396" t="s">
        <v>42</v>
      </c>
      <c r="J675" s="396"/>
      <c r="K675" s="396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6" t="s">
        <v>40</v>
      </c>
      <c r="C677" s="407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11562.5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4" t="s">
        <v>67</v>
      </c>
      <c r="J679" s="395"/>
      <c r="K679" s="294">
        <f>K677+K678</f>
        <v>11562.5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4" t="s">
        <v>68</v>
      </c>
      <c r="J680" s="395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6"/>
      <c r="K681" s="229">
        <f>K679-K680</f>
        <v>11562.5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7"/>
      <c r="J682" s="397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7"/>
      <c r="J683" s="397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5">IF(U683="","",U683+V683)</f>
        <v>0</v>
      </c>
      <c r="X683" s="38"/>
      <c r="Y683" s="63">
        <f t="shared" ref="Y683:Y684" si="156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5"/>
        <v>0</v>
      </c>
      <c r="X684" s="38"/>
      <c r="Y684" s="63">
        <f t="shared" si="156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8" t="s">
        <v>38</v>
      </c>
      <c r="B687" s="409"/>
      <c r="C687" s="409"/>
      <c r="D687" s="409"/>
      <c r="E687" s="409"/>
      <c r="F687" s="409"/>
      <c r="G687" s="409"/>
      <c r="H687" s="409"/>
      <c r="I687" s="409"/>
      <c r="J687" s="409"/>
      <c r="K687" s="409"/>
      <c r="L687" s="410"/>
      <c r="M687" s="24"/>
      <c r="N687" s="28"/>
      <c r="O687" s="401" t="s">
        <v>40</v>
      </c>
      <c r="P687" s="402"/>
      <c r="Q687" s="402"/>
      <c r="R687" s="403"/>
      <c r="S687" s="29"/>
      <c r="T687" s="401" t="s">
        <v>41</v>
      </c>
      <c r="U687" s="402"/>
      <c r="V687" s="402"/>
      <c r="W687" s="402"/>
      <c r="X687" s="402"/>
      <c r="Y687" s="403"/>
      <c r="Z687" s="30"/>
      <c r="AA687" s="24"/>
    </row>
    <row r="688" spans="1:27" s="25" customFormat="1" ht="18" customHeight="1" x14ac:dyDescent="0.2">
      <c r="A688" s="272"/>
      <c r="B688" s="270"/>
      <c r="C688" s="404" t="s">
        <v>203</v>
      </c>
      <c r="D688" s="404"/>
      <c r="E688" s="404"/>
      <c r="F688" s="404"/>
      <c r="G688" s="273" t="str">
        <f>$J$1</f>
        <v>June</v>
      </c>
      <c r="H688" s="405">
        <f>$K$1</f>
        <v>2024</v>
      </c>
      <c r="I688" s="405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212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3">
        <v>45208</v>
      </c>
      <c r="D691" s="423"/>
      <c r="E691" s="424"/>
      <c r="F691" s="411" t="s">
        <v>41</v>
      </c>
      <c r="G691" s="413"/>
      <c r="H691" s="270"/>
      <c r="I691" s="411" t="s">
        <v>42</v>
      </c>
      <c r="J691" s="412"/>
      <c r="K691" s="413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7">IF(U691="","",U691+V691)</f>
        <v>0</v>
      </c>
      <c r="X691" s="38"/>
      <c r="Y691" s="63">
        <f t="shared" ref="Y691:Y700" si="158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59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7"/>
        <v>0</v>
      </c>
      <c r="X692" s="38"/>
      <c r="Y692" s="63">
        <f t="shared" si="158"/>
        <v>0</v>
      </c>
      <c r="Z692" s="40"/>
    </row>
    <row r="693" spans="1:27" s="25" customFormat="1" ht="18" customHeight="1" x14ac:dyDescent="0.2">
      <c r="A693" s="272"/>
      <c r="B693" s="406" t="s">
        <v>40</v>
      </c>
      <c r="C693" s="407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30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59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7"/>
        <v>0</v>
      </c>
      <c r="X693" s="38"/>
      <c r="Y693" s="63">
        <f t="shared" si="158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9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7"/>
        <v>0</v>
      </c>
      <c r="X694" s="38"/>
      <c r="Y694" s="63">
        <f t="shared" si="158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4" t="s">
        <v>67</v>
      </c>
      <c r="J695" s="395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7"/>
        <v>0</v>
      </c>
      <c r="X695" s="38"/>
      <c r="Y695" s="63">
        <f t="shared" si="158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4" t="s">
        <v>68</v>
      </c>
      <c r="J696" s="395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7"/>
        <v>0</v>
      </c>
      <c r="X696" s="38"/>
      <c r="Y696" s="63">
        <f t="shared" si="158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 t="str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/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6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7"/>
        <v/>
      </c>
      <c r="X697" s="38"/>
      <c r="Y697" s="63" t="str">
        <f t="shared" si="158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7"/>
      <c r="J698" s="397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7"/>
        <v/>
      </c>
      <c r="X698" s="38"/>
      <c r="Y698" s="63" t="str">
        <f t="shared" si="158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7"/>
      <c r="J699" s="397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7"/>
        <v/>
      </c>
      <c r="X699" s="38"/>
      <c r="Y699" s="63" t="str">
        <f t="shared" si="158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7"/>
        <v/>
      </c>
      <c r="X700" s="38"/>
      <c r="Y700" s="63" t="str">
        <f t="shared" si="158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8" t="s">
        <v>38</v>
      </c>
      <c r="B702" s="409"/>
      <c r="C702" s="409"/>
      <c r="D702" s="409"/>
      <c r="E702" s="409"/>
      <c r="F702" s="409"/>
      <c r="G702" s="409"/>
      <c r="H702" s="409"/>
      <c r="I702" s="409"/>
      <c r="J702" s="409"/>
      <c r="K702" s="409"/>
      <c r="L702" s="410"/>
      <c r="M702" s="24"/>
      <c r="N702" s="28"/>
      <c r="O702" s="401" t="s">
        <v>40</v>
      </c>
      <c r="P702" s="402"/>
      <c r="Q702" s="402"/>
      <c r="R702" s="403"/>
      <c r="S702" s="29"/>
      <c r="T702" s="401" t="s">
        <v>41</v>
      </c>
      <c r="U702" s="402"/>
      <c r="V702" s="402"/>
      <c r="W702" s="402"/>
      <c r="X702" s="402"/>
      <c r="Y702" s="403"/>
      <c r="Z702" s="27"/>
    </row>
    <row r="703" spans="1:27" s="25" customFormat="1" ht="18" customHeight="1" x14ac:dyDescent="0.2">
      <c r="A703" s="272"/>
      <c r="B703" s="270"/>
      <c r="C703" s="404" t="s">
        <v>203</v>
      </c>
      <c r="D703" s="404"/>
      <c r="E703" s="404"/>
      <c r="F703" s="404"/>
      <c r="G703" s="273" t="str">
        <f>$J$1</f>
        <v>June</v>
      </c>
      <c r="H703" s="405">
        <f>$K$1</f>
        <v>2024</v>
      </c>
      <c r="I703" s="405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217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11" t="s">
        <v>41</v>
      </c>
      <c r="G706" s="413"/>
      <c r="H706" s="270"/>
      <c r="I706" s="411" t="s">
        <v>42</v>
      </c>
      <c r="J706" s="412"/>
      <c r="K706" s="413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0">IF(U706="","",U706+V706)</f>
        <v>0</v>
      </c>
      <c r="X706" s="38"/>
      <c r="Y706" s="63">
        <f t="shared" ref="Y706:Y715" si="161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0"/>
        <v>0</v>
      </c>
      <c r="X707" s="38"/>
      <c r="Y707" s="63">
        <f t="shared" si="161"/>
        <v>0</v>
      </c>
      <c r="Z707" s="27"/>
    </row>
    <row r="708" spans="1:27" s="25" customFormat="1" ht="18" customHeight="1" x14ac:dyDescent="0.2">
      <c r="A708" s="272"/>
      <c r="B708" s="406" t="s">
        <v>40</v>
      </c>
      <c r="C708" s="407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0</v>
      </c>
      <c r="J708" s="290" t="s">
        <v>59</v>
      </c>
      <c r="K708" s="291">
        <f>K704/$K$2*I708</f>
        <v>0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0"/>
        <v>0</v>
      </c>
      <c r="X708" s="38"/>
      <c r="Y708" s="63">
        <f t="shared" si="161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>
        <f>IF($J$1="May","",Y708)</f>
        <v>0</v>
      </c>
      <c r="V709" s="38"/>
      <c r="W709" s="63">
        <f t="shared" si="160"/>
        <v>0</v>
      </c>
      <c r="X709" s="38"/>
      <c r="Y709" s="63">
        <f t="shared" si="161"/>
        <v>0</v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4" t="s">
        <v>67</v>
      </c>
      <c r="J710" s="395"/>
      <c r="K710" s="294">
        <f>K708+K709</f>
        <v>0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0"/>
        <v/>
      </c>
      <c r="X710" s="38"/>
      <c r="Y710" s="63" t="str">
        <f t="shared" si="161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4" t="s">
        <v>68</v>
      </c>
      <c r="J711" s="395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0"/>
        <v/>
      </c>
      <c r="X711" s="38"/>
      <c r="Y711" s="63" t="str">
        <f t="shared" si="161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6"/>
      <c r="K712" s="229">
        <f>K710-K711</f>
        <v>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0"/>
        <v>0</v>
      </c>
      <c r="X712" s="38"/>
      <c r="Y712" s="63">
        <f t="shared" si="161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7"/>
      <c r="J713" s="397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0"/>
        <v/>
      </c>
      <c r="X713" s="38"/>
      <c r="Y713" s="63" t="str">
        <f t="shared" si="161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7"/>
      <c r="J714" s="397"/>
      <c r="K714" s="352"/>
      <c r="L714" s="284"/>
      <c r="N714" s="35"/>
      <c r="O714" s="36" t="s">
        <v>55</v>
      </c>
      <c r="P714" s="36"/>
      <c r="Q714" s="36"/>
      <c r="R714" s="36" t="str">
        <f t="shared" ref="R714" si="162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0"/>
        <v/>
      </c>
      <c r="X714" s="38"/>
      <c r="Y714" s="63" t="str">
        <f t="shared" si="161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0"/>
        <v>0</v>
      </c>
      <c r="X715" s="38"/>
      <c r="Y715" s="63">
        <f t="shared" si="161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25" t="s">
        <v>38</v>
      </c>
      <c r="B717" s="426"/>
      <c r="C717" s="426"/>
      <c r="D717" s="426"/>
      <c r="E717" s="426"/>
      <c r="F717" s="426"/>
      <c r="G717" s="426"/>
      <c r="H717" s="426"/>
      <c r="I717" s="426"/>
      <c r="J717" s="426"/>
      <c r="K717" s="426"/>
      <c r="L717" s="427"/>
      <c r="M717" s="24"/>
      <c r="N717" s="28"/>
      <c r="O717" s="401" t="s">
        <v>40</v>
      </c>
      <c r="P717" s="402"/>
      <c r="Q717" s="402"/>
      <c r="R717" s="403"/>
      <c r="S717" s="29"/>
      <c r="T717" s="401" t="s">
        <v>41</v>
      </c>
      <c r="U717" s="402"/>
      <c r="V717" s="402"/>
      <c r="W717" s="402"/>
      <c r="X717" s="402"/>
      <c r="Y717" s="403"/>
      <c r="Z717" s="30"/>
      <c r="AA717" s="24"/>
    </row>
    <row r="718" spans="1:27" s="25" customFormat="1" ht="18" customHeight="1" x14ac:dyDescent="0.2">
      <c r="A718" s="272"/>
      <c r="B718" s="270"/>
      <c r="C718" s="404" t="s">
        <v>203</v>
      </c>
      <c r="D718" s="404"/>
      <c r="E718" s="404"/>
      <c r="F718" s="404"/>
      <c r="G718" s="273" t="str">
        <f>$J$1</f>
        <v>June</v>
      </c>
      <c r="H718" s="405">
        <f>$K$1</f>
        <v>2024</v>
      </c>
      <c r="I718" s="405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202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3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6" t="s">
        <v>41</v>
      </c>
      <c r="G721" s="396"/>
      <c r="H721" s="270"/>
      <c r="I721" s="396" t="s">
        <v>42</v>
      </c>
      <c r="J721" s="396"/>
      <c r="K721" s="396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4">IF(U721="","",U721+V721)</f>
        <v>75000</v>
      </c>
      <c r="X721" s="38">
        <v>5000</v>
      </c>
      <c r="Y721" s="63">
        <f t="shared" ref="Y721:Y730" si="165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4"/>
        <v>70000</v>
      </c>
      <c r="X722" s="38">
        <v>5000</v>
      </c>
      <c r="Y722" s="63">
        <f t="shared" si="165"/>
        <v>65000</v>
      </c>
      <c r="Z722" s="40"/>
    </row>
    <row r="723" spans="1:27" s="25" customFormat="1" ht="18" customHeight="1" x14ac:dyDescent="0.2">
      <c r="A723" s="272"/>
      <c r="B723" s="406" t="s">
        <v>40</v>
      </c>
      <c r="C723" s="407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30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4"/>
        <v>0</v>
      </c>
      <c r="X723" s="38"/>
      <c r="Y723" s="63">
        <f t="shared" si="165"/>
        <v>0</v>
      </c>
      <c r="Z723" s="40"/>
      <c r="AA723" s="25" t="s">
        <v>238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3"/>
        <v/>
      </c>
      <c r="S724" s="27"/>
      <c r="T724" s="36" t="s">
        <v>47</v>
      </c>
      <c r="U724" s="63"/>
      <c r="V724" s="38"/>
      <c r="W724" s="63" t="str">
        <f t="shared" si="164"/>
        <v/>
      </c>
      <c r="X724" s="38"/>
      <c r="Y724" s="63" t="str">
        <f t="shared" si="165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85"/>
      <c r="I725" s="394" t="s">
        <v>67</v>
      </c>
      <c r="J725" s="395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4"/>
        <v/>
      </c>
      <c r="X725" s="38"/>
      <c r="Y725" s="63" t="str">
        <f t="shared" si="165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4" t="s">
        <v>68</v>
      </c>
      <c r="J726" s="395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4"/>
        <v/>
      </c>
      <c r="X726" s="38"/>
      <c r="Y726" s="63" t="str">
        <f t="shared" si="165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0"/>
      <c r="I727" s="396" t="s">
        <v>61</v>
      </c>
      <c r="J727" s="396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3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4"/>
        <v/>
      </c>
      <c r="X727" s="38"/>
      <c r="Y727" s="63" t="str">
        <f t="shared" si="165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7"/>
      <c r="J728" s="397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4"/>
        <v/>
      </c>
      <c r="X728" s="38"/>
      <c r="Y728" s="63" t="str">
        <f t="shared" si="165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7"/>
      <c r="J729" s="397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4"/>
        <v/>
      </c>
      <c r="X729" s="38"/>
      <c r="Y729" s="63" t="str">
        <f t="shared" si="165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4"/>
        <v/>
      </c>
      <c r="X730" s="38"/>
      <c r="Y730" s="63" t="str">
        <f t="shared" si="165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4" t="s">
        <v>38</v>
      </c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6"/>
      <c r="M733" s="24"/>
      <c r="N733" s="28"/>
      <c r="O733" s="401" t="s">
        <v>40</v>
      </c>
      <c r="P733" s="402"/>
      <c r="Q733" s="402"/>
      <c r="R733" s="403"/>
      <c r="S733" s="29"/>
      <c r="T733" s="401" t="s">
        <v>41</v>
      </c>
      <c r="U733" s="402"/>
      <c r="V733" s="402"/>
      <c r="W733" s="402"/>
      <c r="X733" s="402"/>
      <c r="Y733" s="403"/>
      <c r="Z733" s="30"/>
      <c r="AA733" s="24"/>
    </row>
    <row r="734" spans="1:27" s="25" customFormat="1" ht="18" customHeight="1" x14ac:dyDescent="0.2">
      <c r="A734" s="272"/>
      <c r="B734" s="270"/>
      <c r="C734" s="404" t="s">
        <v>203</v>
      </c>
      <c r="D734" s="404"/>
      <c r="E734" s="404"/>
      <c r="F734" s="404"/>
      <c r="G734" s="273" t="str">
        <f>$J$1</f>
        <v>June</v>
      </c>
      <c r="H734" s="405">
        <f>$K$1</f>
        <v>2024</v>
      </c>
      <c r="I734" s="405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240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6" t="s">
        <v>41</v>
      </c>
      <c r="G737" s="396"/>
      <c r="H737" s="270"/>
      <c r="I737" s="396" t="s">
        <v>42</v>
      </c>
      <c r="J737" s="396"/>
      <c r="K737" s="396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6">IF(U737="","",U737+V737)</f>
        <v>0</v>
      </c>
      <c r="X737" s="38"/>
      <c r="Y737" s="63">
        <f t="shared" ref="Y737:Y746" si="167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6"/>
        <v>0</v>
      </c>
      <c r="X738" s="38"/>
      <c r="Y738" s="63">
        <f t="shared" si="167"/>
        <v>0</v>
      </c>
      <c r="Z738" s="40"/>
    </row>
    <row r="739" spans="1:27" s="25" customFormat="1" ht="18" customHeight="1" x14ac:dyDescent="0.2">
      <c r="A739" s="272"/>
      <c r="B739" s="406" t="s">
        <v>40</v>
      </c>
      <c r="C739" s="407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30</v>
      </c>
      <c r="J739" s="290" t="s">
        <v>59</v>
      </c>
      <c r="K739" s="291">
        <f>K735/$K$2*I739</f>
        <v>35000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6"/>
        <v>0</v>
      </c>
      <c r="X739" s="38"/>
      <c r="Y739" s="63">
        <f t="shared" si="167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27</v>
      </c>
      <c r="J740" s="290" t="s">
        <v>60</v>
      </c>
      <c r="K740" s="294">
        <f>K735/$K$2/8*I740</f>
        <v>3937.5000000000005</v>
      </c>
      <c r="L740" s="295"/>
      <c r="N740" s="35"/>
      <c r="O740" s="36" t="s">
        <v>47</v>
      </c>
      <c r="P740" s="36"/>
      <c r="Q740" s="36"/>
      <c r="R740" s="36" t="str">
        <f t="shared" ref="R740:R746" si="168">IF(Q740="","",R739-Q740)</f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6"/>
        <v>0</v>
      </c>
      <c r="X740" s="38"/>
      <c r="Y740" s="63">
        <f t="shared" si="167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4" t="s">
        <v>67</v>
      </c>
      <c r="J741" s="395"/>
      <c r="K741" s="294">
        <f>K739+K740</f>
        <v>38937.5</v>
      </c>
      <c r="L741" s="295"/>
      <c r="N741" s="35"/>
      <c r="O741" s="36" t="s">
        <v>48</v>
      </c>
      <c r="P741" s="36"/>
      <c r="Q741" s="36"/>
      <c r="R741" s="36" t="str">
        <f t="shared" si="168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6"/>
        <v/>
      </c>
      <c r="X741" s="38"/>
      <c r="Y741" s="63" t="str">
        <f t="shared" si="167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4" t="s">
        <v>68</v>
      </c>
      <c r="J742" s="395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8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6"/>
        <v/>
      </c>
      <c r="X742" s="38"/>
      <c r="Y742" s="63" t="str">
        <f t="shared" si="167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6"/>
      <c r="K743" s="229">
        <f>K741-K742</f>
        <v>38937.5</v>
      </c>
      <c r="L743" s="297"/>
      <c r="N743" s="35"/>
      <c r="O743" s="36" t="s">
        <v>54</v>
      </c>
      <c r="P743" s="36"/>
      <c r="Q743" s="36"/>
      <c r="R743" s="36" t="str">
        <f t="shared" si="168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6"/>
        <v/>
      </c>
      <c r="X743" s="38"/>
      <c r="Y743" s="63" t="str">
        <f t="shared" si="167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7"/>
      <c r="J744" s="397"/>
      <c r="K744" s="352"/>
      <c r="L744" s="284"/>
      <c r="N744" s="35"/>
      <c r="O744" s="36" t="s">
        <v>50</v>
      </c>
      <c r="P744" s="36"/>
      <c r="Q744" s="36"/>
      <c r="R744" s="36" t="str">
        <f t="shared" si="168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6"/>
        <v/>
      </c>
      <c r="X744" s="38"/>
      <c r="Y744" s="63" t="str">
        <f t="shared" si="167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7"/>
      <c r="J745" s="397"/>
      <c r="K745" s="352"/>
      <c r="L745" s="284"/>
      <c r="N745" s="35"/>
      <c r="O745" s="36" t="s">
        <v>55</v>
      </c>
      <c r="P745" s="36"/>
      <c r="Q745" s="36"/>
      <c r="R745" s="36" t="str">
        <f t="shared" si="168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6"/>
        <v/>
      </c>
      <c r="X745" s="38"/>
      <c r="Y745" s="63" t="str">
        <f t="shared" si="167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68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6"/>
        <v/>
      </c>
      <c r="X746" s="38"/>
      <c r="Y746" s="63" t="str">
        <f t="shared" si="167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8" t="s">
        <v>38</v>
      </c>
      <c r="B749" s="409"/>
      <c r="C749" s="409"/>
      <c r="D749" s="409"/>
      <c r="E749" s="409"/>
      <c r="F749" s="409"/>
      <c r="G749" s="409"/>
      <c r="H749" s="409"/>
      <c r="I749" s="409"/>
      <c r="J749" s="409"/>
      <c r="K749" s="409"/>
      <c r="L749" s="410"/>
      <c r="M749" s="24"/>
      <c r="N749" s="28"/>
      <c r="O749" s="401" t="s">
        <v>40</v>
      </c>
      <c r="P749" s="402"/>
      <c r="Q749" s="402"/>
      <c r="R749" s="403"/>
      <c r="S749" s="29"/>
      <c r="T749" s="401" t="s">
        <v>41</v>
      </c>
      <c r="U749" s="402"/>
      <c r="V749" s="402"/>
      <c r="W749" s="402"/>
      <c r="X749" s="402"/>
      <c r="Y749" s="403"/>
      <c r="Z749" s="30"/>
      <c r="AA749" s="24"/>
    </row>
    <row r="750" spans="1:27" s="25" customFormat="1" ht="18" customHeight="1" x14ac:dyDescent="0.2">
      <c r="A750" s="272"/>
      <c r="B750" s="270"/>
      <c r="C750" s="404" t="s">
        <v>203</v>
      </c>
      <c r="D750" s="404"/>
      <c r="E750" s="404"/>
      <c r="F750" s="404"/>
      <c r="G750" s="273" t="str">
        <f>$J$1</f>
        <v>June</v>
      </c>
      <c r="H750" s="405">
        <f>$K$1</f>
        <v>2024</v>
      </c>
      <c r="I750" s="405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228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11" t="s">
        <v>41</v>
      </c>
      <c r="G753" s="413"/>
      <c r="H753" s="270"/>
      <c r="I753" s="411" t="s">
        <v>42</v>
      </c>
      <c r="J753" s="412"/>
      <c r="K753" s="413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69">IF(U753="","",U753+V753)</f>
        <v>0</v>
      </c>
      <c r="X753" s="38"/>
      <c r="Y753" s="63">
        <f t="shared" ref="Y753:Y762" si="170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69"/>
        <v>0</v>
      </c>
      <c r="X754" s="38"/>
      <c r="Y754" s="63">
        <f t="shared" si="170"/>
        <v>0</v>
      </c>
      <c r="Z754" s="40"/>
    </row>
    <row r="755" spans="1:27" s="25" customFormat="1" ht="18" customHeight="1" x14ac:dyDescent="0.2">
      <c r="A755" s="272"/>
      <c r="B755" s="406" t="s">
        <v>40</v>
      </c>
      <c r="C755" s="407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0</v>
      </c>
      <c r="J755" s="290" t="s">
        <v>59</v>
      </c>
      <c r="K755" s="291">
        <f>K751/$K$2*I755</f>
        <v>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>
        <f>IF($J$1="May",Y754,Y754)</f>
        <v>0</v>
      </c>
      <c r="V755" s="38"/>
      <c r="W755" s="63">
        <f t="shared" si="169"/>
        <v>0</v>
      </c>
      <c r="X755" s="38"/>
      <c r="Y755" s="63">
        <f t="shared" si="170"/>
        <v>0</v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20000</v>
      </c>
      <c r="H756" s="285"/>
      <c r="I756" s="289">
        <v>49</v>
      </c>
      <c r="J756" s="290" t="s">
        <v>60</v>
      </c>
      <c r="K756" s="294">
        <f>K751/$K$2/8*I756</f>
        <v>6125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>
        <f>IF($J$1="May",Y755,Y755)</f>
        <v>0</v>
      </c>
      <c r="V756" s="38">
        <v>20000</v>
      </c>
      <c r="W756" s="63">
        <f t="shared" si="169"/>
        <v>20000</v>
      </c>
      <c r="X756" s="38">
        <v>2000</v>
      </c>
      <c r="Y756" s="63">
        <f t="shared" si="170"/>
        <v>18000</v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20000</v>
      </c>
      <c r="H757" s="285"/>
      <c r="I757" s="394" t="s">
        <v>67</v>
      </c>
      <c r="J757" s="395"/>
      <c r="K757" s="294">
        <f>K755+K756</f>
        <v>6125</v>
      </c>
      <c r="L757" s="295"/>
      <c r="N757" s="35"/>
      <c r="O757" s="36" t="s">
        <v>48</v>
      </c>
      <c r="P757" s="36"/>
      <c r="Q757" s="36"/>
      <c r="R757" s="36" t="str">
        <f t="shared" ref="R757:R762" si="171">IF(Q757="","",R756-Q757)</f>
        <v/>
      </c>
      <c r="S757" s="27"/>
      <c r="T757" s="36" t="s">
        <v>48</v>
      </c>
      <c r="U757" s="63"/>
      <c r="V757" s="38"/>
      <c r="W757" s="63" t="str">
        <f t="shared" si="169"/>
        <v/>
      </c>
      <c r="X757" s="38"/>
      <c r="Y757" s="63" t="str">
        <f t="shared" si="170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2000</v>
      </c>
      <c r="H758" s="285"/>
      <c r="I758" s="394" t="s">
        <v>68</v>
      </c>
      <c r="J758" s="395"/>
      <c r="K758" s="288">
        <f>G758</f>
        <v>2000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69"/>
        <v/>
      </c>
      <c r="X758" s="38"/>
      <c r="Y758" s="63" t="str">
        <f t="shared" si="170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18000</v>
      </c>
      <c r="H759" s="270"/>
      <c r="I759" s="396" t="s">
        <v>61</v>
      </c>
      <c r="J759" s="396"/>
      <c r="K759" s="229">
        <f>K757-K758</f>
        <v>4125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69"/>
        <v/>
      </c>
      <c r="X759" s="38"/>
      <c r="Y759" s="63" t="str">
        <f t="shared" si="170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7"/>
      <c r="J760" s="397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69"/>
        <v/>
      </c>
      <c r="X760" s="38"/>
      <c r="Y760" s="63" t="str">
        <f t="shared" si="170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7"/>
      <c r="J761" s="397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69"/>
        <v/>
      </c>
      <c r="X761" s="38"/>
      <c r="Y761" s="63" t="str">
        <f t="shared" si="170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1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69"/>
        <v/>
      </c>
      <c r="X762" s="38"/>
      <c r="Y762" s="63" t="str">
        <f t="shared" si="170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0" t="s">
        <v>38</v>
      </c>
      <c r="B764" s="421"/>
      <c r="C764" s="421"/>
      <c r="D764" s="421"/>
      <c r="E764" s="421"/>
      <c r="F764" s="421"/>
      <c r="G764" s="421"/>
      <c r="H764" s="421"/>
      <c r="I764" s="421"/>
      <c r="J764" s="421"/>
      <c r="K764" s="421"/>
      <c r="L764" s="422"/>
      <c r="M764" s="24"/>
      <c r="N764" s="28"/>
      <c r="O764" s="401" t="s">
        <v>40</v>
      </c>
      <c r="P764" s="402"/>
      <c r="Q764" s="402"/>
      <c r="R764" s="403"/>
      <c r="S764" s="29"/>
      <c r="T764" s="401" t="s">
        <v>41</v>
      </c>
      <c r="U764" s="402"/>
      <c r="V764" s="402"/>
      <c r="W764" s="402"/>
      <c r="X764" s="402"/>
      <c r="Y764" s="403"/>
      <c r="Z764" s="30"/>
      <c r="AA764" s="24"/>
    </row>
    <row r="765" spans="1:27" s="25" customFormat="1" ht="18" customHeight="1" x14ac:dyDescent="0.2">
      <c r="A765" s="272"/>
      <c r="B765" s="270"/>
      <c r="C765" s="404" t="s">
        <v>203</v>
      </c>
      <c r="D765" s="404"/>
      <c r="E765" s="404"/>
      <c r="F765" s="404"/>
      <c r="G765" s="273" t="str">
        <f>$J$1</f>
        <v>June</v>
      </c>
      <c r="H765" s="405">
        <f>$K$1</f>
        <v>2024</v>
      </c>
      <c r="I765" s="405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6" t="s">
        <v>41</v>
      </c>
      <c r="G768" s="396"/>
      <c r="H768" s="270"/>
      <c r="I768" s="396" t="s">
        <v>42</v>
      </c>
      <c r="J768" s="396"/>
      <c r="K768" s="396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2">IF(Q768="","",R767-Q768)</f>
        <v>0</v>
      </c>
      <c r="S768" s="27"/>
      <c r="T768" s="36" t="s">
        <v>44</v>
      </c>
      <c r="U768" s="63"/>
      <c r="V768" s="38"/>
      <c r="W768" s="63" t="str">
        <f t="shared" ref="W768:W777" si="173">IF(U768="","",U768+V768)</f>
        <v/>
      </c>
      <c r="X768" s="38"/>
      <c r="Y768" s="63" t="str">
        <f t="shared" ref="Y768:Y777" si="174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2"/>
        <v>0</v>
      </c>
      <c r="S769" s="27"/>
      <c r="T769" s="36" t="s">
        <v>45</v>
      </c>
      <c r="U769" s="63"/>
      <c r="V769" s="38"/>
      <c r="W769" s="63" t="str">
        <f t="shared" si="173"/>
        <v/>
      </c>
      <c r="X769" s="38"/>
      <c r="Y769" s="63" t="str">
        <f t="shared" si="174"/>
        <v/>
      </c>
      <c r="Z769" s="40"/>
    </row>
    <row r="770" spans="1:27" s="25" customFormat="1" ht="18" customHeight="1" x14ac:dyDescent="0.2">
      <c r="A770" s="272"/>
      <c r="B770" s="406" t="s">
        <v>40</v>
      </c>
      <c r="C770" s="407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30</v>
      </c>
      <c r="J770" s="290" t="s">
        <v>59</v>
      </c>
      <c r="K770" s="291">
        <f>K766/$K$2*I770</f>
        <v>32000.000000000004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2"/>
        <v>0</v>
      </c>
      <c r="S770" s="27"/>
      <c r="T770" s="36" t="s">
        <v>46</v>
      </c>
      <c r="U770" s="63"/>
      <c r="V770" s="38"/>
      <c r="W770" s="63" t="str">
        <f t="shared" si="173"/>
        <v/>
      </c>
      <c r="X770" s="38"/>
      <c r="Y770" s="63" t="str">
        <f t="shared" si="174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30</v>
      </c>
      <c r="J771" s="290" t="s">
        <v>60</v>
      </c>
      <c r="K771" s="294">
        <f>K766/$K$2/8*I771</f>
        <v>4000.0000000000005</v>
      </c>
      <c r="L771" s="295"/>
      <c r="N771" s="35"/>
      <c r="O771" s="36" t="s">
        <v>47</v>
      </c>
      <c r="P771" s="36"/>
      <c r="Q771" s="36"/>
      <c r="R771" s="36" t="str">
        <f t="shared" si="172"/>
        <v/>
      </c>
      <c r="S771" s="27"/>
      <c r="T771" s="36" t="s">
        <v>47</v>
      </c>
      <c r="U771" s="63"/>
      <c r="V771" s="38"/>
      <c r="W771" s="63" t="str">
        <f t="shared" si="173"/>
        <v/>
      </c>
      <c r="X771" s="38"/>
      <c r="Y771" s="63" t="str">
        <f t="shared" si="174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4" t="s">
        <v>67</v>
      </c>
      <c r="J772" s="395"/>
      <c r="K772" s="294">
        <f>K770+K771</f>
        <v>36000.000000000007</v>
      </c>
      <c r="L772" s="295"/>
      <c r="N772" s="35"/>
      <c r="O772" s="36" t="s">
        <v>48</v>
      </c>
      <c r="P772" s="36"/>
      <c r="Q772" s="36"/>
      <c r="R772" s="36" t="str">
        <f t="shared" si="172"/>
        <v/>
      </c>
      <c r="S772" s="27"/>
      <c r="T772" s="36" t="s">
        <v>48</v>
      </c>
      <c r="U772" s="63"/>
      <c r="V772" s="38"/>
      <c r="W772" s="63" t="str">
        <f t="shared" si="173"/>
        <v/>
      </c>
      <c r="X772" s="38"/>
      <c r="Y772" s="63" t="str">
        <f t="shared" si="174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4" t="s">
        <v>68</v>
      </c>
      <c r="J773" s="395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2"/>
        <v/>
      </c>
      <c r="S773" s="27"/>
      <c r="T773" s="36" t="s">
        <v>49</v>
      </c>
      <c r="U773" s="63"/>
      <c r="V773" s="38"/>
      <c r="W773" s="63" t="str">
        <f t="shared" si="173"/>
        <v/>
      </c>
      <c r="X773" s="38"/>
      <c r="Y773" s="63" t="str">
        <f t="shared" si="174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6"/>
      <c r="K774" s="229">
        <f>K772-K773</f>
        <v>36000.000000000007</v>
      </c>
      <c r="L774" s="297"/>
      <c r="N774" s="35"/>
      <c r="O774" s="36" t="s">
        <v>54</v>
      </c>
      <c r="P774" s="36"/>
      <c r="Q774" s="36"/>
      <c r="R774" s="36" t="str">
        <f t="shared" si="172"/>
        <v/>
      </c>
      <c r="S774" s="27"/>
      <c r="T774" s="36" t="s">
        <v>54</v>
      </c>
      <c r="U774" s="63"/>
      <c r="V774" s="38"/>
      <c r="W774" s="63" t="str">
        <f t="shared" si="173"/>
        <v/>
      </c>
      <c r="X774" s="38"/>
      <c r="Y774" s="63" t="str">
        <f t="shared" si="174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7"/>
      <c r="J775" s="397"/>
      <c r="K775" s="352"/>
      <c r="L775" s="284"/>
      <c r="N775" s="35"/>
      <c r="O775" s="36" t="s">
        <v>50</v>
      </c>
      <c r="P775" s="36"/>
      <c r="Q775" s="36"/>
      <c r="R775" s="36" t="str">
        <f t="shared" si="172"/>
        <v/>
      </c>
      <c r="S775" s="27"/>
      <c r="T775" s="36" t="s">
        <v>50</v>
      </c>
      <c r="U775" s="63"/>
      <c r="V775" s="38"/>
      <c r="W775" s="63" t="str">
        <f t="shared" si="173"/>
        <v/>
      </c>
      <c r="X775" s="38"/>
      <c r="Y775" s="63" t="str">
        <f t="shared" si="174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7"/>
      <c r="J776" s="397"/>
      <c r="K776" s="352"/>
      <c r="L776" s="284"/>
      <c r="N776" s="35"/>
      <c r="O776" s="36" t="s">
        <v>55</v>
      </c>
      <c r="P776" s="36"/>
      <c r="Q776" s="36"/>
      <c r="R776" s="36" t="str">
        <f t="shared" si="172"/>
        <v/>
      </c>
      <c r="S776" s="27"/>
      <c r="T776" s="36" t="s">
        <v>55</v>
      </c>
      <c r="U776" s="63"/>
      <c r="V776" s="38"/>
      <c r="W776" s="63" t="str">
        <f t="shared" si="173"/>
        <v/>
      </c>
      <c r="X776" s="38"/>
      <c r="Y776" s="63" t="str">
        <f t="shared" si="174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2"/>
        <v/>
      </c>
      <c r="S777" s="27"/>
      <c r="T777" s="36" t="s">
        <v>56</v>
      </c>
      <c r="U777" s="63"/>
      <c r="V777" s="38"/>
      <c r="W777" s="63" t="str">
        <f t="shared" si="173"/>
        <v/>
      </c>
      <c r="X777" s="38"/>
      <c r="Y777" s="63" t="str">
        <f t="shared" si="174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8" t="s">
        <v>38</v>
      </c>
      <c r="B779" s="409"/>
      <c r="C779" s="409"/>
      <c r="D779" s="409"/>
      <c r="E779" s="409"/>
      <c r="F779" s="409"/>
      <c r="G779" s="409"/>
      <c r="H779" s="409"/>
      <c r="I779" s="409"/>
      <c r="J779" s="409"/>
      <c r="K779" s="409"/>
      <c r="L779" s="410"/>
      <c r="M779" s="24"/>
      <c r="N779" s="28"/>
      <c r="O779" s="401" t="s">
        <v>40</v>
      </c>
      <c r="P779" s="402"/>
      <c r="Q779" s="402"/>
      <c r="R779" s="403"/>
      <c r="S779" s="29"/>
      <c r="T779" s="401" t="s">
        <v>41</v>
      </c>
      <c r="U779" s="402"/>
      <c r="V779" s="402"/>
      <c r="W779" s="402"/>
      <c r="X779" s="402"/>
      <c r="Y779" s="403"/>
      <c r="Z779" s="30"/>
      <c r="AA779" s="24"/>
    </row>
    <row r="780" spans="1:27" s="25" customFormat="1" ht="18" customHeight="1" x14ac:dyDescent="0.2">
      <c r="A780" s="272"/>
      <c r="B780" s="270"/>
      <c r="C780" s="404" t="s">
        <v>203</v>
      </c>
      <c r="D780" s="404"/>
      <c r="E780" s="404"/>
      <c r="F780" s="404"/>
      <c r="G780" s="273" t="str">
        <f>$J$1</f>
        <v>June</v>
      </c>
      <c r="H780" s="405">
        <f>$K$1</f>
        <v>2024</v>
      </c>
      <c r="I780" s="405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234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11" t="s">
        <v>41</v>
      </c>
      <c r="G783" s="413"/>
      <c r="H783" s="270"/>
      <c r="I783" s="411" t="s">
        <v>42</v>
      </c>
      <c r="J783" s="412"/>
      <c r="K783" s="413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5">IF(U783="","",U783+V783)</f>
        <v>10000</v>
      </c>
      <c r="X783" s="38">
        <v>10000</v>
      </c>
      <c r="Y783" s="63">
        <f t="shared" ref="Y783:Y792" si="176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5"/>
        <v>5000</v>
      </c>
      <c r="X784" s="38">
        <v>5000</v>
      </c>
      <c r="Y784" s="63">
        <f t="shared" si="176"/>
        <v>0</v>
      </c>
      <c r="Z784" s="40"/>
    </row>
    <row r="785" spans="1:27" s="25" customFormat="1" ht="18" customHeight="1" x14ac:dyDescent="0.2">
      <c r="A785" s="272"/>
      <c r="B785" s="406" t="s">
        <v>40</v>
      </c>
      <c r="C785" s="407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12000</v>
      </c>
      <c r="H785" s="285"/>
      <c r="I785" s="289">
        <f>IF(C789&gt;0,$K$2,C787)</f>
        <v>0</v>
      </c>
      <c r="J785" s="290" t="s">
        <v>59</v>
      </c>
      <c r="K785" s="291">
        <f>K781/$K$2*I785</f>
        <v>0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5"/>
        <v>18000</v>
      </c>
      <c r="X785" s="38">
        <v>6000</v>
      </c>
      <c r="Y785" s="63">
        <f t="shared" si="176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IF($J$1="May","",Y785)</f>
        <v>12000</v>
      </c>
      <c r="V786" s="38"/>
      <c r="W786" s="63">
        <f t="shared" si="175"/>
        <v>12000</v>
      </c>
      <c r="X786" s="38">
        <v>3000</v>
      </c>
      <c r="Y786" s="63">
        <f t="shared" si="176"/>
        <v>9000</v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12000</v>
      </c>
      <c r="H787" s="285"/>
      <c r="I787" s="394" t="s">
        <v>67</v>
      </c>
      <c r="J787" s="395"/>
      <c r="K787" s="294">
        <f>K785+K786</f>
        <v>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IF($J$1="June","",Y786)</f>
        <v/>
      </c>
      <c r="V787" s="38"/>
      <c r="W787" s="63" t="str">
        <f t="shared" si="175"/>
        <v/>
      </c>
      <c r="X787" s="38"/>
      <c r="Y787" s="63" t="str">
        <f t="shared" si="176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3000</v>
      </c>
      <c r="H788" s="285"/>
      <c r="I788" s="394" t="s">
        <v>68</v>
      </c>
      <c r="J788" s="395"/>
      <c r="K788" s="288">
        <f>G788</f>
        <v>3000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5"/>
        <v/>
      </c>
      <c r="X788" s="38"/>
      <c r="Y788" s="63" t="str">
        <f t="shared" si="176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9000</v>
      </c>
      <c r="H789" s="270"/>
      <c r="I789" s="396" t="s">
        <v>61</v>
      </c>
      <c r="J789" s="396"/>
      <c r="K789" s="229">
        <f>K787-K788</f>
        <v>-3000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5"/>
        <v/>
      </c>
      <c r="X789" s="38"/>
      <c r="Y789" s="63" t="str">
        <f t="shared" si="176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7"/>
      <c r="J790" s="397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5"/>
        <v/>
      </c>
      <c r="X790" s="38"/>
      <c r="Y790" s="63" t="str">
        <f t="shared" si="176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7"/>
      <c r="J791" s="397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5"/>
        <v/>
      </c>
      <c r="X791" s="38"/>
      <c r="Y791" s="63" t="str">
        <f t="shared" si="176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5"/>
        <v/>
      </c>
      <c r="X792" s="38"/>
      <c r="Y792" s="63" t="str">
        <f t="shared" si="176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33" t="s">
        <v>38</v>
      </c>
      <c r="B796" s="434"/>
      <c r="C796" s="434"/>
      <c r="D796" s="434"/>
      <c r="E796" s="434"/>
      <c r="F796" s="434"/>
      <c r="G796" s="434"/>
      <c r="H796" s="434"/>
      <c r="I796" s="434"/>
      <c r="J796" s="434"/>
      <c r="K796" s="434"/>
      <c r="L796" s="435"/>
      <c r="M796" s="24"/>
      <c r="N796" s="28"/>
      <c r="O796" s="401" t="s">
        <v>40</v>
      </c>
      <c r="P796" s="402"/>
      <c r="Q796" s="402"/>
      <c r="R796" s="403"/>
      <c r="S796" s="29"/>
      <c r="T796" s="401" t="s">
        <v>41</v>
      </c>
      <c r="U796" s="402"/>
      <c r="V796" s="402"/>
      <c r="W796" s="402"/>
      <c r="X796" s="402"/>
      <c r="Y796" s="403"/>
      <c r="Z796" s="30"/>
      <c r="AA796" s="24"/>
    </row>
    <row r="797" spans="1:27" s="25" customFormat="1" ht="18" customHeight="1" x14ac:dyDescent="0.2">
      <c r="A797" s="272"/>
      <c r="B797" s="270"/>
      <c r="C797" s="404" t="s">
        <v>203</v>
      </c>
      <c r="D797" s="404"/>
      <c r="E797" s="404"/>
      <c r="F797" s="404"/>
      <c r="G797" s="273" t="str">
        <f>$J$1</f>
        <v>June</v>
      </c>
      <c r="H797" s="405">
        <f>$K$1</f>
        <v>2024</v>
      </c>
      <c r="I797" s="405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6" t="s">
        <v>41</v>
      </c>
      <c r="G800" s="396"/>
      <c r="H800" s="270"/>
      <c r="I800" s="396" t="s">
        <v>42</v>
      </c>
      <c r="J800" s="396"/>
      <c r="K800" s="396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7">IF(U800="","",U800+V800)</f>
        <v>0</v>
      </c>
      <c r="X800" s="38"/>
      <c r="Y800" s="63">
        <f t="shared" ref="Y800:Y809" si="178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79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7"/>
        <v>0</v>
      </c>
      <c r="X801" s="38"/>
      <c r="Y801" s="63">
        <f t="shared" si="178"/>
        <v>0</v>
      </c>
      <c r="Z801" s="40"/>
    </row>
    <row r="802" spans="1:27" s="25" customFormat="1" ht="18" customHeight="1" x14ac:dyDescent="0.2">
      <c r="A802" s="272"/>
      <c r="B802" s="406" t="s">
        <v>40</v>
      </c>
      <c r="C802" s="407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70000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7"/>
        <v>0</v>
      </c>
      <c r="X802" s="38"/>
      <c r="Y802" s="63">
        <f t="shared" si="178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7000</v>
      </c>
      <c r="L803" s="295"/>
      <c r="N803" s="35"/>
      <c r="O803" s="36" t="s">
        <v>47</v>
      </c>
      <c r="P803" s="36"/>
      <c r="Q803" s="36"/>
      <c r="R803" s="36" t="str">
        <f t="shared" si="179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7"/>
        <v>0</v>
      </c>
      <c r="X803" s="38"/>
      <c r="Y803" s="63">
        <f t="shared" si="178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4" t="s">
        <v>67</v>
      </c>
      <c r="J804" s="395"/>
      <c r="K804" s="294">
        <f>K802+K803</f>
        <v>77000</v>
      </c>
      <c r="L804" s="295"/>
      <c r="N804" s="35"/>
      <c r="O804" s="36" t="s">
        <v>48</v>
      </c>
      <c r="P804" s="36"/>
      <c r="Q804" s="36"/>
      <c r="R804" s="36" t="str">
        <f t="shared" si="179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7"/>
        <v/>
      </c>
      <c r="X804" s="38"/>
      <c r="Y804" s="63" t="str">
        <f t="shared" si="178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4" t="s">
        <v>68</v>
      </c>
      <c r="J805" s="395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9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7"/>
        <v/>
      </c>
      <c r="X805" s="38"/>
      <c r="Y805" s="63" t="str">
        <f t="shared" si="178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6"/>
      <c r="K806" s="229">
        <f>K804-K805</f>
        <v>77000</v>
      </c>
      <c r="L806" s="297"/>
      <c r="N806" s="35"/>
      <c r="O806" s="36" t="s">
        <v>54</v>
      </c>
      <c r="P806" s="36"/>
      <c r="Q806" s="36"/>
      <c r="R806" s="36" t="str">
        <f t="shared" si="179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7"/>
        <v/>
      </c>
      <c r="X806" s="38"/>
      <c r="Y806" s="63" t="str">
        <f t="shared" si="178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7"/>
      <c r="J807" s="397"/>
      <c r="K807" s="352"/>
      <c r="L807" s="284"/>
      <c r="N807" s="35"/>
      <c r="O807" s="36" t="s">
        <v>50</v>
      </c>
      <c r="P807" s="36"/>
      <c r="Q807" s="36"/>
      <c r="R807" s="36" t="str">
        <f t="shared" si="179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7"/>
        <v/>
      </c>
      <c r="X807" s="38"/>
      <c r="Y807" s="63" t="str">
        <f t="shared" si="178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7"/>
      <c r="J808" s="397"/>
      <c r="K808" s="352"/>
      <c r="L808" s="284"/>
      <c r="N808" s="35"/>
      <c r="O808" s="36" t="s">
        <v>55</v>
      </c>
      <c r="P808" s="36"/>
      <c r="Q808" s="36"/>
      <c r="R808" s="36" t="str">
        <f t="shared" si="179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7"/>
        <v/>
      </c>
      <c r="X808" s="38"/>
      <c r="Y808" s="63" t="str">
        <f t="shared" si="178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79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7"/>
        <v/>
      </c>
      <c r="X809" s="38"/>
      <c r="Y809" s="63" t="str">
        <f t="shared" si="178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25" t="s">
        <v>38</v>
      </c>
      <c r="B812" s="426"/>
      <c r="C812" s="426"/>
      <c r="D812" s="426"/>
      <c r="E812" s="426"/>
      <c r="F812" s="426"/>
      <c r="G812" s="426"/>
      <c r="H812" s="426"/>
      <c r="I812" s="426"/>
      <c r="J812" s="426"/>
      <c r="K812" s="426"/>
      <c r="L812" s="427"/>
      <c r="M812" s="24"/>
      <c r="N812" s="28"/>
      <c r="O812" s="401" t="s">
        <v>40</v>
      </c>
      <c r="P812" s="402"/>
      <c r="Q812" s="402"/>
      <c r="R812" s="403"/>
      <c r="S812" s="29"/>
      <c r="T812" s="401" t="s">
        <v>41</v>
      </c>
      <c r="U812" s="402"/>
      <c r="V812" s="402"/>
      <c r="W812" s="402"/>
      <c r="X812" s="402"/>
      <c r="Y812" s="403"/>
      <c r="Z812" s="30"/>
      <c r="AA812" s="24"/>
    </row>
    <row r="813" spans="1:27" s="25" customFormat="1" ht="18" customHeight="1" x14ac:dyDescent="0.2">
      <c r="A813" s="272"/>
      <c r="B813" s="270"/>
      <c r="C813" s="404" t="s">
        <v>203</v>
      </c>
      <c r="D813" s="404"/>
      <c r="E813" s="404"/>
      <c r="F813" s="404"/>
      <c r="G813" s="273" t="str">
        <f>$J$1</f>
        <v>June</v>
      </c>
      <c r="H813" s="405">
        <f>$K$1</f>
        <v>2024</v>
      </c>
      <c r="I813" s="405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229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6" t="s">
        <v>41</v>
      </c>
      <c r="G816" s="396"/>
      <c r="H816" s="270"/>
      <c r="I816" s="396" t="s">
        <v>42</v>
      </c>
      <c r="J816" s="396"/>
      <c r="K816" s="396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0">IF(U816="","",U816+V816)</f>
        <v>0</v>
      </c>
      <c r="X816" s="38"/>
      <c r="Y816" s="63">
        <f t="shared" ref="Y816:Y825" si="181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0"/>
        <v>0</v>
      </c>
      <c r="X817" s="38"/>
      <c r="Y817" s="63">
        <f t="shared" si="181"/>
        <v>0</v>
      </c>
      <c r="Z817" s="40"/>
    </row>
    <row r="818" spans="1:27" s="25" customFormat="1" ht="18" customHeight="1" x14ac:dyDescent="0.2">
      <c r="A818" s="272"/>
      <c r="B818" s="406" t="s">
        <v>40</v>
      </c>
      <c r="C818" s="407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0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0"/>
        <v>0</v>
      </c>
      <c r="X818" s="38"/>
      <c r="Y818" s="63">
        <f t="shared" si="181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13</v>
      </c>
      <c r="J819" s="290" t="s">
        <v>60</v>
      </c>
      <c r="K819" s="294">
        <f>K814/$K$2/8*I819</f>
        <v>1895.8333333333335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>
        <f>IF($J$1="May","",Y818)</f>
        <v>0</v>
      </c>
      <c r="V819" s="38"/>
      <c r="W819" s="63">
        <f t="shared" si="180"/>
        <v>0</v>
      </c>
      <c r="X819" s="38"/>
      <c r="Y819" s="63">
        <f t="shared" si="181"/>
        <v>0</v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4" t="s">
        <v>67</v>
      </c>
      <c r="J820" s="395"/>
      <c r="K820" s="294">
        <f>K818+K819</f>
        <v>1895.8333333333335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0"/>
        <v/>
      </c>
      <c r="X820" s="38"/>
      <c r="Y820" s="63" t="str">
        <f t="shared" si="181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4" t="s">
        <v>68</v>
      </c>
      <c r="J821" s="395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0"/>
        <v/>
      </c>
      <c r="X821" s="38"/>
      <c r="Y821" s="63" t="str">
        <f t="shared" si="181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6"/>
      <c r="K822" s="229">
        <f>K820-K821</f>
        <v>1895.8333333333335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0"/>
        <v/>
      </c>
      <c r="X822" s="38"/>
      <c r="Y822" s="63" t="str">
        <f t="shared" si="181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7"/>
      <c r="J823" s="397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0"/>
        <v/>
      </c>
      <c r="X823" s="38"/>
      <c r="Y823" s="63" t="str">
        <f t="shared" si="181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7"/>
      <c r="J824" s="397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0"/>
        <v/>
      </c>
      <c r="X824" s="38"/>
      <c r="Y824" s="63" t="str">
        <f t="shared" si="181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0"/>
        <v/>
      </c>
      <c r="X825" s="38"/>
      <c r="Y825" s="63" t="str">
        <f t="shared" si="181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8" t="s">
        <v>38</v>
      </c>
      <c r="B828" s="399"/>
      <c r="C828" s="399"/>
      <c r="D828" s="399"/>
      <c r="E828" s="399"/>
      <c r="F828" s="399"/>
      <c r="G828" s="399"/>
      <c r="H828" s="399"/>
      <c r="I828" s="399"/>
      <c r="J828" s="399"/>
      <c r="K828" s="399"/>
      <c r="L828" s="400"/>
      <c r="M828" s="24"/>
      <c r="N828" s="28"/>
      <c r="O828" s="401" t="s">
        <v>40</v>
      </c>
      <c r="P828" s="402"/>
      <c r="Q828" s="402"/>
      <c r="R828" s="403"/>
      <c r="S828" s="29"/>
      <c r="T828" s="401" t="s">
        <v>41</v>
      </c>
      <c r="U828" s="402"/>
      <c r="V828" s="402"/>
      <c r="W828" s="402"/>
      <c r="X828" s="402"/>
      <c r="Y828" s="403"/>
      <c r="Z828" s="30"/>
      <c r="AA828" s="24"/>
    </row>
    <row r="829" spans="1:27" s="25" customFormat="1" ht="18" customHeight="1" x14ac:dyDescent="0.2">
      <c r="A829" s="272"/>
      <c r="B829" s="270"/>
      <c r="C829" s="404" t="s">
        <v>203</v>
      </c>
      <c r="D829" s="404"/>
      <c r="E829" s="404"/>
      <c r="F829" s="404"/>
      <c r="G829" s="273" t="str">
        <f>$J$1</f>
        <v>June</v>
      </c>
      <c r="H829" s="405">
        <f>$K$1</f>
        <v>2024</v>
      </c>
      <c r="I829" s="405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>
        <v>45000</v>
      </c>
      <c r="L830" s="279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239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6" t="s">
        <v>41</v>
      </c>
      <c r="G832" s="396"/>
      <c r="H832" s="270"/>
      <c r="I832" s="396" t="s">
        <v>42</v>
      </c>
      <c r="J832" s="396"/>
      <c r="K832" s="396"/>
      <c r="L832" s="284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2">IF(U832="","",U832+V832)</f>
        <v>0</v>
      </c>
      <c r="X832" s="38"/>
      <c r="Y832" s="63">
        <f t="shared" ref="Y832:Y841" si="183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2"/>
        <v>0</v>
      </c>
      <c r="X833" s="38"/>
      <c r="Y833" s="63">
        <f t="shared" si="183"/>
        <v>0</v>
      </c>
      <c r="Z833" s="40"/>
    </row>
    <row r="834" spans="1:27" s="25" customFormat="1" ht="18" customHeight="1" x14ac:dyDescent="0.2">
      <c r="A834" s="272"/>
      <c r="B834" s="406" t="s">
        <v>40</v>
      </c>
      <c r="C834" s="407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360">
        <f>IF(C838&gt;0,$K$2,C836)+2</f>
        <v>32</v>
      </c>
      <c r="J834" s="290" t="s">
        <v>59</v>
      </c>
      <c r="K834" s="291">
        <f>K830/$K$2*I834</f>
        <v>48000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2"/>
        <v>0</v>
      </c>
      <c r="X834" s="38"/>
      <c r="Y834" s="63">
        <f t="shared" si="183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82</v>
      </c>
      <c r="J835" s="290" t="s">
        <v>60</v>
      </c>
      <c r="K835" s="294">
        <f>K830/$K$2/8*I835</f>
        <v>15375</v>
      </c>
      <c r="L835" s="295"/>
      <c r="N835" s="35"/>
      <c r="O835" s="36" t="s">
        <v>47</v>
      </c>
      <c r="P835" s="36"/>
      <c r="Q835" s="36"/>
      <c r="R835" s="36" t="str">
        <f t="shared" ref="R835:R841" si="184">IF(Q835="","",R834-Q835)</f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2"/>
        <v>0</v>
      </c>
      <c r="X835" s="38"/>
      <c r="Y835" s="63">
        <f t="shared" si="183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4" t="s">
        <v>67</v>
      </c>
      <c r="J836" s="395"/>
      <c r="K836" s="294">
        <f>K834+K835</f>
        <v>63375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2"/>
        <v>0</v>
      </c>
      <c r="X836" s="38"/>
      <c r="Y836" s="63">
        <f t="shared" si="183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4" t="s">
        <v>68</v>
      </c>
      <c r="J837" s="395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2"/>
        <v/>
      </c>
      <c r="X837" s="38"/>
      <c r="Y837" s="63" t="str">
        <f t="shared" si="183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6"/>
      <c r="K838" s="229">
        <f>K836-K837</f>
        <v>63375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2"/>
        <v/>
      </c>
      <c r="X838" s="38"/>
      <c r="Y838" s="63" t="str">
        <f t="shared" si="183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7"/>
      <c r="J839" s="397"/>
      <c r="K839" s="352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2"/>
        <v/>
      </c>
      <c r="X839" s="38"/>
      <c r="Y839" s="63" t="str">
        <f t="shared" si="183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7"/>
      <c r="J840" s="397"/>
      <c r="K840" s="352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2"/>
        <v/>
      </c>
      <c r="X840" s="38"/>
      <c r="Y840" s="63" t="str">
        <f t="shared" si="183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2"/>
        <v/>
      </c>
      <c r="X841" s="38"/>
      <c r="Y841" s="63" t="str">
        <f t="shared" si="183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8" t="s">
        <v>38</v>
      </c>
      <c r="B844" s="399"/>
      <c r="C844" s="399"/>
      <c r="D844" s="399"/>
      <c r="E844" s="399"/>
      <c r="F844" s="399"/>
      <c r="G844" s="399"/>
      <c r="H844" s="399"/>
      <c r="I844" s="399"/>
      <c r="J844" s="399"/>
      <c r="K844" s="399"/>
      <c r="L844" s="400"/>
      <c r="M844" s="24"/>
      <c r="N844" s="28"/>
      <c r="O844" s="401" t="s">
        <v>40</v>
      </c>
      <c r="P844" s="402"/>
      <c r="Q844" s="402"/>
      <c r="R844" s="403"/>
      <c r="S844" s="29"/>
      <c r="T844" s="401" t="s">
        <v>41</v>
      </c>
      <c r="U844" s="402"/>
      <c r="V844" s="402"/>
      <c r="W844" s="402"/>
      <c r="X844" s="402"/>
      <c r="Y844" s="403"/>
      <c r="Z844" s="30"/>
      <c r="AA844" s="24"/>
    </row>
    <row r="845" spans="1:27" s="25" customFormat="1" ht="18" customHeight="1" x14ac:dyDescent="0.2">
      <c r="A845" s="272"/>
      <c r="B845" s="270"/>
      <c r="C845" s="404" t="s">
        <v>203</v>
      </c>
      <c r="D845" s="404"/>
      <c r="E845" s="404"/>
      <c r="F845" s="404"/>
      <c r="G845" s="273" t="str">
        <f>$J$1</f>
        <v>June</v>
      </c>
      <c r="H845" s="405">
        <f>$K$1</f>
        <v>2024</v>
      </c>
      <c r="I845" s="405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241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396" t="s">
        <v>41</v>
      </c>
      <c r="G848" s="396"/>
      <c r="H848" s="270"/>
      <c r="I848" s="396" t="s">
        <v>42</v>
      </c>
      <c r="J848" s="396"/>
      <c r="K848" s="396"/>
      <c r="L848" s="284"/>
      <c r="N848" s="35"/>
      <c r="O848" s="36" t="s">
        <v>44</v>
      </c>
      <c r="P848" s="36"/>
      <c r="Q848" s="36"/>
      <c r="R848" s="36" t="str">
        <f t="shared" ref="R848" si="185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6">IF(U848="","",U848+V848)</f>
        <v>0</v>
      </c>
      <c r="X848" s="38"/>
      <c r="Y848" s="63">
        <f t="shared" ref="Y848:Y857" si="187">IF(W848="","",W848-X848)</f>
        <v>0</v>
      </c>
      <c r="Z848" s="40"/>
    </row>
    <row r="849" spans="1:27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6"/>
        <v>0</v>
      </c>
      <c r="X849" s="38"/>
      <c r="Y849" s="63">
        <f t="shared" si="187"/>
        <v>0</v>
      </c>
      <c r="Z849" s="40"/>
    </row>
    <row r="850" spans="1:27" s="25" customFormat="1" ht="18" customHeight="1" x14ac:dyDescent="0.2">
      <c r="A850" s="272"/>
      <c r="B850" s="406" t="s">
        <v>40</v>
      </c>
      <c r="C850" s="407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30</v>
      </c>
      <c r="J850" s="290" t="s">
        <v>59</v>
      </c>
      <c r="K850" s="291">
        <f>K846/$K$2*I850</f>
        <v>35000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6"/>
        <v>0</v>
      </c>
      <c r="X850" s="38"/>
      <c r="Y850" s="63">
        <f t="shared" si="187"/>
        <v>0</v>
      </c>
      <c r="Z850" s="40"/>
    </row>
    <row r="851" spans="1:27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35</v>
      </c>
      <c r="J851" s="290" t="s">
        <v>60</v>
      </c>
      <c r="K851" s="294">
        <f>K846/$K$2/8*I851</f>
        <v>5104.166666666667</v>
      </c>
      <c r="L851" s="295"/>
      <c r="N851" s="35"/>
      <c r="O851" s="36" t="s">
        <v>47</v>
      </c>
      <c r="P851" s="36"/>
      <c r="Q851" s="36"/>
      <c r="R851" s="36" t="str">
        <f t="shared" ref="R851:R857" si="188">IF(Q851="","",R850-Q851)</f>
        <v/>
      </c>
      <c r="S851" s="27"/>
      <c r="T851" s="36" t="s">
        <v>47</v>
      </c>
      <c r="U851" s="63">
        <f>IF($J$1="May",Y850,Y850)</f>
        <v>0</v>
      </c>
      <c r="V851" s="38"/>
      <c r="W851" s="63">
        <f t="shared" si="186"/>
        <v>0</v>
      </c>
      <c r="X851" s="38"/>
      <c r="Y851" s="63">
        <f t="shared" si="187"/>
        <v>0</v>
      </c>
      <c r="Z851" s="40"/>
    </row>
    <row r="852" spans="1:27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0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94" t="s">
        <v>67</v>
      </c>
      <c r="J852" s="395"/>
      <c r="K852" s="294">
        <f>K850+K851</f>
        <v>40104.166666666664</v>
      </c>
      <c r="L852" s="295"/>
      <c r="N852" s="35"/>
      <c r="O852" s="36" t="s">
        <v>48</v>
      </c>
      <c r="P852" s="36"/>
      <c r="Q852" s="36"/>
      <c r="R852" s="36" t="str">
        <f t="shared" si="188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6"/>
        <v>0</v>
      </c>
      <c r="X852" s="38"/>
      <c r="Y852" s="63">
        <f t="shared" si="187"/>
        <v>0</v>
      </c>
      <c r="Z852" s="40"/>
    </row>
    <row r="853" spans="1:27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0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94" t="s">
        <v>68</v>
      </c>
      <c r="J853" s="395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88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6"/>
        <v/>
      </c>
      <c r="X853" s="38"/>
      <c r="Y853" s="63" t="str">
        <f t="shared" si="187"/>
        <v/>
      </c>
      <c r="Z853" s="40"/>
    </row>
    <row r="854" spans="1:27" s="25" customFormat="1" ht="18" customHeight="1" x14ac:dyDescent="0.2">
      <c r="A854" s="272"/>
      <c r="B854" s="304" t="s">
        <v>66</v>
      </c>
      <c r="C854" s="293" t="str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/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396" t="s">
        <v>61</v>
      </c>
      <c r="J854" s="396"/>
      <c r="K854" s="229">
        <f>K852-K853</f>
        <v>40104.166666666664</v>
      </c>
      <c r="L854" s="297"/>
      <c r="N854" s="35"/>
      <c r="O854" s="36" t="s">
        <v>54</v>
      </c>
      <c r="P854" s="36"/>
      <c r="Q854" s="36"/>
      <c r="R854" s="36" t="str">
        <f t="shared" si="188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6"/>
        <v/>
      </c>
      <c r="X854" s="38"/>
      <c r="Y854" s="63" t="str">
        <f t="shared" si="187"/>
        <v/>
      </c>
      <c r="Z854" s="40"/>
    </row>
    <row r="855" spans="1:27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7"/>
      <c r="J855" s="397"/>
      <c r="K855" s="352"/>
      <c r="L855" s="284"/>
      <c r="N855" s="35"/>
      <c r="O855" s="36" t="s">
        <v>50</v>
      </c>
      <c r="P855" s="36"/>
      <c r="Q855" s="36"/>
      <c r="R855" s="36" t="str">
        <f t="shared" si="188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6"/>
        <v/>
      </c>
      <c r="X855" s="38"/>
      <c r="Y855" s="63" t="str">
        <f t="shared" si="187"/>
        <v/>
      </c>
      <c r="Z855" s="40"/>
    </row>
    <row r="856" spans="1:27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7"/>
      <c r="J856" s="397"/>
      <c r="K856" s="352"/>
      <c r="L856" s="284"/>
      <c r="N856" s="35"/>
      <c r="O856" s="36" t="s">
        <v>55</v>
      </c>
      <c r="P856" s="36"/>
      <c r="Q856" s="36"/>
      <c r="R856" s="36" t="str">
        <f t="shared" si="188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6"/>
        <v/>
      </c>
      <c r="X856" s="38"/>
      <c r="Y856" s="63" t="str">
        <f t="shared" si="187"/>
        <v/>
      </c>
      <c r="Z856" s="40"/>
    </row>
    <row r="857" spans="1:27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88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6"/>
        <v/>
      </c>
      <c r="X857" s="38"/>
      <c r="Y857" s="63" t="str">
        <f t="shared" si="187"/>
        <v/>
      </c>
      <c r="Z857" s="40"/>
    </row>
    <row r="858" spans="1:27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8" t="s">
        <v>38</v>
      </c>
      <c r="B860" s="399"/>
      <c r="C860" s="399"/>
      <c r="D860" s="399"/>
      <c r="E860" s="399"/>
      <c r="F860" s="399"/>
      <c r="G860" s="399"/>
      <c r="H860" s="399"/>
      <c r="I860" s="399"/>
      <c r="J860" s="399"/>
      <c r="K860" s="399"/>
      <c r="L860" s="400"/>
      <c r="M860" s="24"/>
      <c r="N860" s="28"/>
      <c r="O860" s="401" t="s">
        <v>40</v>
      </c>
      <c r="P860" s="402"/>
      <c r="Q860" s="402"/>
      <c r="R860" s="403"/>
      <c r="S860" s="29"/>
      <c r="T860" s="401" t="s">
        <v>41</v>
      </c>
      <c r="U860" s="402"/>
      <c r="V860" s="402"/>
      <c r="W860" s="402"/>
      <c r="X860" s="402"/>
      <c r="Y860" s="403"/>
      <c r="Z860" s="30"/>
      <c r="AA860" s="24"/>
    </row>
    <row r="861" spans="1:27" s="25" customFormat="1" ht="18" customHeight="1" x14ac:dyDescent="0.2">
      <c r="A861" s="272"/>
      <c r="B861" s="270"/>
      <c r="C861" s="404" t="s">
        <v>203</v>
      </c>
      <c r="D861" s="404"/>
      <c r="E861" s="404"/>
      <c r="F861" s="404"/>
      <c r="G861" s="273" t="str">
        <f>$J$1</f>
        <v>June</v>
      </c>
      <c r="H861" s="405">
        <f>$K$1</f>
        <v>2024</v>
      </c>
      <c r="I861" s="405"/>
      <c r="J861" s="270"/>
      <c r="K861" s="274"/>
      <c r="L861" s="275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2"/>
      <c r="B862" s="270"/>
      <c r="C862" s="270"/>
      <c r="D862" s="276"/>
      <c r="E862" s="276"/>
      <c r="F862" s="276"/>
      <c r="G862" s="276"/>
      <c r="H862" s="276"/>
      <c r="I862" s="270"/>
      <c r="J862" s="277" t="s">
        <v>1</v>
      </c>
      <c r="K862" s="278">
        <v>60000</v>
      </c>
      <c r="L862" s="279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2"/>
      <c r="B863" s="270" t="s">
        <v>0</v>
      </c>
      <c r="C863" s="269" t="s">
        <v>243</v>
      </c>
      <c r="D863" s="270"/>
      <c r="E863" s="270"/>
      <c r="F863" s="270"/>
      <c r="G863" s="270"/>
      <c r="H863" s="280"/>
      <c r="I863" s="276"/>
      <c r="J863" s="270"/>
      <c r="K863" s="270"/>
      <c r="L863" s="281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2"/>
      <c r="B864" s="282" t="s">
        <v>39</v>
      </c>
      <c r="C864" s="309">
        <v>45413</v>
      </c>
      <c r="D864" s="270"/>
      <c r="E864" s="270"/>
      <c r="F864" s="396" t="s">
        <v>41</v>
      </c>
      <c r="G864" s="396"/>
      <c r="H864" s="270"/>
      <c r="I864" s="396" t="s">
        <v>42</v>
      </c>
      <c r="J864" s="396"/>
      <c r="K864" s="396"/>
      <c r="L864" s="284"/>
      <c r="N864" s="35"/>
      <c r="O864" s="36" t="s">
        <v>44</v>
      </c>
      <c r="P864" s="36"/>
      <c r="Q864" s="36"/>
      <c r="R864" s="36" t="str">
        <f t="shared" ref="R864" si="189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0">IF(U864="","",U864+V864)</f>
        <v>0</v>
      </c>
      <c r="X864" s="38"/>
      <c r="Y864" s="63">
        <f t="shared" ref="Y864:Y873" si="191">IF(W864="","",W864-X864)</f>
        <v>0</v>
      </c>
      <c r="Z864" s="40"/>
    </row>
    <row r="865" spans="1:26" s="25" customFormat="1" ht="18" customHeight="1" x14ac:dyDescent="0.2">
      <c r="A865" s="272"/>
      <c r="B865" s="270"/>
      <c r="C865" s="270"/>
      <c r="D865" s="270"/>
      <c r="E865" s="270"/>
      <c r="F865" s="270"/>
      <c r="G865" s="270"/>
      <c r="H865" s="285"/>
      <c r="I865" s="270"/>
      <c r="J865" s="270"/>
      <c r="K865" s="270"/>
      <c r="L865" s="286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0"/>
        <v>0</v>
      </c>
      <c r="X865" s="38"/>
      <c r="Y865" s="63">
        <f t="shared" si="191"/>
        <v>0</v>
      </c>
      <c r="Z865" s="40"/>
    </row>
    <row r="866" spans="1:26" s="25" customFormat="1" ht="18" customHeight="1" x14ac:dyDescent="0.2">
      <c r="A866" s="272"/>
      <c r="B866" s="406" t="s">
        <v>40</v>
      </c>
      <c r="C866" s="407"/>
      <c r="D866" s="270"/>
      <c r="E866" s="270"/>
      <c r="F866" s="287" t="s">
        <v>62</v>
      </c>
      <c r="G866" s="288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5"/>
      <c r="I866" s="289">
        <f>IF(C870&gt;0,$K$2,C868)</f>
        <v>30</v>
      </c>
      <c r="J866" s="290" t="s">
        <v>59</v>
      </c>
      <c r="K866" s="291">
        <f>K862/$K$2*I866</f>
        <v>60000</v>
      </c>
      <c r="L866" s="292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0"/>
        <v>0</v>
      </c>
      <c r="X866" s="38"/>
      <c r="Y866" s="63">
        <f t="shared" si="191"/>
        <v>0</v>
      </c>
      <c r="Z866" s="40"/>
    </row>
    <row r="867" spans="1:26" s="25" customFormat="1" ht="18" customHeight="1" x14ac:dyDescent="0.2">
      <c r="A867" s="272"/>
      <c r="B867" s="293"/>
      <c r="C867" s="293"/>
      <c r="D867" s="270"/>
      <c r="E867" s="270"/>
      <c r="F867" s="287" t="s">
        <v>18</v>
      </c>
      <c r="G867" s="288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5"/>
      <c r="I867" s="306"/>
      <c r="J867" s="290" t="s">
        <v>60</v>
      </c>
      <c r="K867" s="294">
        <f>K862/$K$2/8*I867</f>
        <v>0</v>
      </c>
      <c r="L867" s="295"/>
      <c r="N867" s="35"/>
      <c r="O867" s="36" t="s">
        <v>47</v>
      </c>
      <c r="P867" s="36"/>
      <c r="Q867" s="36"/>
      <c r="R867" s="36" t="str">
        <f t="shared" ref="R867:R873" si="192">IF(Q867="","",R866-Q867)</f>
        <v/>
      </c>
      <c r="S867" s="27"/>
      <c r="T867" s="36" t="s">
        <v>47</v>
      </c>
      <c r="U867" s="63">
        <f>IF($J$1="May",Y866,Y866)</f>
        <v>0</v>
      </c>
      <c r="V867" s="38"/>
      <c r="W867" s="63">
        <f t="shared" si="190"/>
        <v>0</v>
      </c>
      <c r="X867" s="38"/>
      <c r="Y867" s="63">
        <f t="shared" si="191"/>
        <v>0</v>
      </c>
      <c r="Z867" s="40"/>
    </row>
    <row r="868" spans="1:26" s="25" customFormat="1" ht="18" customHeight="1" x14ac:dyDescent="0.2">
      <c r="A868" s="272"/>
      <c r="B868" s="287" t="s">
        <v>7</v>
      </c>
      <c r="C868" s="293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0</v>
      </c>
      <c r="D868" s="270"/>
      <c r="E868" s="270"/>
      <c r="F868" s="287" t="s">
        <v>63</v>
      </c>
      <c r="G868" s="288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5"/>
      <c r="I868" s="394" t="s">
        <v>67</v>
      </c>
      <c r="J868" s="395"/>
      <c r="K868" s="294">
        <f>K866+K867</f>
        <v>60000</v>
      </c>
      <c r="L868" s="295"/>
      <c r="N868" s="35"/>
      <c r="O868" s="36" t="s">
        <v>48</v>
      </c>
      <c r="P868" s="36"/>
      <c r="Q868" s="36"/>
      <c r="R868" s="36" t="str">
        <f t="shared" si="192"/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0"/>
        <v>0</v>
      </c>
      <c r="X868" s="38"/>
      <c r="Y868" s="63">
        <f t="shared" si="191"/>
        <v>0</v>
      </c>
      <c r="Z868" s="40"/>
    </row>
    <row r="869" spans="1:26" s="25" customFormat="1" ht="18" customHeight="1" x14ac:dyDescent="0.2">
      <c r="A869" s="272"/>
      <c r="B869" s="287" t="s">
        <v>6</v>
      </c>
      <c r="C869" s="293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0</v>
      </c>
      <c r="D869" s="270"/>
      <c r="E869" s="270"/>
      <c r="F869" s="287" t="s">
        <v>19</v>
      </c>
      <c r="G869" s="288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5"/>
      <c r="I869" s="394" t="s">
        <v>68</v>
      </c>
      <c r="J869" s="395"/>
      <c r="K869" s="288">
        <f>G869</f>
        <v>0</v>
      </c>
      <c r="L869" s="296"/>
      <c r="N869" s="35"/>
      <c r="O869" s="36" t="s">
        <v>49</v>
      </c>
      <c r="P869" s="36"/>
      <c r="Q869" s="36"/>
      <c r="R869" s="36" t="str">
        <f t="shared" si="192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0"/>
        <v/>
      </c>
      <c r="X869" s="38"/>
      <c r="Y869" s="63" t="str">
        <f t="shared" si="191"/>
        <v/>
      </c>
      <c r="Z869" s="40"/>
    </row>
    <row r="870" spans="1:26" s="25" customFormat="1" ht="18" customHeight="1" x14ac:dyDescent="0.2">
      <c r="A870" s="272"/>
      <c r="B870" s="304" t="s">
        <v>66</v>
      </c>
      <c r="C870" s="293" t="str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/>
      </c>
      <c r="D870" s="270"/>
      <c r="E870" s="270"/>
      <c r="F870" s="287" t="s">
        <v>65</v>
      </c>
      <c r="G870" s="288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70"/>
      <c r="I870" s="396" t="s">
        <v>61</v>
      </c>
      <c r="J870" s="396"/>
      <c r="K870" s="229">
        <f>K868-K869</f>
        <v>60000</v>
      </c>
      <c r="L870" s="297"/>
      <c r="N870" s="35"/>
      <c r="O870" s="36" t="s">
        <v>54</v>
      </c>
      <c r="P870" s="36"/>
      <c r="Q870" s="36"/>
      <c r="R870" s="36" t="str">
        <f t="shared" si="192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0"/>
        <v/>
      </c>
      <c r="X870" s="38"/>
      <c r="Y870" s="63" t="str">
        <f t="shared" si="191"/>
        <v/>
      </c>
      <c r="Z870" s="40"/>
    </row>
    <row r="871" spans="1:26" s="25" customFormat="1" ht="18" customHeight="1" x14ac:dyDescent="0.2">
      <c r="A871" s="272"/>
      <c r="B871" s="270"/>
      <c r="C871" s="270"/>
      <c r="D871" s="270"/>
      <c r="E871" s="270"/>
      <c r="F871" s="270"/>
      <c r="G871" s="270"/>
      <c r="H871" s="270"/>
      <c r="I871" s="397"/>
      <c r="J871" s="397"/>
      <c r="K871" s="352"/>
      <c r="L871" s="284"/>
      <c r="N871" s="35"/>
      <c r="O871" s="36" t="s">
        <v>50</v>
      </c>
      <c r="P871" s="36"/>
      <c r="Q871" s="36"/>
      <c r="R871" s="36" t="str">
        <f t="shared" si="192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0"/>
        <v/>
      </c>
      <c r="X871" s="38"/>
      <c r="Y871" s="63" t="str">
        <f t="shared" si="191"/>
        <v/>
      </c>
      <c r="Z871" s="40"/>
    </row>
    <row r="872" spans="1:26" s="25" customFormat="1" ht="18" customHeight="1" x14ac:dyDescent="0.3">
      <c r="A872" s="272"/>
      <c r="B872" s="268"/>
      <c r="C872" s="268"/>
      <c r="D872" s="268"/>
      <c r="E872" s="268"/>
      <c r="F872" s="268"/>
      <c r="G872" s="268"/>
      <c r="H872" s="268"/>
      <c r="I872" s="397"/>
      <c r="J872" s="397"/>
      <c r="K872" s="352"/>
      <c r="L872" s="284"/>
      <c r="N872" s="35"/>
      <c r="O872" s="36" t="s">
        <v>55</v>
      </c>
      <c r="P872" s="36"/>
      <c r="Q872" s="36"/>
      <c r="R872" s="36" t="str">
        <f t="shared" si="192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0"/>
        <v/>
      </c>
      <c r="X872" s="38"/>
      <c r="Y872" s="63" t="str">
        <f t="shared" si="191"/>
        <v/>
      </c>
      <c r="Z872" s="40"/>
    </row>
    <row r="873" spans="1:26" s="25" customFormat="1" ht="18" customHeight="1" x14ac:dyDescent="0.3">
      <c r="A873" s="272"/>
      <c r="B873" s="268"/>
      <c r="C873" s="268"/>
      <c r="D873" s="268"/>
      <c r="E873" s="268"/>
      <c r="F873" s="268"/>
      <c r="G873" s="268"/>
      <c r="H873" s="268"/>
      <c r="I873" s="268"/>
      <c r="J873" s="268"/>
      <c r="K873" s="268"/>
      <c r="L873" s="284"/>
      <c r="N873" s="35"/>
      <c r="O873" s="36" t="s">
        <v>56</v>
      </c>
      <c r="P873" s="36"/>
      <c r="Q873" s="36"/>
      <c r="R873" s="36" t="str">
        <f t="shared" si="192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0"/>
        <v/>
      </c>
      <c r="X873" s="38"/>
      <c r="Y873" s="63" t="str">
        <f t="shared" si="191"/>
        <v/>
      </c>
      <c r="Z873" s="40"/>
    </row>
    <row r="874" spans="1:26" s="25" customFormat="1" ht="18" customHeight="1" thickBot="1" x14ac:dyDescent="0.25">
      <c r="A874" s="298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0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6" t="s">
        <v>134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137479.16666666666</v>
      </c>
      <c r="Q6" s="111">
        <v>37258.06451612903</v>
      </c>
      <c r="R6" s="111">
        <f t="shared" si="0"/>
        <v>-100221.10215053763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353854.16666666669</v>
      </c>
      <c r="Q8" s="111">
        <v>201483.87096774194</v>
      </c>
      <c r="R8" s="111">
        <f t="shared" si="0"/>
        <v>-152370.29569892475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489579.16666666663</v>
      </c>
      <c r="Q12" s="111">
        <v>254832.25806451612</v>
      </c>
      <c r="R12" s="111">
        <f t="shared" si="0"/>
        <v>-234746.90860215051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5"/>
  <sheetViews>
    <sheetView topLeftCell="A49" workbookViewId="0">
      <selection activeCell="E65" sqref="E65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6" t="s">
        <v>170</v>
      </c>
      <c r="B1" s="436"/>
      <c r="C1" s="436"/>
      <c r="D1" s="436"/>
      <c r="E1" s="436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8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9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9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0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51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2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2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2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2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2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2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2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7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7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7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7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1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1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1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50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50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50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50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7" t="s">
        <v>205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8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8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9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209</v>
      </c>
      <c r="B31" s="444" t="s">
        <v>207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5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208</v>
      </c>
      <c r="B33" s="445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210</v>
      </c>
      <c r="B34" s="445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211</v>
      </c>
      <c r="B35" s="445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5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5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5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5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6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4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3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214</v>
      </c>
      <c r="B43" s="44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215</v>
      </c>
      <c r="B44" s="44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4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216</v>
      </c>
      <c r="B46" s="44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4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210</v>
      </c>
      <c r="B48" s="455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219</v>
      </c>
      <c r="B49" s="457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220</v>
      </c>
      <c r="B50" s="457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221</v>
      </c>
      <c r="B51" s="457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230</v>
      </c>
      <c r="B52" s="455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56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56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231</v>
      </c>
      <c r="B55" s="453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232</v>
      </c>
      <c r="B56" s="454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233</v>
      </c>
      <c r="B57" s="454"/>
      <c r="C57" s="265">
        <v>60000</v>
      </c>
      <c r="D57" s="265">
        <v>10000</v>
      </c>
      <c r="E57" s="265">
        <f t="shared" si="3"/>
        <v>70000</v>
      </c>
    </row>
    <row r="58" spans="1:5" ht="16.5" thickBot="1" x14ac:dyDescent="0.3">
      <c r="A58" s="313" t="s">
        <v>235</v>
      </c>
      <c r="B58" s="454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361" t="s">
        <v>236</v>
      </c>
      <c r="B59" s="458">
        <v>45413</v>
      </c>
      <c r="C59" s="362">
        <v>41000</v>
      </c>
      <c r="D59" s="314">
        <v>5000</v>
      </c>
      <c r="E59" s="314">
        <f t="shared" si="3"/>
        <v>46000</v>
      </c>
    </row>
    <row r="60" spans="1:5" ht="15.75" x14ac:dyDescent="0.25">
      <c r="A60" s="361" t="s">
        <v>237</v>
      </c>
      <c r="B60" s="459"/>
      <c r="C60" s="362">
        <v>45000</v>
      </c>
      <c r="D60" s="314">
        <v>7000</v>
      </c>
      <c r="E60" s="314">
        <f t="shared" si="3"/>
        <v>52000</v>
      </c>
    </row>
    <row r="61" spans="1:5" ht="15.75" x14ac:dyDescent="0.25">
      <c r="A61" s="361" t="s">
        <v>188</v>
      </c>
      <c r="B61" s="459"/>
      <c r="C61" s="362">
        <v>37500</v>
      </c>
      <c r="D61" s="314">
        <v>5000</v>
      </c>
      <c r="E61" s="314">
        <f t="shared" si="3"/>
        <v>42500</v>
      </c>
    </row>
    <row r="62" spans="1:5" ht="15.75" x14ac:dyDescent="0.25">
      <c r="A62" s="361" t="s">
        <v>242</v>
      </c>
      <c r="B62" s="459"/>
      <c r="C62" s="362">
        <v>22000</v>
      </c>
      <c r="D62" s="314">
        <v>3000</v>
      </c>
      <c r="E62" s="314">
        <f t="shared" si="3"/>
        <v>25000</v>
      </c>
    </row>
    <row r="63" spans="1:5" ht="15.75" x14ac:dyDescent="0.25">
      <c r="A63" s="361" t="s">
        <v>75</v>
      </c>
      <c r="B63" s="459"/>
      <c r="C63" s="362">
        <v>35000</v>
      </c>
      <c r="D63" s="314">
        <v>5000</v>
      </c>
      <c r="E63" s="314">
        <f t="shared" si="3"/>
        <v>40000</v>
      </c>
    </row>
    <row r="64" spans="1:5" ht="15.75" x14ac:dyDescent="0.25">
      <c r="A64" s="361" t="s">
        <v>244</v>
      </c>
      <c r="B64" s="459"/>
      <c r="C64" s="362">
        <v>43000</v>
      </c>
      <c r="D64" s="314">
        <v>17000</v>
      </c>
      <c r="E64" s="314">
        <f t="shared" ref="E64:E65" si="4">D64+C64</f>
        <v>60000</v>
      </c>
    </row>
    <row r="65" spans="1:5" ht="15.75" x14ac:dyDescent="0.25">
      <c r="A65" s="361" t="s">
        <v>192</v>
      </c>
      <c r="B65" s="459"/>
      <c r="C65" s="362">
        <v>30000</v>
      </c>
      <c r="D65" s="314">
        <v>4000</v>
      </c>
      <c r="E65" s="314">
        <f t="shared" si="4"/>
        <v>34000</v>
      </c>
    </row>
  </sheetData>
  <autoFilter ref="A2:E2" xr:uid="{69971A69-1AB5-4F7A-A4C2-73A1E09F711B}"/>
  <mergeCells count="14">
    <mergeCell ref="B55:B58"/>
    <mergeCell ref="B52:B54"/>
    <mergeCell ref="B48:B51"/>
    <mergeCell ref="B43:B47"/>
    <mergeCell ref="B59:B65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2024-06-10T05:09:26Z</cp:lastPrinted>
  <dcterms:created xsi:type="dcterms:W3CDTF">2007-01-04T05:01:09Z</dcterms:created>
  <dcterms:modified xsi:type="dcterms:W3CDTF">2024-06-29T14:03:15Z</dcterms:modified>
</cp:coreProperties>
</file>